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430" yWindow="-75" windowWidth="13170" windowHeight="11925" tabRatio="941"/>
  </bookViews>
  <sheets>
    <sheet name="상위 계획검토" sheetId="50" r:id="rId1"/>
    <sheet name="상수도사용량(홍성군통계)" sheetId="46" r:id="rId2"/>
    <sheet name="사용량 원단위(수학적 추정)" sheetId="16" r:id="rId3"/>
    <sheet name="홍성군(가정)" sheetId="47" r:id="rId4"/>
    <sheet name="홍성군(비가정)" sheetId="48" r:id="rId5"/>
    <sheet name="홍성군(가정+비가정)(20년치 추정)" sheetId="49" r:id="rId6"/>
    <sheet name="홍성군(가정+비가정)(10년치 추정)" sheetId="51" r:id="rId7"/>
    <sheet name="출력안함☞" sheetId="39" r:id="rId8"/>
    <sheet name="홍성읍 과거급수현황" sheetId="37" r:id="rId9"/>
    <sheet name="용도별 사용수량" sheetId="38" r:id="rId10"/>
    <sheet name="상수도통계 용도별수량" sheetId="43" r:id="rId11"/>
    <sheet name="홍성군통계 용도별수량" sheetId="45" r:id="rId12"/>
    <sheet name="상수도사용량(홍성군)" sheetId="1" r:id="rId13"/>
    <sheet name="내포사용량원단위 추정" sheetId="52" r:id="rId14"/>
    <sheet name="Sheet1" sheetId="40" r:id="rId15"/>
    <sheet name="Sheet1 (2)" sheetId="41" r:id="rId16"/>
  </sheets>
  <externalReferences>
    <externalReference r:id="rId17"/>
  </externalReferences>
  <definedNames>
    <definedName name="_xlnm.Print_Area" localSheetId="2">'사용량 원단위(수학적 추정)'!$B$1:$H$7</definedName>
    <definedName name="_xlnm.Print_Area" localSheetId="12">'상수도사용량(홍성군)'!$A$1:$AM$244</definedName>
    <definedName name="_xlnm.Print_Area" localSheetId="1">'상수도사용량(홍성군통계)'!$A$28:$Y$55</definedName>
    <definedName name="_xlnm.Print_Area" localSheetId="10">'상수도통계 용도별수량'!$A$3:$R$26</definedName>
    <definedName name="_xlnm.Print_Area" localSheetId="0">'상위 계획검토'!$A$1:$I$16</definedName>
    <definedName name="_xlnm.Print_Area" localSheetId="3">'홍성군(가정)'!$A$2:$K$69</definedName>
    <definedName name="_xlnm.Print_Area" localSheetId="6">'홍성군(가정+비가정)(10년치 추정)'!$A$2:$K$69</definedName>
    <definedName name="_xlnm.Print_Area" localSheetId="5">'홍성군(가정+비가정)(20년치 추정)'!$A$2:$K$69</definedName>
    <definedName name="_xlnm.Print_Area" localSheetId="4">'홍성군(비가정)'!$A$2:$K$69</definedName>
    <definedName name="_xlnm.Print_Area" localSheetId="11">'홍성군통계 용도별수량'!$A$3:$R$26</definedName>
    <definedName name="_xlnm.Print_Titles" localSheetId="12">'상수도사용량(홍성군)'!$2:$4</definedName>
  </definedNames>
  <calcPr calcId="144525"/>
</workbook>
</file>

<file path=xl/calcChain.xml><?xml version="1.0" encoding="utf-8"?>
<calcChain xmlns="http://schemas.openxmlformats.org/spreadsheetml/2006/main">
  <c r="AC36" i="52" l="1"/>
  <c r="M36" i="52"/>
  <c r="AC35" i="52"/>
  <c r="M35" i="52"/>
  <c r="AC34" i="52"/>
  <c r="M34" i="52"/>
  <c r="AB33" i="52"/>
  <c r="AA33" i="52"/>
  <c r="Z33" i="52"/>
  <c r="Y33" i="52"/>
  <c r="X33" i="52"/>
  <c r="W33" i="52"/>
  <c r="V33" i="52"/>
  <c r="U33" i="52"/>
  <c r="T33" i="52"/>
  <c r="S33" i="52"/>
  <c r="R33" i="52"/>
  <c r="L33" i="52"/>
  <c r="K33" i="52"/>
  <c r="J33" i="52"/>
  <c r="I33" i="52"/>
  <c r="H33" i="52"/>
  <c r="G33" i="52"/>
  <c r="F33" i="52"/>
  <c r="E33" i="52"/>
  <c r="D33" i="52"/>
  <c r="C33" i="52"/>
  <c r="B33" i="52"/>
  <c r="AB32" i="52"/>
  <c r="AA32" i="52"/>
  <c r="Z32" i="52"/>
  <c r="Y32" i="52"/>
  <c r="X32" i="52"/>
  <c r="W32" i="52"/>
  <c r="V32" i="52"/>
  <c r="U32" i="52"/>
  <c r="T32" i="52"/>
  <c r="S32" i="52"/>
  <c r="R32" i="52"/>
  <c r="L32" i="52"/>
  <c r="K32" i="52"/>
  <c r="J32" i="52"/>
  <c r="I32" i="52"/>
  <c r="H32" i="52"/>
  <c r="G32" i="52"/>
  <c r="F32" i="52"/>
  <c r="E32" i="52"/>
  <c r="D32" i="52"/>
  <c r="B32" i="52"/>
  <c r="AB31" i="52"/>
  <c r="AA31" i="52"/>
  <c r="Z31" i="52"/>
  <c r="Y31" i="52"/>
  <c r="X31" i="52"/>
  <c r="W31" i="52"/>
  <c r="V31" i="52"/>
  <c r="U31" i="52"/>
  <c r="T31" i="52"/>
  <c r="S31" i="52"/>
  <c r="R31" i="52"/>
  <c r="L31" i="52"/>
  <c r="K31" i="52"/>
  <c r="J31" i="52"/>
  <c r="I31" i="52"/>
  <c r="H31" i="52"/>
  <c r="G31" i="52"/>
  <c r="F31" i="52"/>
  <c r="E31" i="52"/>
  <c r="D31" i="52"/>
  <c r="C31" i="52"/>
  <c r="B31" i="52"/>
  <c r="AB30" i="52"/>
  <c r="AA30" i="52"/>
  <c r="Z30" i="52"/>
  <c r="Y30" i="52"/>
  <c r="X30" i="52"/>
  <c r="W30" i="52"/>
  <c r="V30" i="52"/>
  <c r="U30" i="52"/>
  <c r="T30" i="52"/>
  <c r="S30" i="52"/>
  <c r="R30" i="52"/>
  <c r="L30" i="52"/>
  <c r="K30" i="52"/>
  <c r="J30" i="52"/>
  <c r="I30" i="52"/>
  <c r="H30" i="52"/>
  <c r="G30" i="52"/>
  <c r="F30" i="52"/>
  <c r="E30" i="52"/>
  <c r="D30" i="52"/>
  <c r="C30" i="52"/>
  <c r="B30" i="52"/>
  <c r="AB29" i="52"/>
  <c r="AA29" i="52"/>
  <c r="Z29" i="52"/>
  <c r="Y29" i="52"/>
  <c r="X29" i="52"/>
  <c r="W29" i="52"/>
  <c r="V29" i="52"/>
  <c r="U29" i="52"/>
  <c r="T29" i="52"/>
  <c r="S29" i="52"/>
  <c r="R29" i="52"/>
  <c r="L29" i="52"/>
  <c r="K29" i="52"/>
  <c r="J29" i="52"/>
  <c r="I29" i="52"/>
  <c r="H29" i="52"/>
  <c r="G29" i="52"/>
  <c r="F29" i="52"/>
  <c r="E29" i="52"/>
  <c r="D29" i="52"/>
  <c r="C29" i="52"/>
  <c r="B29" i="52"/>
  <c r="AB28" i="52"/>
  <c r="AA28" i="52"/>
  <c r="Z28" i="52"/>
  <c r="Y28" i="52"/>
  <c r="X28" i="52"/>
  <c r="W28" i="52"/>
  <c r="V28" i="52"/>
  <c r="U28" i="52"/>
  <c r="T28" i="52"/>
  <c r="S28" i="52"/>
  <c r="R28" i="52"/>
  <c r="L28" i="52"/>
  <c r="K28" i="52"/>
  <c r="J28" i="52"/>
  <c r="I28" i="52"/>
  <c r="H28" i="52"/>
  <c r="G28" i="52"/>
  <c r="F28" i="52"/>
  <c r="E28" i="52"/>
  <c r="D28" i="52"/>
  <c r="C28" i="52"/>
  <c r="B28" i="52"/>
  <c r="AB27" i="52"/>
  <c r="AA27" i="52"/>
  <c r="Z27" i="52"/>
  <c r="Y27" i="52"/>
  <c r="X27" i="52"/>
  <c r="W27" i="52"/>
  <c r="V27" i="52"/>
  <c r="U27" i="52"/>
  <c r="T27" i="52"/>
  <c r="S27" i="52"/>
  <c r="R27" i="52"/>
  <c r="L27" i="52"/>
  <c r="K27" i="52"/>
  <c r="J27" i="52"/>
  <c r="I27" i="52"/>
  <c r="H27" i="52"/>
  <c r="G27" i="52"/>
  <c r="F27" i="52"/>
  <c r="E27" i="52"/>
  <c r="D27" i="52"/>
  <c r="C27" i="52"/>
  <c r="B27" i="52"/>
  <c r="AB26" i="52"/>
  <c r="AA26" i="52"/>
  <c r="Z26" i="52"/>
  <c r="Y26" i="52"/>
  <c r="X26" i="52"/>
  <c r="W26" i="52"/>
  <c r="V26" i="52"/>
  <c r="U26" i="52"/>
  <c r="T26" i="52"/>
  <c r="S26" i="52"/>
  <c r="R26" i="52"/>
  <c r="L26" i="52"/>
  <c r="K26" i="52"/>
  <c r="J26" i="52"/>
  <c r="I26" i="52"/>
  <c r="H26" i="52"/>
  <c r="G26" i="52"/>
  <c r="F26" i="52"/>
  <c r="E26" i="52"/>
  <c r="D26" i="52"/>
  <c r="C26" i="52"/>
  <c r="B26" i="52"/>
  <c r="AB25" i="52"/>
  <c r="AA25" i="52"/>
  <c r="Z25" i="52"/>
  <c r="Y25" i="52"/>
  <c r="X25" i="52"/>
  <c r="W25" i="52"/>
  <c r="V25" i="52"/>
  <c r="U25" i="52"/>
  <c r="T25" i="52"/>
  <c r="S25" i="52"/>
  <c r="R25" i="52"/>
  <c r="L25" i="52"/>
  <c r="K25" i="52"/>
  <c r="J25" i="52"/>
  <c r="I25" i="52"/>
  <c r="H25" i="52"/>
  <c r="G25" i="52"/>
  <c r="F25" i="52"/>
  <c r="E25" i="52"/>
  <c r="D25" i="52"/>
  <c r="C25" i="52"/>
  <c r="B25" i="52"/>
  <c r="AB24" i="52"/>
  <c r="AA24" i="52"/>
  <c r="Z24" i="52"/>
  <c r="Y24" i="52"/>
  <c r="X24" i="52"/>
  <c r="W24" i="52"/>
  <c r="V24" i="52"/>
  <c r="U24" i="52"/>
  <c r="T24" i="52"/>
  <c r="S24" i="52"/>
  <c r="R24" i="52"/>
  <c r="L24" i="52"/>
  <c r="K24" i="52"/>
  <c r="J24" i="52"/>
  <c r="I24" i="52"/>
  <c r="H24" i="52"/>
  <c r="G24" i="52"/>
  <c r="F24" i="52"/>
  <c r="E24" i="52"/>
  <c r="D24" i="52"/>
  <c r="C24" i="52"/>
  <c r="B24" i="52"/>
  <c r="AB23" i="52"/>
  <c r="AA23" i="52"/>
  <c r="Z23" i="52"/>
  <c r="Y23" i="52"/>
  <c r="X23" i="52"/>
  <c r="W23" i="52"/>
  <c r="V23" i="52"/>
  <c r="U23" i="52"/>
  <c r="T23" i="52"/>
  <c r="S23" i="52"/>
  <c r="R23" i="52"/>
  <c r="L23" i="52"/>
  <c r="K23" i="52"/>
  <c r="J23" i="52"/>
  <c r="I23" i="52"/>
  <c r="H23" i="52"/>
  <c r="G23" i="52"/>
  <c r="F23" i="52"/>
  <c r="E23" i="52"/>
  <c r="D23" i="52"/>
  <c r="C23" i="52"/>
  <c r="B23" i="52"/>
  <c r="AB22" i="52"/>
  <c r="AA22" i="52"/>
  <c r="Z22" i="52"/>
  <c r="Y22" i="52"/>
  <c r="X22" i="52"/>
  <c r="W22" i="52"/>
  <c r="V22" i="52"/>
  <c r="U22" i="52"/>
  <c r="T22" i="52"/>
  <c r="S22" i="52"/>
  <c r="R22" i="52"/>
  <c r="L22" i="52"/>
  <c r="K22" i="52"/>
  <c r="J22" i="52"/>
  <c r="I22" i="52"/>
  <c r="H22" i="52"/>
  <c r="G22" i="52"/>
  <c r="F22" i="52"/>
  <c r="E22" i="52"/>
  <c r="D22" i="52"/>
  <c r="C22" i="52"/>
  <c r="B22" i="52"/>
  <c r="AB21" i="52"/>
  <c r="AA21" i="52"/>
  <c r="Z21" i="52"/>
  <c r="Y21" i="52"/>
  <c r="X21" i="52"/>
  <c r="W21" i="52"/>
  <c r="V21" i="52"/>
  <c r="U21" i="52"/>
  <c r="T21" i="52"/>
  <c r="S21" i="52"/>
  <c r="R21" i="52"/>
  <c r="L21" i="52"/>
  <c r="K21" i="52"/>
  <c r="J21" i="52"/>
  <c r="I21" i="52"/>
  <c r="H21" i="52"/>
  <c r="G21" i="52"/>
  <c r="F21" i="52"/>
  <c r="E21" i="52"/>
  <c r="D21" i="52"/>
  <c r="C21" i="52"/>
  <c r="B21" i="52"/>
  <c r="AB20" i="52"/>
  <c r="AA20" i="52"/>
  <c r="Z20" i="52"/>
  <c r="Y20" i="52"/>
  <c r="X20" i="52"/>
  <c r="W20" i="52"/>
  <c r="V20" i="52"/>
  <c r="U20" i="52"/>
  <c r="T20" i="52"/>
  <c r="S20" i="52"/>
  <c r="R20" i="52"/>
  <c r="L20" i="52"/>
  <c r="K20" i="52"/>
  <c r="J20" i="52"/>
  <c r="I20" i="52"/>
  <c r="H20" i="52"/>
  <c r="G20" i="52"/>
  <c r="F20" i="52"/>
  <c r="E20" i="52"/>
  <c r="D20" i="52"/>
  <c r="C20" i="52"/>
  <c r="B20" i="52"/>
  <c r="AB19" i="52"/>
  <c r="AA19" i="52"/>
  <c r="Z19" i="52"/>
  <c r="Y19" i="52"/>
  <c r="X19" i="52"/>
  <c r="W19" i="52"/>
  <c r="V19" i="52"/>
  <c r="U19" i="52"/>
  <c r="T19" i="52"/>
  <c r="S19" i="52"/>
  <c r="R19" i="52"/>
  <c r="L19" i="52"/>
  <c r="K19" i="52"/>
  <c r="J19" i="52"/>
  <c r="I19" i="52"/>
  <c r="H19" i="52"/>
  <c r="G19" i="52"/>
  <c r="F19" i="52"/>
  <c r="E19" i="52"/>
  <c r="D19" i="52"/>
  <c r="C19" i="52"/>
  <c r="B19" i="52"/>
  <c r="AB18" i="52"/>
  <c r="AA18" i="52"/>
  <c r="Z18" i="52"/>
  <c r="Y18" i="52"/>
  <c r="X18" i="52"/>
  <c r="W18" i="52"/>
  <c r="V18" i="52"/>
  <c r="U18" i="52"/>
  <c r="T18" i="52"/>
  <c r="S18" i="52"/>
  <c r="R18" i="52"/>
  <c r="L18" i="52"/>
  <c r="K18" i="52"/>
  <c r="J18" i="52"/>
  <c r="I18" i="52"/>
  <c r="H18" i="52"/>
  <c r="G18" i="52"/>
  <c r="F18" i="52"/>
  <c r="E18" i="52"/>
  <c r="D18" i="52"/>
  <c r="C18" i="52"/>
  <c r="B18" i="52"/>
  <c r="AB17" i="52"/>
  <c r="AA17" i="52"/>
  <c r="Z17" i="52"/>
  <c r="Y17" i="52"/>
  <c r="X17" i="52"/>
  <c r="W17" i="52"/>
  <c r="V17" i="52"/>
  <c r="U17" i="52"/>
  <c r="T17" i="52"/>
  <c r="S17" i="52"/>
  <c r="R17" i="52"/>
  <c r="L17" i="52"/>
  <c r="K17" i="52"/>
  <c r="J17" i="52"/>
  <c r="I17" i="52"/>
  <c r="H17" i="52"/>
  <c r="G17" i="52"/>
  <c r="F17" i="52"/>
  <c r="E17" i="52"/>
  <c r="D17" i="52"/>
  <c r="C17" i="52"/>
  <c r="B17" i="52"/>
  <c r="AB16" i="52"/>
  <c r="AA16" i="52"/>
  <c r="Z16" i="52"/>
  <c r="Y16" i="52"/>
  <c r="X16" i="52"/>
  <c r="W16" i="52"/>
  <c r="V16" i="52"/>
  <c r="U16" i="52"/>
  <c r="T16" i="52"/>
  <c r="S16" i="52"/>
  <c r="R16" i="52"/>
  <c r="L16" i="52"/>
  <c r="K16" i="52"/>
  <c r="J16" i="52"/>
  <c r="I16" i="52"/>
  <c r="H16" i="52"/>
  <c r="G16" i="52"/>
  <c r="F16" i="52"/>
  <c r="E16" i="52"/>
  <c r="D16" i="52"/>
  <c r="C16" i="52"/>
  <c r="B16" i="52"/>
  <c r="AB15" i="52"/>
  <c r="AA15" i="52"/>
  <c r="Z15" i="52"/>
  <c r="Y15" i="52"/>
  <c r="X15" i="52"/>
  <c r="W15" i="52"/>
  <c r="V15" i="52"/>
  <c r="U15" i="52"/>
  <c r="T15" i="52"/>
  <c r="S15" i="52"/>
  <c r="R15" i="52"/>
  <c r="L15" i="52"/>
  <c r="K15" i="52"/>
  <c r="J15" i="52"/>
  <c r="I15" i="52"/>
  <c r="H15" i="52"/>
  <c r="G15" i="52"/>
  <c r="F15" i="52"/>
  <c r="E15" i="52"/>
  <c r="D15" i="52"/>
  <c r="C15" i="52"/>
  <c r="B15" i="52"/>
  <c r="AB14" i="52"/>
  <c r="AA14" i="52"/>
  <c r="Z14" i="52"/>
  <c r="Y14" i="52"/>
  <c r="X14" i="52"/>
  <c r="W14" i="52"/>
  <c r="V14" i="52"/>
  <c r="U14" i="52"/>
  <c r="T14" i="52"/>
  <c r="S14" i="52"/>
  <c r="R14" i="52"/>
  <c r="L14" i="52"/>
  <c r="K14" i="52"/>
  <c r="J14" i="52"/>
  <c r="I14" i="52"/>
  <c r="H14" i="52"/>
  <c r="G14" i="52"/>
  <c r="F14" i="52"/>
  <c r="E14" i="52"/>
  <c r="D14" i="52"/>
  <c r="C14" i="52"/>
  <c r="B14" i="52"/>
  <c r="AB13" i="52"/>
  <c r="AA13" i="52"/>
  <c r="Z13" i="52"/>
  <c r="Y13" i="52"/>
  <c r="X13" i="52"/>
  <c r="W13" i="52"/>
  <c r="V13" i="52"/>
  <c r="U13" i="52"/>
  <c r="T13" i="52"/>
  <c r="S13" i="52"/>
  <c r="R13" i="52"/>
  <c r="L13" i="52"/>
  <c r="K13" i="52"/>
  <c r="J13" i="52"/>
  <c r="I13" i="52"/>
  <c r="H13" i="52"/>
  <c r="G13" i="52"/>
  <c r="F13" i="52"/>
  <c r="E13" i="52"/>
  <c r="D13" i="52"/>
  <c r="C13" i="52"/>
  <c r="B13" i="52"/>
  <c r="AB12" i="52"/>
  <c r="AA12" i="52"/>
  <c r="Z12" i="52"/>
  <c r="Y12" i="52"/>
  <c r="X12" i="52"/>
  <c r="W12" i="52"/>
  <c r="V12" i="52"/>
  <c r="U12" i="52"/>
  <c r="T12" i="52"/>
  <c r="S12" i="52"/>
  <c r="R12" i="52"/>
  <c r="L12" i="52"/>
  <c r="K12" i="52"/>
  <c r="J12" i="52"/>
  <c r="I12" i="52"/>
  <c r="H12" i="52"/>
  <c r="G12" i="52"/>
  <c r="F12" i="52"/>
  <c r="E12" i="52"/>
  <c r="D12" i="52"/>
  <c r="C12" i="52"/>
  <c r="B12" i="52"/>
  <c r="AB11" i="52"/>
  <c r="AA11" i="52"/>
  <c r="Z11" i="52"/>
  <c r="Y11" i="52"/>
  <c r="X11" i="52"/>
  <c r="W11" i="52"/>
  <c r="V11" i="52"/>
  <c r="U11" i="52"/>
  <c r="T11" i="52"/>
  <c r="S11" i="52"/>
  <c r="R11" i="52"/>
  <c r="L11" i="52"/>
  <c r="K11" i="52"/>
  <c r="J11" i="52"/>
  <c r="I11" i="52"/>
  <c r="H11" i="52"/>
  <c r="G11" i="52"/>
  <c r="F11" i="52"/>
  <c r="E11" i="52"/>
  <c r="D11" i="52"/>
  <c r="C11" i="52"/>
  <c r="B11" i="52"/>
  <c r="AB10" i="52"/>
  <c r="AA10" i="52"/>
  <c r="Z10" i="52"/>
  <c r="Y10" i="52"/>
  <c r="X10" i="52"/>
  <c r="W10" i="52"/>
  <c r="V10" i="52"/>
  <c r="U10" i="52"/>
  <c r="T10" i="52"/>
  <c r="S10" i="52"/>
  <c r="R10" i="52"/>
  <c r="L10" i="52"/>
  <c r="K10" i="52"/>
  <c r="J10" i="52"/>
  <c r="I10" i="52"/>
  <c r="H10" i="52"/>
  <c r="G10" i="52"/>
  <c r="F10" i="52"/>
  <c r="E10" i="52"/>
  <c r="D10" i="52"/>
  <c r="C10" i="52"/>
  <c r="B10" i="52"/>
  <c r="AB9" i="52"/>
  <c r="AA9" i="52"/>
  <c r="Z9" i="52"/>
  <c r="Y9" i="52"/>
  <c r="X9" i="52"/>
  <c r="W9" i="52"/>
  <c r="V9" i="52"/>
  <c r="U9" i="52"/>
  <c r="T9" i="52"/>
  <c r="S9" i="52"/>
  <c r="R9" i="52"/>
  <c r="L9" i="52"/>
  <c r="K9" i="52"/>
  <c r="J9" i="52"/>
  <c r="I9" i="52"/>
  <c r="H9" i="52"/>
  <c r="G9" i="52"/>
  <c r="F9" i="52"/>
  <c r="E9" i="52"/>
  <c r="D9" i="52"/>
  <c r="C9" i="52"/>
  <c r="B9" i="52"/>
  <c r="AB8" i="52"/>
  <c r="AA8" i="52"/>
  <c r="Z8" i="52"/>
  <c r="Y8" i="52"/>
  <c r="X8" i="52"/>
  <c r="W8" i="52"/>
  <c r="V8" i="52"/>
  <c r="U8" i="52"/>
  <c r="T8" i="52"/>
  <c r="S8" i="52"/>
  <c r="R8" i="52"/>
  <c r="L8" i="52"/>
  <c r="K8" i="52"/>
  <c r="J8" i="52"/>
  <c r="I8" i="52"/>
  <c r="H8" i="52"/>
  <c r="G8" i="52"/>
  <c r="F8" i="52"/>
  <c r="E8" i="52"/>
  <c r="D8" i="52"/>
  <c r="C8" i="52"/>
  <c r="B8" i="52"/>
  <c r="AB7" i="52"/>
  <c r="AA7" i="52"/>
  <c r="Z7" i="52"/>
  <c r="Y7" i="52"/>
  <c r="X7" i="52"/>
  <c r="W7" i="52"/>
  <c r="V7" i="52"/>
  <c r="U7" i="52"/>
  <c r="T7" i="52"/>
  <c r="S7" i="52"/>
  <c r="R7" i="52"/>
  <c r="L7" i="52"/>
  <c r="K7" i="52"/>
  <c r="J7" i="52"/>
  <c r="I7" i="52"/>
  <c r="H7" i="52"/>
  <c r="G7" i="52"/>
  <c r="F7" i="52"/>
  <c r="E7" i="52"/>
  <c r="D7" i="52"/>
  <c r="C7" i="52"/>
  <c r="B7" i="52"/>
  <c r="AB6" i="52"/>
  <c r="AA6" i="52"/>
  <c r="Z6" i="52"/>
  <c r="Y6" i="52"/>
  <c r="X6" i="52"/>
  <c r="W6" i="52"/>
  <c r="V6" i="52"/>
  <c r="U6" i="52"/>
  <c r="T6" i="52"/>
  <c r="S6" i="52"/>
  <c r="R6" i="52"/>
  <c r="L6" i="52"/>
  <c r="K6" i="52"/>
  <c r="J6" i="52"/>
  <c r="I6" i="52"/>
  <c r="H6" i="52"/>
  <c r="G6" i="52"/>
  <c r="F6" i="52"/>
  <c r="E6" i="52"/>
  <c r="D6" i="52"/>
  <c r="C6" i="52"/>
  <c r="B6" i="52"/>
  <c r="AB5" i="52"/>
  <c r="AA5" i="52"/>
  <c r="Z5" i="52"/>
  <c r="Y5" i="52"/>
  <c r="X5" i="52"/>
  <c r="W5" i="52"/>
  <c r="V5" i="52"/>
  <c r="U5" i="52"/>
  <c r="T5" i="52"/>
  <c r="S5" i="52"/>
  <c r="R5" i="52"/>
  <c r="L5" i="52"/>
  <c r="K5" i="52"/>
  <c r="J5" i="52"/>
  <c r="I5" i="52"/>
  <c r="H5" i="52"/>
  <c r="G5" i="52"/>
  <c r="F5" i="52"/>
  <c r="E5" i="52"/>
  <c r="D5" i="52"/>
  <c r="C5" i="52"/>
  <c r="B5" i="52"/>
  <c r="AB4" i="52"/>
  <c r="AA4" i="52"/>
  <c r="Z4" i="52"/>
  <c r="Y4" i="52"/>
  <c r="X4" i="52"/>
  <c r="W4" i="52"/>
  <c r="V4" i="52"/>
  <c r="U4" i="52"/>
  <c r="T4" i="52"/>
  <c r="S4" i="52"/>
  <c r="R4" i="52"/>
  <c r="L4" i="52"/>
  <c r="K4" i="52"/>
  <c r="J4" i="52"/>
  <c r="I4" i="52"/>
  <c r="H4" i="52"/>
  <c r="G4" i="52"/>
  <c r="F4" i="52"/>
  <c r="E4" i="52"/>
  <c r="D4" i="52"/>
  <c r="C4" i="52"/>
  <c r="B4" i="52"/>
  <c r="AB3" i="52"/>
  <c r="AA3" i="52"/>
  <c r="Z3" i="52"/>
  <c r="Y3" i="52"/>
  <c r="X3" i="52"/>
  <c r="W3" i="52"/>
  <c r="V3" i="52"/>
  <c r="U3" i="52"/>
  <c r="T3" i="52"/>
  <c r="S3" i="52"/>
  <c r="R3" i="52"/>
  <c r="L3" i="52"/>
  <c r="K3" i="52"/>
  <c r="J3" i="52"/>
  <c r="I3" i="52"/>
  <c r="H3" i="52"/>
  <c r="G3" i="52"/>
  <c r="F3" i="52"/>
  <c r="E3" i="52"/>
  <c r="D3" i="52"/>
  <c r="C3" i="52"/>
  <c r="B3" i="52"/>
  <c r="M37" i="52" l="1"/>
  <c r="AC37" i="52"/>
  <c r="I36" i="52"/>
  <c r="V35" i="52"/>
  <c r="Z35" i="52"/>
  <c r="N5" i="52"/>
  <c r="N7" i="52"/>
  <c r="N9" i="52"/>
  <c r="N13" i="52"/>
  <c r="N17" i="52"/>
  <c r="N19" i="52"/>
  <c r="N21" i="52"/>
  <c r="N23" i="52"/>
  <c r="N27" i="52"/>
  <c r="N29" i="52"/>
  <c r="N31" i="52"/>
  <c r="E36" i="52"/>
  <c r="N33" i="52"/>
  <c r="C35" i="52"/>
  <c r="K35" i="52"/>
  <c r="T36" i="52"/>
  <c r="X36" i="52"/>
  <c r="AD6" i="52"/>
  <c r="AD8" i="52"/>
  <c r="D36" i="52"/>
  <c r="H36" i="52"/>
  <c r="L36" i="52"/>
  <c r="U35" i="52"/>
  <c r="Y35" i="52"/>
  <c r="N4" i="52"/>
  <c r="N6" i="52"/>
  <c r="N8" i="52"/>
  <c r="N10" i="52"/>
  <c r="N12" i="52"/>
  <c r="N14" i="52"/>
  <c r="N16" i="52"/>
  <c r="N18" i="52"/>
  <c r="N20" i="52"/>
  <c r="N22" i="52"/>
  <c r="N24" i="52"/>
  <c r="N26" i="52"/>
  <c r="N28" i="52"/>
  <c r="N30" i="52"/>
  <c r="N32" i="52"/>
  <c r="G36" i="52"/>
  <c r="N11" i="52"/>
  <c r="N15" i="52"/>
  <c r="AD5" i="52"/>
  <c r="AD7" i="52"/>
  <c r="AD9" i="52"/>
  <c r="AD11" i="52"/>
  <c r="AD13" i="52"/>
  <c r="AD15" i="52"/>
  <c r="AD17" i="52"/>
  <c r="AD19" i="52"/>
  <c r="AD21" i="52"/>
  <c r="AD23" i="52"/>
  <c r="AD25" i="52"/>
  <c r="AD27" i="52"/>
  <c r="AD29" i="52"/>
  <c r="AD31" i="52"/>
  <c r="AD33" i="52"/>
  <c r="T35" i="52"/>
  <c r="K36" i="52"/>
  <c r="E35" i="52"/>
  <c r="E37" i="52" s="1"/>
  <c r="X35" i="52"/>
  <c r="N25" i="52"/>
  <c r="G35" i="52"/>
  <c r="AB36" i="52"/>
  <c r="AD4" i="52"/>
  <c r="AD10" i="52"/>
  <c r="AD12" i="52"/>
  <c r="AD14" i="52"/>
  <c r="AD16" i="52"/>
  <c r="AD18" i="52"/>
  <c r="AD20" i="52"/>
  <c r="AD22" i="52"/>
  <c r="AD24" i="52"/>
  <c r="AD26" i="52"/>
  <c r="AD28" i="52"/>
  <c r="AD30" i="52"/>
  <c r="AD32" i="52"/>
  <c r="K34" i="52"/>
  <c r="I35" i="52"/>
  <c r="AB35" i="52"/>
  <c r="Z34" i="52"/>
  <c r="Z36" i="52"/>
  <c r="B35" i="52"/>
  <c r="B36" i="52"/>
  <c r="B34" i="52"/>
  <c r="N3" i="52"/>
  <c r="F35" i="52"/>
  <c r="F36" i="52"/>
  <c r="F34" i="52"/>
  <c r="J35" i="52"/>
  <c r="J36" i="52"/>
  <c r="J34" i="52"/>
  <c r="S36" i="52"/>
  <c r="W36" i="52"/>
  <c r="AA36" i="52"/>
  <c r="R35" i="52"/>
  <c r="AD3" i="52"/>
  <c r="C34" i="52"/>
  <c r="R34" i="52"/>
  <c r="C36" i="52"/>
  <c r="R36" i="52"/>
  <c r="G34" i="52"/>
  <c r="V34" i="52"/>
  <c r="V36" i="52"/>
  <c r="U34" i="52"/>
  <c r="Y34" i="52"/>
  <c r="D35" i="52"/>
  <c r="H35" i="52"/>
  <c r="L35" i="52"/>
  <c r="S35" i="52"/>
  <c r="W35" i="52"/>
  <c r="AA35" i="52"/>
  <c r="U36" i="52"/>
  <c r="Y36" i="52"/>
  <c r="D34" i="52"/>
  <c r="H34" i="52"/>
  <c r="L34" i="52"/>
  <c r="S34" i="52"/>
  <c r="W34" i="52"/>
  <c r="AA34" i="52"/>
  <c r="E34" i="52"/>
  <c r="I34" i="52"/>
  <c r="T34" i="52"/>
  <c r="X34" i="52"/>
  <c r="AB34" i="52"/>
  <c r="Z37" i="52" l="1"/>
  <c r="U37" i="52"/>
  <c r="V37" i="52"/>
  <c r="L37" i="52"/>
  <c r="I37" i="52"/>
  <c r="C37" i="52"/>
  <c r="H37" i="52"/>
  <c r="J37" i="52"/>
  <c r="D37" i="52"/>
  <c r="Y37" i="52"/>
  <c r="R37" i="52"/>
  <c r="G37" i="52"/>
  <c r="T37" i="52"/>
  <c r="AB37" i="52"/>
  <c r="K37" i="52"/>
  <c r="X37" i="52"/>
  <c r="B45" i="52"/>
  <c r="B44" i="52"/>
  <c r="F37" i="52"/>
  <c r="B37" i="52"/>
  <c r="AA37" i="52"/>
  <c r="W37" i="52"/>
  <c r="N35" i="52"/>
  <c r="N36" i="52"/>
  <c r="N34" i="52"/>
  <c r="AD35" i="52"/>
  <c r="AD36" i="52"/>
  <c r="AD34" i="52"/>
  <c r="S37" i="52"/>
  <c r="B46" i="52" l="1"/>
  <c r="B47" i="52" s="1"/>
  <c r="B49" i="52" s="1"/>
  <c r="B50" i="52" s="1"/>
  <c r="B51" i="52" s="1"/>
  <c r="AD37" i="52"/>
  <c r="N37" i="52"/>
  <c r="P30" i="38" l="1"/>
  <c r="P29" i="38"/>
  <c r="P28" i="38"/>
  <c r="P27" i="38"/>
  <c r="P26" i="38"/>
  <c r="P25" i="38"/>
  <c r="P24" i="38"/>
  <c r="P23" i="38"/>
  <c r="P22" i="38"/>
  <c r="P21" i="38"/>
  <c r="P20" i="38"/>
  <c r="P45" i="38"/>
  <c r="P44" i="38"/>
  <c r="P43" i="38"/>
  <c r="P42" i="38"/>
  <c r="P41" i="38"/>
  <c r="P40" i="38"/>
  <c r="P39" i="38"/>
  <c r="P38" i="38"/>
  <c r="P37" i="38"/>
  <c r="P36" i="38"/>
  <c r="P35" i="38"/>
  <c r="P60" i="38"/>
  <c r="P59" i="38"/>
  <c r="P58" i="38"/>
  <c r="P57" i="38"/>
  <c r="P56" i="38"/>
  <c r="P55" i="38"/>
  <c r="P54" i="38"/>
  <c r="P53" i="38"/>
  <c r="P52" i="38"/>
  <c r="P51" i="38"/>
  <c r="P50" i="38"/>
  <c r="AH90" i="38"/>
  <c r="AG90" i="38"/>
  <c r="AF90" i="38"/>
  <c r="AE90" i="38"/>
  <c r="AD90" i="38"/>
  <c r="AC90" i="38"/>
  <c r="AB90" i="38"/>
  <c r="AH89" i="38"/>
  <c r="AG89" i="38"/>
  <c r="AF89" i="38"/>
  <c r="AE89" i="38"/>
  <c r="AD89" i="38"/>
  <c r="AC89" i="38"/>
  <c r="AB89" i="38"/>
  <c r="AH88" i="38"/>
  <c r="AG88" i="38"/>
  <c r="AF88" i="38"/>
  <c r="AE88" i="38"/>
  <c r="AD88" i="38"/>
  <c r="AC88" i="38"/>
  <c r="AB88" i="38"/>
  <c r="AH87" i="38"/>
  <c r="AG87" i="38"/>
  <c r="AF87" i="38"/>
  <c r="AE87" i="38"/>
  <c r="AD87" i="38"/>
  <c r="AC87" i="38"/>
  <c r="AB87" i="38"/>
  <c r="AH86" i="38"/>
  <c r="AG86" i="38"/>
  <c r="AF86" i="38"/>
  <c r="AE86" i="38"/>
  <c r="AD86" i="38"/>
  <c r="AC86" i="38"/>
  <c r="AB86" i="38"/>
  <c r="AH85" i="38"/>
  <c r="AG85" i="38"/>
  <c r="AF85" i="38"/>
  <c r="AE85" i="38"/>
  <c r="AD85" i="38"/>
  <c r="AC85" i="38"/>
  <c r="AB85" i="38"/>
  <c r="AH84" i="38"/>
  <c r="AG84" i="38"/>
  <c r="AF84" i="38"/>
  <c r="AE84" i="38"/>
  <c r="AD84" i="38"/>
  <c r="AC84" i="38"/>
  <c r="AB84" i="38"/>
  <c r="AH83" i="38"/>
  <c r="AG83" i="38"/>
  <c r="AF83" i="38"/>
  <c r="AE83" i="38"/>
  <c r="AD83" i="38"/>
  <c r="AC83" i="38"/>
  <c r="AB83" i="38"/>
  <c r="AH82" i="38"/>
  <c r="AG82" i="38"/>
  <c r="AF82" i="38"/>
  <c r="AE82" i="38"/>
  <c r="AD82" i="38"/>
  <c r="AC82" i="38"/>
  <c r="AB82" i="38"/>
  <c r="AH81" i="38"/>
  <c r="AG81" i="38"/>
  <c r="AF81" i="38"/>
  <c r="AE81" i="38"/>
  <c r="AD81" i="38"/>
  <c r="AC81" i="38"/>
  <c r="AB81" i="38"/>
  <c r="AH80" i="38"/>
  <c r="AG80" i="38"/>
  <c r="AF80" i="38"/>
  <c r="AE80" i="38"/>
  <c r="AD80" i="38"/>
  <c r="AC80" i="38"/>
  <c r="AB80" i="38"/>
  <c r="AH79" i="38"/>
  <c r="AH105" i="38"/>
  <c r="AG105" i="38"/>
  <c r="AF105" i="38"/>
  <c r="AE105" i="38"/>
  <c r="AA105" i="38" s="1"/>
  <c r="AD105" i="38"/>
  <c r="AC105" i="38"/>
  <c r="AB105" i="38"/>
  <c r="AH104" i="38"/>
  <c r="AG104" i="38"/>
  <c r="AF104" i="38"/>
  <c r="AE104" i="38"/>
  <c r="AD104" i="38"/>
  <c r="AA104" i="38" s="1"/>
  <c r="AC104" i="38"/>
  <c r="AB104" i="38"/>
  <c r="AH103" i="38"/>
  <c r="AG103" i="38"/>
  <c r="AF103" i="38"/>
  <c r="AE103" i="38"/>
  <c r="AD103" i="38"/>
  <c r="AC103" i="38"/>
  <c r="AA103" i="38" s="1"/>
  <c r="AB103" i="38"/>
  <c r="AH102" i="38"/>
  <c r="AG102" i="38"/>
  <c r="AF102" i="38"/>
  <c r="AE102" i="38"/>
  <c r="AD102" i="38"/>
  <c r="AC102" i="38"/>
  <c r="AB102" i="38"/>
  <c r="AA102" i="38" s="1"/>
  <c r="AH101" i="38"/>
  <c r="AG101" i="38"/>
  <c r="AF101" i="38"/>
  <c r="AE101" i="38"/>
  <c r="AA101" i="38" s="1"/>
  <c r="AD101" i="38"/>
  <c r="AC101" i="38"/>
  <c r="AB101" i="38"/>
  <c r="AH100" i="38"/>
  <c r="AG100" i="38"/>
  <c r="AF100" i="38"/>
  <c r="AE100" i="38"/>
  <c r="AD100" i="38"/>
  <c r="AA100" i="38" s="1"/>
  <c r="AC100" i="38"/>
  <c r="AB100" i="38"/>
  <c r="AH99" i="38"/>
  <c r="AG99" i="38"/>
  <c r="AF99" i="38"/>
  <c r="AE99" i="38"/>
  <c r="AD99" i="38"/>
  <c r="AC99" i="38"/>
  <c r="AA99" i="38" s="1"/>
  <c r="AB99" i="38"/>
  <c r="AH98" i="38"/>
  <c r="AG98" i="38"/>
  <c r="AF98" i="38"/>
  <c r="AE98" i="38"/>
  <c r="AD98" i="38"/>
  <c r="AC98" i="38"/>
  <c r="AB98" i="38"/>
  <c r="AA98" i="38" s="1"/>
  <c r="AH97" i="38"/>
  <c r="AG97" i="38"/>
  <c r="AF97" i="38"/>
  <c r="AE97" i="38"/>
  <c r="AA97" i="38" s="1"/>
  <c r="AD97" i="38"/>
  <c r="AC97" i="38"/>
  <c r="AB97" i="38"/>
  <c r="AH96" i="38"/>
  <c r="AG96" i="38"/>
  <c r="AF96" i="38"/>
  <c r="AE96" i="38"/>
  <c r="AD96" i="38"/>
  <c r="AA96" i="38" s="1"/>
  <c r="AC96" i="38"/>
  <c r="AB96" i="38"/>
  <c r="AH95" i="38"/>
  <c r="AG95" i="38"/>
  <c r="AF95" i="38"/>
  <c r="AE95" i="38"/>
  <c r="AD95" i="38"/>
  <c r="AC95" i="38"/>
  <c r="AA95" i="38" s="1"/>
  <c r="AB95" i="38"/>
  <c r="AH94" i="38"/>
  <c r="AH120" i="38"/>
  <c r="AG120" i="38"/>
  <c r="AF120" i="38"/>
  <c r="AE120" i="38"/>
  <c r="AD120" i="38"/>
  <c r="AC120" i="38"/>
  <c r="AB120" i="38"/>
  <c r="AH119" i="38"/>
  <c r="AG119" i="38"/>
  <c r="AF119" i="38"/>
  <c r="AE119" i="38"/>
  <c r="AD119" i="38"/>
  <c r="AC119" i="38"/>
  <c r="AB119" i="38"/>
  <c r="AA119" i="38" s="1"/>
  <c r="AH118" i="38"/>
  <c r="AG118" i="38"/>
  <c r="AF118" i="38"/>
  <c r="AE118" i="38"/>
  <c r="AD118" i="38"/>
  <c r="AC118" i="38"/>
  <c r="AB118" i="38"/>
  <c r="AH117" i="38"/>
  <c r="AG117" i="38"/>
  <c r="AF117" i="38"/>
  <c r="AE117" i="38"/>
  <c r="AD117" i="38"/>
  <c r="AC117" i="38"/>
  <c r="AB117" i="38"/>
  <c r="AH116" i="38"/>
  <c r="AG116" i="38"/>
  <c r="AF116" i="38"/>
  <c r="AE116" i="38"/>
  <c r="AD116" i="38"/>
  <c r="AC116" i="38"/>
  <c r="AB116" i="38"/>
  <c r="AH115" i="38"/>
  <c r="AG115" i="38"/>
  <c r="AF115" i="38"/>
  <c r="AE115" i="38"/>
  <c r="AD115" i="38"/>
  <c r="AC115" i="38"/>
  <c r="AB115" i="38"/>
  <c r="AA115" i="38" s="1"/>
  <c r="AH114" i="38"/>
  <c r="AG114" i="38"/>
  <c r="AF114" i="38"/>
  <c r="AE114" i="38"/>
  <c r="AD114" i="38"/>
  <c r="AC114" i="38"/>
  <c r="AB114" i="38"/>
  <c r="AA114" i="38" s="1"/>
  <c r="AH113" i="38"/>
  <c r="AG113" i="38"/>
  <c r="AF113" i="38"/>
  <c r="AE113" i="38"/>
  <c r="AD113" i="38"/>
  <c r="AC113" i="38"/>
  <c r="AB113" i="38"/>
  <c r="AH112" i="38"/>
  <c r="AG112" i="38"/>
  <c r="AF112" i="38"/>
  <c r="AE112" i="38"/>
  <c r="AD112" i="38"/>
  <c r="AA112" i="38" s="1"/>
  <c r="AC112" i="38"/>
  <c r="AB112" i="38"/>
  <c r="AH111" i="38"/>
  <c r="AG111" i="38"/>
  <c r="AF111" i="38"/>
  <c r="AE111" i="38"/>
  <c r="AD111" i="38"/>
  <c r="AC111" i="38"/>
  <c r="AB111" i="38"/>
  <c r="AH110" i="38"/>
  <c r="AG110" i="38"/>
  <c r="AF110" i="38"/>
  <c r="AE110" i="38"/>
  <c r="AD110" i="38"/>
  <c r="AC110" i="38"/>
  <c r="AB110" i="38"/>
  <c r="AA110" i="38" s="1"/>
  <c r="AH109" i="38"/>
  <c r="P75" i="38"/>
  <c r="P74" i="38"/>
  <c r="P73" i="38"/>
  <c r="P72" i="38"/>
  <c r="P71" i="38"/>
  <c r="P70" i="38"/>
  <c r="P69" i="38"/>
  <c r="P68" i="38"/>
  <c r="P67" i="38"/>
  <c r="P66" i="38"/>
  <c r="P65" i="38"/>
  <c r="P90" i="38"/>
  <c r="P89" i="38"/>
  <c r="P88" i="38"/>
  <c r="P87" i="38"/>
  <c r="P86" i="38"/>
  <c r="P85" i="38"/>
  <c r="P84" i="38"/>
  <c r="P83" i="38"/>
  <c r="P82" i="38"/>
  <c r="P81" i="38"/>
  <c r="P80" i="38"/>
  <c r="Z90" i="38"/>
  <c r="Z89" i="38"/>
  <c r="Z88" i="38"/>
  <c r="Z87" i="38"/>
  <c r="Z86" i="38"/>
  <c r="Z85" i="38"/>
  <c r="Z84" i="38"/>
  <c r="Z83" i="38"/>
  <c r="Z82" i="38"/>
  <c r="Z81" i="38"/>
  <c r="Z80" i="38"/>
  <c r="Z79" i="38"/>
  <c r="Z105" i="38"/>
  <c r="Z104" i="38"/>
  <c r="Z103" i="38"/>
  <c r="Z102" i="38"/>
  <c r="Z101" i="38"/>
  <c r="Z100" i="38"/>
  <c r="Z99" i="38"/>
  <c r="Z98" i="38"/>
  <c r="Z97" i="38"/>
  <c r="Z96" i="38"/>
  <c r="Z95" i="38"/>
  <c r="Z94" i="38"/>
  <c r="Z120" i="38"/>
  <c r="Z119" i="38"/>
  <c r="Z118" i="38"/>
  <c r="Z117" i="38"/>
  <c r="Z116" i="38"/>
  <c r="Z115" i="38"/>
  <c r="Z114" i="38"/>
  <c r="Z113" i="38"/>
  <c r="Z112" i="38"/>
  <c r="Z111" i="38"/>
  <c r="Z110" i="38"/>
  <c r="Z109" i="38"/>
  <c r="Q109" i="38"/>
  <c r="AB109" i="38" s="1"/>
  <c r="R109" i="38"/>
  <c r="AC109" i="38" s="1"/>
  <c r="S109" i="38"/>
  <c r="AD109" i="38" s="1"/>
  <c r="T109" i="38"/>
  <c r="AE109" i="38" s="1"/>
  <c r="U109" i="38"/>
  <c r="AF109" i="38" s="1"/>
  <c r="V109" i="38"/>
  <c r="AG109" i="38" s="1"/>
  <c r="W135" i="38"/>
  <c r="V135" i="38"/>
  <c r="U135" i="38"/>
  <c r="T135" i="38"/>
  <c r="S135" i="38"/>
  <c r="R135" i="38"/>
  <c r="Q135" i="38"/>
  <c r="P135" i="38"/>
  <c r="O135" i="38"/>
  <c r="W134" i="38"/>
  <c r="V134" i="38"/>
  <c r="U134" i="38"/>
  <c r="T134" i="38"/>
  <c r="S134" i="38"/>
  <c r="R134" i="38"/>
  <c r="Q134" i="38"/>
  <c r="P134" i="38"/>
  <c r="O134" i="38"/>
  <c r="W133" i="38"/>
  <c r="V133" i="38"/>
  <c r="U133" i="38"/>
  <c r="T133" i="38"/>
  <c r="S133" i="38"/>
  <c r="R133" i="38"/>
  <c r="Q133" i="38"/>
  <c r="P133" i="38"/>
  <c r="O133" i="38"/>
  <c r="W132" i="38"/>
  <c r="V132" i="38"/>
  <c r="U132" i="38"/>
  <c r="T132" i="38"/>
  <c r="S132" i="38"/>
  <c r="R132" i="38"/>
  <c r="Q132" i="38"/>
  <c r="P132" i="38"/>
  <c r="O132" i="38"/>
  <c r="W131" i="38"/>
  <c r="V131" i="38"/>
  <c r="U131" i="38"/>
  <c r="T131" i="38"/>
  <c r="S131" i="38"/>
  <c r="R131" i="38"/>
  <c r="Q131" i="38"/>
  <c r="P131" i="38"/>
  <c r="O131" i="38"/>
  <c r="W130" i="38"/>
  <c r="V130" i="38"/>
  <c r="U130" i="38"/>
  <c r="T130" i="38"/>
  <c r="S130" i="38"/>
  <c r="R130" i="38"/>
  <c r="Q130" i="38"/>
  <c r="P130" i="38"/>
  <c r="O130" i="38"/>
  <c r="W129" i="38"/>
  <c r="V129" i="38"/>
  <c r="U129" i="38"/>
  <c r="T129" i="38"/>
  <c r="S129" i="38"/>
  <c r="R129" i="38"/>
  <c r="Q129" i="38"/>
  <c r="P129" i="38"/>
  <c r="O129" i="38"/>
  <c r="W128" i="38"/>
  <c r="V128" i="38"/>
  <c r="U128" i="38"/>
  <c r="T128" i="38"/>
  <c r="S128" i="38"/>
  <c r="R128" i="38"/>
  <c r="Q128" i="38"/>
  <c r="P128" i="38"/>
  <c r="O128" i="38"/>
  <c r="W127" i="38"/>
  <c r="V127" i="38"/>
  <c r="U127" i="38"/>
  <c r="T127" i="38"/>
  <c r="S127" i="38"/>
  <c r="R127" i="38"/>
  <c r="Q127" i="38"/>
  <c r="P127" i="38"/>
  <c r="O127" i="38"/>
  <c r="W126" i="38"/>
  <c r="V126" i="38"/>
  <c r="U126" i="38"/>
  <c r="T126" i="38"/>
  <c r="S126" i="38"/>
  <c r="R126" i="38"/>
  <c r="Q126" i="38"/>
  <c r="P126" i="38"/>
  <c r="O126" i="38"/>
  <c r="W125" i="38"/>
  <c r="V125" i="38"/>
  <c r="U125" i="38"/>
  <c r="T125" i="38"/>
  <c r="S125" i="38"/>
  <c r="R125" i="38"/>
  <c r="Q125" i="38"/>
  <c r="P125" i="38"/>
  <c r="O125" i="38"/>
  <c r="W124" i="38"/>
  <c r="V124" i="38"/>
  <c r="U124" i="38"/>
  <c r="T124" i="38"/>
  <c r="S124" i="38"/>
  <c r="R124" i="38"/>
  <c r="Q124" i="38"/>
  <c r="P124" i="38"/>
  <c r="O124" i="38"/>
  <c r="W150" i="38"/>
  <c r="V150" i="38"/>
  <c r="U150" i="38"/>
  <c r="T150" i="38"/>
  <c r="S150" i="38"/>
  <c r="R150" i="38"/>
  <c r="Q150" i="38"/>
  <c r="P150" i="38"/>
  <c r="O150" i="38"/>
  <c r="W149" i="38"/>
  <c r="V149" i="38"/>
  <c r="U149" i="38"/>
  <c r="T149" i="38"/>
  <c r="S149" i="38"/>
  <c r="R149" i="38"/>
  <c r="Q149" i="38"/>
  <c r="P149" i="38"/>
  <c r="O149" i="38"/>
  <c r="W148" i="38"/>
  <c r="V148" i="38"/>
  <c r="U148" i="38"/>
  <c r="T148" i="38"/>
  <c r="S148" i="38"/>
  <c r="R148" i="38"/>
  <c r="Q148" i="38"/>
  <c r="P148" i="38"/>
  <c r="O148" i="38"/>
  <c r="W147" i="38"/>
  <c r="V147" i="38"/>
  <c r="U147" i="38"/>
  <c r="T147" i="38"/>
  <c r="S147" i="38"/>
  <c r="R147" i="38"/>
  <c r="Q147" i="38"/>
  <c r="P147" i="38"/>
  <c r="O147" i="38"/>
  <c r="W146" i="38"/>
  <c r="V146" i="38"/>
  <c r="U146" i="38"/>
  <c r="T146" i="38"/>
  <c r="S146" i="38"/>
  <c r="R146" i="38"/>
  <c r="Q146" i="38"/>
  <c r="P146" i="38"/>
  <c r="O146" i="38"/>
  <c r="W145" i="38"/>
  <c r="V145" i="38"/>
  <c r="U145" i="38"/>
  <c r="T145" i="38"/>
  <c r="S145" i="38"/>
  <c r="R145" i="38"/>
  <c r="Q145" i="38"/>
  <c r="P145" i="38"/>
  <c r="O145" i="38"/>
  <c r="W144" i="38"/>
  <c r="V144" i="38"/>
  <c r="U144" i="38"/>
  <c r="T144" i="38"/>
  <c r="S144" i="38"/>
  <c r="R144" i="38"/>
  <c r="Q144" i="38"/>
  <c r="P144" i="38"/>
  <c r="O144" i="38"/>
  <c r="W143" i="38"/>
  <c r="V143" i="38"/>
  <c r="U143" i="38"/>
  <c r="T143" i="38"/>
  <c r="S143" i="38"/>
  <c r="R143" i="38"/>
  <c r="Q143" i="38"/>
  <c r="P143" i="38"/>
  <c r="O143" i="38"/>
  <c r="W142" i="38"/>
  <c r="V142" i="38"/>
  <c r="U142" i="38"/>
  <c r="T142" i="38"/>
  <c r="S142" i="38"/>
  <c r="R142" i="38"/>
  <c r="Q142" i="38"/>
  <c r="P142" i="38"/>
  <c r="O142" i="38"/>
  <c r="W141" i="38"/>
  <c r="V141" i="38"/>
  <c r="U141" i="38"/>
  <c r="T141" i="38"/>
  <c r="S141" i="38"/>
  <c r="R141" i="38"/>
  <c r="Q141" i="38"/>
  <c r="P141" i="38"/>
  <c r="O141" i="38"/>
  <c r="W140" i="38"/>
  <c r="V140" i="38"/>
  <c r="U140" i="38"/>
  <c r="T140" i="38"/>
  <c r="S140" i="38"/>
  <c r="R140" i="38"/>
  <c r="Q140" i="38"/>
  <c r="P140" i="38"/>
  <c r="O140" i="38"/>
  <c r="W139" i="38"/>
  <c r="V139" i="38"/>
  <c r="U139" i="38"/>
  <c r="T139" i="38"/>
  <c r="S139" i="38"/>
  <c r="R139" i="38"/>
  <c r="Q139" i="38"/>
  <c r="P139" i="38"/>
  <c r="O139" i="38"/>
  <c r="W165" i="38"/>
  <c r="V165" i="38"/>
  <c r="U165" i="38"/>
  <c r="T165" i="38"/>
  <c r="S165" i="38"/>
  <c r="R165" i="38"/>
  <c r="Q165" i="38"/>
  <c r="P165" i="38"/>
  <c r="O165" i="38"/>
  <c r="W164" i="38"/>
  <c r="V164" i="38"/>
  <c r="U164" i="38"/>
  <c r="T164" i="38"/>
  <c r="S164" i="38"/>
  <c r="R164" i="38"/>
  <c r="Q164" i="38"/>
  <c r="P164" i="38"/>
  <c r="O164" i="38"/>
  <c r="W163" i="38"/>
  <c r="V163" i="38"/>
  <c r="U163" i="38"/>
  <c r="T163" i="38"/>
  <c r="S163" i="38"/>
  <c r="R163" i="38"/>
  <c r="Q163" i="38"/>
  <c r="P163" i="38"/>
  <c r="O163" i="38"/>
  <c r="W162" i="38"/>
  <c r="V162" i="38"/>
  <c r="U162" i="38"/>
  <c r="T162" i="38"/>
  <c r="S162" i="38"/>
  <c r="R162" i="38"/>
  <c r="Q162" i="38"/>
  <c r="P162" i="38"/>
  <c r="O162" i="38"/>
  <c r="W161" i="38"/>
  <c r="V161" i="38"/>
  <c r="U161" i="38"/>
  <c r="T161" i="38"/>
  <c r="S161" i="38"/>
  <c r="R161" i="38"/>
  <c r="Q161" i="38"/>
  <c r="P161" i="38"/>
  <c r="O161" i="38"/>
  <c r="W160" i="38"/>
  <c r="V160" i="38"/>
  <c r="U160" i="38"/>
  <c r="T160" i="38"/>
  <c r="S160" i="38"/>
  <c r="R160" i="38"/>
  <c r="Q160" i="38"/>
  <c r="P160" i="38"/>
  <c r="O160" i="38"/>
  <c r="W159" i="38"/>
  <c r="V159" i="38"/>
  <c r="U159" i="38"/>
  <c r="T159" i="38"/>
  <c r="S159" i="38"/>
  <c r="R159" i="38"/>
  <c r="Q159" i="38"/>
  <c r="P159" i="38"/>
  <c r="O159" i="38"/>
  <c r="W158" i="38"/>
  <c r="V158" i="38"/>
  <c r="U158" i="38"/>
  <c r="T158" i="38"/>
  <c r="S158" i="38"/>
  <c r="R158" i="38"/>
  <c r="Q158" i="38"/>
  <c r="P158" i="38"/>
  <c r="O158" i="38"/>
  <c r="W157" i="38"/>
  <c r="V157" i="38"/>
  <c r="U157" i="38"/>
  <c r="T157" i="38"/>
  <c r="S157" i="38"/>
  <c r="R157" i="38"/>
  <c r="Q157" i="38"/>
  <c r="P157" i="38"/>
  <c r="O157" i="38"/>
  <c r="W156" i="38"/>
  <c r="V156" i="38"/>
  <c r="U156" i="38"/>
  <c r="T156" i="38"/>
  <c r="S156" i="38"/>
  <c r="R156" i="38"/>
  <c r="Q156" i="38"/>
  <c r="P156" i="38"/>
  <c r="O156" i="38"/>
  <c r="W155" i="38"/>
  <c r="V155" i="38"/>
  <c r="U155" i="38"/>
  <c r="T155" i="38"/>
  <c r="S155" i="38"/>
  <c r="R155" i="38"/>
  <c r="Q155" i="38"/>
  <c r="P155" i="38"/>
  <c r="O155" i="38"/>
  <c r="W154" i="38"/>
  <c r="V154" i="38"/>
  <c r="U154" i="38"/>
  <c r="T154" i="38"/>
  <c r="S154" i="38"/>
  <c r="R154" i="38"/>
  <c r="Q154" i="38"/>
  <c r="P154" i="38"/>
  <c r="O154" i="38"/>
  <c r="W180" i="38"/>
  <c r="V180" i="38"/>
  <c r="U180" i="38"/>
  <c r="T180" i="38"/>
  <c r="S180" i="38"/>
  <c r="R180" i="38"/>
  <c r="Q180" i="38"/>
  <c r="P180" i="38"/>
  <c r="O180" i="38"/>
  <c r="W179" i="38"/>
  <c r="V179" i="38"/>
  <c r="U179" i="38"/>
  <c r="T179" i="38"/>
  <c r="S179" i="38"/>
  <c r="R179" i="38"/>
  <c r="Q179" i="38"/>
  <c r="P179" i="38"/>
  <c r="O179" i="38"/>
  <c r="W178" i="38"/>
  <c r="V178" i="38"/>
  <c r="U178" i="38"/>
  <c r="T178" i="38"/>
  <c r="S178" i="38"/>
  <c r="R178" i="38"/>
  <c r="Q178" i="38"/>
  <c r="P178" i="38"/>
  <c r="O178" i="38"/>
  <c r="W177" i="38"/>
  <c r="V177" i="38"/>
  <c r="U177" i="38"/>
  <c r="T177" i="38"/>
  <c r="S177" i="38"/>
  <c r="R177" i="38"/>
  <c r="Q177" i="38"/>
  <c r="P177" i="38"/>
  <c r="O177" i="38"/>
  <c r="W176" i="38"/>
  <c r="V176" i="38"/>
  <c r="U176" i="38"/>
  <c r="T176" i="38"/>
  <c r="S176" i="38"/>
  <c r="R176" i="38"/>
  <c r="Q176" i="38"/>
  <c r="P176" i="38"/>
  <c r="O176" i="38"/>
  <c r="W175" i="38"/>
  <c r="V175" i="38"/>
  <c r="U175" i="38"/>
  <c r="T175" i="38"/>
  <c r="S175" i="38"/>
  <c r="R175" i="38"/>
  <c r="Q175" i="38"/>
  <c r="P175" i="38"/>
  <c r="O175" i="38"/>
  <c r="W174" i="38"/>
  <c r="V174" i="38"/>
  <c r="U174" i="38"/>
  <c r="T174" i="38"/>
  <c r="S174" i="38"/>
  <c r="R174" i="38"/>
  <c r="Q174" i="38"/>
  <c r="P174" i="38"/>
  <c r="O174" i="38"/>
  <c r="W173" i="38"/>
  <c r="V173" i="38"/>
  <c r="U173" i="38"/>
  <c r="T173" i="38"/>
  <c r="S173" i="38"/>
  <c r="R173" i="38"/>
  <c r="Q173" i="38"/>
  <c r="P173" i="38"/>
  <c r="O173" i="38"/>
  <c r="W172" i="38"/>
  <c r="V172" i="38"/>
  <c r="U172" i="38"/>
  <c r="T172" i="38"/>
  <c r="S172" i="38"/>
  <c r="R172" i="38"/>
  <c r="Q172" i="38"/>
  <c r="P172" i="38"/>
  <c r="O172" i="38"/>
  <c r="W171" i="38"/>
  <c r="V171" i="38"/>
  <c r="U171" i="38"/>
  <c r="T171" i="38"/>
  <c r="S171" i="38"/>
  <c r="R171" i="38"/>
  <c r="Q171" i="38"/>
  <c r="P171" i="38"/>
  <c r="O171" i="38"/>
  <c r="W170" i="38"/>
  <c r="V170" i="38"/>
  <c r="U170" i="38"/>
  <c r="T170" i="38"/>
  <c r="S170" i="38"/>
  <c r="R170" i="38"/>
  <c r="Q170" i="38"/>
  <c r="P170" i="38"/>
  <c r="O170" i="38"/>
  <c r="W169" i="38"/>
  <c r="V169" i="38"/>
  <c r="U169" i="38"/>
  <c r="T169" i="38"/>
  <c r="S169" i="38"/>
  <c r="R169" i="38"/>
  <c r="Q169" i="38"/>
  <c r="P169" i="38"/>
  <c r="O169" i="38"/>
  <c r="W194" i="38"/>
  <c r="V194" i="38"/>
  <c r="U194" i="38"/>
  <c r="T194" i="38"/>
  <c r="S194" i="38"/>
  <c r="R194" i="38"/>
  <c r="Q194" i="38"/>
  <c r="P194" i="38"/>
  <c r="O194" i="38"/>
  <c r="W193" i="38"/>
  <c r="V193" i="38"/>
  <c r="U193" i="38"/>
  <c r="T193" i="38"/>
  <c r="S193" i="38"/>
  <c r="R193" i="38"/>
  <c r="Q193" i="38"/>
  <c r="P193" i="38"/>
  <c r="O193" i="38"/>
  <c r="W192" i="38"/>
  <c r="V192" i="38"/>
  <c r="U192" i="38"/>
  <c r="T192" i="38"/>
  <c r="S192" i="38"/>
  <c r="R192" i="38"/>
  <c r="Q192" i="38"/>
  <c r="P192" i="38"/>
  <c r="O192" i="38"/>
  <c r="W191" i="38"/>
  <c r="V191" i="38"/>
  <c r="U191" i="38"/>
  <c r="T191" i="38"/>
  <c r="S191" i="38"/>
  <c r="R191" i="38"/>
  <c r="Q191" i="38"/>
  <c r="P191" i="38"/>
  <c r="O191" i="38"/>
  <c r="W190" i="38"/>
  <c r="V190" i="38"/>
  <c r="U190" i="38"/>
  <c r="T190" i="38"/>
  <c r="S190" i="38"/>
  <c r="R190" i="38"/>
  <c r="Q190" i="38"/>
  <c r="P190" i="38"/>
  <c r="O190" i="38"/>
  <c r="W189" i="38"/>
  <c r="V189" i="38"/>
  <c r="U189" i="38"/>
  <c r="T189" i="38"/>
  <c r="S189" i="38"/>
  <c r="R189" i="38"/>
  <c r="Q189" i="38"/>
  <c r="P189" i="38"/>
  <c r="O189" i="38"/>
  <c r="W188" i="38"/>
  <c r="V188" i="38"/>
  <c r="U188" i="38"/>
  <c r="T188" i="38"/>
  <c r="S188" i="38"/>
  <c r="R188" i="38"/>
  <c r="Q188" i="38"/>
  <c r="P188" i="38"/>
  <c r="O188" i="38"/>
  <c r="W187" i="38"/>
  <c r="V187" i="38"/>
  <c r="U187" i="38"/>
  <c r="T187" i="38"/>
  <c r="S187" i="38"/>
  <c r="R187" i="38"/>
  <c r="Q187" i="38"/>
  <c r="P187" i="38"/>
  <c r="O187" i="38"/>
  <c r="W186" i="38"/>
  <c r="V186" i="38"/>
  <c r="U186" i="38"/>
  <c r="T186" i="38"/>
  <c r="S186" i="38"/>
  <c r="R186" i="38"/>
  <c r="Q186" i="38"/>
  <c r="P186" i="38"/>
  <c r="O186" i="38"/>
  <c r="W185" i="38"/>
  <c r="V185" i="38"/>
  <c r="U185" i="38"/>
  <c r="T185" i="38"/>
  <c r="S185" i="38"/>
  <c r="R185" i="38"/>
  <c r="Q185" i="38"/>
  <c r="P185" i="38"/>
  <c r="O185" i="38"/>
  <c r="W184" i="38"/>
  <c r="V184" i="38"/>
  <c r="U184" i="38"/>
  <c r="T184" i="38"/>
  <c r="S184" i="38"/>
  <c r="R184" i="38"/>
  <c r="Q184" i="38"/>
  <c r="P184" i="38"/>
  <c r="O184" i="38"/>
  <c r="W183" i="38"/>
  <c r="V183" i="38"/>
  <c r="U183" i="38"/>
  <c r="T183" i="38"/>
  <c r="S183" i="38"/>
  <c r="R183" i="38"/>
  <c r="Q183" i="38"/>
  <c r="P183" i="38"/>
  <c r="O183" i="38"/>
  <c r="W209" i="38"/>
  <c r="V209" i="38"/>
  <c r="U209" i="38"/>
  <c r="T209" i="38"/>
  <c r="S209" i="38"/>
  <c r="R209" i="38"/>
  <c r="Q209" i="38"/>
  <c r="P209" i="38"/>
  <c r="O209" i="38"/>
  <c r="W208" i="38"/>
  <c r="V208" i="38"/>
  <c r="U208" i="38"/>
  <c r="T208" i="38"/>
  <c r="S208" i="38"/>
  <c r="R208" i="38"/>
  <c r="Q208" i="38"/>
  <c r="P208" i="38"/>
  <c r="O208" i="38"/>
  <c r="W207" i="38"/>
  <c r="V207" i="38"/>
  <c r="U207" i="38"/>
  <c r="T207" i="38"/>
  <c r="S207" i="38"/>
  <c r="R207" i="38"/>
  <c r="Q207" i="38"/>
  <c r="P207" i="38"/>
  <c r="O207" i="38"/>
  <c r="W206" i="38"/>
  <c r="V206" i="38"/>
  <c r="U206" i="38"/>
  <c r="T206" i="38"/>
  <c r="S206" i="38"/>
  <c r="R206" i="38"/>
  <c r="Q206" i="38"/>
  <c r="P206" i="38"/>
  <c r="O206" i="38"/>
  <c r="W205" i="38"/>
  <c r="V205" i="38"/>
  <c r="U205" i="38"/>
  <c r="T205" i="38"/>
  <c r="S205" i="38"/>
  <c r="R205" i="38"/>
  <c r="Q205" i="38"/>
  <c r="P205" i="38"/>
  <c r="O205" i="38"/>
  <c r="W204" i="38"/>
  <c r="V204" i="38"/>
  <c r="U204" i="38"/>
  <c r="T204" i="38"/>
  <c r="S204" i="38"/>
  <c r="R204" i="38"/>
  <c r="Q204" i="38"/>
  <c r="P204" i="38"/>
  <c r="O204" i="38"/>
  <c r="W203" i="38"/>
  <c r="V203" i="38"/>
  <c r="U203" i="38"/>
  <c r="T203" i="38"/>
  <c r="S203" i="38"/>
  <c r="R203" i="38"/>
  <c r="Q203" i="38"/>
  <c r="P203" i="38"/>
  <c r="O203" i="38"/>
  <c r="W202" i="38"/>
  <c r="V202" i="38"/>
  <c r="U202" i="38"/>
  <c r="T202" i="38"/>
  <c r="S202" i="38"/>
  <c r="R202" i="38"/>
  <c r="Q202" i="38"/>
  <c r="P202" i="38"/>
  <c r="O202" i="38"/>
  <c r="W201" i="38"/>
  <c r="V201" i="38"/>
  <c r="U201" i="38"/>
  <c r="T201" i="38"/>
  <c r="S201" i="38"/>
  <c r="R201" i="38"/>
  <c r="Q201" i="38"/>
  <c r="P201" i="38"/>
  <c r="O201" i="38"/>
  <c r="W200" i="38"/>
  <c r="V200" i="38"/>
  <c r="U200" i="38"/>
  <c r="T200" i="38"/>
  <c r="S200" i="38"/>
  <c r="R200" i="38"/>
  <c r="Q200" i="38"/>
  <c r="P200" i="38"/>
  <c r="O200" i="38"/>
  <c r="W199" i="38"/>
  <c r="V199" i="38"/>
  <c r="U199" i="38"/>
  <c r="T199" i="38"/>
  <c r="S199" i="38"/>
  <c r="R199" i="38"/>
  <c r="Q199" i="38"/>
  <c r="P199" i="38"/>
  <c r="O199" i="38"/>
  <c r="W198" i="38"/>
  <c r="V198" i="38"/>
  <c r="U198" i="38"/>
  <c r="T198" i="38"/>
  <c r="S198" i="38"/>
  <c r="R198" i="38"/>
  <c r="Q198" i="38"/>
  <c r="P198" i="38"/>
  <c r="O198" i="38"/>
  <c r="W224" i="38"/>
  <c r="V224" i="38"/>
  <c r="U224" i="38"/>
  <c r="T224" i="38"/>
  <c r="S224" i="38"/>
  <c r="R224" i="38"/>
  <c r="Q224" i="38"/>
  <c r="P224" i="38"/>
  <c r="O224" i="38"/>
  <c r="W223" i="38"/>
  <c r="V223" i="38"/>
  <c r="U223" i="38"/>
  <c r="T223" i="38"/>
  <c r="S223" i="38"/>
  <c r="R223" i="38"/>
  <c r="Q223" i="38"/>
  <c r="P223" i="38"/>
  <c r="O223" i="38"/>
  <c r="W222" i="38"/>
  <c r="V222" i="38"/>
  <c r="U222" i="38"/>
  <c r="T222" i="38"/>
  <c r="S222" i="38"/>
  <c r="R222" i="38"/>
  <c r="Q222" i="38"/>
  <c r="P222" i="38"/>
  <c r="O222" i="38"/>
  <c r="W221" i="38"/>
  <c r="V221" i="38"/>
  <c r="U221" i="38"/>
  <c r="T221" i="38"/>
  <c r="S221" i="38"/>
  <c r="R221" i="38"/>
  <c r="Q221" i="38"/>
  <c r="P221" i="38"/>
  <c r="O221" i="38"/>
  <c r="W220" i="38"/>
  <c r="V220" i="38"/>
  <c r="U220" i="38"/>
  <c r="T220" i="38"/>
  <c r="S220" i="38"/>
  <c r="R220" i="38"/>
  <c r="Q220" i="38"/>
  <c r="P220" i="38"/>
  <c r="O220" i="38"/>
  <c r="W219" i="38"/>
  <c r="V219" i="38"/>
  <c r="U219" i="38"/>
  <c r="T219" i="38"/>
  <c r="S219" i="38"/>
  <c r="R219" i="38"/>
  <c r="Q219" i="38"/>
  <c r="P219" i="38"/>
  <c r="O219" i="38"/>
  <c r="W218" i="38"/>
  <c r="V218" i="38"/>
  <c r="U218" i="38"/>
  <c r="T218" i="38"/>
  <c r="S218" i="38"/>
  <c r="R218" i="38"/>
  <c r="Q218" i="38"/>
  <c r="P218" i="38"/>
  <c r="O218" i="38"/>
  <c r="W217" i="38"/>
  <c r="V217" i="38"/>
  <c r="U217" i="38"/>
  <c r="T217" i="38"/>
  <c r="S217" i="38"/>
  <c r="R217" i="38"/>
  <c r="Q217" i="38"/>
  <c r="P217" i="38"/>
  <c r="O217" i="38"/>
  <c r="W216" i="38"/>
  <c r="V216" i="38"/>
  <c r="U216" i="38"/>
  <c r="T216" i="38"/>
  <c r="S216" i="38"/>
  <c r="R216" i="38"/>
  <c r="Q216" i="38"/>
  <c r="P216" i="38"/>
  <c r="O216" i="38"/>
  <c r="W215" i="38"/>
  <c r="V215" i="38"/>
  <c r="U215" i="38"/>
  <c r="T215" i="38"/>
  <c r="S215" i="38"/>
  <c r="R215" i="38"/>
  <c r="Q215" i="38"/>
  <c r="P215" i="38"/>
  <c r="O215" i="38"/>
  <c r="W214" i="38"/>
  <c r="V214" i="38"/>
  <c r="U214" i="38"/>
  <c r="T214" i="38"/>
  <c r="S214" i="38"/>
  <c r="R214" i="38"/>
  <c r="Q214" i="38"/>
  <c r="P214" i="38"/>
  <c r="O214" i="38"/>
  <c r="W213" i="38"/>
  <c r="V213" i="38"/>
  <c r="U213" i="38"/>
  <c r="T213" i="38"/>
  <c r="S213" i="38"/>
  <c r="R213" i="38"/>
  <c r="Q213" i="38"/>
  <c r="P213" i="38"/>
  <c r="O213" i="38"/>
  <c r="W239" i="38"/>
  <c r="V239" i="38"/>
  <c r="U239" i="38"/>
  <c r="T239" i="38"/>
  <c r="S239" i="38"/>
  <c r="R239" i="38"/>
  <c r="Q239" i="38"/>
  <c r="P239" i="38"/>
  <c r="O239" i="38"/>
  <c r="W238" i="38"/>
  <c r="V238" i="38"/>
  <c r="U238" i="38"/>
  <c r="T238" i="38"/>
  <c r="S238" i="38"/>
  <c r="R238" i="38"/>
  <c r="Q238" i="38"/>
  <c r="P238" i="38"/>
  <c r="O238" i="38"/>
  <c r="W237" i="38"/>
  <c r="V237" i="38"/>
  <c r="U237" i="38"/>
  <c r="T237" i="38"/>
  <c r="S237" i="38"/>
  <c r="R237" i="38"/>
  <c r="Q237" i="38"/>
  <c r="P237" i="38"/>
  <c r="O237" i="38"/>
  <c r="W236" i="38"/>
  <c r="V236" i="38"/>
  <c r="U236" i="38"/>
  <c r="T236" i="38"/>
  <c r="S236" i="38"/>
  <c r="R236" i="38"/>
  <c r="Q236" i="38"/>
  <c r="P236" i="38"/>
  <c r="O236" i="38"/>
  <c r="W235" i="38"/>
  <c r="V235" i="38"/>
  <c r="U235" i="38"/>
  <c r="T235" i="38"/>
  <c r="S235" i="38"/>
  <c r="R235" i="38"/>
  <c r="Q235" i="38"/>
  <c r="P235" i="38"/>
  <c r="O235" i="38"/>
  <c r="W234" i="38"/>
  <c r="V234" i="38"/>
  <c r="U234" i="38"/>
  <c r="T234" i="38"/>
  <c r="S234" i="38"/>
  <c r="R234" i="38"/>
  <c r="Q234" i="38"/>
  <c r="P234" i="38"/>
  <c r="O234" i="38"/>
  <c r="W233" i="38"/>
  <c r="V233" i="38"/>
  <c r="U233" i="38"/>
  <c r="T233" i="38"/>
  <c r="S233" i="38"/>
  <c r="R233" i="38"/>
  <c r="Q233" i="38"/>
  <c r="P233" i="38"/>
  <c r="O233" i="38"/>
  <c r="W232" i="38"/>
  <c r="V232" i="38"/>
  <c r="U232" i="38"/>
  <c r="T232" i="38"/>
  <c r="S232" i="38"/>
  <c r="R232" i="38"/>
  <c r="Q232" i="38"/>
  <c r="P232" i="38"/>
  <c r="O232" i="38"/>
  <c r="W231" i="38"/>
  <c r="V231" i="38"/>
  <c r="U231" i="38"/>
  <c r="T231" i="38"/>
  <c r="S231" i="38"/>
  <c r="R231" i="38"/>
  <c r="Q231" i="38"/>
  <c r="P231" i="38"/>
  <c r="O231" i="38"/>
  <c r="W230" i="38"/>
  <c r="V230" i="38"/>
  <c r="U230" i="38"/>
  <c r="T230" i="38"/>
  <c r="S230" i="38"/>
  <c r="R230" i="38"/>
  <c r="Q230" i="38"/>
  <c r="P230" i="38"/>
  <c r="O230" i="38"/>
  <c r="W229" i="38"/>
  <c r="V229" i="38"/>
  <c r="U229" i="38"/>
  <c r="T229" i="38"/>
  <c r="S229" i="38"/>
  <c r="R229" i="38"/>
  <c r="Q229" i="38"/>
  <c r="P229" i="38"/>
  <c r="O229" i="38"/>
  <c r="W228" i="38"/>
  <c r="V228" i="38"/>
  <c r="U228" i="38"/>
  <c r="T228" i="38"/>
  <c r="S228" i="38"/>
  <c r="R228" i="38"/>
  <c r="Q228" i="38"/>
  <c r="P228" i="38"/>
  <c r="O228" i="38"/>
  <c r="W254" i="38"/>
  <c r="V254" i="38"/>
  <c r="U254" i="38"/>
  <c r="T254" i="38"/>
  <c r="S254" i="38"/>
  <c r="R254" i="38"/>
  <c r="Q254" i="38"/>
  <c r="P254" i="38"/>
  <c r="O254" i="38"/>
  <c r="W253" i="38"/>
  <c r="V253" i="38"/>
  <c r="U253" i="38"/>
  <c r="T253" i="38"/>
  <c r="S253" i="38"/>
  <c r="R253" i="38"/>
  <c r="Q253" i="38"/>
  <c r="P253" i="38"/>
  <c r="O253" i="38"/>
  <c r="W252" i="38"/>
  <c r="V252" i="38"/>
  <c r="U252" i="38"/>
  <c r="T252" i="38"/>
  <c r="S252" i="38"/>
  <c r="R252" i="38"/>
  <c r="Q252" i="38"/>
  <c r="P252" i="38"/>
  <c r="O252" i="38"/>
  <c r="W251" i="38"/>
  <c r="V251" i="38"/>
  <c r="U251" i="38"/>
  <c r="T251" i="38"/>
  <c r="S251" i="38"/>
  <c r="R251" i="38"/>
  <c r="Q251" i="38"/>
  <c r="P251" i="38"/>
  <c r="O251" i="38"/>
  <c r="W250" i="38"/>
  <c r="V250" i="38"/>
  <c r="U250" i="38"/>
  <c r="T250" i="38"/>
  <c r="S250" i="38"/>
  <c r="R250" i="38"/>
  <c r="Q250" i="38"/>
  <c r="P250" i="38"/>
  <c r="O250" i="38"/>
  <c r="W249" i="38"/>
  <c r="V249" i="38"/>
  <c r="U249" i="38"/>
  <c r="T249" i="38"/>
  <c r="S249" i="38"/>
  <c r="R249" i="38"/>
  <c r="Q249" i="38"/>
  <c r="P249" i="38"/>
  <c r="O249" i="38"/>
  <c r="W248" i="38"/>
  <c r="V248" i="38"/>
  <c r="U248" i="38"/>
  <c r="T248" i="38"/>
  <c r="S248" i="38"/>
  <c r="R248" i="38"/>
  <c r="Q248" i="38"/>
  <c r="P248" i="38"/>
  <c r="O248" i="38"/>
  <c r="W247" i="38"/>
  <c r="V247" i="38"/>
  <c r="U247" i="38"/>
  <c r="T247" i="38"/>
  <c r="S247" i="38"/>
  <c r="R247" i="38"/>
  <c r="Q247" i="38"/>
  <c r="P247" i="38"/>
  <c r="O247" i="38"/>
  <c r="W246" i="38"/>
  <c r="V246" i="38"/>
  <c r="U246" i="38"/>
  <c r="T246" i="38"/>
  <c r="S246" i="38"/>
  <c r="R246" i="38"/>
  <c r="Q246" i="38"/>
  <c r="P246" i="38"/>
  <c r="O246" i="38"/>
  <c r="W245" i="38"/>
  <c r="V245" i="38"/>
  <c r="U245" i="38"/>
  <c r="T245" i="38"/>
  <c r="S245" i="38"/>
  <c r="R245" i="38"/>
  <c r="Q245" i="38"/>
  <c r="P245" i="38"/>
  <c r="O245" i="38"/>
  <c r="W244" i="38"/>
  <c r="V244" i="38"/>
  <c r="U244" i="38"/>
  <c r="T244" i="38"/>
  <c r="S244" i="38"/>
  <c r="R244" i="38"/>
  <c r="Q244" i="38"/>
  <c r="P244" i="38"/>
  <c r="O244" i="38"/>
  <c r="W243" i="38"/>
  <c r="V243" i="38"/>
  <c r="U243" i="38"/>
  <c r="T243" i="38"/>
  <c r="S243" i="38"/>
  <c r="R243" i="38"/>
  <c r="Q243" i="38"/>
  <c r="P243" i="38"/>
  <c r="O243" i="38"/>
  <c r="W269" i="38"/>
  <c r="V269" i="38"/>
  <c r="U269" i="38"/>
  <c r="T269" i="38"/>
  <c r="S269" i="38"/>
  <c r="R269" i="38"/>
  <c r="Q269" i="38"/>
  <c r="P269" i="38"/>
  <c r="O269" i="38"/>
  <c r="W268" i="38"/>
  <c r="V268" i="38"/>
  <c r="U268" i="38"/>
  <c r="T268" i="38"/>
  <c r="S268" i="38"/>
  <c r="R268" i="38"/>
  <c r="Q268" i="38"/>
  <c r="P268" i="38"/>
  <c r="O268" i="38"/>
  <c r="W267" i="38"/>
  <c r="V267" i="38"/>
  <c r="U267" i="38"/>
  <c r="T267" i="38"/>
  <c r="S267" i="38"/>
  <c r="R267" i="38"/>
  <c r="Q267" i="38"/>
  <c r="P267" i="38"/>
  <c r="O267" i="38"/>
  <c r="W266" i="38"/>
  <c r="V266" i="38"/>
  <c r="U266" i="38"/>
  <c r="T266" i="38"/>
  <c r="S266" i="38"/>
  <c r="R266" i="38"/>
  <c r="Q266" i="38"/>
  <c r="P266" i="38"/>
  <c r="O266" i="38"/>
  <c r="W265" i="38"/>
  <c r="V265" i="38"/>
  <c r="U265" i="38"/>
  <c r="T265" i="38"/>
  <c r="S265" i="38"/>
  <c r="R265" i="38"/>
  <c r="Q265" i="38"/>
  <c r="P265" i="38"/>
  <c r="O265" i="38"/>
  <c r="W264" i="38"/>
  <c r="V264" i="38"/>
  <c r="U264" i="38"/>
  <c r="T264" i="38"/>
  <c r="S264" i="38"/>
  <c r="R264" i="38"/>
  <c r="Q264" i="38"/>
  <c r="P264" i="38"/>
  <c r="O264" i="38"/>
  <c r="W263" i="38"/>
  <c r="V263" i="38"/>
  <c r="U263" i="38"/>
  <c r="T263" i="38"/>
  <c r="S263" i="38"/>
  <c r="R263" i="38"/>
  <c r="Q263" i="38"/>
  <c r="P263" i="38"/>
  <c r="O263" i="38"/>
  <c r="W262" i="38"/>
  <c r="V262" i="38"/>
  <c r="U262" i="38"/>
  <c r="T262" i="38"/>
  <c r="S262" i="38"/>
  <c r="R262" i="38"/>
  <c r="Q262" i="38"/>
  <c r="P262" i="38"/>
  <c r="O262" i="38"/>
  <c r="W261" i="38"/>
  <c r="V261" i="38"/>
  <c r="U261" i="38"/>
  <c r="T261" i="38"/>
  <c r="S261" i="38"/>
  <c r="R261" i="38"/>
  <c r="Q261" i="38"/>
  <c r="P261" i="38"/>
  <c r="O261" i="38"/>
  <c r="W260" i="38"/>
  <c r="V260" i="38"/>
  <c r="U260" i="38"/>
  <c r="T260" i="38"/>
  <c r="S260" i="38"/>
  <c r="R260" i="38"/>
  <c r="Q260" i="38"/>
  <c r="P260" i="38"/>
  <c r="O260" i="38"/>
  <c r="W259" i="38"/>
  <c r="V259" i="38"/>
  <c r="U259" i="38"/>
  <c r="T259" i="38"/>
  <c r="S259" i="38"/>
  <c r="R259" i="38"/>
  <c r="Q259" i="38"/>
  <c r="P259" i="38"/>
  <c r="O259" i="38"/>
  <c r="W258" i="38"/>
  <c r="V258" i="38"/>
  <c r="U258" i="38"/>
  <c r="T258" i="38"/>
  <c r="S258" i="38"/>
  <c r="R258" i="38"/>
  <c r="Q258" i="38"/>
  <c r="P258" i="38"/>
  <c r="O258" i="38"/>
  <c r="W284" i="38"/>
  <c r="V284" i="38"/>
  <c r="U284" i="38"/>
  <c r="T284" i="38"/>
  <c r="S284" i="38"/>
  <c r="R284" i="38"/>
  <c r="Q284" i="38"/>
  <c r="P284" i="38"/>
  <c r="O284" i="38"/>
  <c r="W283" i="38"/>
  <c r="V283" i="38"/>
  <c r="U283" i="38"/>
  <c r="T283" i="38"/>
  <c r="S283" i="38"/>
  <c r="R283" i="38"/>
  <c r="Q283" i="38"/>
  <c r="P283" i="38"/>
  <c r="O283" i="38"/>
  <c r="W282" i="38"/>
  <c r="V282" i="38"/>
  <c r="U282" i="38"/>
  <c r="T282" i="38"/>
  <c r="S282" i="38"/>
  <c r="R282" i="38"/>
  <c r="Q282" i="38"/>
  <c r="P282" i="38"/>
  <c r="O282" i="38"/>
  <c r="W281" i="38"/>
  <c r="V281" i="38"/>
  <c r="U281" i="38"/>
  <c r="T281" i="38"/>
  <c r="S281" i="38"/>
  <c r="R281" i="38"/>
  <c r="Q281" i="38"/>
  <c r="P281" i="38"/>
  <c r="O281" i="38"/>
  <c r="W280" i="38"/>
  <c r="V280" i="38"/>
  <c r="U280" i="38"/>
  <c r="T280" i="38"/>
  <c r="S280" i="38"/>
  <c r="R280" i="38"/>
  <c r="Q280" i="38"/>
  <c r="P280" i="38"/>
  <c r="O280" i="38"/>
  <c r="W279" i="38"/>
  <c r="V279" i="38"/>
  <c r="U279" i="38"/>
  <c r="T279" i="38"/>
  <c r="S279" i="38"/>
  <c r="R279" i="38"/>
  <c r="Q279" i="38"/>
  <c r="P279" i="38"/>
  <c r="O279" i="38"/>
  <c r="W278" i="38"/>
  <c r="V278" i="38"/>
  <c r="U278" i="38"/>
  <c r="T278" i="38"/>
  <c r="S278" i="38"/>
  <c r="R278" i="38"/>
  <c r="Q278" i="38"/>
  <c r="P278" i="38"/>
  <c r="O278" i="38"/>
  <c r="W277" i="38"/>
  <c r="V277" i="38"/>
  <c r="U277" i="38"/>
  <c r="T277" i="38"/>
  <c r="S277" i="38"/>
  <c r="R277" i="38"/>
  <c r="Q277" i="38"/>
  <c r="P277" i="38"/>
  <c r="O277" i="38"/>
  <c r="W276" i="38"/>
  <c r="V276" i="38"/>
  <c r="U276" i="38"/>
  <c r="T276" i="38"/>
  <c r="S276" i="38"/>
  <c r="R276" i="38"/>
  <c r="Q276" i="38"/>
  <c r="P276" i="38"/>
  <c r="O276" i="38"/>
  <c r="W275" i="38"/>
  <c r="V275" i="38"/>
  <c r="U275" i="38"/>
  <c r="T275" i="38"/>
  <c r="S275" i="38"/>
  <c r="R275" i="38"/>
  <c r="Q275" i="38"/>
  <c r="P275" i="38"/>
  <c r="O275" i="38"/>
  <c r="W274" i="38"/>
  <c r="V274" i="38"/>
  <c r="U274" i="38"/>
  <c r="T274" i="38"/>
  <c r="S274" i="38"/>
  <c r="R274" i="38"/>
  <c r="Q274" i="38"/>
  <c r="P274" i="38"/>
  <c r="O274" i="38"/>
  <c r="W273" i="38"/>
  <c r="V273" i="38"/>
  <c r="U273" i="38"/>
  <c r="T273" i="38"/>
  <c r="S273" i="38"/>
  <c r="R273" i="38"/>
  <c r="Q273" i="38"/>
  <c r="P273" i="38"/>
  <c r="O273" i="38"/>
  <c r="W299" i="38"/>
  <c r="V299" i="38"/>
  <c r="U299" i="38"/>
  <c r="T299" i="38"/>
  <c r="S299" i="38"/>
  <c r="R299" i="38"/>
  <c r="Q299" i="38"/>
  <c r="P299" i="38"/>
  <c r="O299" i="38"/>
  <c r="W298" i="38"/>
  <c r="V298" i="38"/>
  <c r="U298" i="38"/>
  <c r="T298" i="38"/>
  <c r="S298" i="38"/>
  <c r="R298" i="38"/>
  <c r="Q298" i="38"/>
  <c r="P298" i="38"/>
  <c r="O298" i="38"/>
  <c r="W297" i="38"/>
  <c r="V297" i="38"/>
  <c r="U297" i="38"/>
  <c r="T297" i="38"/>
  <c r="S297" i="38"/>
  <c r="R297" i="38"/>
  <c r="Q297" i="38"/>
  <c r="P297" i="38"/>
  <c r="O297" i="38"/>
  <c r="W296" i="38"/>
  <c r="V296" i="38"/>
  <c r="U296" i="38"/>
  <c r="T296" i="38"/>
  <c r="S296" i="38"/>
  <c r="R296" i="38"/>
  <c r="Q296" i="38"/>
  <c r="P296" i="38"/>
  <c r="O296" i="38"/>
  <c r="W295" i="38"/>
  <c r="V295" i="38"/>
  <c r="U295" i="38"/>
  <c r="T295" i="38"/>
  <c r="S295" i="38"/>
  <c r="R295" i="38"/>
  <c r="Q295" i="38"/>
  <c r="P295" i="38"/>
  <c r="O295" i="38"/>
  <c r="W294" i="38"/>
  <c r="V294" i="38"/>
  <c r="U294" i="38"/>
  <c r="T294" i="38"/>
  <c r="S294" i="38"/>
  <c r="R294" i="38"/>
  <c r="Q294" i="38"/>
  <c r="P294" i="38"/>
  <c r="O294" i="38"/>
  <c r="W293" i="38"/>
  <c r="V293" i="38"/>
  <c r="U293" i="38"/>
  <c r="T293" i="38"/>
  <c r="S293" i="38"/>
  <c r="R293" i="38"/>
  <c r="Q293" i="38"/>
  <c r="P293" i="38"/>
  <c r="O293" i="38"/>
  <c r="W292" i="38"/>
  <c r="V292" i="38"/>
  <c r="U292" i="38"/>
  <c r="T292" i="38"/>
  <c r="S292" i="38"/>
  <c r="R292" i="38"/>
  <c r="Q292" i="38"/>
  <c r="P292" i="38"/>
  <c r="O292" i="38"/>
  <c r="W291" i="38"/>
  <c r="V291" i="38"/>
  <c r="U291" i="38"/>
  <c r="T291" i="38"/>
  <c r="S291" i="38"/>
  <c r="R291" i="38"/>
  <c r="Q291" i="38"/>
  <c r="P291" i="38"/>
  <c r="O291" i="38"/>
  <c r="W290" i="38"/>
  <c r="V290" i="38"/>
  <c r="U290" i="38"/>
  <c r="T290" i="38"/>
  <c r="S290" i="38"/>
  <c r="R290" i="38"/>
  <c r="Q290" i="38"/>
  <c r="P290" i="38"/>
  <c r="O290" i="38"/>
  <c r="W289" i="38"/>
  <c r="V289" i="38"/>
  <c r="U289" i="38"/>
  <c r="T289" i="38"/>
  <c r="S289" i="38"/>
  <c r="R289" i="38"/>
  <c r="Q289" i="38"/>
  <c r="P289" i="38"/>
  <c r="O289" i="38"/>
  <c r="W288" i="38"/>
  <c r="V288" i="38"/>
  <c r="U288" i="38"/>
  <c r="T288" i="38"/>
  <c r="S288" i="38"/>
  <c r="R288" i="38"/>
  <c r="Q288" i="38"/>
  <c r="P288" i="38"/>
  <c r="O288" i="38"/>
  <c r="AA111" i="38" l="1"/>
  <c r="AA116" i="38"/>
  <c r="AA118" i="38"/>
  <c r="AA120" i="38"/>
  <c r="AA113" i="38"/>
  <c r="AA117" i="38"/>
  <c r="AA83" i="38"/>
  <c r="AA87" i="38"/>
  <c r="AA109" i="38"/>
  <c r="AA80" i="38"/>
  <c r="AA81" i="38"/>
  <c r="AA82" i="38"/>
  <c r="AA84" i="38"/>
  <c r="AA85" i="38"/>
  <c r="AA86" i="38"/>
  <c r="AA88" i="38"/>
  <c r="AA89" i="38"/>
  <c r="AA90" i="38"/>
  <c r="T314" i="51"/>
  <c r="Z314" i="51" s="1"/>
  <c r="AF314" i="51" s="1"/>
  <c r="AL314" i="51" s="1"/>
  <c r="AR314" i="51" s="1"/>
  <c r="AX314" i="51" s="1"/>
  <c r="BD314" i="51" s="1"/>
  <c r="BJ314" i="51" s="1"/>
  <c r="T313" i="51"/>
  <c r="Z313" i="51" s="1"/>
  <c r="AF313" i="51" s="1"/>
  <c r="AL313" i="51" s="1"/>
  <c r="AR313" i="51" s="1"/>
  <c r="AX313" i="51" s="1"/>
  <c r="BD313" i="51" s="1"/>
  <c r="BJ313" i="51" s="1"/>
  <c r="T270" i="51"/>
  <c r="Z270" i="51" s="1"/>
  <c r="AF270" i="51" s="1"/>
  <c r="AL270" i="51" s="1"/>
  <c r="AR270" i="51" s="1"/>
  <c r="AX270" i="51" s="1"/>
  <c r="BD270" i="51" s="1"/>
  <c r="BJ270" i="51" s="1"/>
  <c r="T269" i="51"/>
  <c r="Z269" i="51" s="1"/>
  <c r="AF269" i="51" s="1"/>
  <c r="AL269" i="51" s="1"/>
  <c r="AR269" i="51" s="1"/>
  <c r="AX269" i="51" s="1"/>
  <c r="BD269" i="51" s="1"/>
  <c r="BJ269" i="51" s="1"/>
  <c r="M268" i="51"/>
  <c r="M312" i="51" s="1"/>
  <c r="H239" i="51"/>
  <c r="G239" i="51"/>
  <c r="F239" i="51"/>
  <c r="H238" i="51"/>
  <c r="G238" i="51"/>
  <c r="F238" i="51"/>
  <c r="H237" i="51"/>
  <c r="G237" i="51"/>
  <c r="F237" i="51"/>
  <c r="H236" i="51"/>
  <c r="G236" i="51"/>
  <c r="F236" i="51"/>
  <c r="H235" i="51"/>
  <c r="G235" i="51"/>
  <c r="F235" i="51"/>
  <c r="U228" i="51"/>
  <c r="AB228" i="51" s="1"/>
  <c r="AI228" i="51" s="1"/>
  <c r="AP228" i="51" s="1"/>
  <c r="AW228" i="51" s="1"/>
  <c r="BD228" i="51" s="1"/>
  <c r="BK228" i="51" s="1"/>
  <c r="U227" i="51"/>
  <c r="AB227" i="51" s="1"/>
  <c r="AI227" i="51" s="1"/>
  <c r="AP227" i="51" s="1"/>
  <c r="AW227" i="51" s="1"/>
  <c r="BD227" i="51" s="1"/>
  <c r="BK227" i="51" s="1"/>
  <c r="F226" i="51"/>
  <c r="G196" i="51"/>
  <c r="F196" i="51"/>
  <c r="E196" i="51"/>
  <c r="G195" i="51"/>
  <c r="F195" i="51"/>
  <c r="E195" i="51"/>
  <c r="G194" i="51"/>
  <c r="F194" i="51"/>
  <c r="E194" i="51"/>
  <c r="G193" i="51"/>
  <c r="F193" i="51"/>
  <c r="E193" i="51"/>
  <c r="G192" i="51"/>
  <c r="F192" i="51"/>
  <c r="E192" i="51"/>
  <c r="G191" i="51"/>
  <c r="F191" i="51"/>
  <c r="E191" i="51"/>
  <c r="U185" i="51"/>
  <c r="AB185" i="51" s="1"/>
  <c r="AI185" i="51" s="1"/>
  <c r="AP185" i="51" s="1"/>
  <c r="AW185" i="51" s="1"/>
  <c r="BD185" i="51" s="1"/>
  <c r="BK185" i="51" s="1"/>
  <c r="U184" i="51"/>
  <c r="AB184" i="51" s="1"/>
  <c r="AI184" i="51" s="1"/>
  <c r="AP184" i="51" s="1"/>
  <c r="AW184" i="51" s="1"/>
  <c r="BD184" i="51" s="1"/>
  <c r="BK184" i="51" s="1"/>
  <c r="E183" i="51"/>
  <c r="V164" i="51"/>
  <c r="E184" i="51" s="1"/>
  <c r="F164" i="51" s="1"/>
  <c r="D157" i="51"/>
  <c r="D200" i="51" s="1"/>
  <c r="D243" i="51" s="1"/>
  <c r="D286" i="51" s="1"/>
  <c r="D329" i="51" s="1"/>
  <c r="D156" i="51"/>
  <c r="D199" i="51" s="1"/>
  <c r="D242" i="51" s="1"/>
  <c r="D285" i="51" s="1"/>
  <c r="D328" i="51" s="1"/>
  <c r="D155" i="51"/>
  <c r="D198" i="51" s="1"/>
  <c r="D241" i="51" s="1"/>
  <c r="D284" i="51" s="1"/>
  <c r="D327" i="51" s="1"/>
  <c r="D154" i="51"/>
  <c r="D197" i="51" s="1"/>
  <c r="D240" i="51" s="1"/>
  <c r="D283" i="51" s="1"/>
  <c r="D326" i="51" s="1"/>
  <c r="D153" i="51"/>
  <c r="D196" i="51" s="1"/>
  <c r="D239" i="51" s="1"/>
  <c r="D282" i="51" s="1"/>
  <c r="D325" i="51" s="1"/>
  <c r="D152" i="51"/>
  <c r="D195" i="51" s="1"/>
  <c r="D238" i="51" s="1"/>
  <c r="D281" i="51" s="1"/>
  <c r="D324" i="51" s="1"/>
  <c r="D151" i="51"/>
  <c r="D194" i="51" s="1"/>
  <c r="D237" i="51" s="1"/>
  <c r="D280" i="51" s="1"/>
  <c r="D323" i="51" s="1"/>
  <c r="D150" i="51"/>
  <c r="D193" i="51" s="1"/>
  <c r="D236" i="51" s="1"/>
  <c r="D279" i="51" s="1"/>
  <c r="D322" i="51" s="1"/>
  <c r="D149" i="51"/>
  <c r="D192" i="51" s="1"/>
  <c r="D235" i="51" s="1"/>
  <c r="D278" i="51" s="1"/>
  <c r="D321" i="51" s="1"/>
  <c r="D148" i="51"/>
  <c r="D191" i="51" s="1"/>
  <c r="D234" i="51" s="1"/>
  <c r="D277" i="51" s="1"/>
  <c r="D320" i="51" s="1"/>
  <c r="D147" i="51"/>
  <c r="D190" i="51" s="1"/>
  <c r="D233" i="51" s="1"/>
  <c r="D276" i="51" s="1"/>
  <c r="D319" i="51" s="1"/>
  <c r="D146" i="51"/>
  <c r="D189" i="51" s="1"/>
  <c r="D232" i="51" s="1"/>
  <c r="D275" i="51" s="1"/>
  <c r="D318" i="51" s="1"/>
  <c r="D145" i="51"/>
  <c r="D188" i="51" s="1"/>
  <c r="D231" i="51" s="1"/>
  <c r="D274" i="51" s="1"/>
  <c r="D317" i="51" s="1"/>
  <c r="D144" i="51"/>
  <c r="D187" i="51" s="1"/>
  <c r="D230" i="51" s="1"/>
  <c r="D273" i="51" s="1"/>
  <c r="D316" i="51" s="1"/>
  <c r="D143" i="51"/>
  <c r="D186" i="51" s="1"/>
  <c r="D229" i="51" s="1"/>
  <c r="D272" i="51" s="1"/>
  <c r="D315" i="51" s="1"/>
  <c r="D142" i="51"/>
  <c r="D185" i="51" s="1"/>
  <c r="D228" i="51" s="1"/>
  <c r="D271" i="51" s="1"/>
  <c r="D314" i="51" s="1"/>
  <c r="D141" i="51"/>
  <c r="D184" i="51" s="1"/>
  <c r="D227" i="51" s="1"/>
  <c r="D270" i="51" s="1"/>
  <c r="D313" i="51" s="1"/>
  <c r="D140" i="51"/>
  <c r="D183" i="51" s="1"/>
  <c r="D226" i="51" s="1"/>
  <c r="D269" i="51" s="1"/>
  <c r="D312" i="51" s="1"/>
  <c r="D139" i="51"/>
  <c r="D182" i="51" s="1"/>
  <c r="D225" i="51" s="1"/>
  <c r="D268" i="51" s="1"/>
  <c r="D311" i="51" s="1"/>
  <c r="D138" i="51"/>
  <c r="D181" i="51" s="1"/>
  <c r="D224" i="51" s="1"/>
  <c r="D267" i="51" s="1"/>
  <c r="D310" i="51" s="1"/>
  <c r="D137" i="51"/>
  <c r="D180" i="51" s="1"/>
  <c r="D223" i="51" s="1"/>
  <c r="D266" i="51" s="1"/>
  <c r="D309" i="51" s="1"/>
  <c r="D136" i="51"/>
  <c r="D179" i="51" s="1"/>
  <c r="D135" i="51"/>
  <c r="D178" i="51" s="1"/>
  <c r="D221" i="51" s="1"/>
  <c r="E221" i="51" s="1"/>
  <c r="D134" i="51"/>
  <c r="D177" i="51" s="1"/>
  <c r="D220" i="51" s="1"/>
  <c r="E220" i="51" s="1"/>
  <c r="D133" i="51"/>
  <c r="D176" i="51" s="1"/>
  <c r="D219" i="51" s="1"/>
  <c r="E219" i="51" s="1"/>
  <c r="D132" i="51"/>
  <c r="D175" i="51" s="1"/>
  <c r="D218" i="51" s="1"/>
  <c r="E218" i="51" s="1"/>
  <c r="D131" i="51"/>
  <c r="D174" i="51" s="1"/>
  <c r="D217" i="51" s="1"/>
  <c r="E217" i="51" s="1"/>
  <c r="D130" i="51"/>
  <c r="D173" i="51" s="1"/>
  <c r="D216" i="51" s="1"/>
  <c r="E216" i="51" s="1"/>
  <c r="D129" i="51"/>
  <c r="D172" i="51" s="1"/>
  <c r="D215" i="51" s="1"/>
  <c r="E215" i="51" s="1"/>
  <c r="D128" i="51"/>
  <c r="D171" i="51" s="1"/>
  <c r="D214" i="51" s="1"/>
  <c r="E214" i="51" s="1"/>
  <c r="D127" i="51"/>
  <c r="D170" i="51" s="1"/>
  <c r="D213" i="51" s="1"/>
  <c r="E213" i="51" s="1"/>
  <c r="AF42" i="46"/>
  <c r="AF41" i="46"/>
  <c r="AF40" i="46"/>
  <c r="AF39" i="46"/>
  <c r="AF38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B33" i="46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B48" i="46" s="1"/>
  <c r="B49" i="46" s="1"/>
  <c r="B50" i="46" s="1"/>
  <c r="B51" i="46" s="1"/>
  <c r="L52" i="46" l="1"/>
  <c r="D258" i="51"/>
  <c r="D301" i="51" s="1"/>
  <c r="D262" i="51"/>
  <c r="D305" i="51" s="1"/>
  <c r="D259" i="51"/>
  <c r="D302" i="51" s="1"/>
  <c r="D263" i="51"/>
  <c r="D306" i="51" s="1"/>
  <c r="D256" i="51"/>
  <c r="D299" i="51" s="1"/>
  <c r="D260" i="51"/>
  <c r="D303" i="51" s="1"/>
  <c r="D264" i="51"/>
  <c r="D307" i="51" s="1"/>
  <c r="D257" i="51"/>
  <c r="D300" i="51" s="1"/>
  <c r="D261" i="51"/>
  <c r="D304" i="51" s="1"/>
  <c r="AF43" i="46"/>
  <c r="V207" i="51"/>
  <c r="AC207" i="51" s="1"/>
  <c r="AC164" i="51"/>
  <c r="D222" i="51"/>
  <c r="D265" i="51" s="1"/>
  <c r="D308" i="51" s="1"/>
  <c r="S268" i="51"/>
  <c r="F227" i="51" l="1"/>
  <c r="AJ207" i="51"/>
  <c r="AJ164" i="51"/>
  <c r="S312" i="51"/>
  <c r="Y268" i="51"/>
  <c r="E222" i="51"/>
  <c r="F228" i="51"/>
  <c r="E185" i="51"/>
  <c r="AQ207" i="51" l="1"/>
  <c r="AQ164" i="51"/>
  <c r="F229" i="51"/>
  <c r="E186" i="51"/>
  <c r="Y312" i="51"/>
  <c r="AE268" i="51"/>
  <c r="AX207" i="51" l="1"/>
  <c r="AE312" i="51"/>
  <c r="AK268" i="51"/>
  <c r="E187" i="51"/>
  <c r="AX164" i="51"/>
  <c r="F230" i="51"/>
  <c r="BE207" i="51" l="1"/>
  <c r="AK312" i="51"/>
  <c r="AQ268" i="51"/>
  <c r="F231" i="51"/>
  <c r="E188" i="51"/>
  <c r="BE164" i="51"/>
  <c r="BL207" i="51" l="1"/>
  <c r="AQ312" i="51"/>
  <c r="AW268" i="51"/>
  <c r="E189" i="51"/>
  <c r="BL164" i="51"/>
  <c r="F232" i="51"/>
  <c r="G207" i="51" s="1"/>
  <c r="BS207" i="51" l="1"/>
  <c r="F233" i="51"/>
  <c r="E190" i="51"/>
  <c r="AW312" i="51"/>
  <c r="BC268" i="51"/>
  <c r="F234" i="51" l="1"/>
  <c r="BC312" i="51"/>
  <c r="BI268" i="51"/>
  <c r="BI312" i="51" s="1"/>
  <c r="A83" i="51" l="1"/>
  <c r="A127" i="51" s="1"/>
  <c r="A15" i="51"/>
  <c r="A84" i="51" l="1"/>
  <c r="A128" i="51" s="1"/>
  <c r="A16" i="51"/>
  <c r="A213" i="51"/>
  <c r="A256" i="51" s="1"/>
  <c r="A299" i="51" s="1"/>
  <c r="A170" i="51"/>
  <c r="A214" i="51" l="1"/>
  <c r="A257" i="51" s="1"/>
  <c r="A300" i="51" s="1"/>
  <c r="A171" i="51"/>
  <c r="A85" i="51"/>
  <c r="A129" i="51" s="1"/>
  <c r="A17" i="51"/>
  <c r="A215" i="51" l="1"/>
  <c r="A258" i="51" s="1"/>
  <c r="A301" i="51" s="1"/>
  <c r="A172" i="51"/>
  <c r="A86" i="51"/>
  <c r="A130" i="51" s="1"/>
  <c r="A18" i="51"/>
  <c r="A87" i="51" l="1"/>
  <c r="A131" i="51" s="1"/>
  <c r="A19" i="51"/>
  <c r="A216" i="51"/>
  <c r="A259" i="51" s="1"/>
  <c r="A302" i="51" s="1"/>
  <c r="A173" i="51"/>
  <c r="A88" i="51" l="1"/>
  <c r="A132" i="51" s="1"/>
  <c r="A20" i="51"/>
  <c r="A217" i="51"/>
  <c r="A260" i="51" s="1"/>
  <c r="A303" i="51" s="1"/>
  <c r="A174" i="51"/>
  <c r="A89" i="51" l="1"/>
  <c r="A133" i="51" s="1"/>
  <c r="A21" i="51"/>
  <c r="A218" i="51"/>
  <c r="A261" i="51" s="1"/>
  <c r="A304" i="51" s="1"/>
  <c r="A175" i="51"/>
  <c r="A219" i="51" l="1"/>
  <c r="A262" i="51" s="1"/>
  <c r="A305" i="51" s="1"/>
  <c r="A176" i="51"/>
  <c r="A90" i="51"/>
  <c r="A134" i="51" s="1"/>
  <c r="A22" i="51"/>
  <c r="A23" i="51" s="1"/>
  <c r="A91" i="51" l="1"/>
  <c r="A135" i="51" s="1"/>
  <c r="A220" i="51"/>
  <c r="A263" i="51" s="1"/>
  <c r="A306" i="51" s="1"/>
  <c r="A177" i="51"/>
  <c r="A24" i="51" l="1"/>
  <c r="A92" i="51"/>
  <c r="A136" i="51" s="1"/>
  <c r="A221" i="51"/>
  <c r="A264" i="51" s="1"/>
  <c r="A307" i="51" s="1"/>
  <c r="A178" i="51"/>
  <c r="E13" i="50"/>
  <c r="A222" i="51" l="1"/>
  <c r="A265" i="51" s="1"/>
  <c r="A308" i="51" s="1"/>
  <c r="A179" i="51"/>
  <c r="A25" i="51"/>
  <c r="A93" i="51"/>
  <c r="A137" i="51" s="1"/>
  <c r="F13" i="50"/>
  <c r="A223" i="51" l="1"/>
  <c r="A266" i="51" s="1"/>
  <c r="A309" i="51" s="1"/>
  <c r="A180" i="51"/>
  <c r="A26" i="51"/>
  <c r="A94" i="51"/>
  <c r="A138" i="51" s="1"/>
  <c r="G13" i="50"/>
  <c r="B34" i="37"/>
  <c r="B4" i="37"/>
  <c r="C24" i="46" s="1"/>
  <c r="C51" i="46" s="1"/>
  <c r="M1" i="38"/>
  <c r="V15" i="38" s="1"/>
  <c r="O4" i="37"/>
  <c r="C4" i="37" s="1"/>
  <c r="O3" i="37"/>
  <c r="C19" i="37" s="1"/>
  <c r="D19" i="37" s="1"/>
  <c r="O2" i="37"/>
  <c r="C34" i="37" s="1"/>
  <c r="D34" i="37" s="1"/>
  <c r="E4" i="37"/>
  <c r="F24" i="46"/>
  <c r="F51" i="46" l="1"/>
  <c r="A224" i="51"/>
  <c r="A267" i="51" s="1"/>
  <c r="A310" i="51" s="1"/>
  <c r="A181" i="51"/>
  <c r="A27" i="51"/>
  <c r="A95" i="51"/>
  <c r="A139" i="51" s="1"/>
  <c r="H13" i="50"/>
  <c r="D24" i="46"/>
  <c r="D51" i="46" s="1"/>
  <c r="E51" i="46" s="1"/>
  <c r="D4" i="37"/>
  <c r="T5" i="38"/>
  <c r="G5" i="38" s="1"/>
  <c r="S6" i="38"/>
  <c r="F6" i="38" s="1"/>
  <c r="S7" i="38"/>
  <c r="F7" i="38" s="1"/>
  <c r="R8" i="38"/>
  <c r="E8" i="38" s="1"/>
  <c r="Q9" i="38"/>
  <c r="Q10" i="38"/>
  <c r="V10" i="38"/>
  <c r="U11" i="38"/>
  <c r="U12" i="38"/>
  <c r="T13" i="38"/>
  <c r="G13" i="38" s="1"/>
  <c r="S14" i="38"/>
  <c r="F14" i="38" s="1"/>
  <c r="S15" i="38"/>
  <c r="F15" i="38" s="1"/>
  <c r="U5" i="38"/>
  <c r="U6" i="38"/>
  <c r="T7" i="38"/>
  <c r="G7" i="38" s="1"/>
  <c r="S8" i="38"/>
  <c r="F8" i="38" s="1"/>
  <c r="S9" i="38"/>
  <c r="F9" i="38" s="1"/>
  <c r="R10" i="38"/>
  <c r="E10" i="38" s="1"/>
  <c r="Q11" i="38"/>
  <c r="Q12" i="38"/>
  <c r="V12" i="38"/>
  <c r="U13" i="38"/>
  <c r="U14" i="38"/>
  <c r="T15" i="38"/>
  <c r="G15" i="38" s="1"/>
  <c r="Q5" i="38"/>
  <c r="Q6" i="38"/>
  <c r="V6" i="38"/>
  <c r="U7" i="38"/>
  <c r="U8" i="38"/>
  <c r="T9" i="38"/>
  <c r="G9" i="38" s="1"/>
  <c r="S10" i="38"/>
  <c r="F10" i="38" s="1"/>
  <c r="S11" i="38"/>
  <c r="F11" i="38" s="1"/>
  <c r="R12" i="38"/>
  <c r="E12" i="38" s="1"/>
  <c r="Q13" i="38"/>
  <c r="Q14" i="38"/>
  <c r="V14" i="38"/>
  <c r="U15" i="38"/>
  <c r="S5" i="38"/>
  <c r="F5" i="38" s="1"/>
  <c r="R6" i="38"/>
  <c r="E6" i="38" s="1"/>
  <c r="Q7" i="38"/>
  <c r="Q8" i="38"/>
  <c r="V8" i="38"/>
  <c r="U9" i="38"/>
  <c r="U10" i="38"/>
  <c r="T11" i="38"/>
  <c r="G11" i="38" s="1"/>
  <c r="S12" i="38"/>
  <c r="F12" i="38" s="1"/>
  <c r="S13" i="38"/>
  <c r="F13" i="38" s="1"/>
  <c r="R14" i="38"/>
  <c r="E14" i="38" s="1"/>
  <c r="Q15" i="38"/>
  <c r="R5" i="38"/>
  <c r="E5" i="38" s="1"/>
  <c r="V5" i="38"/>
  <c r="T6" i="38"/>
  <c r="G6" i="38" s="1"/>
  <c r="R7" i="38"/>
  <c r="E7" i="38" s="1"/>
  <c r="V7" i="38"/>
  <c r="T8" i="38"/>
  <c r="G8" i="38" s="1"/>
  <c r="R9" i="38"/>
  <c r="E9" i="38" s="1"/>
  <c r="V9" i="38"/>
  <c r="T10" i="38"/>
  <c r="G10" i="38" s="1"/>
  <c r="R11" i="38"/>
  <c r="E11" i="38" s="1"/>
  <c r="V11" i="38"/>
  <c r="T12" i="38"/>
  <c r="G12" i="38" s="1"/>
  <c r="R13" i="38"/>
  <c r="E13" i="38" s="1"/>
  <c r="V13" i="38"/>
  <c r="T14" i="38"/>
  <c r="G14" i="38" s="1"/>
  <c r="R15" i="38"/>
  <c r="E15" i="38" s="1"/>
  <c r="P7" i="38" l="1"/>
  <c r="D7" i="38"/>
  <c r="D14" i="38"/>
  <c r="C14" i="38" s="1"/>
  <c r="P14" i="38"/>
  <c r="P11" i="38"/>
  <c r="D11" i="38"/>
  <c r="C11" i="38" s="1"/>
  <c r="P12" i="38"/>
  <c r="D12" i="38"/>
  <c r="C12" i="38" s="1"/>
  <c r="P13" i="38"/>
  <c r="D13" i="38"/>
  <c r="P6" i="38"/>
  <c r="D6" i="38"/>
  <c r="C6" i="38" s="1"/>
  <c r="P10" i="38"/>
  <c r="D10" i="38"/>
  <c r="C10" i="38" s="1"/>
  <c r="C7" i="38"/>
  <c r="D15" i="38"/>
  <c r="C15" i="38" s="1"/>
  <c r="P15" i="38"/>
  <c r="P8" i="38"/>
  <c r="D8" i="38"/>
  <c r="C8" i="38" s="1"/>
  <c r="D5" i="38"/>
  <c r="C5" i="38" s="1"/>
  <c r="P5" i="38"/>
  <c r="P9" i="38"/>
  <c r="D9" i="38"/>
  <c r="C9" i="38" s="1"/>
  <c r="G51" i="46"/>
  <c r="Z51" i="46"/>
  <c r="A225" i="51"/>
  <c r="A268" i="51" s="1"/>
  <c r="A311" i="51" s="1"/>
  <c r="A182" i="51"/>
  <c r="A96" i="51"/>
  <c r="A140" i="51" s="1"/>
  <c r="A28" i="51"/>
  <c r="G24" i="46"/>
  <c r="C13" i="38"/>
  <c r="A29" i="51" l="1"/>
  <c r="A97" i="51"/>
  <c r="A141" i="51" s="1"/>
  <c r="A226" i="51"/>
  <c r="A269" i="51" s="1"/>
  <c r="A312" i="51" s="1"/>
  <c r="A183" i="51"/>
  <c r="I14" i="50"/>
  <c r="E15" i="50" s="1"/>
  <c r="C4" i="16"/>
  <c r="C5" i="16" s="1"/>
  <c r="C6" i="16" s="1"/>
  <c r="T314" i="49"/>
  <c r="Z314" i="49" s="1"/>
  <c r="AF314" i="49" s="1"/>
  <c r="AL314" i="49" s="1"/>
  <c r="AR314" i="49" s="1"/>
  <c r="AX314" i="49" s="1"/>
  <c r="BD314" i="49" s="1"/>
  <c r="BJ314" i="49" s="1"/>
  <c r="T313" i="49"/>
  <c r="Z313" i="49" s="1"/>
  <c r="AF313" i="49" s="1"/>
  <c r="AL313" i="49" s="1"/>
  <c r="AR313" i="49" s="1"/>
  <c r="AX313" i="49" s="1"/>
  <c r="BD313" i="49" s="1"/>
  <c r="BJ313" i="49" s="1"/>
  <c r="T270" i="49"/>
  <c r="Z270" i="49" s="1"/>
  <c r="AF270" i="49" s="1"/>
  <c r="AL270" i="49" s="1"/>
  <c r="AR270" i="49" s="1"/>
  <c r="AX270" i="49" s="1"/>
  <c r="BD270" i="49" s="1"/>
  <c r="BJ270" i="49" s="1"/>
  <c r="T269" i="49"/>
  <c r="Z269" i="49" s="1"/>
  <c r="AF269" i="49" s="1"/>
  <c r="AL269" i="49" s="1"/>
  <c r="AR269" i="49" s="1"/>
  <c r="AX269" i="49" s="1"/>
  <c r="BD269" i="49" s="1"/>
  <c r="BJ269" i="49" s="1"/>
  <c r="M268" i="49"/>
  <c r="M312" i="49" s="1"/>
  <c r="H239" i="49"/>
  <c r="G239" i="49"/>
  <c r="F239" i="49"/>
  <c r="H238" i="49"/>
  <c r="G238" i="49"/>
  <c r="F238" i="49"/>
  <c r="H237" i="49"/>
  <c r="G237" i="49"/>
  <c r="F237" i="49"/>
  <c r="H236" i="49"/>
  <c r="G236" i="49"/>
  <c r="F236" i="49"/>
  <c r="H235" i="49"/>
  <c r="G235" i="49"/>
  <c r="F235" i="49"/>
  <c r="H234" i="49"/>
  <c r="G234" i="49"/>
  <c r="F234" i="49"/>
  <c r="U228" i="49"/>
  <c r="AB228" i="49" s="1"/>
  <c r="AI228" i="49" s="1"/>
  <c r="AP228" i="49" s="1"/>
  <c r="AW228" i="49" s="1"/>
  <c r="BD228" i="49" s="1"/>
  <c r="BK228" i="49" s="1"/>
  <c r="U227" i="49"/>
  <c r="AB227" i="49" s="1"/>
  <c r="AI227" i="49" s="1"/>
  <c r="AP227" i="49" s="1"/>
  <c r="AW227" i="49" s="1"/>
  <c r="BD227" i="49" s="1"/>
  <c r="BK227" i="49" s="1"/>
  <c r="F226" i="49"/>
  <c r="G196" i="49"/>
  <c r="F196" i="49"/>
  <c r="E196" i="49"/>
  <c r="G195" i="49"/>
  <c r="F195" i="49"/>
  <c r="E195" i="49"/>
  <c r="G194" i="49"/>
  <c r="F194" i="49"/>
  <c r="E194" i="49"/>
  <c r="G193" i="49"/>
  <c r="F193" i="49"/>
  <c r="E193" i="49"/>
  <c r="G192" i="49"/>
  <c r="F192" i="49"/>
  <c r="E192" i="49"/>
  <c r="G191" i="49"/>
  <c r="F191" i="49"/>
  <c r="E191" i="49"/>
  <c r="U185" i="49"/>
  <c r="AB185" i="49" s="1"/>
  <c r="AI185" i="49" s="1"/>
  <c r="AP185" i="49" s="1"/>
  <c r="AW185" i="49" s="1"/>
  <c r="BD185" i="49" s="1"/>
  <c r="BK185" i="49" s="1"/>
  <c r="U184" i="49"/>
  <c r="V164" i="49" s="1"/>
  <c r="E184" i="49" s="1"/>
  <c r="E183" i="49"/>
  <c r="D161" i="49"/>
  <c r="D204" i="49" s="1"/>
  <c r="E204" i="49" s="1"/>
  <c r="D160" i="49"/>
  <c r="D203" i="49" s="1"/>
  <c r="E203" i="49" s="1"/>
  <c r="D157" i="49"/>
  <c r="D200" i="49" s="1"/>
  <c r="D243" i="49" s="1"/>
  <c r="D156" i="49"/>
  <c r="D199" i="49" s="1"/>
  <c r="D242" i="49" s="1"/>
  <c r="D155" i="49"/>
  <c r="D198" i="49" s="1"/>
  <c r="D241" i="49" s="1"/>
  <c r="D154" i="49"/>
  <c r="D197" i="49" s="1"/>
  <c r="D240" i="49" s="1"/>
  <c r="D153" i="49"/>
  <c r="D196" i="49" s="1"/>
  <c r="D239" i="49" s="1"/>
  <c r="D152" i="49"/>
  <c r="D195" i="49" s="1"/>
  <c r="D238" i="49" s="1"/>
  <c r="D151" i="49"/>
  <c r="D194" i="49" s="1"/>
  <c r="D237" i="49" s="1"/>
  <c r="D150" i="49"/>
  <c r="D193" i="49" s="1"/>
  <c r="D236" i="49" s="1"/>
  <c r="D149" i="49"/>
  <c r="D192" i="49" s="1"/>
  <c r="D235" i="49" s="1"/>
  <c r="D148" i="49"/>
  <c r="D191" i="49" s="1"/>
  <c r="D234" i="49" s="1"/>
  <c r="D147" i="49"/>
  <c r="D190" i="49" s="1"/>
  <c r="D233" i="49" s="1"/>
  <c r="D146" i="49"/>
  <c r="D189" i="49" s="1"/>
  <c r="D232" i="49" s="1"/>
  <c r="D145" i="49"/>
  <c r="D188" i="49" s="1"/>
  <c r="D231" i="49" s="1"/>
  <c r="D144" i="49"/>
  <c r="D187" i="49" s="1"/>
  <c r="D230" i="49" s="1"/>
  <c r="D143" i="49"/>
  <c r="D186" i="49" s="1"/>
  <c r="D229" i="49" s="1"/>
  <c r="D142" i="49"/>
  <c r="D185" i="49" s="1"/>
  <c r="D228" i="49" s="1"/>
  <c r="D141" i="49"/>
  <c r="D184" i="49" s="1"/>
  <c r="D227" i="49" s="1"/>
  <c r="D140" i="49"/>
  <c r="D183" i="49" s="1"/>
  <c r="D226" i="49" s="1"/>
  <c r="D139" i="49"/>
  <c r="D182" i="49" s="1"/>
  <c r="D225" i="49" s="1"/>
  <c r="D138" i="49"/>
  <c r="D181" i="49" s="1"/>
  <c r="D224" i="49" s="1"/>
  <c r="D137" i="49"/>
  <c r="D180" i="49" s="1"/>
  <c r="D223" i="49" s="1"/>
  <c r="D136" i="49"/>
  <c r="D179" i="49" s="1"/>
  <c r="D135" i="49"/>
  <c r="D178" i="49" s="1"/>
  <c r="D221" i="49" s="1"/>
  <c r="E221" i="49" s="1"/>
  <c r="D134" i="49"/>
  <c r="D177" i="49" s="1"/>
  <c r="D220" i="49" s="1"/>
  <c r="E220" i="49" s="1"/>
  <c r="D133" i="49"/>
  <c r="D176" i="49" s="1"/>
  <c r="D219" i="49" s="1"/>
  <c r="E219" i="49" s="1"/>
  <c r="D132" i="49"/>
  <c r="D175" i="49" s="1"/>
  <c r="D218" i="49" s="1"/>
  <c r="E218" i="49" s="1"/>
  <c r="D131" i="49"/>
  <c r="D174" i="49" s="1"/>
  <c r="D217" i="49" s="1"/>
  <c r="E217" i="49" s="1"/>
  <c r="D130" i="49"/>
  <c r="D173" i="49" s="1"/>
  <c r="D216" i="49" s="1"/>
  <c r="E216" i="49" s="1"/>
  <c r="D129" i="49"/>
  <c r="D172" i="49" s="1"/>
  <c r="D215" i="49" s="1"/>
  <c r="E215" i="49" s="1"/>
  <c r="D128" i="49"/>
  <c r="D171" i="49" s="1"/>
  <c r="D214" i="49" s="1"/>
  <c r="E214" i="49" s="1"/>
  <c r="D127" i="49"/>
  <c r="D170" i="49" s="1"/>
  <c r="D213" i="49" s="1"/>
  <c r="E213" i="49" s="1"/>
  <c r="D126" i="49"/>
  <c r="D169" i="49" s="1"/>
  <c r="D212" i="49" s="1"/>
  <c r="E212" i="49" s="1"/>
  <c r="D125" i="49"/>
  <c r="D168" i="49" s="1"/>
  <c r="D211" i="49" s="1"/>
  <c r="E211" i="49" s="1"/>
  <c r="D124" i="49"/>
  <c r="D167" i="49" s="1"/>
  <c r="D210" i="49" s="1"/>
  <c r="E210" i="49" s="1"/>
  <c r="D123" i="49"/>
  <c r="D166" i="49" s="1"/>
  <c r="D209" i="49" s="1"/>
  <c r="E209" i="49" s="1"/>
  <c r="D122" i="49"/>
  <c r="D165" i="49" s="1"/>
  <c r="D208" i="49" s="1"/>
  <c r="E208" i="49" s="1"/>
  <c r="D121" i="49"/>
  <c r="D164" i="49" s="1"/>
  <c r="D207" i="49" s="1"/>
  <c r="E207" i="49" s="1"/>
  <c r="D120" i="49"/>
  <c r="D163" i="49" s="1"/>
  <c r="D206" i="49" s="1"/>
  <c r="E206" i="49" s="1"/>
  <c r="D119" i="49"/>
  <c r="A4" i="49"/>
  <c r="A5" i="49" s="1"/>
  <c r="T314" i="48"/>
  <c r="Z314" i="48" s="1"/>
  <c r="AF314" i="48" s="1"/>
  <c r="AL314" i="48" s="1"/>
  <c r="AR314" i="48" s="1"/>
  <c r="AX314" i="48" s="1"/>
  <c r="BD314" i="48" s="1"/>
  <c r="BJ314" i="48" s="1"/>
  <c r="T313" i="48"/>
  <c r="Z313" i="48" s="1"/>
  <c r="AF313" i="48" s="1"/>
  <c r="AL313" i="48" s="1"/>
  <c r="AR313" i="48" s="1"/>
  <c r="AX313" i="48" s="1"/>
  <c r="BD313" i="48" s="1"/>
  <c r="BJ313" i="48" s="1"/>
  <c r="T270" i="48"/>
  <c r="Z270" i="48" s="1"/>
  <c r="AF270" i="48" s="1"/>
  <c r="AL270" i="48" s="1"/>
  <c r="AR270" i="48" s="1"/>
  <c r="AX270" i="48" s="1"/>
  <c r="BD270" i="48" s="1"/>
  <c r="BJ270" i="48" s="1"/>
  <c r="T269" i="48"/>
  <c r="Z269" i="48" s="1"/>
  <c r="AF269" i="48" s="1"/>
  <c r="AL269" i="48" s="1"/>
  <c r="AR269" i="48" s="1"/>
  <c r="AX269" i="48" s="1"/>
  <c r="BD269" i="48" s="1"/>
  <c r="BJ269" i="48" s="1"/>
  <c r="M268" i="48"/>
  <c r="H239" i="48"/>
  <c r="G239" i="48"/>
  <c r="F239" i="48"/>
  <c r="H238" i="48"/>
  <c r="G238" i="48"/>
  <c r="F238" i="48"/>
  <c r="H237" i="48"/>
  <c r="G237" i="48"/>
  <c r="F237" i="48"/>
  <c r="H236" i="48"/>
  <c r="G236" i="48"/>
  <c r="F236" i="48"/>
  <c r="H235" i="48"/>
  <c r="G235" i="48"/>
  <c r="F235" i="48"/>
  <c r="H234" i="48"/>
  <c r="G234" i="48"/>
  <c r="F234" i="48"/>
  <c r="U228" i="48"/>
  <c r="AB228" i="48" s="1"/>
  <c r="AI228" i="48" s="1"/>
  <c r="AP228" i="48" s="1"/>
  <c r="AW228" i="48" s="1"/>
  <c r="BD228" i="48" s="1"/>
  <c r="BK228" i="48" s="1"/>
  <c r="U227" i="48"/>
  <c r="AB227" i="48" s="1"/>
  <c r="AI227" i="48" s="1"/>
  <c r="AP227" i="48" s="1"/>
  <c r="AW227" i="48" s="1"/>
  <c r="BD227" i="48" s="1"/>
  <c r="BK227" i="48" s="1"/>
  <c r="F226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U185" i="48"/>
  <c r="AB185" i="48" s="1"/>
  <c r="AI185" i="48" s="1"/>
  <c r="AP185" i="48" s="1"/>
  <c r="AW185" i="48" s="1"/>
  <c r="BD185" i="48" s="1"/>
  <c r="BK185" i="48" s="1"/>
  <c r="U184" i="48"/>
  <c r="AB184" i="48" s="1"/>
  <c r="AI184" i="48" s="1"/>
  <c r="AP184" i="48" s="1"/>
  <c r="AW184" i="48" s="1"/>
  <c r="BD184" i="48" s="1"/>
  <c r="BK184" i="48" s="1"/>
  <c r="E183" i="48"/>
  <c r="V164" i="48"/>
  <c r="E184" i="48" s="1"/>
  <c r="F164" i="48" s="1"/>
  <c r="D161" i="48"/>
  <c r="D204" i="48" s="1"/>
  <c r="E204" i="48" s="1"/>
  <c r="D160" i="48"/>
  <c r="D203" i="48" s="1"/>
  <c r="E203" i="48" s="1"/>
  <c r="D157" i="48"/>
  <c r="D200" i="48" s="1"/>
  <c r="D243" i="48" s="1"/>
  <c r="D156" i="48"/>
  <c r="D199" i="48" s="1"/>
  <c r="D242" i="48" s="1"/>
  <c r="D155" i="48"/>
  <c r="D198" i="48" s="1"/>
  <c r="D241" i="48" s="1"/>
  <c r="D154" i="48"/>
  <c r="D197" i="48" s="1"/>
  <c r="D240" i="48" s="1"/>
  <c r="D153" i="48"/>
  <c r="D196" i="48" s="1"/>
  <c r="D239" i="48" s="1"/>
  <c r="D152" i="48"/>
  <c r="D195" i="48" s="1"/>
  <c r="D238" i="48" s="1"/>
  <c r="D151" i="48"/>
  <c r="D194" i="48" s="1"/>
  <c r="D237" i="48" s="1"/>
  <c r="D150" i="48"/>
  <c r="D193" i="48" s="1"/>
  <c r="D236" i="48" s="1"/>
  <c r="D149" i="48"/>
  <c r="D192" i="48" s="1"/>
  <c r="D235" i="48" s="1"/>
  <c r="D148" i="48"/>
  <c r="D191" i="48" s="1"/>
  <c r="D234" i="48" s="1"/>
  <c r="D147" i="48"/>
  <c r="D190" i="48" s="1"/>
  <c r="D233" i="48" s="1"/>
  <c r="D146" i="48"/>
  <c r="D189" i="48" s="1"/>
  <c r="D232" i="48" s="1"/>
  <c r="D145" i="48"/>
  <c r="D188" i="48" s="1"/>
  <c r="D231" i="48" s="1"/>
  <c r="D144" i="48"/>
  <c r="D187" i="48" s="1"/>
  <c r="D230" i="48" s="1"/>
  <c r="D143" i="48"/>
  <c r="D186" i="48" s="1"/>
  <c r="D229" i="48" s="1"/>
  <c r="D142" i="48"/>
  <c r="D185" i="48" s="1"/>
  <c r="D228" i="48" s="1"/>
  <c r="D141" i="48"/>
  <c r="D184" i="48" s="1"/>
  <c r="D227" i="48" s="1"/>
  <c r="D140" i="48"/>
  <c r="D183" i="48" s="1"/>
  <c r="D226" i="48" s="1"/>
  <c r="D139" i="48"/>
  <c r="D182" i="48" s="1"/>
  <c r="D225" i="48" s="1"/>
  <c r="D138" i="48"/>
  <c r="D181" i="48" s="1"/>
  <c r="D224" i="48" s="1"/>
  <c r="D137" i="48"/>
  <c r="D180" i="48" s="1"/>
  <c r="D223" i="48" s="1"/>
  <c r="D136" i="48"/>
  <c r="D179" i="48" s="1"/>
  <c r="D135" i="48"/>
  <c r="D178" i="48" s="1"/>
  <c r="D221" i="48" s="1"/>
  <c r="E221" i="48" s="1"/>
  <c r="D134" i="48"/>
  <c r="D177" i="48" s="1"/>
  <c r="D220" i="48" s="1"/>
  <c r="E220" i="48" s="1"/>
  <c r="D133" i="48"/>
  <c r="D176" i="48" s="1"/>
  <c r="D219" i="48" s="1"/>
  <c r="E219" i="48" s="1"/>
  <c r="D132" i="48"/>
  <c r="D175" i="48" s="1"/>
  <c r="D218" i="48" s="1"/>
  <c r="E218" i="48" s="1"/>
  <c r="D131" i="48"/>
  <c r="D174" i="48" s="1"/>
  <c r="D217" i="48" s="1"/>
  <c r="E217" i="48" s="1"/>
  <c r="D130" i="48"/>
  <c r="D173" i="48" s="1"/>
  <c r="D216" i="48" s="1"/>
  <c r="E216" i="48" s="1"/>
  <c r="D129" i="48"/>
  <c r="D172" i="48" s="1"/>
  <c r="D215" i="48" s="1"/>
  <c r="E215" i="48" s="1"/>
  <c r="D128" i="48"/>
  <c r="D171" i="48" s="1"/>
  <c r="D214" i="48" s="1"/>
  <c r="E214" i="48" s="1"/>
  <c r="D127" i="48"/>
  <c r="D170" i="48" s="1"/>
  <c r="D213" i="48" s="1"/>
  <c r="E213" i="48" s="1"/>
  <c r="D126" i="48"/>
  <c r="D169" i="48" s="1"/>
  <c r="D212" i="48" s="1"/>
  <c r="E212" i="48" s="1"/>
  <c r="D125" i="48"/>
  <c r="D168" i="48" s="1"/>
  <c r="D211" i="48" s="1"/>
  <c r="E211" i="48" s="1"/>
  <c r="D124" i="48"/>
  <c r="D167" i="48" s="1"/>
  <c r="D210" i="48" s="1"/>
  <c r="E210" i="48" s="1"/>
  <c r="D123" i="48"/>
  <c r="D166" i="48" s="1"/>
  <c r="D209" i="48" s="1"/>
  <c r="E209" i="48" s="1"/>
  <c r="D122" i="48"/>
  <c r="D165" i="48" s="1"/>
  <c r="D208" i="48" s="1"/>
  <c r="E208" i="48" s="1"/>
  <c r="D121" i="48"/>
  <c r="D164" i="48" s="1"/>
  <c r="D207" i="48" s="1"/>
  <c r="E207" i="48" s="1"/>
  <c r="D120" i="48"/>
  <c r="D163" i="48" s="1"/>
  <c r="D206" i="48" s="1"/>
  <c r="E206" i="48" s="1"/>
  <c r="D119" i="48"/>
  <c r="D162" i="48" s="1"/>
  <c r="D205" i="48" s="1"/>
  <c r="E205" i="48" s="1"/>
  <c r="A4" i="48"/>
  <c r="A5" i="48" s="1"/>
  <c r="AB184" i="49" l="1"/>
  <c r="AI184" i="49" s="1"/>
  <c r="AP184" i="49" s="1"/>
  <c r="AW184" i="49" s="1"/>
  <c r="BD184" i="49" s="1"/>
  <c r="BK184" i="49" s="1"/>
  <c r="A227" i="51"/>
  <c r="A270" i="51" s="1"/>
  <c r="A313" i="51" s="1"/>
  <c r="A184" i="51"/>
  <c r="A30" i="51"/>
  <c r="A98" i="51"/>
  <c r="A142" i="51" s="1"/>
  <c r="F15" i="50"/>
  <c r="G15" i="50"/>
  <c r="H15" i="50"/>
  <c r="C7" i="16"/>
  <c r="V207" i="49"/>
  <c r="AC207" i="49" s="1"/>
  <c r="A74" i="49"/>
  <c r="A118" i="49" s="1"/>
  <c r="A6" i="49"/>
  <c r="A73" i="49"/>
  <c r="A117" i="49" s="1"/>
  <c r="D162" i="49"/>
  <c r="D205" i="49" s="1"/>
  <c r="E205" i="49" s="1"/>
  <c r="D222" i="49"/>
  <c r="AC164" i="49"/>
  <c r="S268" i="49"/>
  <c r="V207" i="48"/>
  <c r="F227" i="48" s="1"/>
  <c r="A74" i="48"/>
  <c r="A118" i="48" s="1"/>
  <c r="A6" i="48"/>
  <c r="A73" i="48"/>
  <c r="A117" i="48" s="1"/>
  <c r="D222" i="48"/>
  <c r="AC164" i="48"/>
  <c r="M312" i="48"/>
  <c r="S268" i="48"/>
  <c r="T314" i="47"/>
  <c r="Z314" i="47" s="1"/>
  <c r="AF314" i="47" s="1"/>
  <c r="AL314" i="47" s="1"/>
  <c r="AR314" i="47" s="1"/>
  <c r="AX314" i="47" s="1"/>
  <c r="BD314" i="47" s="1"/>
  <c r="BJ314" i="47" s="1"/>
  <c r="T313" i="47"/>
  <c r="Z313" i="47" s="1"/>
  <c r="AF313" i="47" s="1"/>
  <c r="AL313" i="47" s="1"/>
  <c r="AR313" i="47" s="1"/>
  <c r="AX313" i="47" s="1"/>
  <c r="BD313" i="47" s="1"/>
  <c r="BJ313" i="47" s="1"/>
  <c r="T270" i="47"/>
  <c r="Z270" i="47" s="1"/>
  <c r="AF270" i="47" s="1"/>
  <c r="AL270" i="47" s="1"/>
  <c r="AR270" i="47" s="1"/>
  <c r="AX270" i="47" s="1"/>
  <c r="BD270" i="47" s="1"/>
  <c r="BJ270" i="47" s="1"/>
  <c r="T269" i="47"/>
  <c r="Z269" i="47" s="1"/>
  <c r="AF269" i="47" s="1"/>
  <c r="AL269" i="47" s="1"/>
  <c r="AR269" i="47" s="1"/>
  <c r="AX269" i="47" s="1"/>
  <c r="BD269" i="47" s="1"/>
  <c r="BJ269" i="47" s="1"/>
  <c r="M268" i="47"/>
  <c r="M312" i="47" s="1"/>
  <c r="H239" i="47"/>
  <c r="G239" i="47"/>
  <c r="F239" i="47"/>
  <c r="H238" i="47"/>
  <c r="G238" i="47"/>
  <c r="F238" i="47"/>
  <c r="H237" i="47"/>
  <c r="G237" i="47"/>
  <c r="F237" i="47"/>
  <c r="H236" i="47"/>
  <c r="G236" i="47"/>
  <c r="F236" i="47"/>
  <c r="H235" i="47"/>
  <c r="G235" i="47"/>
  <c r="F235" i="47"/>
  <c r="H234" i="47"/>
  <c r="G234" i="47"/>
  <c r="F234" i="47"/>
  <c r="U228" i="47"/>
  <c r="AB228" i="47" s="1"/>
  <c r="AI228" i="47" s="1"/>
  <c r="AP228" i="47" s="1"/>
  <c r="AW228" i="47" s="1"/>
  <c r="BD228" i="47" s="1"/>
  <c r="BK228" i="47" s="1"/>
  <c r="U227" i="47"/>
  <c r="AB227" i="47" s="1"/>
  <c r="AI227" i="47" s="1"/>
  <c r="AP227" i="47" s="1"/>
  <c r="AW227" i="47" s="1"/>
  <c r="BD227" i="47" s="1"/>
  <c r="BK227" i="47" s="1"/>
  <c r="F226" i="47"/>
  <c r="G196" i="47"/>
  <c r="F196" i="47"/>
  <c r="E196" i="47"/>
  <c r="G195" i="47"/>
  <c r="F195" i="47"/>
  <c r="E195" i="47"/>
  <c r="G194" i="47"/>
  <c r="F194" i="47"/>
  <c r="E194" i="47"/>
  <c r="G193" i="47"/>
  <c r="F193" i="47"/>
  <c r="E193" i="47"/>
  <c r="G192" i="47"/>
  <c r="F192" i="47"/>
  <c r="E192" i="47"/>
  <c r="G191" i="47"/>
  <c r="F191" i="47"/>
  <c r="E191" i="47"/>
  <c r="U185" i="47"/>
  <c r="AB185" i="47" s="1"/>
  <c r="AI185" i="47" s="1"/>
  <c r="AP185" i="47" s="1"/>
  <c r="AW185" i="47" s="1"/>
  <c r="BD185" i="47" s="1"/>
  <c r="BK185" i="47" s="1"/>
  <c r="U184" i="47"/>
  <c r="AB184" i="47" s="1"/>
  <c r="AI184" i="47" s="1"/>
  <c r="AP184" i="47" s="1"/>
  <c r="AW184" i="47" s="1"/>
  <c r="BD184" i="47" s="1"/>
  <c r="BK184" i="47" s="1"/>
  <c r="E183" i="47"/>
  <c r="D161" i="47"/>
  <c r="D204" i="47" s="1"/>
  <c r="E204" i="47" s="1"/>
  <c r="D160" i="47"/>
  <c r="D203" i="47" s="1"/>
  <c r="E203" i="47" s="1"/>
  <c r="D157" i="47"/>
  <c r="D200" i="47" s="1"/>
  <c r="D243" i="47" s="1"/>
  <c r="D156" i="47"/>
  <c r="D199" i="47" s="1"/>
  <c r="D242" i="47" s="1"/>
  <c r="D155" i="47"/>
  <c r="D198" i="47" s="1"/>
  <c r="D241" i="47" s="1"/>
  <c r="D154" i="47"/>
  <c r="D197" i="47" s="1"/>
  <c r="D240" i="47" s="1"/>
  <c r="D153" i="47"/>
  <c r="D196" i="47" s="1"/>
  <c r="D239" i="47" s="1"/>
  <c r="D152" i="47"/>
  <c r="D195" i="47" s="1"/>
  <c r="D238" i="47" s="1"/>
  <c r="D151" i="47"/>
  <c r="D194" i="47" s="1"/>
  <c r="D237" i="47" s="1"/>
  <c r="D150" i="47"/>
  <c r="D193" i="47" s="1"/>
  <c r="D236" i="47" s="1"/>
  <c r="D149" i="47"/>
  <c r="D192" i="47" s="1"/>
  <c r="D235" i="47" s="1"/>
  <c r="D148" i="47"/>
  <c r="D191" i="47" s="1"/>
  <c r="D234" i="47" s="1"/>
  <c r="D147" i="47"/>
  <c r="D190" i="47" s="1"/>
  <c r="D233" i="47" s="1"/>
  <c r="D146" i="47"/>
  <c r="D189" i="47" s="1"/>
  <c r="D232" i="47" s="1"/>
  <c r="D145" i="47"/>
  <c r="D188" i="47" s="1"/>
  <c r="D231" i="47" s="1"/>
  <c r="D144" i="47"/>
  <c r="D187" i="47" s="1"/>
  <c r="D230" i="47" s="1"/>
  <c r="D143" i="47"/>
  <c r="D186" i="47" s="1"/>
  <c r="D229" i="47" s="1"/>
  <c r="D142" i="47"/>
  <c r="D185" i="47" s="1"/>
  <c r="D228" i="47" s="1"/>
  <c r="D141" i="47"/>
  <c r="D184" i="47" s="1"/>
  <c r="D227" i="47" s="1"/>
  <c r="D140" i="47"/>
  <c r="D183" i="47" s="1"/>
  <c r="D226" i="47" s="1"/>
  <c r="D139" i="47"/>
  <c r="D182" i="47" s="1"/>
  <c r="D225" i="47" s="1"/>
  <c r="D138" i="47"/>
  <c r="D181" i="47" s="1"/>
  <c r="D224" i="47" s="1"/>
  <c r="D137" i="47"/>
  <c r="D180" i="47" s="1"/>
  <c r="D223" i="47" s="1"/>
  <c r="D136" i="47"/>
  <c r="D179" i="47" s="1"/>
  <c r="D135" i="47"/>
  <c r="D178" i="47" s="1"/>
  <c r="D221" i="47" s="1"/>
  <c r="E221" i="47" s="1"/>
  <c r="D134" i="47"/>
  <c r="D177" i="47" s="1"/>
  <c r="D220" i="47" s="1"/>
  <c r="E220" i="47" s="1"/>
  <c r="D133" i="47"/>
  <c r="D176" i="47" s="1"/>
  <c r="D219" i="47" s="1"/>
  <c r="E219" i="47" s="1"/>
  <c r="D132" i="47"/>
  <c r="D175" i="47" s="1"/>
  <c r="D218" i="47" s="1"/>
  <c r="E218" i="47" s="1"/>
  <c r="D131" i="47"/>
  <c r="D174" i="47" s="1"/>
  <c r="D217" i="47" s="1"/>
  <c r="E217" i="47" s="1"/>
  <c r="D130" i="47"/>
  <c r="D173" i="47" s="1"/>
  <c r="D216" i="47" s="1"/>
  <c r="E216" i="47" s="1"/>
  <c r="D129" i="47"/>
  <c r="D172" i="47" s="1"/>
  <c r="D215" i="47" s="1"/>
  <c r="E215" i="47" s="1"/>
  <c r="D128" i="47"/>
  <c r="D171" i="47" s="1"/>
  <c r="D214" i="47" s="1"/>
  <c r="E214" i="47" s="1"/>
  <c r="D127" i="47"/>
  <c r="D170" i="47" s="1"/>
  <c r="D213" i="47" s="1"/>
  <c r="E213" i="47" s="1"/>
  <c r="D126" i="47"/>
  <c r="D169" i="47" s="1"/>
  <c r="D212" i="47" s="1"/>
  <c r="E212" i="47" s="1"/>
  <c r="D125" i="47"/>
  <c r="D168" i="47" s="1"/>
  <c r="D211" i="47" s="1"/>
  <c r="E211" i="47" s="1"/>
  <c r="D124" i="47"/>
  <c r="D167" i="47" s="1"/>
  <c r="D210" i="47" s="1"/>
  <c r="E210" i="47" s="1"/>
  <c r="D123" i="47"/>
  <c r="D166" i="47" s="1"/>
  <c r="D209" i="47" s="1"/>
  <c r="E209" i="47" s="1"/>
  <c r="D122" i="47"/>
  <c r="D165" i="47" s="1"/>
  <c r="D208" i="47" s="1"/>
  <c r="E208" i="47" s="1"/>
  <c r="D121" i="47"/>
  <c r="D164" i="47" s="1"/>
  <c r="D207" i="47" s="1"/>
  <c r="E207" i="47" s="1"/>
  <c r="D120" i="47"/>
  <c r="D163" i="47" s="1"/>
  <c r="D206" i="47" s="1"/>
  <c r="E206" i="47" s="1"/>
  <c r="D119" i="47"/>
  <c r="D162" i="47" s="1"/>
  <c r="A4" i="47"/>
  <c r="A73" i="47" s="1"/>
  <c r="A117" i="47" s="1"/>
  <c r="A228" i="51" l="1"/>
  <c r="A271" i="51" s="1"/>
  <c r="A314" i="51" s="1"/>
  <c r="A185" i="51"/>
  <c r="A31" i="51"/>
  <c r="A99" i="51"/>
  <c r="A143" i="51" s="1"/>
  <c r="F227" i="49"/>
  <c r="E185" i="49"/>
  <c r="AJ164" i="49"/>
  <c r="E222" i="49"/>
  <c r="F228" i="49"/>
  <c r="AJ207" i="49"/>
  <c r="S312" i="49"/>
  <c r="Y268" i="49"/>
  <c r="A75" i="49"/>
  <c r="A119" i="49" s="1"/>
  <c r="A7" i="49"/>
  <c r="A203" i="49"/>
  <c r="A246" i="49" s="1"/>
  <c r="A289" i="49" s="1"/>
  <c r="A160" i="49"/>
  <c r="A204" i="49"/>
  <c r="A247" i="49" s="1"/>
  <c r="A290" i="49" s="1"/>
  <c r="A161" i="49"/>
  <c r="AC207" i="48"/>
  <c r="F228" i="48" s="1"/>
  <c r="E222" i="48"/>
  <c r="E185" i="48"/>
  <c r="AJ164" i="48"/>
  <c r="A203" i="48"/>
  <c r="A246" i="48" s="1"/>
  <c r="A289" i="48" s="1"/>
  <c r="A160" i="48"/>
  <c r="A204" i="48"/>
  <c r="A247" i="48" s="1"/>
  <c r="A290" i="48" s="1"/>
  <c r="A161" i="48"/>
  <c r="A75" i="48"/>
  <c r="A119" i="48" s="1"/>
  <c r="A7" i="48"/>
  <c r="S312" i="48"/>
  <c r="Y268" i="48"/>
  <c r="V207" i="47"/>
  <c r="AC207" i="47" s="1"/>
  <c r="V164" i="47"/>
  <c r="E184" i="47" s="1"/>
  <c r="A5" i="47"/>
  <c r="A6" i="47" s="1"/>
  <c r="A75" i="47" s="1"/>
  <c r="A119" i="47" s="1"/>
  <c r="A203" i="47"/>
  <c r="A246" i="47" s="1"/>
  <c r="A289" i="47" s="1"/>
  <c r="A160" i="47"/>
  <c r="D222" i="47"/>
  <c r="D205" i="47"/>
  <c r="E205" i="47" s="1"/>
  <c r="AC164" i="47"/>
  <c r="S268" i="47"/>
  <c r="A74" i="47" l="1"/>
  <c r="A118" i="47" s="1"/>
  <c r="A204" i="47" s="1"/>
  <c r="A247" i="47" s="1"/>
  <c r="A290" i="47" s="1"/>
  <c r="A100" i="51"/>
  <c r="A144" i="51" s="1"/>
  <c r="A32" i="51"/>
  <c r="A229" i="51"/>
  <c r="A272" i="51" s="1"/>
  <c r="A315" i="51" s="1"/>
  <c r="A186" i="51"/>
  <c r="Y312" i="49"/>
  <c r="AE268" i="49"/>
  <c r="A8" i="49"/>
  <c r="A76" i="49"/>
  <c r="A120" i="49" s="1"/>
  <c r="A205" i="49"/>
  <c r="A248" i="49" s="1"/>
  <c r="A291" i="49" s="1"/>
  <c r="A162" i="49"/>
  <c r="F229" i="49"/>
  <c r="AQ207" i="49"/>
  <c r="E186" i="49"/>
  <c r="AQ164" i="49"/>
  <c r="AJ207" i="48"/>
  <c r="F229" i="48" s="1"/>
  <c r="Y312" i="48"/>
  <c r="AE268" i="48"/>
  <c r="A8" i="48"/>
  <c r="A76" i="48"/>
  <c r="A120" i="48" s="1"/>
  <c r="E186" i="48"/>
  <c r="AQ164" i="48"/>
  <c r="A205" i="48"/>
  <c r="A248" i="48" s="1"/>
  <c r="A291" i="48" s="1"/>
  <c r="A162" i="48"/>
  <c r="F227" i="47"/>
  <c r="A7" i="47"/>
  <c r="A76" i="47" s="1"/>
  <c r="A120" i="47" s="1"/>
  <c r="S312" i="47"/>
  <c r="Y268" i="47"/>
  <c r="E185" i="47"/>
  <c r="AJ164" i="47"/>
  <c r="A205" i="47"/>
  <c r="A248" i="47" s="1"/>
  <c r="A291" i="47" s="1"/>
  <c r="A162" i="47"/>
  <c r="F228" i="47"/>
  <c r="AJ207" i="47"/>
  <c r="E222" i="47"/>
  <c r="A161" i="47" l="1"/>
  <c r="A33" i="51"/>
  <c r="A101" i="51"/>
  <c r="A145" i="51" s="1"/>
  <c r="A230" i="51"/>
  <c r="A273" i="51" s="1"/>
  <c r="A316" i="51" s="1"/>
  <c r="A187" i="51"/>
  <c r="AQ207" i="48"/>
  <c r="AX207" i="48" s="1"/>
  <c r="E187" i="49"/>
  <c r="AX164" i="49"/>
  <c r="A206" i="49"/>
  <c r="A249" i="49" s="1"/>
  <c r="A292" i="49" s="1"/>
  <c r="A163" i="49"/>
  <c r="A9" i="49"/>
  <c r="A77" i="49"/>
  <c r="A121" i="49" s="1"/>
  <c r="F230" i="49"/>
  <c r="AX207" i="49"/>
  <c r="AE312" i="49"/>
  <c r="AK268" i="49"/>
  <c r="A77" i="48"/>
  <c r="A121" i="48" s="1"/>
  <c r="A9" i="48"/>
  <c r="E187" i="48"/>
  <c r="AX164" i="48"/>
  <c r="A206" i="48"/>
  <c r="A249" i="48" s="1"/>
  <c r="A292" i="48" s="1"/>
  <c r="A163" i="48"/>
  <c r="AE312" i="48"/>
  <c r="AK268" i="48"/>
  <c r="A8" i="47"/>
  <c r="A9" i="47" s="1"/>
  <c r="F229" i="47"/>
  <c r="AQ207" i="47"/>
  <c r="A206" i="47"/>
  <c r="A249" i="47" s="1"/>
  <c r="A292" i="47" s="1"/>
  <c r="A163" i="47"/>
  <c r="E186" i="47"/>
  <c r="F164" i="47" s="1"/>
  <c r="AQ164" i="47"/>
  <c r="Y312" i="47"/>
  <c r="AE268" i="47"/>
  <c r="A34" i="51" l="1"/>
  <c r="A102" i="51"/>
  <c r="A146" i="51" s="1"/>
  <c r="A231" i="51"/>
  <c r="A274" i="51" s="1"/>
  <c r="A317" i="51" s="1"/>
  <c r="A188" i="51"/>
  <c r="F230" i="48"/>
  <c r="F231" i="49"/>
  <c r="G207" i="49" s="1"/>
  <c r="BE207" i="49"/>
  <c r="A207" i="49"/>
  <c r="A250" i="49" s="1"/>
  <c r="A293" i="49" s="1"/>
  <c r="A164" i="49"/>
  <c r="E188" i="49"/>
  <c r="BE164" i="49"/>
  <c r="AK312" i="49"/>
  <c r="AQ268" i="49"/>
  <c r="A10" i="49"/>
  <c r="A78" i="49"/>
  <c r="A122" i="49" s="1"/>
  <c r="A77" i="47"/>
  <c r="A121" i="47" s="1"/>
  <c r="A207" i="47" s="1"/>
  <c r="A250" i="47" s="1"/>
  <c r="A293" i="47" s="1"/>
  <c r="AK312" i="48"/>
  <c r="AQ268" i="48"/>
  <c r="F231" i="48"/>
  <c r="BE207" i="48"/>
  <c r="E188" i="48"/>
  <c r="BE164" i="48"/>
  <c r="A10" i="48"/>
  <c r="A78" i="48"/>
  <c r="A122" i="48" s="1"/>
  <c r="A207" i="48"/>
  <c r="A250" i="48" s="1"/>
  <c r="A293" i="48" s="1"/>
  <c r="A164" i="48"/>
  <c r="AE312" i="47"/>
  <c r="AK268" i="47"/>
  <c r="E187" i="47"/>
  <c r="AX164" i="47"/>
  <c r="F230" i="47"/>
  <c r="AX207" i="47"/>
  <c r="A78" i="47"/>
  <c r="A122" i="47" s="1"/>
  <c r="A10" i="47"/>
  <c r="A164" i="47"/>
  <c r="A35" i="51" l="1"/>
  <c r="A103" i="51"/>
  <c r="A147" i="51" s="1"/>
  <c r="A232" i="51"/>
  <c r="A275" i="51" s="1"/>
  <c r="A318" i="51" s="1"/>
  <c r="A189" i="51"/>
  <c r="A208" i="49"/>
  <c r="A251" i="49" s="1"/>
  <c r="A294" i="49" s="1"/>
  <c r="A165" i="49"/>
  <c r="AQ312" i="49"/>
  <c r="AW268" i="49"/>
  <c r="A79" i="49"/>
  <c r="A123" i="49" s="1"/>
  <c r="A11" i="49"/>
  <c r="E189" i="49"/>
  <c r="BL164" i="49"/>
  <c r="F232" i="49"/>
  <c r="BL207" i="49"/>
  <c r="E189" i="48"/>
  <c r="BL164" i="48"/>
  <c r="F232" i="48"/>
  <c r="G207" i="48" s="1"/>
  <c r="BL207" i="48"/>
  <c r="A79" i="48"/>
  <c r="A123" i="48" s="1"/>
  <c r="A11" i="48"/>
  <c r="A208" i="48"/>
  <c r="A251" i="48" s="1"/>
  <c r="A294" i="48" s="1"/>
  <c r="A165" i="48"/>
  <c r="AQ312" i="48"/>
  <c r="AW268" i="48"/>
  <c r="F231" i="47"/>
  <c r="BE207" i="47"/>
  <c r="A79" i="47"/>
  <c r="A123" i="47" s="1"/>
  <c r="A11" i="47"/>
  <c r="A208" i="47"/>
  <c r="A251" i="47" s="1"/>
  <c r="A294" i="47" s="1"/>
  <c r="A165" i="47"/>
  <c r="E188" i="47"/>
  <c r="BE164" i="47"/>
  <c r="AK312" i="47"/>
  <c r="AQ268" i="47"/>
  <c r="A233" i="51" l="1"/>
  <c r="A276" i="51" s="1"/>
  <c r="A319" i="51" s="1"/>
  <c r="A190" i="51"/>
  <c r="A104" i="51"/>
  <c r="A148" i="51" s="1"/>
  <c r="A36" i="51"/>
  <c r="F233" i="49"/>
  <c r="A80" i="49"/>
  <c r="A124" i="49" s="1"/>
  <c r="A12" i="49"/>
  <c r="AW312" i="49"/>
  <c r="BC268" i="49"/>
  <c r="E190" i="49"/>
  <c r="F164" i="49" s="1"/>
  <c r="A209" i="49"/>
  <c r="A252" i="49" s="1"/>
  <c r="A295" i="49" s="1"/>
  <c r="A166" i="49"/>
  <c r="AW312" i="48"/>
  <c r="BC268" i="48"/>
  <c r="A12" i="48"/>
  <c r="A80" i="48"/>
  <c r="A124" i="48" s="1"/>
  <c r="E190" i="48"/>
  <c r="A209" i="48"/>
  <c r="A252" i="48" s="1"/>
  <c r="A295" i="48" s="1"/>
  <c r="A166" i="48"/>
  <c r="F233" i="48"/>
  <c r="F232" i="47"/>
  <c r="BL207" i="47"/>
  <c r="AQ312" i="47"/>
  <c r="AW268" i="47"/>
  <c r="E189" i="47"/>
  <c r="BL164" i="47"/>
  <c r="A80" i="47"/>
  <c r="A124" i="47" s="1"/>
  <c r="A12" i="47"/>
  <c r="A209" i="47"/>
  <c r="A252" i="47" s="1"/>
  <c r="A295" i="47" s="1"/>
  <c r="A166" i="47"/>
  <c r="A37" i="51" l="1"/>
  <c r="A105" i="51"/>
  <c r="A149" i="51" s="1"/>
  <c r="A234" i="51"/>
  <c r="A277" i="51" s="1"/>
  <c r="A320" i="51" s="1"/>
  <c r="A191" i="51"/>
  <c r="BC312" i="49"/>
  <c r="BI268" i="49"/>
  <c r="BI312" i="49" s="1"/>
  <c r="A81" i="49"/>
  <c r="A125" i="49" s="1"/>
  <c r="A13" i="49"/>
  <c r="A210" i="49"/>
  <c r="A253" i="49" s="1"/>
  <c r="A296" i="49" s="1"/>
  <c r="A167" i="49"/>
  <c r="A210" i="48"/>
  <c r="A253" i="48" s="1"/>
  <c r="A296" i="48" s="1"/>
  <c r="A167" i="48"/>
  <c r="A81" i="48"/>
  <c r="A125" i="48" s="1"/>
  <c r="A13" i="48"/>
  <c r="BC312" i="48"/>
  <c r="BI268" i="48"/>
  <c r="BI312" i="48" s="1"/>
  <c r="AW312" i="47"/>
  <c r="BC268" i="47"/>
  <c r="F233" i="47"/>
  <c r="G207" i="47" s="1"/>
  <c r="A81" i="47"/>
  <c r="A125" i="47" s="1"/>
  <c r="A13" i="47"/>
  <c r="A210" i="47"/>
  <c r="A253" i="47" s="1"/>
  <c r="A296" i="47" s="1"/>
  <c r="A167" i="47"/>
  <c r="E190" i="47"/>
  <c r="A235" i="51" l="1"/>
  <c r="A278" i="51" s="1"/>
  <c r="A321" i="51" s="1"/>
  <c r="A192" i="51"/>
  <c r="A38" i="51"/>
  <c r="A106" i="51"/>
  <c r="A150" i="51" s="1"/>
  <c r="A82" i="49"/>
  <c r="A126" i="49" s="1"/>
  <c r="A14" i="49"/>
  <c r="A211" i="49"/>
  <c r="A254" i="49" s="1"/>
  <c r="A297" i="49" s="1"/>
  <c r="A168" i="49"/>
  <c r="A211" i="48"/>
  <c r="A254" i="48" s="1"/>
  <c r="A297" i="48" s="1"/>
  <c r="A168" i="48"/>
  <c r="A82" i="48"/>
  <c r="A126" i="48" s="1"/>
  <c r="A14" i="48"/>
  <c r="A211" i="47"/>
  <c r="A254" i="47" s="1"/>
  <c r="A297" i="47" s="1"/>
  <c r="A168" i="47"/>
  <c r="BC312" i="47"/>
  <c r="BI268" i="47"/>
  <c r="BI312" i="47" s="1"/>
  <c r="A82" i="47"/>
  <c r="A126" i="47" s="1"/>
  <c r="A14" i="47"/>
  <c r="A236" i="51" l="1"/>
  <c r="A279" i="51" s="1"/>
  <c r="A322" i="51" s="1"/>
  <c r="A193" i="51"/>
  <c r="A39" i="51"/>
  <c r="A107" i="51"/>
  <c r="A151" i="51" s="1"/>
  <c r="A83" i="49"/>
  <c r="A127" i="49" s="1"/>
  <c r="A15" i="49"/>
  <c r="A212" i="49"/>
  <c r="A255" i="49" s="1"/>
  <c r="A298" i="49" s="1"/>
  <c r="A169" i="49"/>
  <c r="A83" i="48"/>
  <c r="A127" i="48" s="1"/>
  <c r="A15" i="48"/>
  <c r="A169" i="48"/>
  <c r="A212" i="48"/>
  <c r="A255" i="48" s="1"/>
  <c r="A298" i="48" s="1"/>
  <c r="A212" i="47"/>
  <c r="A255" i="47" s="1"/>
  <c r="A298" i="47" s="1"/>
  <c r="A169" i="47"/>
  <c r="A83" i="47"/>
  <c r="A127" i="47" s="1"/>
  <c r="A15" i="47"/>
  <c r="A237" i="51" l="1"/>
  <c r="A280" i="51" s="1"/>
  <c r="A323" i="51" s="1"/>
  <c r="A194" i="51"/>
  <c r="A108" i="51"/>
  <c r="A152" i="51" s="1"/>
  <c r="A40" i="51"/>
  <c r="A84" i="49"/>
  <c r="A128" i="49" s="1"/>
  <c r="A16" i="49"/>
  <c r="A213" i="49"/>
  <c r="A256" i="49" s="1"/>
  <c r="A299" i="49" s="1"/>
  <c r="A170" i="49"/>
  <c r="A84" i="48"/>
  <c r="A128" i="48" s="1"/>
  <c r="A16" i="48"/>
  <c r="A213" i="48"/>
  <c r="A256" i="48" s="1"/>
  <c r="A299" i="48" s="1"/>
  <c r="A170" i="48"/>
  <c r="A84" i="47"/>
  <c r="A128" i="47" s="1"/>
  <c r="A16" i="47"/>
  <c r="A213" i="47"/>
  <c r="A256" i="47" s="1"/>
  <c r="A299" i="47" s="1"/>
  <c r="A170" i="47"/>
  <c r="A41" i="51" l="1"/>
  <c r="A109" i="51"/>
  <c r="A153" i="51" s="1"/>
  <c r="A238" i="51"/>
  <c r="A281" i="51" s="1"/>
  <c r="A324" i="51" s="1"/>
  <c r="A195" i="51"/>
  <c r="A85" i="49"/>
  <c r="A129" i="49" s="1"/>
  <c r="A17" i="49"/>
  <c r="A214" i="49"/>
  <c r="A257" i="49" s="1"/>
  <c r="A300" i="49" s="1"/>
  <c r="A171" i="49"/>
  <c r="A85" i="48"/>
  <c r="A129" i="48" s="1"/>
  <c r="A17" i="48"/>
  <c r="A214" i="48"/>
  <c r="A257" i="48" s="1"/>
  <c r="A300" i="48" s="1"/>
  <c r="A171" i="48"/>
  <c r="A85" i="47"/>
  <c r="A129" i="47" s="1"/>
  <c r="A17" i="47"/>
  <c r="A214" i="47"/>
  <c r="A257" i="47" s="1"/>
  <c r="A300" i="47" s="1"/>
  <c r="A171" i="47"/>
  <c r="A239" i="51" l="1"/>
  <c r="A282" i="51" s="1"/>
  <c r="A325" i="51" s="1"/>
  <c r="A196" i="51"/>
  <c r="A42" i="51"/>
  <c r="A110" i="51"/>
  <c r="A154" i="51" s="1"/>
  <c r="A86" i="49"/>
  <c r="A130" i="49" s="1"/>
  <c r="A18" i="49"/>
  <c r="A215" i="49"/>
  <c r="A258" i="49" s="1"/>
  <c r="A301" i="49" s="1"/>
  <c r="A172" i="49"/>
  <c r="A86" i="48"/>
  <c r="A130" i="48" s="1"/>
  <c r="A18" i="48"/>
  <c r="A215" i="48"/>
  <c r="A258" i="48" s="1"/>
  <c r="A301" i="48" s="1"/>
  <c r="A172" i="48"/>
  <c r="A86" i="47"/>
  <c r="A130" i="47" s="1"/>
  <c r="A18" i="47"/>
  <c r="A215" i="47"/>
  <c r="A258" i="47" s="1"/>
  <c r="A301" i="47" s="1"/>
  <c r="A172" i="47"/>
  <c r="A240" i="51" l="1"/>
  <c r="A283" i="51" s="1"/>
  <c r="A326" i="51" s="1"/>
  <c r="A197" i="51"/>
  <c r="A43" i="51"/>
  <c r="A111" i="51"/>
  <c r="A155" i="51" s="1"/>
  <c r="A87" i="49"/>
  <c r="A131" i="49" s="1"/>
  <c r="A19" i="49"/>
  <c r="A216" i="49"/>
  <c r="A259" i="49" s="1"/>
  <c r="A302" i="49" s="1"/>
  <c r="A173" i="49"/>
  <c r="A87" i="48"/>
  <c r="A131" i="48" s="1"/>
  <c r="A19" i="48"/>
  <c r="A216" i="48"/>
  <c r="A259" i="48" s="1"/>
  <c r="A302" i="48" s="1"/>
  <c r="A173" i="48"/>
  <c r="A87" i="47"/>
  <c r="A131" i="47" s="1"/>
  <c r="A19" i="47"/>
  <c r="A216" i="47"/>
  <c r="A259" i="47" s="1"/>
  <c r="A302" i="47" s="1"/>
  <c r="A173" i="47"/>
  <c r="A241" i="51" l="1"/>
  <c r="A284" i="51" s="1"/>
  <c r="A327" i="51" s="1"/>
  <c r="A198" i="51"/>
  <c r="A112" i="51"/>
  <c r="A156" i="51" s="1"/>
  <c r="A44" i="51"/>
  <c r="A113" i="51" s="1"/>
  <c r="A157" i="51" s="1"/>
  <c r="A88" i="49"/>
  <c r="A132" i="49" s="1"/>
  <c r="A20" i="49"/>
  <c r="A217" i="49"/>
  <c r="A260" i="49" s="1"/>
  <c r="A303" i="49" s="1"/>
  <c r="A174" i="49"/>
  <c r="A88" i="48"/>
  <c r="A132" i="48" s="1"/>
  <c r="A20" i="48"/>
  <c r="A174" i="48"/>
  <c r="A217" i="48"/>
  <c r="A260" i="48" s="1"/>
  <c r="A303" i="48" s="1"/>
  <c r="A88" i="47"/>
  <c r="A132" i="47" s="1"/>
  <c r="A20" i="47"/>
  <c r="A217" i="47"/>
  <c r="A260" i="47" s="1"/>
  <c r="A303" i="47" s="1"/>
  <c r="A174" i="47"/>
  <c r="A243" i="51" l="1"/>
  <c r="A286" i="51" s="1"/>
  <c r="A329" i="51" s="1"/>
  <c r="A200" i="51"/>
  <c r="A242" i="51"/>
  <c r="A285" i="51" s="1"/>
  <c r="A328" i="51" s="1"/>
  <c r="A199" i="51"/>
  <c r="A89" i="49"/>
  <c r="A133" i="49" s="1"/>
  <c r="A21" i="49"/>
  <c r="A218" i="49"/>
  <c r="A261" i="49" s="1"/>
  <c r="A304" i="49" s="1"/>
  <c r="A175" i="49"/>
  <c r="A89" i="48"/>
  <c r="A133" i="48" s="1"/>
  <c r="A21" i="48"/>
  <c r="A218" i="48"/>
  <c r="A261" i="48" s="1"/>
  <c r="A304" i="48" s="1"/>
  <c r="A175" i="48"/>
  <c r="A89" i="47"/>
  <c r="A133" i="47" s="1"/>
  <c r="A21" i="47"/>
  <c r="A218" i="47"/>
  <c r="A261" i="47" s="1"/>
  <c r="A304" i="47" s="1"/>
  <c r="A175" i="47"/>
  <c r="A90" i="49" l="1"/>
  <c r="A134" i="49" s="1"/>
  <c r="A22" i="49"/>
  <c r="A176" i="49"/>
  <c r="A219" i="49"/>
  <c r="A262" i="49" s="1"/>
  <c r="A305" i="49" s="1"/>
  <c r="A90" i="48"/>
  <c r="A134" i="48" s="1"/>
  <c r="A22" i="48"/>
  <c r="A219" i="48"/>
  <c r="A262" i="48" s="1"/>
  <c r="A305" i="48" s="1"/>
  <c r="A176" i="48"/>
  <c r="A90" i="47"/>
  <c r="A134" i="47" s="1"/>
  <c r="A22" i="47"/>
  <c r="A219" i="47"/>
  <c r="A262" i="47" s="1"/>
  <c r="A305" i="47" s="1"/>
  <c r="A176" i="47"/>
  <c r="A91" i="49" l="1"/>
  <c r="A135" i="49" s="1"/>
  <c r="A23" i="49"/>
  <c r="A220" i="49"/>
  <c r="A263" i="49" s="1"/>
  <c r="A306" i="49" s="1"/>
  <c r="A177" i="49"/>
  <c r="A91" i="48"/>
  <c r="A135" i="48" s="1"/>
  <c r="A23" i="48"/>
  <c r="A220" i="48"/>
  <c r="A263" i="48" s="1"/>
  <c r="A306" i="48" s="1"/>
  <c r="A177" i="48"/>
  <c r="A91" i="47"/>
  <c r="A135" i="47" s="1"/>
  <c r="A23" i="47"/>
  <c r="A220" i="47"/>
  <c r="A263" i="47" s="1"/>
  <c r="A306" i="47" s="1"/>
  <c r="A177" i="47"/>
  <c r="A92" i="49" l="1"/>
  <c r="A136" i="49" s="1"/>
  <c r="A24" i="49"/>
  <c r="A221" i="49"/>
  <c r="A264" i="49" s="1"/>
  <c r="A307" i="49" s="1"/>
  <c r="A178" i="49"/>
  <c r="A92" i="48"/>
  <c r="A136" i="48" s="1"/>
  <c r="A24" i="48"/>
  <c r="A221" i="48"/>
  <c r="A264" i="48" s="1"/>
  <c r="A307" i="48" s="1"/>
  <c r="A178" i="48"/>
  <c r="A92" i="47"/>
  <c r="A136" i="47" s="1"/>
  <c r="A24" i="47"/>
  <c r="A221" i="47"/>
  <c r="A264" i="47" s="1"/>
  <c r="A307" i="47" s="1"/>
  <c r="A178" i="47"/>
  <c r="A93" i="49" l="1"/>
  <c r="A137" i="49" s="1"/>
  <c r="A25" i="49"/>
  <c r="A222" i="49"/>
  <c r="A265" i="49" s="1"/>
  <c r="A308" i="49" s="1"/>
  <c r="A179" i="49"/>
  <c r="A25" i="48"/>
  <c r="A93" i="48"/>
  <c r="A137" i="48" s="1"/>
  <c r="A222" i="48"/>
  <c r="A265" i="48" s="1"/>
  <c r="A308" i="48" s="1"/>
  <c r="A179" i="48"/>
  <c r="A93" i="47"/>
  <c r="A137" i="47" s="1"/>
  <c r="A25" i="47"/>
  <c r="A222" i="47"/>
  <c r="A265" i="47" s="1"/>
  <c r="A308" i="47" s="1"/>
  <c r="A179" i="47"/>
  <c r="A94" i="49" l="1"/>
  <c r="A138" i="49" s="1"/>
  <c r="A26" i="49"/>
  <c r="A223" i="49"/>
  <c r="A266" i="49" s="1"/>
  <c r="A309" i="49" s="1"/>
  <c r="A180" i="49"/>
  <c r="A223" i="48"/>
  <c r="A266" i="48" s="1"/>
  <c r="A309" i="48" s="1"/>
  <c r="A180" i="48"/>
  <c r="A94" i="48"/>
  <c r="A138" i="48" s="1"/>
  <c r="A26" i="48"/>
  <c r="A94" i="47"/>
  <c r="A138" i="47" s="1"/>
  <c r="A26" i="47"/>
  <c r="A223" i="47"/>
  <c r="A266" i="47" s="1"/>
  <c r="A309" i="47" s="1"/>
  <c r="A180" i="47"/>
  <c r="A95" i="49" l="1"/>
  <c r="A139" i="49" s="1"/>
  <c r="A27" i="49"/>
  <c r="A224" i="49"/>
  <c r="A267" i="49" s="1"/>
  <c r="A310" i="49" s="1"/>
  <c r="A181" i="49"/>
  <c r="A224" i="48"/>
  <c r="A267" i="48" s="1"/>
  <c r="A310" i="48" s="1"/>
  <c r="A181" i="48"/>
  <c r="A95" i="48"/>
  <c r="A139" i="48" s="1"/>
  <c r="A27" i="48"/>
  <c r="A95" i="47"/>
  <c r="A139" i="47" s="1"/>
  <c r="A27" i="47"/>
  <c r="A224" i="47"/>
  <c r="A267" i="47" s="1"/>
  <c r="A310" i="47" s="1"/>
  <c r="A181" i="47"/>
  <c r="A96" i="49" l="1"/>
  <c r="A140" i="49" s="1"/>
  <c r="A28" i="49"/>
  <c r="A225" i="49"/>
  <c r="A268" i="49" s="1"/>
  <c r="A311" i="49" s="1"/>
  <c r="A182" i="49"/>
  <c r="A96" i="48"/>
  <c r="A140" i="48" s="1"/>
  <c r="A28" i="48"/>
  <c r="A225" i="48"/>
  <c r="A268" i="48" s="1"/>
  <c r="A311" i="48" s="1"/>
  <c r="A182" i="48"/>
  <c r="A96" i="47"/>
  <c r="A140" i="47" s="1"/>
  <c r="A28" i="47"/>
  <c r="A225" i="47"/>
  <c r="A268" i="47" s="1"/>
  <c r="A311" i="47" s="1"/>
  <c r="A182" i="47"/>
  <c r="A29" i="49" l="1"/>
  <c r="A97" i="49"/>
  <c r="A141" i="49" s="1"/>
  <c r="A226" i="49"/>
  <c r="A269" i="49" s="1"/>
  <c r="A312" i="49" s="1"/>
  <c r="A183" i="49"/>
  <c r="A97" i="48"/>
  <c r="A141" i="48" s="1"/>
  <c r="A29" i="48"/>
  <c r="A226" i="48"/>
  <c r="A269" i="48" s="1"/>
  <c r="A312" i="48" s="1"/>
  <c r="A183" i="48"/>
  <c r="A97" i="47"/>
  <c r="A141" i="47" s="1"/>
  <c r="A29" i="47"/>
  <c r="A226" i="47"/>
  <c r="A269" i="47" s="1"/>
  <c r="A312" i="47" s="1"/>
  <c r="A183" i="47"/>
  <c r="A227" i="49" l="1"/>
  <c r="A270" i="49" s="1"/>
  <c r="A313" i="49" s="1"/>
  <c r="A184" i="49"/>
  <c r="A98" i="49"/>
  <c r="A142" i="49" s="1"/>
  <c r="A30" i="49"/>
  <c r="A98" i="48"/>
  <c r="A142" i="48" s="1"/>
  <c r="A30" i="48"/>
  <c r="A227" i="48"/>
  <c r="A270" i="48" s="1"/>
  <c r="A313" i="48" s="1"/>
  <c r="A184" i="48"/>
  <c r="A98" i="47"/>
  <c r="A142" i="47" s="1"/>
  <c r="A30" i="47"/>
  <c r="A227" i="47"/>
  <c r="A270" i="47" s="1"/>
  <c r="A313" i="47" s="1"/>
  <c r="A184" i="47"/>
  <c r="A99" i="49" l="1"/>
  <c r="A143" i="49" s="1"/>
  <c r="A31" i="49"/>
  <c r="A228" i="49"/>
  <c r="A271" i="49" s="1"/>
  <c r="A314" i="49" s="1"/>
  <c r="A185" i="49"/>
  <c r="A99" i="48"/>
  <c r="A143" i="48" s="1"/>
  <c r="A31" i="48"/>
  <c r="A185" i="48"/>
  <c r="A228" i="48"/>
  <c r="A271" i="48" s="1"/>
  <c r="A314" i="48" s="1"/>
  <c r="A99" i="47"/>
  <c r="A143" i="47" s="1"/>
  <c r="A31" i="47"/>
  <c r="A228" i="47"/>
  <c r="A271" i="47" s="1"/>
  <c r="A314" i="47" s="1"/>
  <c r="A185" i="47"/>
  <c r="L25" i="46"/>
  <c r="Z24" i="46"/>
  <c r="F23" i="46"/>
  <c r="F50" i="46" s="1"/>
  <c r="F22" i="46"/>
  <c r="F49" i="46" s="1"/>
  <c r="F21" i="46"/>
  <c r="F48" i="46" s="1"/>
  <c r="F20" i="46"/>
  <c r="F47" i="46" s="1"/>
  <c r="F19" i="46"/>
  <c r="F46" i="46" s="1"/>
  <c r="F18" i="46"/>
  <c r="F45" i="46" s="1"/>
  <c r="F17" i="46"/>
  <c r="F44" i="46" s="1"/>
  <c r="F16" i="46"/>
  <c r="F43" i="46" s="1"/>
  <c r="F15" i="46"/>
  <c r="F42" i="46" s="1"/>
  <c r="F14" i="46"/>
  <c r="F41" i="46" s="1"/>
  <c r="F13" i="46"/>
  <c r="F40" i="46" s="1"/>
  <c r="F12" i="46"/>
  <c r="F39" i="46" s="1"/>
  <c r="F11" i="46"/>
  <c r="F38" i="46" s="1"/>
  <c r="F10" i="46"/>
  <c r="F37" i="46" s="1"/>
  <c r="F9" i="46"/>
  <c r="F36" i="46" s="1"/>
  <c r="F8" i="46"/>
  <c r="F35" i="46" s="1"/>
  <c r="F7" i="46"/>
  <c r="F34" i="46" s="1"/>
  <c r="F6" i="46"/>
  <c r="F33" i="46" s="1"/>
  <c r="F5" i="46"/>
  <c r="F32" i="46" s="1"/>
  <c r="Z32" i="46" s="1"/>
  <c r="D23" i="46"/>
  <c r="D50" i="46" s="1"/>
  <c r="D22" i="46"/>
  <c r="D49" i="46" s="1"/>
  <c r="D21" i="46"/>
  <c r="D48" i="46" s="1"/>
  <c r="D20" i="46"/>
  <c r="D47" i="46" s="1"/>
  <c r="D19" i="46"/>
  <c r="D46" i="46" s="1"/>
  <c r="D18" i="46"/>
  <c r="D45" i="46" s="1"/>
  <c r="D17" i="46"/>
  <c r="D44" i="46" s="1"/>
  <c r="D16" i="46"/>
  <c r="D15" i="46"/>
  <c r="D42" i="46" s="1"/>
  <c r="D14" i="46"/>
  <c r="D13" i="46"/>
  <c r="D40" i="46" s="1"/>
  <c r="D12" i="46"/>
  <c r="D11" i="46"/>
  <c r="D38" i="46" s="1"/>
  <c r="D10" i="46"/>
  <c r="D37" i="46" s="1"/>
  <c r="D9" i="46"/>
  <c r="D36" i="46" s="1"/>
  <c r="D8" i="46"/>
  <c r="D35" i="46" s="1"/>
  <c r="D7" i="46"/>
  <c r="D34" i="46" s="1"/>
  <c r="D6" i="46"/>
  <c r="D5" i="46"/>
  <c r="D32" i="46" s="1"/>
  <c r="C23" i="46"/>
  <c r="C50" i="46" s="1"/>
  <c r="C22" i="46"/>
  <c r="C49" i="46" s="1"/>
  <c r="C21" i="46"/>
  <c r="C48" i="46" s="1"/>
  <c r="C20" i="46"/>
  <c r="C47" i="46" s="1"/>
  <c r="C19" i="46"/>
  <c r="C46" i="46" s="1"/>
  <c r="C18" i="46"/>
  <c r="C45" i="46" s="1"/>
  <c r="C17" i="46"/>
  <c r="C44" i="46" s="1"/>
  <c r="C16" i="46"/>
  <c r="C43" i="46" s="1"/>
  <c r="C15" i="46"/>
  <c r="C42" i="46" s="1"/>
  <c r="C14" i="46"/>
  <c r="C41" i="46" s="1"/>
  <c r="C13" i="46"/>
  <c r="C40" i="46" s="1"/>
  <c r="C12" i="46"/>
  <c r="C39" i="46" s="1"/>
  <c r="C11" i="46"/>
  <c r="C38" i="46" s="1"/>
  <c r="C10" i="46"/>
  <c r="C37" i="46" s="1"/>
  <c r="C9" i="46"/>
  <c r="C36" i="46" s="1"/>
  <c r="C8" i="46"/>
  <c r="C35" i="46" s="1"/>
  <c r="C7" i="46"/>
  <c r="C34" i="46" s="1"/>
  <c r="C6" i="46"/>
  <c r="C33" i="46" s="1"/>
  <c r="C5" i="46"/>
  <c r="C32" i="46" s="1"/>
  <c r="C34" i="1"/>
  <c r="C33" i="1"/>
  <c r="C32" i="1"/>
  <c r="C31" i="1"/>
  <c r="C30" i="1"/>
  <c r="C29" i="1"/>
  <c r="C28" i="1"/>
  <c r="C27" i="1"/>
  <c r="C26" i="1"/>
  <c r="C25" i="1"/>
  <c r="C44" i="1"/>
  <c r="C43" i="1"/>
  <c r="C42" i="1"/>
  <c r="C41" i="1"/>
  <c r="C40" i="1"/>
  <c r="C39" i="1"/>
  <c r="C38" i="1"/>
  <c r="C37" i="1"/>
  <c r="C36" i="1"/>
  <c r="C35" i="1"/>
  <c r="F34" i="1"/>
  <c r="Z34" i="1" s="1"/>
  <c r="F33" i="1"/>
  <c r="F32" i="1"/>
  <c r="F31" i="1"/>
  <c r="Z31" i="1" s="1"/>
  <c r="F30" i="1"/>
  <c r="Z30" i="1" s="1"/>
  <c r="F29" i="1"/>
  <c r="F28" i="1"/>
  <c r="F27" i="1"/>
  <c r="Z27" i="1" s="1"/>
  <c r="F26" i="1"/>
  <c r="Z26" i="1" s="1"/>
  <c r="F25" i="1"/>
  <c r="F44" i="1"/>
  <c r="F43" i="1"/>
  <c r="F42" i="1"/>
  <c r="Z42" i="1" s="1"/>
  <c r="F41" i="1"/>
  <c r="Z41" i="1" s="1"/>
  <c r="F40" i="1"/>
  <c r="F39" i="1"/>
  <c r="Z39" i="1" s="1"/>
  <c r="F38" i="1"/>
  <c r="Z38" i="1" s="1"/>
  <c r="F37" i="1"/>
  <c r="Z37" i="1" s="1"/>
  <c r="F36" i="1"/>
  <c r="F35" i="1"/>
  <c r="E24" i="46"/>
  <c r="D34" i="1"/>
  <c r="D33" i="1"/>
  <c r="H33" i="1" s="1"/>
  <c r="D32" i="1"/>
  <c r="H32" i="1" s="1"/>
  <c r="D31" i="1"/>
  <c r="D30" i="1"/>
  <c r="D29" i="1"/>
  <c r="H29" i="1" s="1"/>
  <c r="D28" i="1"/>
  <c r="E28" i="1" s="1"/>
  <c r="D27" i="1"/>
  <c r="E27" i="1" s="1"/>
  <c r="D26" i="1"/>
  <c r="D25" i="1"/>
  <c r="H25" i="1" s="1"/>
  <c r="D44" i="1"/>
  <c r="H44" i="1" s="1"/>
  <c r="D43" i="1"/>
  <c r="G43" i="1" s="1"/>
  <c r="D42" i="1"/>
  <c r="D41" i="1"/>
  <c r="H41" i="1" s="1"/>
  <c r="D40" i="1"/>
  <c r="D39" i="1"/>
  <c r="E39" i="1" s="1"/>
  <c r="D38" i="1"/>
  <c r="D37" i="1"/>
  <c r="H37" i="1" s="1"/>
  <c r="D36" i="1"/>
  <c r="E36" i="1" s="1"/>
  <c r="D35" i="1"/>
  <c r="E35" i="1" s="1"/>
  <c r="P16" i="46"/>
  <c r="P43" i="46" s="1"/>
  <c r="O16" i="46"/>
  <c r="O43" i="46" s="1"/>
  <c r="N16" i="46"/>
  <c r="N43" i="46" s="1"/>
  <c r="P15" i="46"/>
  <c r="P42" i="46" s="1"/>
  <c r="O15" i="46"/>
  <c r="O42" i="46" s="1"/>
  <c r="N15" i="46"/>
  <c r="N42" i="46" s="1"/>
  <c r="P14" i="46"/>
  <c r="P41" i="46" s="1"/>
  <c r="O14" i="46"/>
  <c r="O41" i="46" s="1"/>
  <c r="N14" i="46"/>
  <c r="N41" i="46" s="1"/>
  <c r="P13" i="46"/>
  <c r="P40" i="46" s="1"/>
  <c r="O13" i="46"/>
  <c r="O40" i="46" s="1"/>
  <c r="N13" i="46"/>
  <c r="N40" i="46" s="1"/>
  <c r="P12" i="46"/>
  <c r="P39" i="46" s="1"/>
  <c r="O12" i="46"/>
  <c r="O39" i="46" s="1"/>
  <c r="N12" i="46"/>
  <c r="N39" i="46" s="1"/>
  <c r="P11" i="46"/>
  <c r="P38" i="46" s="1"/>
  <c r="O11" i="46"/>
  <c r="O38" i="46" s="1"/>
  <c r="N11" i="46"/>
  <c r="N38" i="46" s="1"/>
  <c r="P10" i="46"/>
  <c r="P37" i="46" s="1"/>
  <c r="O10" i="46"/>
  <c r="O37" i="46" s="1"/>
  <c r="N10" i="46"/>
  <c r="N37" i="46" s="1"/>
  <c r="P9" i="46"/>
  <c r="P36" i="46" s="1"/>
  <c r="O9" i="46"/>
  <c r="O36" i="46" s="1"/>
  <c r="N9" i="46"/>
  <c r="N36" i="46" s="1"/>
  <c r="P8" i="46"/>
  <c r="P35" i="46" s="1"/>
  <c r="O8" i="46"/>
  <c r="O35" i="46" s="1"/>
  <c r="N8" i="46"/>
  <c r="N35" i="46" s="1"/>
  <c r="P7" i="46"/>
  <c r="P34" i="46" s="1"/>
  <c r="O7" i="46"/>
  <c r="O34" i="46" s="1"/>
  <c r="N7" i="46"/>
  <c r="N34" i="46" s="1"/>
  <c r="P6" i="46"/>
  <c r="P33" i="46" s="1"/>
  <c r="O6" i="46"/>
  <c r="O33" i="46" s="1"/>
  <c r="N6" i="46"/>
  <c r="N33" i="46" s="1"/>
  <c r="P5" i="46"/>
  <c r="P32" i="46" s="1"/>
  <c r="O5" i="46"/>
  <c r="O32" i="46" s="1"/>
  <c r="N5" i="46"/>
  <c r="N32" i="46" s="1"/>
  <c r="M16" i="46"/>
  <c r="M43" i="46" s="1"/>
  <c r="M15" i="46"/>
  <c r="M42" i="46" s="1"/>
  <c r="M14" i="46"/>
  <c r="M41" i="46" s="1"/>
  <c r="M13" i="46"/>
  <c r="M40" i="46" s="1"/>
  <c r="M12" i="46"/>
  <c r="M39" i="46" s="1"/>
  <c r="M11" i="46"/>
  <c r="M38" i="46" s="1"/>
  <c r="M10" i="46"/>
  <c r="M37" i="46" s="1"/>
  <c r="M9" i="46"/>
  <c r="M36" i="46" s="1"/>
  <c r="M8" i="46"/>
  <c r="M35" i="46" s="1"/>
  <c r="M7" i="46"/>
  <c r="M34" i="46" s="1"/>
  <c r="M6" i="46"/>
  <c r="M33" i="46" s="1"/>
  <c r="M5" i="46"/>
  <c r="M32" i="46" s="1"/>
  <c r="K16" i="46"/>
  <c r="K43" i="46" s="1"/>
  <c r="K15" i="46"/>
  <c r="K42" i="46" s="1"/>
  <c r="K14" i="46"/>
  <c r="K41" i="46" s="1"/>
  <c r="K13" i="46"/>
  <c r="K40" i="46" s="1"/>
  <c r="K12" i="46"/>
  <c r="K39" i="46" s="1"/>
  <c r="K11" i="46"/>
  <c r="K38" i="46" s="1"/>
  <c r="K10" i="46"/>
  <c r="K37" i="46" s="1"/>
  <c r="K9" i="46"/>
  <c r="K36" i="46" s="1"/>
  <c r="K8" i="46"/>
  <c r="K35" i="46" s="1"/>
  <c r="K7" i="46"/>
  <c r="K34" i="46" s="1"/>
  <c r="K6" i="46"/>
  <c r="K33" i="46" s="1"/>
  <c r="K5" i="46"/>
  <c r="K32" i="46" s="1"/>
  <c r="J16" i="46"/>
  <c r="J43" i="46" s="1"/>
  <c r="J15" i="46"/>
  <c r="J42" i="46" s="1"/>
  <c r="J14" i="46"/>
  <c r="J41" i="46" s="1"/>
  <c r="J13" i="46"/>
  <c r="J40" i="46" s="1"/>
  <c r="J12" i="46"/>
  <c r="J39" i="46" s="1"/>
  <c r="J11" i="46"/>
  <c r="J38" i="46" s="1"/>
  <c r="J10" i="46"/>
  <c r="J37" i="46" s="1"/>
  <c r="J9" i="46"/>
  <c r="J36" i="46" s="1"/>
  <c r="J8" i="46"/>
  <c r="J35" i="46" s="1"/>
  <c r="J7" i="46"/>
  <c r="J34" i="46" s="1"/>
  <c r="J6" i="46"/>
  <c r="J33" i="46" s="1"/>
  <c r="J5" i="46"/>
  <c r="J32" i="46" s="1"/>
  <c r="J34" i="1"/>
  <c r="J33" i="1"/>
  <c r="J32" i="1"/>
  <c r="J31" i="1"/>
  <c r="J30" i="1"/>
  <c r="J29" i="1"/>
  <c r="J28" i="1"/>
  <c r="J27" i="1"/>
  <c r="J26" i="1"/>
  <c r="J25" i="1"/>
  <c r="J36" i="1"/>
  <c r="J35" i="1"/>
  <c r="B25" i="1"/>
  <c r="B45" i="1" s="1"/>
  <c r="B65" i="1" s="1"/>
  <c r="B85" i="1" s="1"/>
  <c r="B105" i="1" s="1"/>
  <c r="B125" i="1" s="1"/>
  <c r="B145" i="1" s="1"/>
  <c r="B165" i="1" s="1"/>
  <c r="B185" i="1" s="1"/>
  <c r="B205" i="1" s="1"/>
  <c r="B225" i="1" s="1"/>
  <c r="K25" i="1"/>
  <c r="M25" i="1"/>
  <c r="N25" i="1"/>
  <c r="O25" i="1"/>
  <c r="P25" i="1"/>
  <c r="Z25" i="1"/>
  <c r="K26" i="1"/>
  <c r="M26" i="1"/>
  <c r="N26" i="1"/>
  <c r="O26" i="1"/>
  <c r="P26" i="1"/>
  <c r="K27" i="1"/>
  <c r="M27" i="1"/>
  <c r="N27" i="1"/>
  <c r="O27" i="1"/>
  <c r="P27" i="1"/>
  <c r="K28" i="1"/>
  <c r="M28" i="1"/>
  <c r="N28" i="1"/>
  <c r="O28" i="1"/>
  <c r="P28" i="1"/>
  <c r="K29" i="1"/>
  <c r="M29" i="1"/>
  <c r="N29" i="1"/>
  <c r="O29" i="1"/>
  <c r="P29" i="1"/>
  <c r="Z29" i="1"/>
  <c r="H30" i="1"/>
  <c r="K30" i="1"/>
  <c r="M30" i="1"/>
  <c r="N30" i="1"/>
  <c r="O30" i="1"/>
  <c r="P30" i="1"/>
  <c r="K31" i="1"/>
  <c r="M31" i="1"/>
  <c r="N31" i="1"/>
  <c r="O31" i="1"/>
  <c r="P31" i="1"/>
  <c r="K32" i="1"/>
  <c r="M32" i="1"/>
  <c r="N32" i="1"/>
  <c r="O32" i="1"/>
  <c r="P32" i="1"/>
  <c r="K33" i="1"/>
  <c r="M33" i="1"/>
  <c r="N33" i="1"/>
  <c r="O33" i="1"/>
  <c r="P33" i="1"/>
  <c r="H34" i="1"/>
  <c r="K34" i="1"/>
  <c r="M34" i="1"/>
  <c r="N34" i="1"/>
  <c r="O34" i="1"/>
  <c r="P34" i="1"/>
  <c r="K35" i="1"/>
  <c r="M35" i="1"/>
  <c r="N35" i="1"/>
  <c r="O35" i="1"/>
  <c r="P35" i="1"/>
  <c r="K36" i="1"/>
  <c r="M36" i="1"/>
  <c r="N36" i="1"/>
  <c r="O36" i="1"/>
  <c r="P36" i="1"/>
  <c r="H38" i="1"/>
  <c r="H40" i="1"/>
  <c r="S40" i="1" s="1"/>
  <c r="Z40" i="1"/>
  <c r="H42" i="1"/>
  <c r="Z43" i="1"/>
  <c r="I44" i="1"/>
  <c r="AG44" i="1" s="1"/>
  <c r="Z44" i="1"/>
  <c r="AA44" i="1"/>
  <c r="AI44" i="1"/>
  <c r="C45" i="1"/>
  <c r="D45" i="1"/>
  <c r="H45" i="1" s="1"/>
  <c r="F45" i="1"/>
  <c r="Z45" i="1" s="1"/>
  <c r="J45" i="1"/>
  <c r="K45" i="1"/>
  <c r="M45" i="1"/>
  <c r="N45" i="1"/>
  <c r="O45" i="1"/>
  <c r="P45" i="1"/>
  <c r="C46" i="1"/>
  <c r="D46" i="1"/>
  <c r="H46" i="1" s="1"/>
  <c r="F46" i="1"/>
  <c r="Z46" i="1" s="1"/>
  <c r="J46" i="1"/>
  <c r="K46" i="1"/>
  <c r="M46" i="1"/>
  <c r="N46" i="1"/>
  <c r="O46" i="1"/>
  <c r="P46" i="1"/>
  <c r="C47" i="1"/>
  <c r="D47" i="1"/>
  <c r="H47" i="1" s="1"/>
  <c r="F47" i="1"/>
  <c r="Z47" i="1" s="1"/>
  <c r="J47" i="1"/>
  <c r="K47" i="1"/>
  <c r="M47" i="1"/>
  <c r="N47" i="1"/>
  <c r="O47" i="1"/>
  <c r="P47" i="1"/>
  <c r="C48" i="1"/>
  <c r="D48" i="1"/>
  <c r="H48" i="1" s="1"/>
  <c r="F48" i="1"/>
  <c r="Z48" i="1" s="1"/>
  <c r="J48" i="1"/>
  <c r="K48" i="1"/>
  <c r="M48" i="1"/>
  <c r="N48" i="1"/>
  <c r="O48" i="1"/>
  <c r="P48" i="1"/>
  <c r="C49" i="1"/>
  <c r="D49" i="1"/>
  <c r="H49" i="1" s="1"/>
  <c r="S49" i="1" s="1"/>
  <c r="F49" i="1"/>
  <c r="Z49" i="1" s="1"/>
  <c r="J49" i="1"/>
  <c r="K49" i="1"/>
  <c r="M49" i="1"/>
  <c r="N49" i="1"/>
  <c r="O49" i="1"/>
  <c r="P49" i="1"/>
  <c r="C50" i="1"/>
  <c r="D50" i="1"/>
  <c r="H50" i="1" s="1"/>
  <c r="S50" i="1" s="1"/>
  <c r="F50" i="1"/>
  <c r="Z50" i="1" s="1"/>
  <c r="J50" i="1"/>
  <c r="K50" i="1"/>
  <c r="M50" i="1"/>
  <c r="N50" i="1"/>
  <c r="O50" i="1"/>
  <c r="P50" i="1"/>
  <c r="C51" i="1"/>
  <c r="D51" i="1"/>
  <c r="F51" i="1"/>
  <c r="Z51" i="1" s="1"/>
  <c r="J51" i="1"/>
  <c r="K51" i="1"/>
  <c r="M51" i="1"/>
  <c r="N51" i="1"/>
  <c r="O51" i="1"/>
  <c r="P51" i="1"/>
  <c r="C52" i="1"/>
  <c r="D52" i="1"/>
  <c r="H52" i="1" s="1"/>
  <c r="F52" i="1"/>
  <c r="J52" i="1"/>
  <c r="K52" i="1"/>
  <c r="M52" i="1"/>
  <c r="N52" i="1"/>
  <c r="O52" i="1"/>
  <c r="P52" i="1"/>
  <c r="C53" i="1"/>
  <c r="D53" i="1"/>
  <c r="F53" i="1"/>
  <c r="Z53" i="1" s="1"/>
  <c r="J53" i="1"/>
  <c r="K53" i="1"/>
  <c r="M53" i="1"/>
  <c r="N53" i="1"/>
  <c r="O53" i="1"/>
  <c r="P53" i="1"/>
  <c r="C54" i="1"/>
  <c r="D54" i="1"/>
  <c r="H54" i="1" s="1"/>
  <c r="F54" i="1"/>
  <c r="Z54" i="1" s="1"/>
  <c r="J54" i="1"/>
  <c r="K54" i="1"/>
  <c r="M54" i="1"/>
  <c r="N54" i="1"/>
  <c r="O54" i="1"/>
  <c r="P54" i="1"/>
  <c r="C55" i="1"/>
  <c r="D55" i="1"/>
  <c r="F55" i="1"/>
  <c r="Z55" i="1" s="1"/>
  <c r="J55" i="1"/>
  <c r="K55" i="1"/>
  <c r="M55" i="1"/>
  <c r="N55" i="1"/>
  <c r="O55" i="1"/>
  <c r="P55" i="1"/>
  <c r="C56" i="1"/>
  <c r="D56" i="1"/>
  <c r="H56" i="1" s="1"/>
  <c r="F56" i="1"/>
  <c r="J56" i="1"/>
  <c r="K56" i="1"/>
  <c r="M56" i="1"/>
  <c r="N56" i="1"/>
  <c r="O56" i="1"/>
  <c r="P56" i="1"/>
  <c r="C57" i="1"/>
  <c r="D57" i="1"/>
  <c r="F57" i="1"/>
  <c r="Z57" i="1" s="1"/>
  <c r="P57" i="1"/>
  <c r="C58" i="1"/>
  <c r="D58" i="1"/>
  <c r="F58" i="1"/>
  <c r="Z58" i="1" s="1"/>
  <c r="P58" i="1"/>
  <c r="C59" i="1"/>
  <c r="D59" i="1"/>
  <c r="H59" i="1" s="1"/>
  <c r="F59" i="1"/>
  <c r="Z59" i="1" s="1"/>
  <c r="P59" i="1"/>
  <c r="C60" i="1"/>
  <c r="D60" i="1"/>
  <c r="F60" i="1"/>
  <c r="O60" i="1"/>
  <c r="P60" i="1"/>
  <c r="C61" i="1"/>
  <c r="D61" i="1"/>
  <c r="H61" i="1" s="1"/>
  <c r="F61" i="1"/>
  <c r="Z61" i="1" s="1"/>
  <c r="O61" i="1"/>
  <c r="P61" i="1"/>
  <c r="C62" i="1"/>
  <c r="D62" i="1"/>
  <c r="H62" i="1" s="1"/>
  <c r="F62" i="1"/>
  <c r="O62" i="1"/>
  <c r="P62" i="1"/>
  <c r="C63" i="1"/>
  <c r="D63" i="1"/>
  <c r="F63" i="1"/>
  <c r="O63" i="1"/>
  <c r="P63" i="1"/>
  <c r="C64" i="1"/>
  <c r="D64" i="1"/>
  <c r="H64" i="1" s="1"/>
  <c r="F64" i="1"/>
  <c r="I64" i="1"/>
  <c r="AF64" i="1" s="1"/>
  <c r="C65" i="1"/>
  <c r="D65" i="1"/>
  <c r="F65" i="1"/>
  <c r="J65" i="1"/>
  <c r="K65" i="1"/>
  <c r="M65" i="1"/>
  <c r="N65" i="1"/>
  <c r="O65" i="1"/>
  <c r="P65" i="1"/>
  <c r="C66" i="1"/>
  <c r="D66" i="1"/>
  <c r="H66" i="1" s="1"/>
  <c r="S66" i="1" s="1"/>
  <c r="F66" i="1"/>
  <c r="J66" i="1"/>
  <c r="K66" i="1"/>
  <c r="M66" i="1"/>
  <c r="N66" i="1"/>
  <c r="O66" i="1"/>
  <c r="P66" i="1"/>
  <c r="C67" i="1"/>
  <c r="D67" i="1"/>
  <c r="F67" i="1"/>
  <c r="J67" i="1"/>
  <c r="K67" i="1"/>
  <c r="M67" i="1"/>
  <c r="N67" i="1"/>
  <c r="O67" i="1"/>
  <c r="P67" i="1"/>
  <c r="C68" i="1"/>
  <c r="D68" i="1"/>
  <c r="F68" i="1"/>
  <c r="J68" i="1"/>
  <c r="K68" i="1"/>
  <c r="M68" i="1"/>
  <c r="N68" i="1"/>
  <c r="O68" i="1"/>
  <c r="P68" i="1"/>
  <c r="C69" i="1"/>
  <c r="D69" i="1"/>
  <c r="F69" i="1"/>
  <c r="J69" i="1"/>
  <c r="K69" i="1"/>
  <c r="M69" i="1"/>
  <c r="N69" i="1"/>
  <c r="O69" i="1"/>
  <c r="P69" i="1"/>
  <c r="C70" i="1"/>
  <c r="D70" i="1"/>
  <c r="F70" i="1"/>
  <c r="J70" i="1"/>
  <c r="K70" i="1"/>
  <c r="M70" i="1"/>
  <c r="N70" i="1"/>
  <c r="O70" i="1"/>
  <c r="P70" i="1"/>
  <c r="C71" i="1"/>
  <c r="D71" i="1"/>
  <c r="F71" i="1"/>
  <c r="J71" i="1"/>
  <c r="K71" i="1"/>
  <c r="M71" i="1"/>
  <c r="N71" i="1"/>
  <c r="O71" i="1"/>
  <c r="P71" i="1"/>
  <c r="C72" i="1"/>
  <c r="D72" i="1"/>
  <c r="H72" i="1" s="1"/>
  <c r="F72" i="1"/>
  <c r="J72" i="1"/>
  <c r="K72" i="1"/>
  <c r="M72" i="1"/>
  <c r="N72" i="1"/>
  <c r="O72" i="1"/>
  <c r="P72" i="1"/>
  <c r="C73" i="1"/>
  <c r="D73" i="1"/>
  <c r="H73" i="1" s="1"/>
  <c r="F73" i="1"/>
  <c r="Z73" i="1" s="1"/>
  <c r="J73" i="1"/>
  <c r="K73" i="1"/>
  <c r="M73" i="1"/>
  <c r="N73" i="1"/>
  <c r="O73" i="1"/>
  <c r="V73" i="1" s="1"/>
  <c r="P73" i="1"/>
  <c r="C74" i="1"/>
  <c r="D74" i="1"/>
  <c r="H74" i="1" s="1"/>
  <c r="F74" i="1"/>
  <c r="J74" i="1"/>
  <c r="K74" i="1"/>
  <c r="M74" i="1"/>
  <c r="N74" i="1"/>
  <c r="O74" i="1"/>
  <c r="P74" i="1"/>
  <c r="Z74" i="1"/>
  <c r="C75" i="1"/>
  <c r="D75" i="1"/>
  <c r="H75" i="1" s="1"/>
  <c r="F75" i="1"/>
  <c r="Z75" i="1" s="1"/>
  <c r="J75" i="1"/>
  <c r="K75" i="1"/>
  <c r="M75" i="1"/>
  <c r="N75" i="1"/>
  <c r="O75" i="1"/>
  <c r="P75" i="1"/>
  <c r="C76" i="1"/>
  <c r="D76" i="1"/>
  <c r="F76" i="1"/>
  <c r="Z76" i="1" s="1"/>
  <c r="J76" i="1"/>
  <c r="K76" i="1"/>
  <c r="M76" i="1"/>
  <c r="N76" i="1"/>
  <c r="O76" i="1"/>
  <c r="P76" i="1"/>
  <c r="C77" i="1"/>
  <c r="D77" i="1"/>
  <c r="H77" i="1" s="1"/>
  <c r="F77" i="1"/>
  <c r="Z77" i="1" s="1"/>
  <c r="P77" i="1"/>
  <c r="C78" i="1"/>
  <c r="D78" i="1"/>
  <c r="F78" i="1"/>
  <c r="Z78" i="1" s="1"/>
  <c r="P78" i="1"/>
  <c r="C79" i="1"/>
  <c r="D79" i="1"/>
  <c r="F79" i="1"/>
  <c r="Z79" i="1" s="1"/>
  <c r="P79" i="1"/>
  <c r="C80" i="1"/>
  <c r="D80" i="1"/>
  <c r="H80" i="1" s="1"/>
  <c r="F80" i="1"/>
  <c r="Z80" i="1" s="1"/>
  <c r="O80" i="1"/>
  <c r="P80" i="1"/>
  <c r="C81" i="1"/>
  <c r="D81" i="1"/>
  <c r="F81" i="1"/>
  <c r="Z81" i="1" s="1"/>
  <c r="O81" i="1"/>
  <c r="P81" i="1"/>
  <c r="C82" i="1"/>
  <c r="D82" i="1"/>
  <c r="F82" i="1"/>
  <c r="Z82" i="1" s="1"/>
  <c r="O82" i="1"/>
  <c r="P82" i="1"/>
  <c r="C83" i="1"/>
  <c r="D83" i="1"/>
  <c r="F83" i="1"/>
  <c r="Z83" i="1" s="1"/>
  <c r="O83" i="1"/>
  <c r="P83" i="1"/>
  <c r="C84" i="1"/>
  <c r="D84" i="1"/>
  <c r="F84" i="1"/>
  <c r="Z84" i="1" s="1"/>
  <c r="I84" i="1"/>
  <c r="AA84" i="1" s="1"/>
  <c r="C85" i="1"/>
  <c r="D85" i="1"/>
  <c r="H85" i="1" s="1"/>
  <c r="F85" i="1"/>
  <c r="J85" i="1"/>
  <c r="K85" i="1"/>
  <c r="M85" i="1"/>
  <c r="N85" i="1"/>
  <c r="O85" i="1"/>
  <c r="P85" i="1"/>
  <c r="C86" i="1"/>
  <c r="D86" i="1"/>
  <c r="H86" i="1" s="1"/>
  <c r="F86" i="1"/>
  <c r="G86" i="1" s="1"/>
  <c r="J86" i="1"/>
  <c r="K86" i="1"/>
  <c r="M86" i="1"/>
  <c r="N86" i="1"/>
  <c r="O86" i="1"/>
  <c r="P86" i="1"/>
  <c r="C87" i="1"/>
  <c r="D87" i="1"/>
  <c r="F87" i="1"/>
  <c r="J87" i="1"/>
  <c r="K87" i="1"/>
  <c r="M87" i="1"/>
  <c r="N87" i="1"/>
  <c r="O87" i="1"/>
  <c r="P87" i="1"/>
  <c r="C88" i="1"/>
  <c r="D88" i="1"/>
  <c r="F88" i="1"/>
  <c r="Z88" i="1" s="1"/>
  <c r="J88" i="1"/>
  <c r="K88" i="1"/>
  <c r="M88" i="1"/>
  <c r="N88" i="1"/>
  <c r="O88" i="1"/>
  <c r="P88" i="1"/>
  <c r="C89" i="1"/>
  <c r="D89" i="1"/>
  <c r="F89" i="1"/>
  <c r="Z89" i="1" s="1"/>
  <c r="J89" i="1"/>
  <c r="K89" i="1"/>
  <c r="M89" i="1"/>
  <c r="N89" i="1"/>
  <c r="O89" i="1"/>
  <c r="P89" i="1"/>
  <c r="C90" i="1"/>
  <c r="D90" i="1"/>
  <c r="F90" i="1"/>
  <c r="Z90" i="1" s="1"/>
  <c r="J90" i="1"/>
  <c r="K90" i="1"/>
  <c r="M90" i="1"/>
  <c r="N90" i="1"/>
  <c r="O90" i="1"/>
  <c r="P90" i="1"/>
  <c r="C91" i="1"/>
  <c r="D91" i="1"/>
  <c r="F91" i="1"/>
  <c r="Z91" i="1" s="1"/>
  <c r="J91" i="1"/>
  <c r="K91" i="1"/>
  <c r="M91" i="1"/>
  <c r="N91" i="1"/>
  <c r="O91" i="1"/>
  <c r="P91" i="1"/>
  <c r="C92" i="1"/>
  <c r="D92" i="1"/>
  <c r="F92" i="1"/>
  <c r="Z92" i="1" s="1"/>
  <c r="J92" i="1"/>
  <c r="K92" i="1"/>
  <c r="M92" i="1"/>
  <c r="N92" i="1"/>
  <c r="O92" i="1"/>
  <c r="P92" i="1"/>
  <c r="C93" i="1"/>
  <c r="D93" i="1"/>
  <c r="H93" i="1" s="1"/>
  <c r="F93" i="1"/>
  <c r="Z93" i="1" s="1"/>
  <c r="J93" i="1"/>
  <c r="K93" i="1"/>
  <c r="M93" i="1"/>
  <c r="N93" i="1"/>
  <c r="O93" i="1"/>
  <c r="P93" i="1"/>
  <c r="C94" i="1"/>
  <c r="D94" i="1"/>
  <c r="H94" i="1" s="1"/>
  <c r="F94" i="1"/>
  <c r="Z94" i="1" s="1"/>
  <c r="J94" i="1"/>
  <c r="K94" i="1"/>
  <c r="M94" i="1"/>
  <c r="N94" i="1"/>
  <c r="O94" i="1"/>
  <c r="P94" i="1"/>
  <c r="C95" i="1"/>
  <c r="D95" i="1"/>
  <c r="H95" i="1" s="1"/>
  <c r="F95" i="1"/>
  <c r="Z95" i="1" s="1"/>
  <c r="J95" i="1"/>
  <c r="K95" i="1"/>
  <c r="M95" i="1"/>
  <c r="N95" i="1"/>
  <c r="O95" i="1"/>
  <c r="V95" i="1" s="1"/>
  <c r="P95" i="1"/>
  <c r="C96" i="1"/>
  <c r="D96" i="1"/>
  <c r="H96" i="1" s="1"/>
  <c r="F96" i="1"/>
  <c r="J96" i="1"/>
  <c r="K96" i="1"/>
  <c r="M96" i="1"/>
  <c r="N96" i="1"/>
  <c r="O96" i="1"/>
  <c r="P96" i="1"/>
  <c r="C97" i="1"/>
  <c r="D97" i="1"/>
  <c r="F97" i="1"/>
  <c r="Z97" i="1" s="1"/>
  <c r="P97" i="1"/>
  <c r="C98" i="1"/>
  <c r="D98" i="1"/>
  <c r="F98" i="1"/>
  <c r="Z98" i="1" s="1"/>
  <c r="P98" i="1"/>
  <c r="C99" i="1"/>
  <c r="D99" i="1"/>
  <c r="H99" i="1" s="1"/>
  <c r="S99" i="1" s="1"/>
  <c r="F99" i="1"/>
  <c r="Z99" i="1" s="1"/>
  <c r="P99" i="1"/>
  <c r="C100" i="1"/>
  <c r="D100" i="1"/>
  <c r="H100" i="1" s="1"/>
  <c r="F100" i="1"/>
  <c r="Z100" i="1" s="1"/>
  <c r="O100" i="1"/>
  <c r="P100" i="1"/>
  <c r="C101" i="1"/>
  <c r="D101" i="1"/>
  <c r="F101" i="1"/>
  <c r="O101" i="1"/>
  <c r="P101" i="1"/>
  <c r="C102" i="1"/>
  <c r="D102" i="1"/>
  <c r="H102" i="1" s="1"/>
  <c r="F102" i="1"/>
  <c r="Z102" i="1" s="1"/>
  <c r="O102" i="1"/>
  <c r="P102" i="1"/>
  <c r="C103" i="1"/>
  <c r="D103" i="1"/>
  <c r="H103" i="1" s="1"/>
  <c r="F103" i="1"/>
  <c r="Z103" i="1" s="1"/>
  <c r="O103" i="1"/>
  <c r="P103" i="1"/>
  <c r="C104" i="1"/>
  <c r="D104" i="1"/>
  <c r="F104" i="1"/>
  <c r="I104" i="1"/>
  <c r="AG104" i="1"/>
  <c r="AK104" i="1"/>
  <c r="C105" i="1"/>
  <c r="D105" i="1"/>
  <c r="F105" i="1"/>
  <c r="Z105" i="1" s="1"/>
  <c r="J105" i="1"/>
  <c r="K105" i="1"/>
  <c r="M105" i="1"/>
  <c r="N105" i="1"/>
  <c r="O105" i="1"/>
  <c r="P105" i="1"/>
  <c r="C106" i="1"/>
  <c r="D106" i="1"/>
  <c r="H106" i="1" s="1"/>
  <c r="F106" i="1"/>
  <c r="Z106" i="1" s="1"/>
  <c r="J106" i="1"/>
  <c r="K106" i="1"/>
  <c r="M106" i="1"/>
  <c r="N106" i="1"/>
  <c r="O106" i="1"/>
  <c r="P106" i="1"/>
  <c r="C107" i="1"/>
  <c r="D107" i="1"/>
  <c r="H107" i="1" s="1"/>
  <c r="F107" i="1"/>
  <c r="Z107" i="1" s="1"/>
  <c r="J107" i="1"/>
  <c r="K107" i="1"/>
  <c r="M107" i="1"/>
  <c r="N107" i="1"/>
  <c r="O107" i="1"/>
  <c r="P107" i="1"/>
  <c r="C108" i="1"/>
  <c r="D108" i="1"/>
  <c r="H108" i="1" s="1"/>
  <c r="F108" i="1"/>
  <c r="Z108" i="1" s="1"/>
  <c r="J108" i="1"/>
  <c r="K108" i="1"/>
  <c r="M108" i="1"/>
  <c r="N108" i="1"/>
  <c r="O108" i="1"/>
  <c r="P108" i="1"/>
  <c r="C109" i="1"/>
  <c r="D109" i="1"/>
  <c r="F109" i="1"/>
  <c r="J109" i="1"/>
  <c r="K109" i="1"/>
  <c r="M109" i="1"/>
  <c r="N109" i="1"/>
  <c r="O109" i="1"/>
  <c r="P109" i="1"/>
  <c r="C110" i="1"/>
  <c r="D110" i="1"/>
  <c r="H110" i="1" s="1"/>
  <c r="F110" i="1"/>
  <c r="Z110" i="1" s="1"/>
  <c r="J110" i="1"/>
  <c r="K110" i="1"/>
  <c r="M110" i="1"/>
  <c r="N110" i="1"/>
  <c r="O110" i="1"/>
  <c r="P110" i="1"/>
  <c r="C111" i="1"/>
  <c r="D111" i="1"/>
  <c r="F111" i="1"/>
  <c r="Z111" i="1" s="1"/>
  <c r="J111" i="1"/>
  <c r="K111" i="1"/>
  <c r="M111" i="1"/>
  <c r="N111" i="1"/>
  <c r="O111" i="1"/>
  <c r="P111" i="1"/>
  <c r="C112" i="1"/>
  <c r="D112" i="1"/>
  <c r="H112" i="1" s="1"/>
  <c r="S112" i="1" s="1"/>
  <c r="F112" i="1"/>
  <c r="J112" i="1"/>
  <c r="K112" i="1"/>
  <c r="M112" i="1"/>
  <c r="N112" i="1"/>
  <c r="O112" i="1"/>
  <c r="P112" i="1"/>
  <c r="C113" i="1"/>
  <c r="D113" i="1"/>
  <c r="F113" i="1"/>
  <c r="J113" i="1"/>
  <c r="K113" i="1"/>
  <c r="M113" i="1"/>
  <c r="N113" i="1"/>
  <c r="O113" i="1"/>
  <c r="P113" i="1"/>
  <c r="C114" i="1"/>
  <c r="D114" i="1"/>
  <c r="F114" i="1"/>
  <c r="J114" i="1"/>
  <c r="K114" i="1"/>
  <c r="M114" i="1"/>
  <c r="N114" i="1"/>
  <c r="O114" i="1"/>
  <c r="P114" i="1"/>
  <c r="C115" i="1"/>
  <c r="D115" i="1"/>
  <c r="F115" i="1"/>
  <c r="Z115" i="1" s="1"/>
  <c r="J115" i="1"/>
  <c r="K115" i="1"/>
  <c r="M115" i="1"/>
  <c r="N115" i="1"/>
  <c r="O115" i="1"/>
  <c r="P115" i="1"/>
  <c r="C116" i="1"/>
  <c r="D116" i="1"/>
  <c r="H116" i="1" s="1"/>
  <c r="F116" i="1"/>
  <c r="Z116" i="1" s="1"/>
  <c r="J116" i="1"/>
  <c r="K116" i="1"/>
  <c r="M116" i="1"/>
  <c r="N116" i="1"/>
  <c r="O116" i="1"/>
  <c r="P116" i="1"/>
  <c r="C117" i="1"/>
  <c r="D117" i="1"/>
  <c r="H117" i="1" s="1"/>
  <c r="F117" i="1"/>
  <c r="Z117" i="1" s="1"/>
  <c r="P117" i="1"/>
  <c r="C118" i="1"/>
  <c r="D118" i="1"/>
  <c r="H118" i="1" s="1"/>
  <c r="F118" i="1"/>
  <c r="Z118" i="1" s="1"/>
  <c r="P118" i="1"/>
  <c r="C119" i="1"/>
  <c r="D119" i="1"/>
  <c r="H119" i="1" s="1"/>
  <c r="F119" i="1"/>
  <c r="Z119" i="1" s="1"/>
  <c r="P119" i="1"/>
  <c r="C120" i="1"/>
  <c r="D120" i="1"/>
  <c r="F120" i="1"/>
  <c r="Z120" i="1" s="1"/>
  <c r="O120" i="1"/>
  <c r="P120" i="1"/>
  <c r="C121" i="1"/>
  <c r="D121" i="1"/>
  <c r="H121" i="1" s="1"/>
  <c r="F121" i="1"/>
  <c r="Z121" i="1" s="1"/>
  <c r="O121" i="1"/>
  <c r="P121" i="1"/>
  <c r="C122" i="1"/>
  <c r="D122" i="1"/>
  <c r="F122" i="1"/>
  <c r="Z122" i="1" s="1"/>
  <c r="O122" i="1"/>
  <c r="P122" i="1"/>
  <c r="C123" i="1"/>
  <c r="D123" i="1"/>
  <c r="H123" i="1" s="1"/>
  <c r="F123" i="1"/>
  <c r="Z123" i="1" s="1"/>
  <c r="O123" i="1"/>
  <c r="P123" i="1"/>
  <c r="C124" i="1"/>
  <c r="D124" i="1"/>
  <c r="H124" i="1" s="1"/>
  <c r="F124" i="1"/>
  <c r="Z124" i="1" s="1"/>
  <c r="I124" i="1"/>
  <c r="AA124" i="1" s="1"/>
  <c r="C125" i="1"/>
  <c r="D125" i="1"/>
  <c r="F125" i="1"/>
  <c r="Z125" i="1" s="1"/>
  <c r="J125" i="1"/>
  <c r="K125" i="1"/>
  <c r="M125" i="1"/>
  <c r="N125" i="1"/>
  <c r="O125" i="1"/>
  <c r="P125" i="1"/>
  <c r="C126" i="1"/>
  <c r="D126" i="1"/>
  <c r="H126" i="1" s="1"/>
  <c r="F126" i="1"/>
  <c r="Z126" i="1" s="1"/>
  <c r="J126" i="1"/>
  <c r="K126" i="1"/>
  <c r="M126" i="1"/>
  <c r="N126" i="1"/>
  <c r="O126" i="1"/>
  <c r="P126" i="1"/>
  <c r="C127" i="1"/>
  <c r="D127" i="1"/>
  <c r="H127" i="1" s="1"/>
  <c r="F127" i="1"/>
  <c r="Z127" i="1" s="1"/>
  <c r="J127" i="1"/>
  <c r="K127" i="1"/>
  <c r="M127" i="1"/>
  <c r="N127" i="1"/>
  <c r="O127" i="1"/>
  <c r="P127" i="1"/>
  <c r="C128" i="1"/>
  <c r="D128" i="1"/>
  <c r="H128" i="1" s="1"/>
  <c r="F128" i="1"/>
  <c r="Z128" i="1" s="1"/>
  <c r="J128" i="1"/>
  <c r="K128" i="1"/>
  <c r="M128" i="1"/>
  <c r="N128" i="1"/>
  <c r="O128" i="1"/>
  <c r="P128" i="1"/>
  <c r="S128" i="1"/>
  <c r="C129" i="1"/>
  <c r="D129" i="1"/>
  <c r="H129" i="1" s="1"/>
  <c r="F129" i="1"/>
  <c r="Z129" i="1" s="1"/>
  <c r="J129" i="1"/>
  <c r="K129" i="1"/>
  <c r="M129" i="1"/>
  <c r="N129" i="1"/>
  <c r="O129" i="1"/>
  <c r="P129" i="1"/>
  <c r="C130" i="1"/>
  <c r="D130" i="1"/>
  <c r="H130" i="1" s="1"/>
  <c r="S130" i="1" s="1"/>
  <c r="F130" i="1"/>
  <c r="Z130" i="1" s="1"/>
  <c r="J130" i="1"/>
  <c r="K130" i="1"/>
  <c r="M130" i="1"/>
  <c r="N130" i="1"/>
  <c r="O130" i="1"/>
  <c r="P130" i="1"/>
  <c r="C131" i="1"/>
  <c r="D131" i="1"/>
  <c r="F131" i="1"/>
  <c r="Z131" i="1" s="1"/>
  <c r="J131" i="1"/>
  <c r="K131" i="1"/>
  <c r="M131" i="1"/>
  <c r="N131" i="1"/>
  <c r="O131" i="1"/>
  <c r="P131" i="1"/>
  <c r="C132" i="1"/>
  <c r="D132" i="1"/>
  <c r="H132" i="1" s="1"/>
  <c r="S132" i="1" s="1"/>
  <c r="F132" i="1"/>
  <c r="Z132" i="1" s="1"/>
  <c r="J132" i="1"/>
  <c r="K132" i="1"/>
  <c r="M132" i="1"/>
  <c r="N132" i="1"/>
  <c r="O132" i="1"/>
  <c r="P132" i="1"/>
  <c r="C133" i="1"/>
  <c r="D133" i="1"/>
  <c r="H133" i="1" s="1"/>
  <c r="F133" i="1"/>
  <c r="Z133" i="1" s="1"/>
  <c r="J133" i="1"/>
  <c r="K133" i="1"/>
  <c r="M133" i="1"/>
  <c r="N133" i="1"/>
  <c r="O133" i="1"/>
  <c r="P133" i="1"/>
  <c r="C134" i="1"/>
  <c r="D134" i="1"/>
  <c r="H134" i="1" s="1"/>
  <c r="F134" i="1"/>
  <c r="J134" i="1"/>
  <c r="K134" i="1"/>
  <c r="M134" i="1"/>
  <c r="N134" i="1"/>
  <c r="O134" i="1"/>
  <c r="P134" i="1"/>
  <c r="C135" i="1"/>
  <c r="D135" i="1"/>
  <c r="F135" i="1"/>
  <c r="J135" i="1"/>
  <c r="K135" i="1"/>
  <c r="M135" i="1"/>
  <c r="N135" i="1"/>
  <c r="O135" i="1"/>
  <c r="P135" i="1"/>
  <c r="C136" i="1"/>
  <c r="D136" i="1"/>
  <c r="H136" i="1" s="1"/>
  <c r="F136" i="1"/>
  <c r="J136" i="1"/>
  <c r="K136" i="1"/>
  <c r="M136" i="1"/>
  <c r="N136" i="1"/>
  <c r="O136" i="1"/>
  <c r="P136" i="1"/>
  <c r="C137" i="1"/>
  <c r="D137" i="1"/>
  <c r="F137" i="1"/>
  <c r="Z137" i="1" s="1"/>
  <c r="P137" i="1"/>
  <c r="C138" i="1"/>
  <c r="D138" i="1"/>
  <c r="F138" i="1"/>
  <c r="Z138" i="1" s="1"/>
  <c r="P138" i="1"/>
  <c r="C139" i="1"/>
  <c r="D139" i="1"/>
  <c r="F139" i="1"/>
  <c r="Z139" i="1" s="1"/>
  <c r="P139" i="1"/>
  <c r="C140" i="1"/>
  <c r="D140" i="1"/>
  <c r="H140" i="1" s="1"/>
  <c r="F140" i="1"/>
  <c r="Z140" i="1" s="1"/>
  <c r="O140" i="1"/>
  <c r="P140" i="1"/>
  <c r="C141" i="1"/>
  <c r="D141" i="1"/>
  <c r="H141" i="1" s="1"/>
  <c r="F141" i="1"/>
  <c r="Z141" i="1" s="1"/>
  <c r="O141" i="1"/>
  <c r="P141" i="1"/>
  <c r="C142" i="1"/>
  <c r="D142" i="1"/>
  <c r="F142" i="1"/>
  <c r="O142" i="1"/>
  <c r="P142" i="1"/>
  <c r="C143" i="1"/>
  <c r="D143" i="1"/>
  <c r="F143" i="1"/>
  <c r="O143" i="1"/>
  <c r="P143" i="1"/>
  <c r="C144" i="1"/>
  <c r="D144" i="1"/>
  <c r="H144" i="1" s="1"/>
  <c r="W144" i="1" s="1"/>
  <c r="F144" i="1"/>
  <c r="I144" i="1"/>
  <c r="AA144" i="1" s="1"/>
  <c r="C145" i="1"/>
  <c r="D145" i="1"/>
  <c r="H145" i="1" s="1"/>
  <c r="F145" i="1"/>
  <c r="Z145" i="1" s="1"/>
  <c r="J145" i="1"/>
  <c r="K145" i="1"/>
  <c r="M145" i="1"/>
  <c r="N145" i="1"/>
  <c r="O145" i="1"/>
  <c r="P145" i="1"/>
  <c r="C146" i="1"/>
  <c r="D146" i="1"/>
  <c r="F146" i="1"/>
  <c r="J146" i="1"/>
  <c r="K146" i="1"/>
  <c r="M146" i="1"/>
  <c r="N146" i="1"/>
  <c r="O146" i="1"/>
  <c r="P146" i="1"/>
  <c r="C147" i="1"/>
  <c r="D147" i="1"/>
  <c r="F147" i="1"/>
  <c r="Z147" i="1" s="1"/>
  <c r="J147" i="1"/>
  <c r="K147" i="1"/>
  <c r="M147" i="1"/>
  <c r="N147" i="1"/>
  <c r="O147" i="1"/>
  <c r="P147" i="1"/>
  <c r="C148" i="1"/>
  <c r="D148" i="1"/>
  <c r="F148" i="1"/>
  <c r="J148" i="1"/>
  <c r="K148" i="1"/>
  <c r="M148" i="1"/>
  <c r="N148" i="1"/>
  <c r="O148" i="1"/>
  <c r="P148" i="1"/>
  <c r="C149" i="1"/>
  <c r="D149" i="1"/>
  <c r="H149" i="1" s="1"/>
  <c r="F149" i="1"/>
  <c r="Z149" i="1" s="1"/>
  <c r="J149" i="1"/>
  <c r="K149" i="1"/>
  <c r="M149" i="1"/>
  <c r="N149" i="1"/>
  <c r="O149" i="1"/>
  <c r="P149" i="1"/>
  <c r="C150" i="1"/>
  <c r="D150" i="1"/>
  <c r="F150" i="1"/>
  <c r="Z150" i="1" s="1"/>
  <c r="J150" i="1"/>
  <c r="K150" i="1"/>
  <c r="M150" i="1"/>
  <c r="N150" i="1"/>
  <c r="O150" i="1"/>
  <c r="P150" i="1"/>
  <c r="C151" i="1"/>
  <c r="D151" i="1"/>
  <c r="H151" i="1" s="1"/>
  <c r="F151" i="1"/>
  <c r="Z151" i="1" s="1"/>
  <c r="J151" i="1"/>
  <c r="K151" i="1"/>
  <c r="M151" i="1"/>
  <c r="N151" i="1"/>
  <c r="O151" i="1"/>
  <c r="P151" i="1"/>
  <c r="C152" i="1"/>
  <c r="D152" i="1"/>
  <c r="H152" i="1" s="1"/>
  <c r="F152" i="1"/>
  <c r="Z152" i="1" s="1"/>
  <c r="J152" i="1"/>
  <c r="K152" i="1"/>
  <c r="M152" i="1"/>
  <c r="N152" i="1"/>
  <c r="O152" i="1"/>
  <c r="P152" i="1"/>
  <c r="C153" i="1"/>
  <c r="D153" i="1"/>
  <c r="H153" i="1" s="1"/>
  <c r="F153" i="1"/>
  <c r="Z153" i="1" s="1"/>
  <c r="J153" i="1"/>
  <c r="K153" i="1"/>
  <c r="M153" i="1"/>
  <c r="N153" i="1"/>
  <c r="O153" i="1"/>
  <c r="P153" i="1"/>
  <c r="C154" i="1"/>
  <c r="D154" i="1"/>
  <c r="F154" i="1"/>
  <c r="Z154" i="1" s="1"/>
  <c r="J154" i="1"/>
  <c r="K154" i="1"/>
  <c r="M154" i="1"/>
  <c r="N154" i="1"/>
  <c r="O154" i="1"/>
  <c r="P154" i="1"/>
  <c r="C155" i="1"/>
  <c r="D155" i="1"/>
  <c r="F155" i="1"/>
  <c r="J155" i="1"/>
  <c r="K155" i="1"/>
  <c r="M155" i="1"/>
  <c r="N155" i="1"/>
  <c r="O155" i="1"/>
  <c r="P155" i="1"/>
  <c r="C156" i="1"/>
  <c r="D156" i="1"/>
  <c r="E156" i="1" s="1"/>
  <c r="F156" i="1"/>
  <c r="J156" i="1"/>
  <c r="K156" i="1"/>
  <c r="M156" i="1"/>
  <c r="N156" i="1"/>
  <c r="O156" i="1"/>
  <c r="P156" i="1"/>
  <c r="C157" i="1"/>
  <c r="D157" i="1"/>
  <c r="H157" i="1" s="1"/>
  <c r="F157" i="1"/>
  <c r="P157" i="1"/>
  <c r="C158" i="1"/>
  <c r="D158" i="1"/>
  <c r="F158" i="1"/>
  <c r="Z158" i="1" s="1"/>
  <c r="P158" i="1"/>
  <c r="C159" i="1"/>
  <c r="D159" i="1"/>
  <c r="H159" i="1" s="1"/>
  <c r="F159" i="1"/>
  <c r="P159" i="1"/>
  <c r="C160" i="1"/>
  <c r="D160" i="1"/>
  <c r="F160" i="1"/>
  <c r="O160" i="1"/>
  <c r="P160" i="1"/>
  <c r="C161" i="1"/>
  <c r="D161" i="1"/>
  <c r="H161" i="1" s="1"/>
  <c r="F161" i="1"/>
  <c r="Z161" i="1" s="1"/>
  <c r="O161" i="1"/>
  <c r="P161" i="1"/>
  <c r="C162" i="1"/>
  <c r="D162" i="1"/>
  <c r="F162" i="1"/>
  <c r="Z162" i="1" s="1"/>
  <c r="O162" i="1"/>
  <c r="P162" i="1"/>
  <c r="C163" i="1"/>
  <c r="D163" i="1"/>
  <c r="H163" i="1" s="1"/>
  <c r="F163" i="1"/>
  <c r="Z163" i="1" s="1"/>
  <c r="O163" i="1"/>
  <c r="P163" i="1"/>
  <c r="C164" i="1"/>
  <c r="D164" i="1"/>
  <c r="F164" i="1"/>
  <c r="Z164" i="1" s="1"/>
  <c r="I164" i="1"/>
  <c r="AA164" i="1" s="1"/>
  <c r="C165" i="1"/>
  <c r="D165" i="1"/>
  <c r="H165" i="1" s="1"/>
  <c r="F165" i="1"/>
  <c r="Z165" i="1" s="1"/>
  <c r="J165" i="1"/>
  <c r="K165" i="1"/>
  <c r="M165" i="1"/>
  <c r="N165" i="1"/>
  <c r="O165" i="1"/>
  <c r="P165" i="1"/>
  <c r="C166" i="1"/>
  <c r="D166" i="1"/>
  <c r="H166" i="1" s="1"/>
  <c r="F166" i="1"/>
  <c r="Z166" i="1" s="1"/>
  <c r="J166" i="1"/>
  <c r="K166" i="1"/>
  <c r="M166" i="1"/>
  <c r="N166" i="1"/>
  <c r="O166" i="1"/>
  <c r="P166" i="1"/>
  <c r="C167" i="1"/>
  <c r="D167" i="1"/>
  <c r="F167" i="1"/>
  <c r="Z167" i="1" s="1"/>
  <c r="J167" i="1"/>
  <c r="K167" i="1"/>
  <c r="M167" i="1"/>
  <c r="N167" i="1"/>
  <c r="O167" i="1"/>
  <c r="P167" i="1"/>
  <c r="C168" i="1"/>
  <c r="D168" i="1"/>
  <c r="F168" i="1"/>
  <c r="Z168" i="1" s="1"/>
  <c r="J168" i="1"/>
  <c r="K168" i="1"/>
  <c r="M168" i="1"/>
  <c r="N168" i="1"/>
  <c r="O168" i="1"/>
  <c r="P168" i="1"/>
  <c r="C169" i="1"/>
  <c r="D169" i="1"/>
  <c r="F169" i="1"/>
  <c r="Z169" i="1" s="1"/>
  <c r="J169" i="1"/>
  <c r="K169" i="1"/>
  <c r="M169" i="1"/>
  <c r="N169" i="1"/>
  <c r="O169" i="1"/>
  <c r="P169" i="1"/>
  <c r="C170" i="1"/>
  <c r="D170" i="1"/>
  <c r="H170" i="1" s="1"/>
  <c r="R170" i="1" s="1"/>
  <c r="F170" i="1"/>
  <c r="Z170" i="1" s="1"/>
  <c r="J170" i="1"/>
  <c r="K170" i="1"/>
  <c r="M170" i="1"/>
  <c r="N170" i="1"/>
  <c r="O170" i="1"/>
  <c r="P170" i="1"/>
  <c r="C171" i="1"/>
  <c r="D171" i="1"/>
  <c r="H171" i="1" s="1"/>
  <c r="F171" i="1"/>
  <c r="Z171" i="1" s="1"/>
  <c r="J171" i="1"/>
  <c r="K171" i="1"/>
  <c r="M171" i="1"/>
  <c r="T171" i="1" s="1"/>
  <c r="N171" i="1"/>
  <c r="O171" i="1"/>
  <c r="P171" i="1"/>
  <c r="S171" i="1"/>
  <c r="C172" i="1"/>
  <c r="D172" i="1"/>
  <c r="H172" i="1" s="1"/>
  <c r="F172" i="1"/>
  <c r="J172" i="1"/>
  <c r="K172" i="1"/>
  <c r="M172" i="1"/>
  <c r="N172" i="1"/>
  <c r="O172" i="1"/>
  <c r="P172" i="1"/>
  <c r="C173" i="1"/>
  <c r="D173" i="1"/>
  <c r="F173" i="1"/>
  <c r="Z173" i="1" s="1"/>
  <c r="J173" i="1"/>
  <c r="K173" i="1"/>
  <c r="M173" i="1"/>
  <c r="N173" i="1"/>
  <c r="O173" i="1"/>
  <c r="P173" i="1"/>
  <c r="C174" i="1"/>
  <c r="D174" i="1"/>
  <c r="H174" i="1" s="1"/>
  <c r="F174" i="1"/>
  <c r="Z174" i="1" s="1"/>
  <c r="J174" i="1"/>
  <c r="K174" i="1"/>
  <c r="M174" i="1"/>
  <c r="N174" i="1"/>
  <c r="O174" i="1"/>
  <c r="P174" i="1"/>
  <c r="C175" i="1"/>
  <c r="D175" i="1"/>
  <c r="H175" i="1" s="1"/>
  <c r="F175" i="1"/>
  <c r="Z175" i="1" s="1"/>
  <c r="J175" i="1"/>
  <c r="K175" i="1"/>
  <c r="M175" i="1"/>
  <c r="N175" i="1"/>
  <c r="O175" i="1"/>
  <c r="P175" i="1"/>
  <c r="C176" i="1"/>
  <c r="D176" i="1"/>
  <c r="H176" i="1" s="1"/>
  <c r="F176" i="1"/>
  <c r="Z176" i="1" s="1"/>
  <c r="J176" i="1"/>
  <c r="K176" i="1"/>
  <c r="M176" i="1"/>
  <c r="N176" i="1"/>
  <c r="O176" i="1"/>
  <c r="P176" i="1"/>
  <c r="C177" i="1"/>
  <c r="D177" i="1"/>
  <c r="F177" i="1"/>
  <c r="Z177" i="1" s="1"/>
  <c r="P177" i="1"/>
  <c r="C178" i="1"/>
  <c r="D178" i="1"/>
  <c r="F178" i="1"/>
  <c r="Z178" i="1" s="1"/>
  <c r="P178" i="1"/>
  <c r="C179" i="1"/>
  <c r="D179" i="1"/>
  <c r="F179" i="1"/>
  <c r="Z179" i="1" s="1"/>
  <c r="P179" i="1"/>
  <c r="C180" i="1"/>
  <c r="D180" i="1"/>
  <c r="E180" i="1" s="1"/>
  <c r="F180" i="1"/>
  <c r="Z180" i="1" s="1"/>
  <c r="O180" i="1"/>
  <c r="P180" i="1"/>
  <c r="C181" i="1"/>
  <c r="D181" i="1"/>
  <c r="H181" i="1" s="1"/>
  <c r="F181" i="1"/>
  <c r="Z181" i="1" s="1"/>
  <c r="O181" i="1"/>
  <c r="P181" i="1"/>
  <c r="C182" i="1"/>
  <c r="D182" i="1"/>
  <c r="H182" i="1" s="1"/>
  <c r="F182" i="1"/>
  <c r="Z182" i="1" s="1"/>
  <c r="O182" i="1"/>
  <c r="P182" i="1"/>
  <c r="C183" i="1"/>
  <c r="D183" i="1"/>
  <c r="H183" i="1" s="1"/>
  <c r="F183" i="1"/>
  <c r="Z183" i="1" s="1"/>
  <c r="O183" i="1"/>
  <c r="P183" i="1"/>
  <c r="C184" i="1"/>
  <c r="D184" i="1"/>
  <c r="H184" i="1" s="1"/>
  <c r="T184" i="1" s="1"/>
  <c r="F184" i="1"/>
  <c r="I184" i="1"/>
  <c r="AA184" i="1" s="1"/>
  <c r="AE184" i="1"/>
  <c r="AM184" i="1" s="1"/>
  <c r="AF184" i="1"/>
  <c r="AG184" i="1"/>
  <c r="AI184" i="1"/>
  <c r="AJ184" i="1"/>
  <c r="AK184" i="1"/>
  <c r="C185" i="1"/>
  <c r="D185" i="1"/>
  <c r="H185" i="1" s="1"/>
  <c r="F185" i="1"/>
  <c r="Z185" i="1" s="1"/>
  <c r="J185" i="1"/>
  <c r="K185" i="1"/>
  <c r="M185" i="1"/>
  <c r="N185" i="1"/>
  <c r="O185" i="1"/>
  <c r="P185" i="1"/>
  <c r="C186" i="1"/>
  <c r="D186" i="1"/>
  <c r="H186" i="1" s="1"/>
  <c r="F186" i="1"/>
  <c r="J186" i="1"/>
  <c r="K186" i="1"/>
  <c r="M186" i="1"/>
  <c r="N186" i="1"/>
  <c r="O186" i="1"/>
  <c r="P186" i="1"/>
  <c r="C187" i="1"/>
  <c r="D187" i="1"/>
  <c r="H187" i="1" s="1"/>
  <c r="F187" i="1"/>
  <c r="Z187" i="1" s="1"/>
  <c r="J187" i="1"/>
  <c r="K187" i="1"/>
  <c r="M187" i="1"/>
  <c r="N187" i="1"/>
  <c r="O187" i="1"/>
  <c r="P187" i="1"/>
  <c r="C188" i="1"/>
  <c r="D188" i="1"/>
  <c r="F188" i="1"/>
  <c r="Z188" i="1" s="1"/>
  <c r="J188" i="1"/>
  <c r="K188" i="1"/>
  <c r="M188" i="1"/>
  <c r="N188" i="1"/>
  <c r="O188" i="1"/>
  <c r="P188" i="1"/>
  <c r="C189" i="1"/>
  <c r="D189" i="1"/>
  <c r="H189" i="1" s="1"/>
  <c r="F189" i="1"/>
  <c r="Z189" i="1" s="1"/>
  <c r="J189" i="1"/>
  <c r="K189" i="1"/>
  <c r="M189" i="1"/>
  <c r="N189" i="1"/>
  <c r="O189" i="1"/>
  <c r="P189" i="1"/>
  <c r="C190" i="1"/>
  <c r="D190" i="1"/>
  <c r="H190" i="1" s="1"/>
  <c r="F190" i="1"/>
  <c r="J190" i="1"/>
  <c r="K190" i="1"/>
  <c r="M190" i="1"/>
  <c r="N190" i="1"/>
  <c r="O190" i="1"/>
  <c r="P190" i="1"/>
  <c r="C191" i="1"/>
  <c r="D191" i="1"/>
  <c r="H191" i="1" s="1"/>
  <c r="F191" i="1"/>
  <c r="Z191" i="1" s="1"/>
  <c r="J191" i="1"/>
  <c r="K191" i="1"/>
  <c r="M191" i="1"/>
  <c r="N191" i="1"/>
  <c r="O191" i="1"/>
  <c r="P191" i="1"/>
  <c r="C192" i="1"/>
  <c r="D192" i="1"/>
  <c r="H192" i="1" s="1"/>
  <c r="F192" i="1"/>
  <c r="Z192" i="1" s="1"/>
  <c r="J192" i="1"/>
  <c r="K192" i="1"/>
  <c r="M192" i="1"/>
  <c r="N192" i="1"/>
  <c r="O192" i="1"/>
  <c r="P192" i="1"/>
  <c r="C193" i="1"/>
  <c r="D193" i="1"/>
  <c r="F193" i="1"/>
  <c r="Z193" i="1" s="1"/>
  <c r="J193" i="1"/>
  <c r="K193" i="1"/>
  <c r="M193" i="1"/>
  <c r="N193" i="1"/>
  <c r="O193" i="1"/>
  <c r="P193" i="1"/>
  <c r="C194" i="1"/>
  <c r="D194" i="1"/>
  <c r="F194" i="1"/>
  <c r="Z194" i="1" s="1"/>
  <c r="J194" i="1"/>
  <c r="K194" i="1"/>
  <c r="M194" i="1"/>
  <c r="N194" i="1"/>
  <c r="O194" i="1"/>
  <c r="P194" i="1"/>
  <c r="C195" i="1"/>
  <c r="D195" i="1"/>
  <c r="H195" i="1" s="1"/>
  <c r="F195" i="1"/>
  <c r="Z195" i="1" s="1"/>
  <c r="J195" i="1"/>
  <c r="K195" i="1"/>
  <c r="M195" i="1"/>
  <c r="N195" i="1"/>
  <c r="O195" i="1"/>
  <c r="P195" i="1"/>
  <c r="C196" i="1"/>
  <c r="D196" i="1"/>
  <c r="F196" i="1"/>
  <c r="Z196" i="1" s="1"/>
  <c r="J196" i="1"/>
  <c r="K196" i="1"/>
  <c r="M196" i="1"/>
  <c r="N196" i="1"/>
  <c r="O196" i="1"/>
  <c r="P196" i="1"/>
  <c r="C197" i="1"/>
  <c r="D197" i="1"/>
  <c r="H197" i="1" s="1"/>
  <c r="S197" i="1" s="1"/>
  <c r="F197" i="1"/>
  <c r="Z197" i="1" s="1"/>
  <c r="P197" i="1"/>
  <c r="C198" i="1"/>
  <c r="D198" i="1"/>
  <c r="F198" i="1"/>
  <c r="Z198" i="1" s="1"/>
  <c r="P198" i="1"/>
  <c r="C199" i="1"/>
  <c r="D199" i="1"/>
  <c r="H199" i="1" s="1"/>
  <c r="F199" i="1"/>
  <c r="Z199" i="1" s="1"/>
  <c r="P199" i="1"/>
  <c r="C200" i="1"/>
  <c r="D200" i="1"/>
  <c r="H200" i="1" s="1"/>
  <c r="F200" i="1"/>
  <c r="Z200" i="1" s="1"/>
  <c r="O200" i="1"/>
  <c r="P200" i="1"/>
  <c r="C201" i="1"/>
  <c r="D201" i="1"/>
  <c r="F201" i="1"/>
  <c r="Z201" i="1" s="1"/>
  <c r="O201" i="1"/>
  <c r="P201" i="1"/>
  <c r="C202" i="1"/>
  <c r="D202" i="1"/>
  <c r="F202" i="1"/>
  <c r="Z202" i="1" s="1"/>
  <c r="O202" i="1"/>
  <c r="P202" i="1"/>
  <c r="C203" i="1"/>
  <c r="E203" i="1" s="1"/>
  <c r="D203" i="1"/>
  <c r="H203" i="1" s="1"/>
  <c r="F203" i="1"/>
  <c r="O203" i="1"/>
  <c r="P203" i="1"/>
  <c r="C204" i="1"/>
  <c r="D204" i="1"/>
  <c r="F204" i="1"/>
  <c r="I204" i="1"/>
  <c r="AG204" i="1"/>
  <c r="C205" i="1"/>
  <c r="D205" i="1"/>
  <c r="F205" i="1"/>
  <c r="Z205" i="1" s="1"/>
  <c r="J205" i="1"/>
  <c r="K205" i="1"/>
  <c r="M205" i="1"/>
  <c r="N205" i="1"/>
  <c r="O205" i="1"/>
  <c r="P205" i="1"/>
  <c r="C206" i="1"/>
  <c r="D206" i="1"/>
  <c r="F206" i="1"/>
  <c r="Z206" i="1" s="1"/>
  <c r="J206" i="1"/>
  <c r="K206" i="1"/>
  <c r="M206" i="1"/>
  <c r="N206" i="1"/>
  <c r="O206" i="1"/>
  <c r="P206" i="1"/>
  <c r="C207" i="1"/>
  <c r="D207" i="1"/>
  <c r="F207" i="1"/>
  <c r="Z207" i="1" s="1"/>
  <c r="J207" i="1"/>
  <c r="K207" i="1"/>
  <c r="M207" i="1"/>
  <c r="N207" i="1"/>
  <c r="O207" i="1"/>
  <c r="P207" i="1"/>
  <c r="C208" i="1"/>
  <c r="D208" i="1"/>
  <c r="F208" i="1"/>
  <c r="Z208" i="1" s="1"/>
  <c r="J208" i="1"/>
  <c r="K208" i="1"/>
  <c r="M208" i="1"/>
  <c r="N208" i="1"/>
  <c r="O208" i="1"/>
  <c r="P208" i="1"/>
  <c r="C209" i="1"/>
  <c r="D209" i="1"/>
  <c r="F209" i="1"/>
  <c r="Z209" i="1" s="1"/>
  <c r="J209" i="1"/>
  <c r="K209" i="1"/>
  <c r="M209" i="1"/>
  <c r="N209" i="1"/>
  <c r="O209" i="1"/>
  <c r="P209" i="1"/>
  <c r="C210" i="1"/>
  <c r="D210" i="1"/>
  <c r="H210" i="1" s="1"/>
  <c r="F210" i="1"/>
  <c r="J210" i="1"/>
  <c r="K210" i="1"/>
  <c r="M210" i="1"/>
  <c r="N210" i="1"/>
  <c r="O210" i="1"/>
  <c r="P210" i="1"/>
  <c r="T210" i="1"/>
  <c r="C211" i="1"/>
  <c r="D211" i="1"/>
  <c r="F211" i="1"/>
  <c r="Z211" i="1" s="1"/>
  <c r="J211" i="1"/>
  <c r="K211" i="1"/>
  <c r="M211" i="1"/>
  <c r="N211" i="1"/>
  <c r="O211" i="1"/>
  <c r="P211" i="1"/>
  <c r="C212" i="1"/>
  <c r="D212" i="1"/>
  <c r="H212" i="1" s="1"/>
  <c r="F212" i="1"/>
  <c r="Z212" i="1" s="1"/>
  <c r="J212" i="1"/>
  <c r="K212" i="1"/>
  <c r="M212" i="1"/>
  <c r="N212" i="1"/>
  <c r="O212" i="1"/>
  <c r="P212" i="1"/>
  <c r="C213" i="1"/>
  <c r="D213" i="1"/>
  <c r="F213" i="1"/>
  <c r="Z213" i="1" s="1"/>
  <c r="J213" i="1"/>
  <c r="K213" i="1"/>
  <c r="M213" i="1"/>
  <c r="N213" i="1"/>
  <c r="O213" i="1"/>
  <c r="P213" i="1"/>
  <c r="C214" i="1"/>
  <c r="D214" i="1"/>
  <c r="F214" i="1"/>
  <c r="Z214" i="1" s="1"/>
  <c r="J214" i="1"/>
  <c r="K214" i="1"/>
  <c r="M214" i="1"/>
  <c r="N214" i="1"/>
  <c r="O214" i="1"/>
  <c r="P214" i="1"/>
  <c r="C215" i="1"/>
  <c r="D215" i="1"/>
  <c r="F215" i="1"/>
  <c r="Z215" i="1" s="1"/>
  <c r="J215" i="1"/>
  <c r="K215" i="1"/>
  <c r="M215" i="1"/>
  <c r="N215" i="1"/>
  <c r="O215" i="1"/>
  <c r="P215" i="1"/>
  <c r="C216" i="1"/>
  <c r="D216" i="1"/>
  <c r="H216" i="1" s="1"/>
  <c r="S216" i="1" s="1"/>
  <c r="F216" i="1"/>
  <c r="J216" i="1"/>
  <c r="K216" i="1"/>
  <c r="M216" i="1"/>
  <c r="N216" i="1"/>
  <c r="O216" i="1"/>
  <c r="P216" i="1"/>
  <c r="Z216" i="1"/>
  <c r="C217" i="1"/>
  <c r="D217" i="1"/>
  <c r="H217" i="1" s="1"/>
  <c r="F217" i="1"/>
  <c r="Z217" i="1" s="1"/>
  <c r="P217" i="1"/>
  <c r="C218" i="1"/>
  <c r="D218" i="1"/>
  <c r="H218" i="1" s="1"/>
  <c r="F218" i="1"/>
  <c r="Z218" i="1" s="1"/>
  <c r="P218" i="1"/>
  <c r="C219" i="1"/>
  <c r="D219" i="1"/>
  <c r="H219" i="1" s="1"/>
  <c r="F219" i="1"/>
  <c r="Z219" i="1" s="1"/>
  <c r="P219" i="1"/>
  <c r="C220" i="1"/>
  <c r="D220" i="1"/>
  <c r="F220" i="1"/>
  <c r="Z220" i="1" s="1"/>
  <c r="O220" i="1"/>
  <c r="P220" i="1"/>
  <c r="C221" i="1"/>
  <c r="D221" i="1"/>
  <c r="H221" i="1" s="1"/>
  <c r="F221" i="1"/>
  <c r="Z221" i="1" s="1"/>
  <c r="O221" i="1"/>
  <c r="P221" i="1"/>
  <c r="C222" i="1"/>
  <c r="D222" i="1"/>
  <c r="F222" i="1"/>
  <c r="Z222" i="1" s="1"/>
  <c r="O222" i="1"/>
  <c r="P222" i="1"/>
  <c r="C223" i="1"/>
  <c r="D223" i="1"/>
  <c r="F223" i="1"/>
  <c r="O223" i="1"/>
  <c r="P223" i="1"/>
  <c r="C224" i="1"/>
  <c r="D224" i="1"/>
  <c r="F224" i="1"/>
  <c r="I224" i="1"/>
  <c r="AA224" i="1" s="1"/>
  <c r="AF224" i="1"/>
  <c r="AG224" i="1"/>
  <c r="AH224" i="1"/>
  <c r="AI224" i="1"/>
  <c r="AJ224" i="1"/>
  <c r="AK224" i="1"/>
  <c r="AL224" i="1"/>
  <c r="C225" i="1"/>
  <c r="D225" i="1"/>
  <c r="H225" i="1" s="1"/>
  <c r="F225" i="1"/>
  <c r="J225" i="1"/>
  <c r="K225" i="1"/>
  <c r="M225" i="1"/>
  <c r="N225" i="1"/>
  <c r="O225" i="1"/>
  <c r="P225" i="1"/>
  <c r="C226" i="1"/>
  <c r="D226" i="1"/>
  <c r="F226" i="1"/>
  <c r="Z226" i="1" s="1"/>
  <c r="J226" i="1"/>
  <c r="K226" i="1"/>
  <c r="M226" i="1"/>
  <c r="N226" i="1"/>
  <c r="O226" i="1"/>
  <c r="P226" i="1"/>
  <c r="C227" i="1"/>
  <c r="D227" i="1"/>
  <c r="H227" i="1" s="1"/>
  <c r="F227" i="1"/>
  <c r="Z227" i="1" s="1"/>
  <c r="J227" i="1"/>
  <c r="K227" i="1"/>
  <c r="M227" i="1"/>
  <c r="N227" i="1"/>
  <c r="O227" i="1"/>
  <c r="P227" i="1"/>
  <c r="C228" i="1"/>
  <c r="D228" i="1"/>
  <c r="F228" i="1"/>
  <c r="Z228" i="1" s="1"/>
  <c r="J228" i="1"/>
  <c r="K228" i="1"/>
  <c r="M228" i="1"/>
  <c r="N228" i="1"/>
  <c r="O228" i="1"/>
  <c r="P228" i="1"/>
  <c r="C229" i="1"/>
  <c r="D229" i="1"/>
  <c r="H229" i="1" s="1"/>
  <c r="S229" i="1" s="1"/>
  <c r="F229" i="1"/>
  <c r="Z229" i="1" s="1"/>
  <c r="J229" i="1"/>
  <c r="K229" i="1"/>
  <c r="M229" i="1"/>
  <c r="N229" i="1"/>
  <c r="O229" i="1"/>
  <c r="V229" i="1" s="1"/>
  <c r="P229" i="1"/>
  <c r="C230" i="1"/>
  <c r="D230" i="1"/>
  <c r="H230" i="1" s="1"/>
  <c r="F230" i="1"/>
  <c r="Z230" i="1" s="1"/>
  <c r="J230" i="1"/>
  <c r="K230" i="1"/>
  <c r="M230" i="1"/>
  <c r="N230" i="1"/>
  <c r="O230" i="1"/>
  <c r="P230" i="1"/>
  <c r="C231" i="1"/>
  <c r="D231" i="1"/>
  <c r="H231" i="1" s="1"/>
  <c r="F231" i="1"/>
  <c r="Z231" i="1" s="1"/>
  <c r="J231" i="1"/>
  <c r="K231" i="1"/>
  <c r="M231" i="1"/>
  <c r="N231" i="1"/>
  <c r="O231" i="1"/>
  <c r="P231" i="1"/>
  <c r="C232" i="1"/>
  <c r="D232" i="1"/>
  <c r="F232" i="1"/>
  <c r="Z232" i="1" s="1"/>
  <c r="J232" i="1"/>
  <c r="K232" i="1"/>
  <c r="M232" i="1"/>
  <c r="N232" i="1"/>
  <c r="O232" i="1"/>
  <c r="P232" i="1"/>
  <c r="C233" i="1"/>
  <c r="D233" i="1"/>
  <c r="H233" i="1" s="1"/>
  <c r="F233" i="1"/>
  <c r="J233" i="1"/>
  <c r="K233" i="1"/>
  <c r="M233" i="1"/>
  <c r="N233" i="1"/>
  <c r="O233" i="1"/>
  <c r="P233" i="1"/>
  <c r="C234" i="1"/>
  <c r="D234" i="1"/>
  <c r="H234" i="1" s="1"/>
  <c r="S234" i="1" s="1"/>
  <c r="F234" i="1"/>
  <c r="J234" i="1"/>
  <c r="K234" i="1"/>
  <c r="M234" i="1"/>
  <c r="N234" i="1"/>
  <c r="O234" i="1"/>
  <c r="P234" i="1"/>
  <c r="C235" i="1"/>
  <c r="D235" i="1"/>
  <c r="H235" i="1" s="1"/>
  <c r="F235" i="1"/>
  <c r="Z235" i="1" s="1"/>
  <c r="J235" i="1"/>
  <c r="K235" i="1"/>
  <c r="M235" i="1"/>
  <c r="N235" i="1"/>
  <c r="O235" i="1"/>
  <c r="P235" i="1"/>
  <c r="C236" i="1"/>
  <c r="D236" i="1"/>
  <c r="F236" i="1"/>
  <c r="Z236" i="1" s="1"/>
  <c r="J236" i="1"/>
  <c r="K236" i="1"/>
  <c r="M236" i="1"/>
  <c r="N236" i="1"/>
  <c r="O236" i="1"/>
  <c r="P236" i="1"/>
  <c r="C237" i="1"/>
  <c r="D237" i="1"/>
  <c r="H237" i="1" s="1"/>
  <c r="F237" i="1"/>
  <c r="Z237" i="1" s="1"/>
  <c r="P237" i="1"/>
  <c r="C238" i="1"/>
  <c r="D238" i="1"/>
  <c r="H238" i="1" s="1"/>
  <c r="F238" i="1"/>
  <c r="Z238" i="1" s="1"/>
  <c r="P238" i="1"/>
  <c r="C239" i="1"/>
  <c r="D239" i="1"/>
  <c r="F239" i="1"/>
  <c r="Z239" i="1" s="1"/>
  <c r="P239" i="1"/>
  <c r="C240" i="1"/>
  <c r="D240" i="1"/>
  <c r="H240" i="1" s="1"/>
  <c r="F240" i="1"/>
  <c r="Z240" i="1" s="1"/>
  <c r="O240" i="1"/>
  <c r="P240" i="1"/>
  <c r="C241" i="1"/>
  <c r="D241" i="1"/>
  <c r="H241" i="1" s="1"/>
  <c r="F241" i="1"/>
  <c r="Z241" i="1" s="1"/>
  <c r="O241" i="1"/>
  <c r="P241" i="1"/>
  <c r="C242" i="1"/>
  <c r="D242" i="1"/>
  <c r="H242" i="1" s="1"/>
  <c r="F242" i="1"/>
  <c r="O242" i="1"/>
  <c r="P242" i="1"/>
  <c r="C243" i="1"/>
  <c r="D243" i="1"/>
  <c r="H243" i="1" s="1"/>
  <c r="F243" i="1"/>
  <c r="Z243" i="1" s="1"/>
  <c r="O243" i="1"/>
  <c r="P243" i="1"/>
  <c r="C244" i="1"/>
  <c r="D244" i="1"/>
  <c r="H244" i="1" s="1"/>
  <c r="S244" i="1" s="1"/>
  <c r="F244" i="1"/>
  <c r="I244" i="1"/>
  <c r="AF244" i="1" s="1"/>
  <c r="AJ244" i="1"/>
  <c r="H24" i="46"/>
  <c r="H51" i="46" s="1"/>
  <c r="S51" i="46" s="1"/>
  <c r="H20" i="46"/>
  <c r="B6" i="46"/>
  <c r="V4" i="38"/>
  <c r="U4" i="38"/>
  <c r="T4" i="38"/>
  <c r="S4" i="38"/>
  <c r="R4" i="38"/>
  <c r="Q4" i="38"/>
  <c r="G4" i="38"/>
  <c r="N24" i="46" s="1"/>
  <c r="N51" i="46" s="1"/>
  <c r="U51" i="46" s="1"/>
  <c r="F4" i="38"/>
  <c r="M24" i="46" s="1"/>
  <c r="I4" i="38"/>
  <c r="P24" i="46" s="1"/>
  <c r="P51" i="46" s="1"/>
  <c r="W51" i="46" s="1"/>
  <c r="H4" i="38"/>
  <c r="O24" i="46" s="1"/>
  <c r="O51" i="46" s="1"/>
  <c r="V51" i="46" s="1"/>
  <c r="AE51" i="45"/>
  <c r="AE52" i="45" s="1"/>
  <c r="AD51" i="45"/>
  <c r="AD52" i="45" s="1"/>
  <c r="AC51" i="45"/>
  <c r="AC52" i="45" s="1"/>
  <c r="AB51" i="45"/>
  <c r="AB52" i="45" s="1"/>
  <c r="I26" i="45" s="1"/>
  <c r="AA51" i="45"/>
  <c r="AA52" i="45" s="1"/>
  <c r="H26" i="45" s="1"/>
  <c r="Z51" i="45"/>
  <c r="Z52" i="45" s="1"/>
  <c r="G26" i="45" s="1"/>
  <c r="Y51" i="45"/>
  <c r="F25" i="45" s="1"/>
  <c r="X51" i="45"/>
  <c r="X52" i="45" s="1"/>
  <c r="E26" i="45" s="1"/>
  <c r="W51" i="45"/>
  <c r="W52" i="45" s="1"/>
  <c r="D26" i="45" s="1"/>
  <c r="AE50" i="45"/>
  <c r="AD50" i="45"/>
  <c r="AC50" i="45"/>
  <c r="AB50" i="45"/>
  <c r="AA50" i="45"/>
  <c r="Z50" i="45"/>
  <c r="G24" i="45" s="1"/>
  <c r="Y50" i="45"/>
  <c r="X50" i="45"/>
  <c r="W50" i="45"/>
  <c r="AE49" i="45"/>
  <c r="AD49" i="45"/>
  <c r="AC49" i="45"/>
  <c r="AB49" i="45"/>
  <c r="AA49" i="45"/>
  <c r="H23" i="45" s="1"/>
  <c r="Z49" i="45"/>
  <c r="Y49" i="45"/>
  <c r="X49" i="45"/>
  <c r="W49" i="45"/>
  <c r="D23" i="45" s="1"/>
  <c r="J23" i="45" s="1"/>
  <c r="AE48" i="45"/>
  <c r="AD48" i="45"/>
  <c r="AC48" i="45"/>
  <c r="AB48" i="45"/>
  <c r="I22" i="45" s="1"/>
  <c r="AA48" i="45"/>
  <c r="H22" i="45" s="1"/>
  <c r="Z48" i="45"/>
  <c r="Y48" i="45"/>
  <c r="X48" i="45"/>
  <c r="E22" i="45" s="1"/>
  <c r="W48" i="45"/>
  <c r="AE47" i="45"/>
  <c r="AD47" i="45"/>
  <c r="AC47" i="45"/>
  <c r="AB47" i="45"/>
  <c r="I21" i="45" s="1"/>
  <c r="AA47" i="45"/>
  <c r="Z47" i="45"/>
  <c r="Y47" i="45"/>
  <c r="F21" i="45" s="1"/>
  <c r="X47" i="45"/>
  <c r="W47" i="45"/>
  <c r="AE46" i="45"/>
  <c r="AD46" i="45"/>
  <c r="AC46" i="45"/>
  <c r="AB46" i="45"/>
  <c r="AA46" i="45"/>
  <c r="Z46" i="45"/>
  <c r="G20" i="45" s="1"/>
  <c r="Y46" i="45"/>
  <c r="F20" i="45" s="1"/>
  <c r="X46" i="45"/>
  <c r="W46" i="45"/>
  <c r="AE45" i="45"/>
  <c r="AD45" i="45"/>
  <c r="AC45" i="45"/>
  <c r="AB45" i="45"/>
  <c r="I19" i="45" s="1"/>
  <c r="AA45" i="45"/>
  <c r="H19" i="45" s="1"/>
  <c r="Z45" i="45"/>
  <c r="Y45" i="45"/>
  <c r="X45" i="45"/>
  <c r="W45" i="45"/>
  <c r="D19" i="45" s="1"/>
  <c r="J19" i="45" s="1"/>
  <c r="AE44" i="45"/>
  <c r="AD44" i="45"/>
  <c r="AC44" i="45"/>
  <c r="AB44" i="45"/>
  <c r="I18" i="45" s="1"/>
  <c r="AA44" i="45"/>
  <c r="H18" i="45" s="1"/>
  <c r="Z44" i="45"/>
  <c r="Y44" i="45"/>
  <c r="X44" i="45"/>
  <c r="E18" i="45" s="1"/>
  <c r="W44" i="45"/>
  <c r="AE43" i="45"/>
  <c r="AD43" i="45"/>
  <c r="AC43" i="45"/>
  <c r="AB43" i="45"/>
  <c r="AA43" i="45"/>
  <c r="Z43" i="45"/>
  <c r="Y43" i="45"/>
  <c r="F17" i="45" s="1"/>
  <c r="X43" i="45"/>
  <c r="E17" i="45" s="1"/>
  <c r="W43" i="45"/>
  <c r="AE42" i="45"/>
  <c r="AD42" i="45"/>
  <c r="AC42" i="45"/>
  <c r="AB42" i="45"/>
  <c r="AA42" i="45"/>
  <c r="Z42" i="45"/>
  <c r="G16" i="45" s="1"/>
  <c r="Y42" i="45"/>
  <c r="X42" i="45"/>
  <c r="W42" i="45"/>
  <c r="AE41" i="45"/>
  <c r="AD41" i="45"/>
  <c r="AC41" i="45"/>
  <c r="AB41" i="45"/>
  <c r="AA41" i="45"/>
  <c r="Z41" i="45"/>
  <c r="Y41" i="45"/>
  <c r="X41" i="45"/>
  <c r="E15" i="45" s="1"/>
  <c r="W41" i="45"/>
  <c r="D15" i="45" s="1"/>
  <c r="J15" i="45" s="1"/>
  <c r="AE40" i="45"/>
  <c r="AD40" i="45"/>
  <c r="AC40" i="45"/>
  <c r="AB40" i="45"/>
  <c r="I14" i="45" s="1"/>
  <c r="AA40" i="45"/>
  <c r="H14" i="45" s="1"/>
  <c r="Z40" i="45"/>
  <c r="Y40" i="45"/>
  <c r="F14" i="45" s="1"/>
  <c r="X40" i="45"/>
  <c r="E14" i="45" s="1"/>
  <c r="W40" i="45"/>
  <c r="AE39" i="45"/>
  <c r="AD39" i="45"/>
  <c r="AC39" i="45"/>
  <c r="AB39" i="45"/>
  <c r="AA39" i="45"/>
  <c r="Z39" i="45"/>
  <c r="G13" i="45" s="1"/>
  <c r="Y39" i="45"/>
  <c r="F13" i="45" s="1"/>
  <c r="X39" i="45"/>
  <c r="W39" i="45"/>
  <c r="AE38" i="45"/>
  <c r="AD38" i="45"/>
  <c r="AC38" i="45"/>
  <c r="AB38" i="45"/>
  <c r="AA38" i="45"/>
  <c r="H12" i="45" s="1"/>
  <c r="Z38" i="45"/>
  <c r="G12" i="45" s="1"/>
  <c r="Y38" i="45"/>
  <c r="X38" i="45"/>
  <c r="W38" i="45"/>
  <c r="AE37" i="45"/>
  <c r="AD37" i="45"/>
  <c r="AC37" i="45"/>
  <c r="AB37" i="45"/>
  <c r="AA37" i="45"/>
  <c r="Z37" i="45"/>
  <c r="G11" i="45" s="1"/>
  <c r="Y37" i="45"/>
  <c r="X37" i="45"/>
  <c r="W37" i="45"/>
  <c r="D11" i="45" s="1"/>
  <c r="J11" i="45" s="1"/>
  <c r="AE36" i="45"/>
  <c r="AD36" i="45"/>
  <c r="AC36" i="45"/>
  <c r="AB36" i="45"/>
  <c r="AA36" i="45"/>
  <c r="H10" i="45" s="1"/>
  <c r="Z36" i="45"/>
  <c r="Y36" i="45"/>
  <c r="X36" i="45"/>
  <c r="E10" i="45" s="1"/>
  <c r="W36" i="45"/>
  <c r="AE35" i="45"/>
  <c r="AD35" i="45"/>
  <c r="AC35" i="45"/>
  <c r="AB35" i="45"/>
  <c r="AA35" i="45"/>
  <c r="Z35" i="45"/>
  <c r="Y35" i="45"/>
  <c r="F9" i="45" s="1"/>
  <c r="X35" i="45"/>
  <c r="W35" i="45"/>
  <c r="AE34" i="45"/>
  <c r="AD34" i="45"/>
  <c r="AC34" i="45"/>
  <c r="AB34" i="45"/>
  <c r="AA34" i="45"/>
  <c r="H8" i="45" s="1"/>
  <c r="Z34" i="45"/>
  <c r="G8" i="45" s="1"/>
  <c r="Y34" i="45"/>
  <c r="X34" i="45"/>
  <c r="W34" i="45"/>
  <c r="AE33" i="45"/>
  <c r="I7" i="45" s="1"/>
  <c r="AD33" i="45"/>
  <c r="AC33" i="45"/>
  <c r="AB33" i="45"/>
  <c r="AA33" i="45"/>
  <c r="H7" i="45" s="1"/>
  <c r="Z33" i="45"/>
  <c r="X33" i="45"/>
  <c r="W33" i="45"/>
  <c r="D7" i="45" s="1"/>
  <c r="J7" i="45" s="1"/>
  <c r="I25" i="45"/>
  <c r="H25" i="45"/>
  <c r="G25" i="45"/>
  <c r="E25" i="45"/>
  <c r="D25" i="45"/>
  <c r="J25" i="45" s="1"/>
  <c r="I24" i="45"/>
  <c r="H24" i="45"/>
  <c r="F24" i="45"/>
  <c r="E24" i="45"/>
  <c r="D24" i="45"/>
  <c r="I23" i="45"/>
  <c r="G23" i="45"/>
  <c r="E23" i="45"/>
  <c r="G22" i="45"/>
  <c r="F22" i="45"/>
  <c r="H21" i="45"/>
  <c r="G21" i="45"/>
  <c r="E21" i="45"/>
  <c r="D21" i="45"/>
  <c r="J21" i="45" s="1"/>
  <c r="I20" i="45"/>
  <c r="H20" i="45"/>
  <c r="E20" i="45"/>
  <c r="D20" i="45"/>
  <c r="G19" i="45"/>
  <c r="E19" i="45"/>
  <c r="G18" i="45"/>
  <c r="F18" i="45"/>
  <c r="I17" i="45"/>
  <c r="H17" i="45"/>
  <c r="G17" i="45"/>
  <c r="D17" i="45"/>
  <c r="J17" i="45" s="1"/>
  <c r="I16" i="45"/>
  <c r="H16" i="45"/>
  <c r="F16" i="45"/>
  <c r="E16" i="45"/>
  <c r="D16" i="45"/>
  <c r="I15" i="45"/>
  <c r="H15" i="45"/>
  <c r="G15" i="45"/>
  <c r="G14" i="45"/>
  <c r="I13" i="45"/>
  <c r="H13" i="45"/>
  <c r="E13" i="45"/>
  <c r="D13" i="45"/>
  <c r="J13" i="45" s="1"/>
  <c r="I12" i="45"/>
  <c r="F12" i="45"/>
  <c r="E12" i="45"/>
  <c r="I11" i="45"/>
  <c r="H11" i="45"/>
  <c r="E11" i="45"/>
  <c r="I10" i="45"/>
  <c r="G10" i="45"/>
  <c r="F10" i="45"/>
  <c r="I9" i="45"/>
  <c r="H9" i="45"/>
  <c r="G9" i="45"/>
  <c r="E9" i="45"/>
  <c r="D9" i="45"/>
  <c r="J9" i="45" s="1"/>
  <c r="Y8" i="45"/>
  <c r="X8" i="45"/>
  <c r="W8" i="45"/>
  <c r="I8" i="45"/>
  <c r="F8" i="45"/>
  <c r="E8" i="45"/>
  <c r="A8" i="45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Y7" i="45"/>
  <c r="X7" i="45"/>
  <c r="W7" i="45"/>
  <c r="G7" i="45"/>
  <c r="E7" i="45"/>
  <c r="AI6" i="45"/>
  <c r="Y33" i="45" s="1"/>
  <c r="F7" i="45" s="1"/>
  <c r="A9" i="43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8" i="43"/>
  <c r="AE51" i="43"/>
  <c r="AE52" i="43" s="1"/>
  <c r="AE50" i="43"/>
  <c r="AE49" i="43"/>
  <c r="AE48" i="43"/>
  <c r="AE47" i="43"/>
  <c r="AE46" i="43"/>
  <c r="AE45" i="43"/>
  <c r="AE44" i="43"/>
  <c r="AE43" i="43"/>
  <c r="AE42" i="43"/>
  <c r="AE41" i="43"/>
  <c r="AE40" i="43"/>
  <c r="AE39" i="43"/>
  <c r="AE38" i="43"/>
  <c r="AE37" i="43"/>
  <c r="AE36" i="43"/>
  <c r="AE35" i="43"/>
  <c r="AE34" i="43"/>
  <c r="AE33" i="43"/>
  <c r="I7" i="43" s="1"/>
  <c r="AD51" i="43"/>
  <c r="AD52" i="43" s="1"/>
  <c r="AD50" i="43"/>
  <c r="AD49" i="43"/>
  <c r="AD48" i="43"/>
  <c r="AD47" i="43"/>
  <c r="AD46" i="43"/>
  <c r="AD45" i="43"/>
  <c r="AD44" i="43"/>
  <c r="AD43" i="43"/>
  <c r="AD42" i="43"/>
  <c r="AD41" i="43"/>
  <c r="AD40" i="43"/>
  <c r="AD39" i="43"/>
  <c r="AD38" i="43"/>
  <c r="AD37" i="43"/>
  <c r="AD36" i="43"/>
  <c r="AD35" i="43"/>
  <c r="AD34" i="43"/>
  <c r="AD33" i="43"/>
  <c r="AC51" i="43"/>
  <c r="AC52" i="43" s="1"/>
  <c r="AC50" i="43"/>
  <c r="AC49" i="43"/>
  <c r="AC48" i="43"/>
  <c r="AC47" i="43"/>
  <c r="AC46" i="43"/>
  <c r="AC45" i="43"/>
  <c r="AC44" i="43"/>
  <c r="AC43" i="43"/>
  <c r="AC42" i="43"/>
  <c r="AC41" i="43"/>
  <c r="AC40" i="43"/>
  <c r="AC39" i="43"/>
  <c r="AC38" i="43"/>
  <c r="AC37" i="43"/>
  <c r="AC36" i="43"/>
  <c r="AC35" i="43"/>
  <c r="AC34" i="43"/>
  <c r="AC33" i="43"/>
  <c r="AB51" i="43"/>
  <c r="AB52" i="43" s="1"/>
  <c r="I26" i="43" s="1"/>
  <c r="AB50" i="43"/>
  <c r="I24" i="43" s="1"/>
  <c r="AB49" i="43"/>
  <c r="I23" i="43" s="1"/>
  <c r="AB48" i="43"/>
  <c r="I22" i="43" s="1"/>
  <c r="AB47" i="43"/>
  <c r="I21" i="43" s="1"/>
  <c r="AB46" i="43"/>
  <c r="I20" i="43" s="1"/>
  <c r="AB45" i="43"/>
  <c r="I19" i="43" s="1"/>
  <c r="AB44" i="43"/>
  <c r="I18" i="43" s="1"/>
  <c r="AB43" i="43"/>
  <c r="I17" i="43" s="1"/>
  <c r="AB42" i="43"/>
  <c r="I16" i="43" s="1"/>
  <c r="AB41" i="43"/>
  <c r="I15" i="43" s="1"/>
  <c r="AB40" i="43"/>
  <c r="I14" i="43" s="1"/>
  <c r="AB39" i="43"/>
  <c r="I13" i="43" s="1"/>
  <c r="AB38" i="43"/>
  <c r="I12" i="43" s="1"/>
  <c r="AB37" i="43"/>
  <c r="I11" i="43" s="1"/>
  <c r="AB36" i="43"/>
  <c r="I10" i="43" s="1"/>
  <c r="AB35" i="43"/>
  <c r="I9" i="43" s="1"/>
  <c r="AB34" i="43"/>
  <c r="I8" i="43" s="1"/>
  <c r="AB33" i="43"/>
  <c r="AA51" i="43"/>
  <c r="AA52" i="43" s="1"/>
  <c r="H26" i="43" s="1"/>
  <c r="AA50" i="43"/>
  <c r="H24" i="43" s="1"/>
  <c r="AA49" i="43"/>
  <c r="H23" i="43" s="1"/>
  <c r="AA48" i="43"/>
  <c r="H22" i="43" s="1"/>
  <c r="AA47" i="43"/>
  <c r="H21" i="43" s="1"/>
  <c r="AA46" i="43"/>
  <c r="H20" i="43" s="1"/>
  <c r="AA45" i="43"/>
  <c r="H19" i="43" s="1"/>
  <c r="AA44" i="43"/>
  <c r="H18" i="43" s="1"/>
  <c r="AA43" i="43"/>
  <c r="H17" i="43" s="1"/>
  <c r="AA42" i="43"/>
  <c r="H16" i="43" s="1"/>
  <c r="AA41" i="43"/>
  <c r="H15" i="43" s="1"/>
  <c r="AA40" i="43"/>
  <c r="H14" i="43" s="1"/>
  <c r="AA39" i="43"/>
  <c r="H13" i="43" s="1"/>
  <c r="AA38" i="43"/>
  <c r="H12" i="43" s="1"/>
  <c r="AA37" i="43"/>
  <c r="H11" i="43" s="1"/>
  <c r="AA36" i="43"/>
  <c r="H10" i="43" s="1"/>
  <c r="AA35" i="43"/>
  <c r="H9" i="43" s="1"/>
  <c r="AA34" i="43"/>
  <c r="H8" i="43" s="1"/>
  <c r="AA33" i="43"/>
  <c r="H7" i="43" s="1"/>
  <c r="Z51" i="43"/>
  <c r="Z52" i="43" s="1"/>
  <c r="G26" i="43" s="1"/>
  <c r="Z50" i="43"/>
  <c r="G24" i="43" s="1"/>
  <c r="Z49" i="43"/>
  <c r="G23" i="43" s="1"/>
  <c r="Z48" i="43"/>
  <c r="G22" i="43" s="1"/>
  <c r="Z47" i="43"/>
  <c r="G21" i="43" s="1"/>
  <c r="Z46" i="43"/>
  <c r="G20" i="43" s="1"/>
  <c r="Z45" i="43"/>
  <c r="G19" i="43" s="1"/>
  <c r="Z44" i="43"/>
  <c r="G18" i="43" s="1"/>
  <c r="Z43" i="43"/>
  <c r="G17" i="43" s="1"/>
  <c r="Z42" i="43"/>
  <c r="G16" i="43" s="1"/>
  <c r="Z41" i="43"/>
  <c r="G15" i="43" s="1"/>
  <c r="Z40" i="43"/>
  <c r="G14" i="43" s="1"/>
  <c r="Z39" i="43"/>
  <c r="G13" i="43" s="1"/>
  <c r="Z38" i="43"/>
  <c r="G12" i="43" s="1"/>
  <c r="Z37" i="43"/>
  <c r="G11" i="43" s="1"/>
  <c r="Z36" i="43"/>
  <c r="G10" i="43" s="1"/>
  <c r="Z35" i="43"/>
  <c r="G9" i="43" s="1"/>
  <c r="Z34" i="43"/>
  <c r="G8" i="43" s="1"/>
  <c r="Z33" i="43"/>
  <c r="G7" i="43" s="1"/>
  <c r="Y51" i="43"/>
  <c r="Y50" i="43"/>
  <c r="F24" i="43" s="1"/>
  <c r="Y49" i="43"/>
  <c r="F23" i="43" s="1"/>
  <c r="Y48" i="43"/>
  <c r="F22" i="43" s="1"/>
  <c r="Y47" i="43"/>
  <c r="F21" i="43" s="1"/>
  <c r="Y46" i="43"/>
  <c r="F20" i="43" s="1"/>
  <c r="Y45" i="43"/>
  <c r="F19" i="43" s="1"/>
  <c r="Y44" i="43"/>
  <c r="F18" i="43" s="1"/>
  <c r="Y43" i="43"/>
  <c r="F17" i="43" s="1"/>
  <c r="Y42" i="43"/>
  <c r="F16" i="43" s="1"/>
  <c r="Y41" i="43"/>
  <c r="F15" i="43" s="1"/>
  <c r="Y40" i="43"/>
  <c r="F14" i="43" s="1"/>
  <c r="Y39" i="43"/>
  <c r="F13" i="43" s="1"/>
  <c r="Y38" i="43"/>
  <c r="F12" i="43" s="1"/>
  <c r="Y37" i="43"/>
  <c r="F11" i="43" s="1"/>
  <c r="Y36" i="43"/>
  <c r="F10" i="43" s="1"/>
  <c r="Y35" i="43"/>
  <c r="F9" i="43" s="1"/>
  <c r="Y34" i="43"/>
  <c r="F8" i="43" s="1"/>
  <c r="X51" i="43"/>
  <c r="X52" i="43" s="1"/>
  <c r="E26" i="43" s="1"/>
  <c r="X50" i="43"/>
  <c r="E24" i="43" s="1"/>
  <c r="X49" i="43"/>
  <c r="E23" i="43" s="1"/>
  <c r="X48" i="43"/>
  <c r="E22" i="43" s="1"/>
  <c r="X47" i="43"/>
  <c r="E21" i="43" s="1"/>
  <c r="X46" i="43"/>
  <c r="E20" i="43" s="1"/>
  <c r="X45" i="43"/>
  <c r="E19" i="43" s="1"/>
  <c r="X44" i="43"/>
  <c r="E18" i="43" s="1"/>
  <c r="X43" i="43"/>
  <c r="E17" i="43" s="1"/>
  <c r="X42" i="43"/>
  <c r="E16" i="43" s="1"/>
  <c r="X41" i="43"/>
  <c r="E15" i="43" s="1"/>
  <c r="X40" i="43"/>
  <c r="E14" i="43" s="1"/>
  <c r="X39" i="43"/>
  <c r="E13" i="43" s="1"/>
  <c r="X38" i="43"/>
  <c r="E12" i="43" s="1"/>
  <c r="X37" i="43"/>
  <c r="E11" i="43" s="1"/>
  <c r="X36" i="43"/>
  <c r="E10" i="43" s="1"/>
  <c r="X35" i="43"/>
  <c r="E9" i="43" s="1"/>
  <c r="X34" i="43"/>
  <c r="E8" i="43" s="1"/>
  <c r="X33" i="43"/>
  <c r="E7" i="43" s="1"/>
  <c r="W51" i="43"/>
  <c r="W52" i="43" s="1"/>
  <c r="D26" i="43" s="1"/>
  <c r="J26" i="43" s="1"/>
  <c r="W50" i="43"/>
  <c r="D24" i="43" s="1"/>
  <c r="W49" i="43"/>
  <c r="D23" i="43" s="1"/>
  <c r="W48" i="43"/>
  <c r="D22" i="43" s="1"/>
  <c r="W47" i="43"/>
  <c r="D21" i="43" s="1"/>
  <c r="J21" i="43" s="1"/>
  <c r="W46" i="43"/>
  <c r="D20" i="43" s="1"/>
  <c r="W45" i="43"/>
  <c r="D19" i="43" s="1"/>
  <c r="W44" i="43"/>
  <c r="D18" i="43" s="1"/>
  <c r="W43" i="43"/>
  <c r="D17" i="43" s="1"/>
  <c r="J17" i="43" s="1"/>
  <c r="W42" i="43"/>
  <c r="D16" i="43" s="1"/>
  <c r="W41" i="43"/>
  <c r="D15" i="43" s="1"/>
  <c r="W40" i="43"/>
  <c r="D14" i="43" s="1"/>
  <c r="W39" i="43"/>
  <c r="D13" i="43" s="1"/>
  <c r="W38" i="43"/>
  <c r="D12" i="43" s="1"/>
  <c r="W37" i="43"/>
  <c r="D11" i="43" s="1"/>
  <c r="W36" i="43"/>
  <c r="D10" i="43" s="1"/>
  <c r="W35" i="43"/>
  <c r="D9" i="43" s="1"/>
  <c r="W34" i="43"/>
  <c r="D8" i="43" s="1"/>
  <c r="W33" i="43"/>
  <c r="D7" i="43" s="1"/>
  <c r="AI6" i="43"/>
  <c r="Y33" i="43" s="1"/>
  <c r="F7" i="43" s="1"/>
  <c r="Y7" i="43"/>
  <c r="X7" i="43"/>
  <c r="W7" i="43"/>
  <c r="Y8" i="43"/>
  <c r="X8" i="43"/>
  <c r="W8" i="43"/>
  <c r="F22" i="40"/>
  <c r="D22" i="40"/>
  <c r="W199" i="1" l="1"/>
  <c r="AL44" i="1"/>
  <c r="G25" i="43"/>
  <c r="C25" i="45"/>
  <c r="AH244" i="1"/>
  <c r="AB164" i="1"/>
  <c r="W123" i="1"/>
  <c r="AL64" i="1"/>
  <c r="D25" i="43"/>
  <c r="AE224" i="1"/>
  <c r="AM224" i="1" s="1"/>
  <c r="W134" i="1"/>
  <c r="AJ64" i="1"/>
  <c r="AF44" i="1"/>
  <c r="AH64" i="1"/>
  <c r="C16" i="43"/>
  <c r="J16" i="43"/>
  <c r="C13" i="43"/>
  <c r="J12" i="43"/>
  <c r="C12" i="43"/>
  <c r="C18" i="43"/>
  <c r="J18" i="43"/>
  <c r="C8" i="43"/>
  <c r="J8" i="43"/>
  <c r="C24" i="43"/>
  <c r="J24" i="43"/>
  <c r="C9" i="43"/>
  <c r="J10" i="43"/>
  <c r="C10" i="43"/>
  <c r="C14" i="43"/>
  <c r="J14" i="43"/>
  <c r="J22" i="43"/>
  <c r="C22" i="43"/>
  <c r="C7" i="43"/>
  <c r="J7" i="43"/>
  <c r="C11" i="43"/>
  <c r="J11" i="43"/>
  <c r="C15" i="43"/>
  <c r="J15" i="43"/>
  <c r="C19" i="43"/>
  <c r="J19" i="43"/>
  <c r="C23" i="43"/>
  <c r="J23" i="43"/>
  <c r="J20" i="43"/>
  <c r="C20" i="43"/>
  <c r="C21" i="43"/>
  <c r="C9" i="45"/>
  <c r="C13" i="45"/>
  <c r="C17" i="45"/>
  <c r="C21" i="45"/>
  <c r="AA204" i="1"/>
  <c r="AH204" i="1"/>
  <c r="AL204" i="1"/>
  <c r="AE204" i="1"/>
  <c r="AM204" i="1" s="1"/>
  <c r="AI204" i="1"/>
  <c r="AF204" i="1"/>
  <c r="AJ204" i="1"/>
  <c r="G31" i="1"/>
  <c r="E31" i="1"/>
  <c r="C20" i="45"/>
  <c r="J25" i="43"/>
  <c r="J9" i="43"/>
  <c r="E25" i="43"/>
  <c r="J13" i="43"/>
  <c r="C17" i="43"/>
  <c r="C7" i="45"/>
  <c r="C16" i="45"/>
  <c r="Y52" i="43"/>
  <c r="F26" i="43" s="1"/>
  <c r="C26" i="43" s="1"/>
  <c r="F25" i="43"/>
  <c r="AK204" i="1"/>
  <c r="C24" i="45"/>
  <c r="V33" i="45"/>
  <c r="V34" i="45"/>
  <c r="V38" i="45"/>
  <c r="V42" i="45"/>
  <c r="V46" i="45"/>
  <c r="V50" i="45"/>
  <c r="D12" i="45"/>
  <c r="C12" i="45" s="1"/>
  <c r="V37" i="45"/>
  <c r="V41" i="45"/>
  <c r="V45" i="45"/>
  <c r="V49" i="45"/>
  <c r="P4" i="38"/>
  <c r="R225" i="1"/>
  <c r="X225" i="1" s="1"/>
  <c r="AA104" i="1"/>
  <c r="AH104" i="1"/>
  <c r="AL104" i="1"/>
  <c r="AE104" i="1"/>
  <c r="AM104" i="1" s="1"/>
  <c r="AI104" i="1"/>
  <c r="AF104" i="1"/>
  <c r="AJ104" i="1"/>
  <c r="V36" i="45"/>
  <c r="V40" i="45"/>
  <c r="V44" i="45"/>
  <c r="V48" i="45"/>
  <c r="V107" i="1"/>
  <c r="AH44" i="1"/>
  <c r="AB44" i="1"/>
  <c r="AD44" i="1" s="1"/>
  <c r="R134" i="1"/>
  <c r="X134" i="1" s="1"/>
  <c r="G113" i="1"/>
  <c r="V112" i="1"/>
  <c r="Q73" i="1"/>
  <c r="U72" i="1"/>
  <c r="AJ44" i="1"/>
  <c r="AE44" i="1"/>
  <c r="AM44" i="1" s="1"/>
  <c r="I107" i="1"/>
  <c r="AA107" i="1" s="1"/>
  <c r="V80" i="1"/>
  <c r="Q34" i="1"/>
  <c r="Q151" i="1"/>
  <c r="I136" i="1"/>
  <c r="AA136" i="1" s="1"/>
  <c r="I133" i="1"/>
  <c r="AA133" i="1" s="1"/>
  <c r="AB133" i="1" s="1"/>
  <c r="I225" i="1"/>
  <c r="AA225" i="1" s="1"/>
  <c r="I215" i="1"/>
  <c r="AA215" i="1" s="1"/>
  <c r="AB215" i="1" s="1"/>
  <c r="Q30" i="1"/>
  <c r="T25" i="1"/>
  <c r="T29" i="1"/>
  <c r="T33" i="1"/>
  <c r="C52" i="46"/>
  <c r="E37" i="46"/>
  <c r="E45" i="46"/>
  <c r="E49" i="46"/>
  <c r="G34" i="46"/>
  <c r="G38" i="46"/>
  <c r="G42" i="46"/>
  <c r="G46" i="46"/>
  <c r="G50" i="46"/>
  <c r="F52" i="46"/>
  <c r="I35" i="46"/>
  <c r="H18" i="46"/>
  <c r="I34" i="46"/>
  <c r="I38" i="46"/>
  <c r="I42" i="46"/>
  <c r="E32" i="46"/>
  <c r="E36" i="46"/>
  <c r="E40" i="46"/>
  <c r="E44" i="46"/>
  <c r="E48" i="46"/>
  <c r="G37" i="46"/>
  <c r="G45" i="46"/>
  <c r="G49" i="46"/>
  <c r="I39" i="46"/>
  <c r="I32" i="46"/>
  <c r="I36" i="46"/>
  <c r="I40" i="46"/>
  <c r="E34" i="46"/>
  <c r="E38" i="46"/>
  <c r="E42" i="46"/>
  <c r="E46" i="46"/>
  <c r="E50" i="46"/>
  <c r="G35" i="46"/>
  <c r="G47" i="46"/>
  <c r="I43" i="46"/>
  <c r="H10" i="46"/>
  <c r="H37" i="46" s="1"/>
  <c r="I33" i="46"/>
  <c r="I37" i="46"/>
  <c r="I41" i="46"/>
  <c r="E35" i="46"/>
  <c r="E47" i="46"/>
  <c r="G32" i="46"/>
  <c r="G36" i="46"/>
  <c r="G40" i="46"/>
  <c r="G44" i="46"/>
  <c r="G48" i="46"/>
  <c r="S20" i="46"/>
  <c r="H47" i="46"/>
  <c r="S47" i="46" s="1"/>
  <c r="Z6" i="46"/>
  <c r="Z33" i="46"/>
  <c r="G6" i="46"/>
  <c r="Z10" i="46"/>
  <c r="Z37" i="46"/>
  <c r="G10" i="46"/>
  <c r="Z14" i="46"/>
  <c r="Z41" i="46"/>
  <c r="G14" i="46"/>
  <c r="Z18" i="46"/>
  <c r="Z45" i="46"/>
  <c r="G18" i="46"/>
  <c r="Z22" i="46"/>
  <c r="Z49" i="46"/>
  <c r="G22" i="46"/>
  <c r="M51" i="46"/>
  <c r="T51" i="46" s="1"/>
  <c r="H6" i="46"/>
  <c r="H33" i="46" s="1"/>
  <c r="S33" i="46" s="1"/>
  <c r="D33" i="46"/>
  <c r="E33" i="46" s="1"/>
  <c r="H14" i="46"/>
  <c r="H41" i="46" s="1"/>
  <c r="S41" i="46" s="1"/>
  <c r="D41" i="46"/>
  <c r="E41" i="46" s="1"/>
  <c r="Z7" i="46"/>
  <c r="Z34" i="46"/>
  <c r="G7" i="46"/>
  <c r="Z11" i="46"/>
  <c r="Z38" i="46"/>
  <c r="G11" i="46"/>
  <c r="Z15" i="46"/>
  <c r="Z42" i="46"/>
  <c r="G15" i="46"/>
  <c r="Z19" i="46"/>
  <c r="Z46" i="46"/>
  <c r="G19" i="46"/>
  <c r="Z23" i="46"/>
  <c r="Z50" i="46"/>
  <c r="G23" i="46"/>
  <c r="T10" i="46"/>
  <c r="Z8" i="46"/>
  <c r="Z35" i="46"/>
  <c r="G8" i="46"/>
  <c r="Z12" i="46"/>
  <c r="Z39" i="46"/>
  <c r="G12" i="46"/>
  <c r="Z16" i="46"/>
  <c r="Z43" i="46"/>
  <c r="G16" i="46"/>
  <c r="Z20" i="46"/>
  <c r="Z47" i="46"/>
  <c r="G20" i="46"/>
  <c r="H45" i="46"/>
  <c r="S45" i="46" s="1"/>
  <c r="E18" i="46"/>
  <c r="H12" i="46"/>
  <c r="T12" i="46" s="1"/>
  <c r="D39" i="46"/>
  <c r="E39" i="46" s="1"/>
  <c r="H16" i="46"/>
  <c r="D43" i="46"/>
  <c r="E43" i="46" s="1"/>
  <c r="G5" i="46"/>
  <c r="Z9" i="46"/>
  <c r="Z36" i="46"/>
  <c r="G9" i="46"/>
  <c r="Z13" i="46"/>
  <c r="Z40" i="46"/>
  <c r="G13" i="46"/>
  <c r="Z17" i="46"/>
  <c r="Z44" i="46"/>
  <c r="G17" i="46"/>
  <c r="Z21" i="46"/>
  <c r="Z48" i="46"/>
  <c r="G21" i="46"/>
  <c r="I190" i="1"/>
  <c r="AA190" i="1" s="1"/>
  <c r="I173" i="1"/>
  <c r="I156" i="1"/>
  <c r="AA156" i="1" s="1"/>
  <c r="I152" i="1"/>
  <c r="AA152" i="1" s="1"/>
  <c r="AB152" i="1" s="1"/>
  <c r="I148" i="1"/>
  <c r="AA148" i="1" s="1"/>
  <c r="I135" i="1"/>
  <c r="AA135" i="1" s="1"/>
  <c r="R116" i="1"/>
  <c r="I111" i="1"/>
  <c r="AA111" i="1" s="1"/>
  <c r="V74" i="1"/>
  <c r="I54" i="1"/>
  <c r="AJ54" i="1" s="1"/>
  <c r="T233" i="1"/>
  <c r="I232" i="1"/>
  <c r="AA232" i="1" s="1"/>
  <c r="U231" i="1"/>
  <c r="I229" i="1"/>
  <c r="AA229" i="1" s="1"/>
  <c r="AB229" i="1" s="1"/>
  <c r="I192" i="1"/>
  <c r="AA192" i="1" s="1"/>
  <c r="V145" i="1"/>
  <c r="V127" i="1"/>
  <c r="I113" i="1"/>
  <c r="AA113" i="1" s="1"/>
  <c r="I109" i="1"/>
  <c r="AA109" i="1" s="1"/>
  <c r="I105" i="1"/>
  <c r="AA105" i="1" s="1"/>
  <c r="Q96" i="1"/>
  <c r="W238" i="1"/>
  <c r="I233" i="1"/>
  <c r="AA233" i="1" s="1"/>
  <c r="I231" i="1"/>
  <c r="AA231" i="1" s="1"/>
  <c r="AB231" i="1" s="1"/>
  <c r="T230" i="1"/>
  <c r="V210" i="1"/>
  <c r="I196" i="1"/>
  <c r="AA196" i="1" s="1"/>
  <c r="I188" i="1"/>
  <c r="AA188" i="1" s="1"/>
  <c r="AB188" i="1" s="1"/>
  <c r="I154" i="1"/>
  <c r="AA154" i="1" s="1"/>
  <c r="AB154" i="1" s="1"/>
  <c r="I150" i="1"/>
  <c r="AA150" i="1" s="1"/>
  <c r="I146" i="1"/>
  <c r="AA146" i="1" s="1"/>
  <c r="T136" i="1"/>
  <c r="T126" i="1"/>
  <c r="I96" i="1"/>
  <c r="AA96" i="1" s="1"/>
  <c r="I94" i="1"/>
  <c r="AA94" i="1" s="1"/>
  <c r="AB94" i="1" s="1"/>
  <c r="T93" i="1"/>
  <c r="V72" i="1"/>
  <c r="G97" i="1"/>
  <c r="U86" i="1"/>
  <c r="T72" i="1"/>
  <c r="E19" i="46"/>
  <c r="G214" i="1"/>
  <c r="S126" i="1"/>
  <c r="S237" i="1"/>
  <c r="E239" i="1"/>
  <c r="G233" i="1"/>
  <c r="G186" i="1"/>
  <c r="V33" i="1"/>
  <c r="G169" i="1"/>
  <c r="Q112" i="1"/>
  <c r="E41" i="1"/>
  <c r="E29" i="1"/>
  <c r="E20" i="46"/>
  <c r="W225" i="1"/>
  <c r="E225" i="1"/>
  <c r="E117" i="1"/>
  <c r="E110" i="1"/>
  <c r="W100" i="1"/>
  <c r="G87" i="1"/>
  <c r="E86" i="1"/>
  <c r="G78" i="1"/>
  <c r="U216" i="1"/>
  <c r="H8" i="46"/>
  <c r="G234" i="1"/>
  <c r="E205" i="1"/>
  <c r="E176" i="1"/>
  <c r="G226" i="1"/>
  <c r="G225" i="1"/>
  <c r="G216" i="1"/>
  <c r="E194" i="1"/>
  <c r="E173" i="1"/>
  <c r="G172" i="1"/>
  <c r="E130" i="1"/>
  <c r="E89" i="1"/>
  <c r="G52" i="1"/>
  <c r="G50" i="1"/>
  <c r="E37" i="1"/>
  <c r="E33" i="1"/>
  <c r="E42" i="1"/>
  <c r="E30" i="1"/>
  <c r="E34" i="1"/>
  <c r="S189" i="1"/>
  <c r="V189" i="1"/>
  <c r="E224" i="1"/>
  <c r="E215" i="1"/>
  <c r="E195" i="1"/>
  <c r="E189" i="1"/>
  <c r="E138" i="1"/>
  <c r="G105" i="1"/>
  <c r="E104" i="1"/>
  <c r="Z87" i="1"/>
  <c r="G84" i="1"/>
  <c r="G77" i="1"/>
  <c r="S72" i="1"/>
  <c r="G72" i="1"/>
  <c r="E69" i="1"/>
  <c r="E65" i="1"/>
  <c r="G60" i="1"/>
  <c r="E17" i="46"/>
  <c r="U189" i="1"/>
  <c r="G179" i="1"/>
  <c r="W140" i="1"/>
  <c r="G100" i="1"/>
  <c r="G48" i="1"/>
  <c r="E43" i="1"/>
  <c r="H27" i="1"/>
  <c r="S27" i="1" s="1"/>
  <c r="G25" i="1"/>
  <c r="G29" i="1"/>
  <c r="G33" i="1"/>
  <c r="E238" i="1"/>
  <c r="V230" i="1"/>
  <c r="Q230" i="1"/>
  <c r="E196" i="1"/>
  <c r="E158" i="1"/>
  <c r="G157" i="1"/>
  <c r="G150" i="1"/>
  <c r="E139" i="1"/>
  <c r="E136" i="1"/>
  <c r="G123" i="1"/>
  <c r="G109" i="1"/>
  <c r="V100" i="1"/>
  <c r="G96" i="1"/>
  <c r="G91" i="1"/>
  <c r="G88" i="1"/>
  <c r="G85" i="1"/>
  <c r="G73" i="1"/>
  <c r="Z72" i="1"/>
  <c r="E72" i="1"/>
  <c r="E71" i="1"/>
  <c r="E67" i="1"/>
  <c r="E38" i="1"/>
  <c r="E26" i="1"/>
  <c r="F25" i="46"/>
  <c r="Z5" i="46"/>
  <c r="T212" i="1"/>
  <c r="S212" i="1"/>
  <c r="V48" i="1"/>
  <c r="S48" i="1"/>
  <c r="R48" i="1"/>
  <c r="S159" i="1"/>
  <c r="T6" i="46"/>
  <c r="S6" i="46"/>
  <c r="T64" i="1"/>
  <c r="U64" i="1"/>
  <c r="S64" i="1"/>
  <c r="V52" i="1"/>
  <c r="T52" i="1"/>
  <c r="R233" i="1"/>
  <c r="H226" i="1"/>
  <c r="U226" i="1" s="1"/>
  <c r="E226" i="1"/>
  <c r="H214" i="1"/>
  <c r="Q214" i="1" s="1"/>
  <c r="E214" i="1"/>
  <c r="E188" i="1"/>
  <c r="H179" i="1"/>
  <c r="S179" i="1" s="1"/>
  <c r="E179" i="1"/>
  <c r="E178" i="1"/>
  <c r="G162" i="1"/>
  <c r="E160" i="1"/>
  <c r="E148" i="1"/>
  <c r="G144" i="1"/>
  <c r="E140" i="1"/>
  <c r="G135" i="1"/>
  <c r="E134" i="1"/>
  <c r="E116" i="1"/>
  <c r="W112" i="1"/>
  <c r="G112" i="1"/>
  <c r="H97" i="1"/>
  <c r="E97" i="1"/>
  <c r="G92" i="1"/>
  <c r="H88" i="1"/>
  <c r="U88" i="1" s="1"/>
  <c r="E88" i="1"/>
  <c r="Z86" i="1"/>
  <c r="Z85" i="1"/>
  <c r="G82" i="1"/>
  <c r="H78" i="1"/>
  <c r="E78" i="1"/>
  <c r="G76" i="1"/>
  <c r="Q72" i="1"/>
  <c r="E49" i="1"/>
  <c r="G41" i="1"/>
  <c r="H39" i="1"/>
  <c r="S39" i="1" s="1"/>
  <c r="H35" i="1"/>
  <c r="S35" i="1" s="1"/>
  <c r="G40" i="1"/>
  <c r="T8" i="46"/>
  <c r="T16" i="46"/>
  <c r="S18" i="46"/>
  <c r="H22" i="46"/>
  <c r="W244" i="1"/>
  <c r="V242" i="1"/>
  <c r="G242" i="1"/>
  <c r="Z225" i="1"/>
  <c r="Q212" i="1"/>
  <c r="E212" i="1"/>
  <c r="G194" i="1"/>
  <c r="G165" i="1"/>
  <c r="U127" i="1"/>
  <c r="U116" i="1"/>
  <c r="V49" i="1"/>
  <c r="H43" i="1"/>
  <c r="S43" i="1" s="1"/>
  <c r="G39" i="1"/>
  <c r="G37" i="1"/>
  <c r="H31" i="1"/>
  <c r="Q31" i="1" s="1"/>
  <c r="T27" i="1"/>
  <c r="G35" i="1"/>
  <c r="W242" i="1"/>
  <c r="E242" i="1"/>
  <c r="E233" i="1"/>
  <c r="W218" i="1"/>
  <c r="E216" i="1"/>
  <c r="U212" i="1"/>
  <c r="E211" i="1"/>
  <c r="W210" i="1"/>
  <c r="U192" i="1"/>
  <c r="G190" i="1"/>
  <c r="H188" i="1"/>
  <c r="S188" i="1" s="1"/>
  <c r="E187" i="1"/>
  <c r="E184" i="1"/>
  <c r="E168" i="1"/>
  <c r="G164" i="1"/>
  <c r="H160" i="1"/>
  <c r="W160" i="1" s="1"/>
  <c r="U136" i="1"/>
  <c r="U130" i="1"/>
  <c r="W126" i="1"/>
  <c r="R126" i="1"/>
  <c r="X126" i="1" s="1"/>
  <c r="E125" i="1"/>
  <c r="E122" i="1"/>
  <c r="U110" i="1"/>
  <c r="Z109" i="1"/>
  <c r="E109" i="1"/>
  <c r="W99" i="1"/>
  <c r="E91" i="1"/>
  <c r="E90" i="1"/>
  <c r="G79" i="1"/>
  <c r="U74" i="1"/>
  <c r="R72" i="1"/>
  <c r="X72" i="1" s="1"/>
  <c r="Y72" i="1" s="1"/>
  <c r="E58" i="1"/>
  <c r="G49" i="1"/>
  <c r="E48" i="1"/>
  <c r="Z33" i="1"/>
  <c r="E23" i="46"/>
  <c r="S22" i="46"/>
  <c r="D25" i="46"/>
  <c r="C25" i="46"/>
  <c r="T24" i="46"/>
  <c r="S24" i="46"/>
  <c r="A100" i="49"/>
  <c r="A144" i="49" s="1"/>
  <c r="A32" i="49"/>
  <c r="A229" i="49"/>
  <c r="A272" i="49" s="1"/>
  <c r="A315" i="49" s="1"/>
  <c r="A186" i="49"/>
  <c r="A100" i="48"/>
  <c r="A144" i="48" s="1"/>
  <c r="A32" i="48"/>
  <c r="A229" i="48"/>
  <c r="A272" i="48" s="1"/>
  <c r="A315" i="48" s="1"/>
  <c r="A186" i="48"/>
  <c r="A100" i="47"/>
  <c r="A144" i="47" s="1"/>
  <c r="A32" i="47"/>
  <c r="A229" i="47"/>
  <c r="A272" i="47" s="1"/>
  <c r="A315" i="47" s="1"/>
  <c r="A186" i="47"/>
  <c r="V244" i="1"/>
  <c r="G244" i="1"/>
  <c r="S242" i="1"/>
  <c r="G240" i="1"/>
  <c r="E236" i="1"/>
  <c r="S233" i="1"/>
  <c r="Q233" i="1"/>
  <c r="V233" i="1"/>
  <c r="G232" i="1"/>
  <c r="H232" i="1"/>
  <c r="V232" i="1" s="1"/>
  <c r="S217" i="1"/>
  <c r="G213" i="1"/>
  <c r="Q210" i="1"/>
  <c r="S203" i="1"/>
  <c r="V203" i="1"/>
  <c r="S186" i="1"/>
  <c r="R186" i="1"/>
  <c r="X186" i="1" s="1"/>
  <c r="V186" i="1"/>
  <c r="Q186" i="1"/>
  <c r="R244" i="1"/>
  <c r="X244" i="1" s="1"/>
  <c r="R235" i="1"/>
  <c r="Q235" i="1"/>
  <c r="S225" i="1"/>
  <c r="V225" i="1"/>
  <c r="T225" i="1"/>
  <c r="E220" i="1"/>
  <c r="H220" i="1"/>
  <c r="Z210" i="1"/>
  <c r="G210" i="1"/>
  <c r="G208" i="1"/>
  <c r="H208" i="1"/>
  <c r="E204" i="1"/>
  <c r="H204" i="1"/>
  <c r="W204" i="1" s="1"/>
  <c r="E244" i="1"/>
  <c r="G243" i="1"/>
  <c r="E240" i="1"/>
  <c r="E235" i="1"/>
  <c r="G219" i="1"/>
  <c r="E218" i="1"/>
  <c r="R212" i="1"/>
  <c r="V212" i="1"/>
  <c r="S210" i="1"/>
  <c r="R210" i="1"/>
  <c r="G203" i="1"/>
  <c r="Z203" i="1"/>
  <c r="S192" i="1"/>
  <c r="T192" i="1"/>
  <c r="S181" i="1"/>
  <c r="R153" i="1"/>
  <c r="V153" i="1"/>
  <c r="V240" i="1"/>
  <c r="G211" i="1"/>
  <c r="H211" i="1"/>
  <c r="U211" i="1" s="1"/>
  <c r="G209" i="1"/>
  <c r="E209" i="1"/>
  <c r="G207" i="1"/>
  <c r="H207" i="1"/>
  <c r="T207" i="1" s="1"/>
  <c r="G205" i="1"/>
  <c r="H205" i="1"/>
  <c r="Q205" i="1" s="1"/>
  <c r="G201" i="1"/>
  <c r="H201" i="1"/>
  <c r="U152" i="1"/>
  <c r="T152" i="1"/>
  <c r="Q149" i="1"/>
  <c r="R149" i="1"/>
  <c r="X149" i="1" s="1"/>
  <c r="T235" i="1"/>
  <c r="W233" i="1"/>
  <c r="W212" i="1"/>
  <c r="U208" i="1"/>
  <c r="G206" i="1"/>
  <c r="G204" i="1"/>
  <c r="G198" i="1"/>
  <c r="G197" i="1"/>
  <c r="G193" i="1"/>
  <c r="G191" i="1"/>
  <c r="Q189" i="1"/>
  <c r="G189" i="1"/>
  <c r="G187" i="1"/>
  <c r="Z186" i="1"/>
  <c r="T186" i="1"/>
  <c r="E183" i="1"/>
  <c r="E169" i="1"/>
  <c r="G158" i="1"/>
  <c r="Z157" i="1"/>
  <c r="E155" i="1"/>
  <c r="U153" i="1"/>
  <c r="G152" i="1"/>
  <c r="E149" i="1"/>
  <c r="E146" i="1"/>
  <c r="T144" i="1"/>
  <c r="H142" i="1"/>
  <c r="E142" i="1"/>
  <c r="G137" i="1"/>
  <c r="S119" i="1"/>
  <c r="S116" i="1"/>
  <c r="Q116" i="1"/>
  <c r="H114" i="1"/>
  <c r="T114" i="1" s="1"/>
  <c r="E114" i="1"/>
  <c r="V103" i="1"/>
  <c r="R85" i="1"/>
  <c r="X85" i="1" s="1"/>
  <c r="S85" i="1"/>
  <c r="Q46" i="1"/>
  <c r="U46" i="1"/>
  <c r="W186" i="1"/>
  <c r="S117" i="1"/>
  <c r="V106" i="1"/>
  <c r="T106" i="1"/>
  <c r="S106" i="1"/>
  <c r="T94" i="1"/>
  <c r="V94" i="1"/>
  <c r="W203" i="1"/>
  <c r="E201" i="1"/>
  <c r="T189" i="1"/>
  <c r="H164" i="1"/>
  <c r="H150" i="1"/>
  <c r="R150" i="1" s="1"/>
  <c r="X150" i="1" s="1"/>
  <c r="U149" i="1"/>
  <c r="R136" i="1"/>
  <c r="V136" i="1"/>
  <c r="W130" i="1"/>
  <c r="S121" i="1"/>
  <c r="R110" i="1"/>
  <c r="X110" i="1" s="1"/>
  <c r="S110" i="1"/>
  <c r="W47" i="1"/>
  <c r="T47" i="1"/>
  <c r="U47" i="1"/>
  <c r="S47" i="1"/>
  <c r="S45" i="1"/>
  <c r="R45" i="1"/>
  <c r="U235" i="1"/>
  <c r="W234" i="1"/>
  <c r="R234" i="1"/>
  <c r="U210" i="1"/>
  <c r="E210" i="1"/>
  <c r="H194" i="1"/>
  <c r="U186" i="1"/>
  <c r="E186" i="1"/>
  <c r="G185" i="1"/>
  <c r="G177" i="1"/>
  <c r="E157" i="1"/>
  <c r="E153" i="1"/>
  <c r="Z146" i="1"/>
  <c r="G146" i="1"/>
  <c r="S136" i="1"/>
  <c r="Z135" i="1"/>
  <c r="AB135" i="1" s="1"/>
  <c r="W121" i="1"/>
  <c r="V110" i="1"/>
  <c r="V130" i="1"/>
  <c r="U129" i="1"/>
  <c r="G120" i="1"/>
  <c r="E115" i="1"/>
  <c r="E105" i="1"/>
  <c r="G104" i="1"/>
  <c r="U94" i="1"/>
  <c r="U93" i="1"/>
  <c r="G90" i="1"/>
  <c r="E84" i="1"/>
  <c r="E82" i="1"/>
  <c r="E76" i="1"/>
  <c r="W64" i="1"/>
  <c r="E64" i="1"/>
  <c r="E60" i="1"/>
  <c r="G59" i="1"/>
  <c r="H58" i="1"/>
  <c r="W58" i="1" s="1"/>
  <c r="E52" i="1"/>
  <c r="T48" i="1"/>
  <c r="Q48" i="1"/>
  <c r="G45" i="1"/>
  <c r="Q33" i="1"/>
  <c r="S25" i="1"/>
  <c r="AB84" i="1"/>
  <c r="G58" i="1"/>
  <c r="Z52" i="1"/>
  <c r="E45" i="1"/>
  <c r="E119" i="1"/>
  <c r="T116" i="1"/>
  <c r="E106" i="1"/>
  <c r="G98" i="1"/>
  <c r="G94" i="1"/>
  <c r="G93" i="1"/>
  <c r="U85" i="1"/>
  <c r="H84" i="1"/>
  <c r="Q84" i="1" s="1"/>
  <c r="H82" i="1"/>
  <c r="S80" i="1"/>
  <c r="H79" i="1"/>
  <c r="E79" i="1"/>
  <c r="H76" i="1"/>
  <c r="Q76" i="1" s="1"/>
  <c r="S74" i="1"/>
  <c r="V31" i="1"/>
  <c r="G149" i="1"/>
  <c r="E147" i="1"/>
  <c r="E144" i="1"/>
  <c r="G138" i="1"/>
  <c r="Q136" i="1"/>
  <c r="G121" i="1"/>
  <c r="E120" i="1"/>
  <c r="G119" i="1"/>
  <c r="E118" i="1"/>
  <c r="G117" i="1"/>
  <c r="G114" i="1"/>
  <c r="Z113" i="1"/>
  <c r="R112" i="1"/>
  <c r="X112" i="1" s="1"/>
  <c r="T112" i="1"/>
  <c r="E112" i="1"/>
  <c r="T107" i="1"/>
  <c r="U106" i="1"/>
  <c r="H104" i="1"/>
  <c r="W104" i="1" s="1"/>
  <c r="W102" i="1"/>
  <c r="G99" i="1"/>
  <c r="E98" i="1"/>
  <c r="W96" i="1"/>
  <c r="H91" i="1"/>
  <c r="Q91" i="1" s="1"/>
  <c r="G89" i="1"/>
  <c r="E87" i="1"/>
  <c r="G81" i="1"/>
  <c r="G80" i="1"/>
  <c r="G74" i="1"/>
  <c r="Q64" i="1"/>
  <c r="R52" i="1"/>
  <c r="U50" i="1"/>
  <c r="W48" i="1"/>
  <c r="S33" i="1"/>
  <c r="S31" i="1"/>
  <c r="E25" i="1"/>
  <c r="S227" i="1"/>
  <c r="Q227" i="1"/>
  <c r="R227" i="1"/>
  <c r="X227" i="1" s="1"/>
  <c r="V227" i="1"/>
  <c r="S221" i="1"/>
  <c r="V221" i="1"/>
  <c r="H236" i="1"/>
  <c r="W236" i="1" s="1"/>
  <c r="S235" i="1"/>
  <c r="V235" i="1"/>
  <c r="Z234" i="1"/>
  <c r="Z233" i="1"/>
  <c r="E232" i="1"/>
  <c r="E231" i="1"/>
  <c r="G231" i="1"/>
  <c r="E230" i="1"/>
  <c r="Q229" i="1"/>
  <c r="T229" i="1"/>
  <c r="U227" i="1"/>
  <c r="G224" i="1"/>
  <c r="Z224" i="1"/>
  <c r="AB224" i="1" s="1"/>
  <c r="AD224" i="1" s="1"/>
  <c r="E223" i="1"/>
  <c r="H223" i="1"/>
  <c r="V220" i="1"/>
  <c r="S218" i="1"/>
  <c r="G215" i="1"/>
  <c r="G212" i="1"/>
  <c r="Q208" i="1"/>
  <c r="E208" i="1"/>
  <c r="E207" i="1"/>
  <c r="H206" i="1"/>
  <c r="Q206" i="1" s="1"/>
  <c r="S201" i="1"/>
  <c r="V201" i="1"/>
  <c r="S199" i="1"/>
  <c r="S190" i="1"/>
  <c r="T190" i="1"/>
  <c r="U190" i="1"/>
  <c r="V190" i="1"/>
  <c r="Q190" i="1"/>
  <c r="T187" i="1"/>
  <c r="W187" i="1"/>
  <c r="R187" i="1"/>
  <c r="X187" i="1" s="1"/>
  <c r="S187" i="1"/>
  <c r="S182" i="1"/>
  <c r="R176" i="1"/>
  <c r="S176" i="1"/>
  <c r="S230" i="1"/>
  <c r="R230" i="1"/>
  <c r="X230" i="1" s="1"/>
  <c r="E228" i="1"/>
  <c r="H222" i="1"/>
  <c r="S222" i="1" s="1"/>
  <c r="E222" i="1"/>
  <c r="W220" i="1"/>
  <c r="V216" i="1"/>
  <c r="Q216" i="1"/>
  <c r="E213" i="1"/>
  <c r="S211" i="1"/>
  <c r="Q211" i="1"/>
  <c r="V211" i="1"/>
  <c r="S200" i="1"/>
  <c r="V200" i="1"/>
  <c r="U165" i="1"/>
  <c r="S165" i="1"/>
  <c r="T165" i="1"/>
  <c r="S161" i="1"/>
  <c r="V161" i="1"/>
  <c r="Q124" i="1"/>
  <c r="T124" i="1"/>
  <c r="S124" i="1"/>
  <c r="W124" i="1"/>
  <c r="S240" i="1"/>
  <c r="S238" i="1"/>
  <c r="V234" i="1"/>
  <c r="T234" i="1"/>
  <c r="S231" i="1"/>
  <c r="Q231" i="1"/>
  <c r="V231" i="1"/>
  <c r="G227" i="1"/>
  <c r="E227" i="1"/>
  <c r="E221" i="1"/>
  <c r="G221" i="1"/>
  <c r="S219" i="1"/>
  <c r="S207" i="1"/>
  <c r="Q207" i="1"/>
  <c r="V207" i="1"/>
  <c r="E202" i="1"/>
  <c r="G202" i="1"/>
  <c r="S195" i="1"/>
  <c r="T195" i="1"/>
  <c r="W195" i="1"/>
  <c r="R195" i="1"/>
  <c r="S175" i="1"/>
  <c r="T175" i="1"/>
  <c r="W175" i="1"/>
  <c r="R175" i="1"/>
  <c r="Q244" i="1"/>
  <c r="U244" i="1"/>
  <c r="T244" i="1"/>
  <c r="S243" i="1"/>
  <c r="Z242" i="1"/>
  <c r="T231" i="1"/>
  <c r="W230" i="1"/>
  <c r="H228" i="1"/>
  <c r="U228" i="1" s="1"/>
  <c r="G223" i="1"/>
  <c r="Z223" i="1"/>
  <c r="T216" i="1"/>
  <c r="H215" i="1"/>
  <c r="W215" i="1" s="1"/>
  <c r="H213" i="1"/>
  <c r="H209" i="1"/>
  <c r="W209" i="1" s="1"/>
  <c r="R207" i="1"/>
  <c r="E206" i="1"/>
  <c r="T191" i="1"/>
  <c r="W191" i="1"/>
  <c r="R191" i="1"/>
  <c r="X191" i="1" s="1"/>
  <c r="S191" i="1"/>
  <c r="V185" i="1"/>
  <c r="S185" i="1"/>
  <c r="T185" i="1"/>
  <c r="S183" i="1"/>
  <c r="W183" i="1"/>
  <c r="T174" i="1"/>
  <c r="U174" i="1"/>
  <c r="S174" i="1"/>
  <c r="S166" i="1"/>
  <c r="Q166" i="1"/>
  <c r="R166" i="1"/>
  <c r="X166" i="1" s="1"/>
  <c r="V166" i="1"/>
  <c r="G238" i="1"/>
  <c r="G235" i="1"/>
  <c r="U234" i="1"/>
  <c r="E234" i="1"/>
  <c r="AB232" i="1"/>
  <c r="W231" i="1"/>
  <c r="G230" i="1"/>
  <c r="Q226" i="1"/>
  <c r="Q225" i="1"/>
  <c r="Y225" i="1" s="1"/>
  <c r="W221" i="1"/>
  <c r="E219" i="1"/>
  <c r="G218" i="1"/>
  <c r="W216" i="1"/>
  <c r="R216" i="1"/>
  <c r="W211" i="1"/>
  <c r="W208" i="1"/>
  <c r="W207" i="1"/>
  <c r="G199" i="1"/>
  <c r="E197" i="1"/>
  <c r="H196" i="1"/>
  <c r="T196" i="1" s="1"/>
  <c r="G195" i="1"/>
  <c r="W194" i="1"/>
  <c r="V192" i="1"/>
  <c r="U191" i="1"/>
  <c r="Z190" i="1"/>
  <c r="AB190" i="1" s="1"/>
  <c r="W189" i="1"/>
  <c r="R189" i="1"/>
  <c r="X189" i="1" s="1"/>
  <c r="U187" i="1"/>
  <c r="U185" i="1"/>
  <c r="E185" i="1"/>
  <c r="G183" i="1"/>
  <c r="V181" i="1"/>
  <c r="G175" i="1"/>
  <c r="H173" i="1"/>
  <c r="U173" i="1" s="1"/>
  <c r="Z172" i="1"/>
  <c r="S170" i="1"/>
  <c r="T170" i="1"/>
  <c r="E170" i="1"/>
  <c r="E166" i="1"/>
  <c r="W164" i="1"/>
  <c r="Q164" i="1"/>
  <c r="V163" i="1"/>
  <c r="G163" i="1"/>
  <c r="E162" i="1"/>
  <c r="H162" i="1"/>
  <c r="E159" i="1"/>
  <c r="H158" i="1"/>
  <c r="W158" i="1" s="1"/>
  <c r="Z156" i="1"/>
  <c r="AB156" i="1" s="1"/>
  <c r="G156" i="1"/>
  <c r="H155" i="1"/>
  <c r="U155" i="1" s="1"/>
  <c r="G154" i="1"/>
  <c r="W152" i="1"/>
  <c r="R152" i="1"/>
  <c r="X152" i="1" s="1"/>
  <c r="V151" i="1"/>
  <c r="G151" i="1"/>
  <c r="E150" i="1"/>
  <c r="T149" i="1"/>
  <c r="H148" i="1"/>
  <c r="W148" i="1" s="1"/>
  <c r="H147" i="1"/>
  <c r="T147" i="1" s="1"/>
  <c r="E145" i="1"/>
  <c r="V140" i="1"/>
  <c r="G139" i="1"/>
  <c r="H139" i="1"/>
  <c r="H137" i="1"/>
  <c r="T134" i="1"/>
  <c r="S134" i="1"/>
  <c r="R132" i="1"/>
  <c r="X132" i="1" s="1"/>
  <c r="T130" i="1"/>
  <c r="R128" i="1"/>
  <c r="X128" i="1" s="1"/>
  <c r="G126" i="1"/>
  <c r="S123" i="1"/>
  <c r="W190" i="1"/>
  <c r="W182" i="1"/>
  <c r="R174" i="1"/>
  <c r="G167" i="1"/>
  <c r="E163" i="1"/>
  <c r="E161" i="1"/>
  <c r="G155" i="1"/>
  <c r="Z155" i="1"/>
  <c r="S153" i="1"/>
  <c r="Q153" i="1"/>
  <c r="T151" i="1"/>
  <c r="E151" i="1"/>
  <c r="Z148" i="1"/>
  <c r="AB148" i="1" s="1"/>
  <c r="G148" i="1"/>
  <c r="S145" i="1"/>
  <c r="R145" i="1"/>
  <c r="X145" i="1" s="1"/>
  <c r="Q145" i="1"/>
  <c r="G131" i="1"/>
  <c r="H131" i="1"/>
  <c r="W131" i="1" s="1"/>
  <c r="S127" i="1"/>
  <c r="Q127" i="1"/>
  <c r="G122" i="1"/>
  <c r="H122" i="1"/>
  <c r="W122" i="1" s="1"/>
  <c r="G200" i="1"/>
  <c r="E199" i="1"/>
  <c r="H198" i="1"/>
  <c r="E198" i="1"/>
  <c r="AB196" i="1"/>
  <c r="V195" i="1"/>
  <c r="Q195" i="1"/>
  <c r="H193" i="1"/>
  <c r="Q193" i="1" s="1"/>
  <c r="E193" i="1"/>
  <c r="Q192" i="1"/>
  <c r="AB192" i="1"/>
  <c r="Q188" i="1"/>
  <c r="T188" i="1"/>
  <c r="W185" i="1"/>
  <c r="R185" i="1"/>
  <c r="X185" i="1" s="1"/>
  <c r="V183" i="1"/>
  <c r="H177" i="1"/>
  <c r="E177" i="1"/>
  <c r="V176" i="1"/>
  <c r="V175" i="1"/>
  <c r="Q175" i="1"/>
  <c r="E175" i="1"/>
  <c r="Q171" i="1"/>
  <c r="U171" i="1"/>
  <c r="V170" i="1"/>
  <c r="Q170" i="1"/>
  <c r="U166" i="1"/>
  <c r="T164" i="1"/>
  <c r="U164" i="1"/>
  <c r="S163" i="1"/>
  <c r="Z160" i="1"/>
  <c r="G160" i="1"/>
  <c r="S157" i="1"/>
  <c r="E154" i="1"/>
  <c r="H154" i="1"/>
  <c r="W154" i="1" s="1"/>
  <c r="S151" i="1"/>
  <c r="R151" i="1"/>
  <c r="X151" i="1" s="1"/>
  <c r="Y151" i="1" s="1"/>
  <c r="Z143" i="1"/>
  <c r="G143" i="1"/>
  <c r="G142" i="1"/>
  <c r="Z142" i="1"/>
  <c r="S141" i="1"/>
  <c r="Z136" i="1"/>
  <c r="G136" i="1"/>
  <c r="G134" i="1"/>
  <c r="Z134" i="1"/>
  <c r="S133" i="1"/>
  <c r="Q133" i="1"/>
  <c r="S129" i="1"/>
  <c r="Q129" i="1"/>
  <c r="R127" i="1"/>
  <c r="X127" i="1" s="1"/>
  <c r="G125" i="1"/>
  <c r="H125" i="1"/>
  <c r="W125" i="1" s="1"/>
  <c r="G124" i="1"/>
  <c r="E124" i="1"/>
  <c r="W240" i="1"/>
  <c r="G237" i="1"/>
  <c r="G236" i="1"/>
  <c r="Q234" i="1"/>
  <c r="U230" i="1"/>
  <c r="G229" i="1"/>
  <c r="G228" i="1"/>
  <c r="T227" i="1"/>
  <c r="W226" i="1"/>
  <c r="G220" i="1"/>
  <c r="W219" i="1"/>
  <c r="G217" i="1"/>
  <c r="W201" i="1"/>
  <c r="W197" i="1"/>
  <c r="U195" i="1"/>
  <c r="Q194" i="1"/>
  <c r="T194" i="1"/>
  <c r="G192" i="1"/>
  <c r="V191" i="1"/>
  <c r="Q191" i="1"/>
  <c r="E191" i="1"/>
  <c r="E190" i="1"/>
  <c r="V187" i="1"/>
  <c r="Q187" i="1"/>
  <c r="Q185" i="1"/>
  <c r="G181" i="1"/>
  <c r="W179" i="1"/>
  <c r="U176" i="1"/>
  <c r="W171" i="1"/>
  <c r="E167" i="1"/>
  <c r="H167" i="1"/>
  <c r="V167" i="1" s="1"/>
  <c r="V165" i="1"/>
  <c r="R164" i="1"/>
  <c r="X164" i="1" s="1"/>
  <c r="G159" i="1"/>
  <c r="Z159" i="1"/>
  <c r="H156" i="1"/>
  <c r="S152" i="1"/>
  <c r="S149" i="1"/>
  <c r="V149" i="1"/>
  <c r="R144" i="1"/>
  <c r="X144" i="1" s="1"/>
  <c r="S144" i="1"/>
  <c r="E143" i="1"/>
  <c r="H143" i="1"/>
  <c r="V141" i="1"/>
  <c r="S140" i="1"/>
  <c r="H138" i="1"/>
  <c r="E137" i="1"/>
  <c r="AB136" i="1"/>
  <c r="E135" i="1"/>
  <c r="H135" i="1"/>
  <c r="T135" i="1" s="1"/>
  <c r="V133" i="1"/>
  <c r="W132" i="1"/>
  <c r="T132" i="1"/>
  <c r="W128" i="1"/>
  <c r="T128" i="1"/>
  <c r="G127" i="1"/>
  <c r="E127" i="1"/>
  <c r="AB124" i="1"/>
  <c r="S118" i="1"/>
  <c r="R108" i="1"/>
  <c r="X108" i="1" s="1"/>
  <c r="W108" i="1"/>
  <c r="T108" i="1"/>
  <c r="V108" i="1"/>
  <c r="S108" i="1"/>
  <c r="V172" i="1"/>
  <c r="Q172" i="1"/>
  <c r="U170" i="1"/>
  <c r="T166" i="1"/>
  <c r="G166" i="1"/>
  <c r="W165" i="1"/>
  <c r="R165" i="1"/>
  <c r="X165" i="1" s="1"/>
  <c r="E164" i="1"/>
  <c r="G161" i="1"/>
  <c r="T153" i="1"/>
  <c r="G153" i="1"/>
  <c r="V152" i="1"/>
  <c r="E152" i="1"/>
  <c r="U151" i="1"/>
  <c r="H146" i="1"/>
  <c r="T145" i="1"/>
  <c r="G145" i="1"/>
  <c r="G141" i="1"/>
  <c r="G140" i="1"/>
  <c r="W136" i="1"/>
  <c r="U134" i="1"/>
  <c r="G133" i="1"/>
  <c r="U132" i="1"/>
  <c r="R130" i="1"/>
  <c r="X130" i="1" s="1"/>
  <c r="G129" i="1"/>
  <c r="U128" i="1"/>
  <c r="W127" i="1"/>
  <c r="U126" i="1"/>
  <c r="E126" i="1"/>
  <c r="E123" i="1"/>
  <c r="E121" i="1"/>
  <c r="W117" i="1"/>
  <c r="V116" i="1"/>
  <c r="G116" i="1"/>
  <c r="G115" i="1"/>
  <c r="Z114" i="1"/>
  <c r="Z112" i="1"/>
  <c r="G111" i="1"/>
  <c r="W110" i="1"/>
  <c r="Q110" i="1"/>
  <c r="H109" i="1"/>
  <c r="Q106" i="1"/>
  <c r="H105" i="1"/>
  <c r="W105" i="1" s="1"/>
  <c r="Q104" i="1"/>
  <c r="V102" i="1"/>
  <c r="G102" i="1"/>
  <c r="S100" i="1"/>
  <c r="Q95" i="1"/>
  <c r="E94" i="1"/>
  <c r="E93" i="1"/>
  <c r="H92" i="1"/>
  <c r="R92" i="1" s="1"/>
  <c r="X92" i="1" s="1"/>
  <c r="H89" i="1"/>
  <c r="W89" i="1" s="1"/>
  <c r="T85" i="1"/>
  <c r="V85" i="1"/>
  <c r="E111" i="1"/>
  <c r="E108" i="1"/>
  <c r="U107" i="1"/>
  <c r="E107" i="1"/>
  <c r="R106" i="1"/>
  <c r="X106" i="1" s="1"/>
  <c r="W106" i="1"/>
  <c r="S102" i="1"/>
  <c r="Z96" i="1"/>
  <c r="AB96" i="1" s="1"/>
  <c r="G95" i="1"/>
  <c r="S94" i="1"/>
  <c r="Q94" i="1"/>
  <c r="Q93" i="1"/>
  <c r="S88" i="1"/>
  <c r="V88" i="1"/>
  <c r="W118" i="1"/>
  <c r="E113" i="1"/>
  <c r="H113" i="1"/>
  <c r="W113" i="1" s="1"/>
  <c r="AB111" i="1"/>
  <c r="Q108" i="1"/>
  <c r="T95" i="1"/>
  <c r="S95" i="1"/>
  <c r="R93" i="1"/>
  <c r="X93" i="1" s="1"/>
  <c r="V93" i="1"/>
  <c r="S86" i="1"/>
  <c r="V86" i="1"/>
  <c r="Q86" i="1"/>
  <c r="H83" i="1"/>
  <c r="G83" i="1"/>
  <c r="S77" i="1"/>
  <c r="S75" i="1"/>
  <c r="T75" i="1"/>
  <c r="V75" i="1"/>
  <c r="Q75" i="1"/>
  <c r="G147" i="1"/>
  <c r="U145" i="1"/>
  <c r="V134" i="1"/>
  <c r="Q134" i="1"/>
  <c r="Y134" i="1" s="1"/>
  <c r="T133" i="1"/>
  <c r="V132" i="1"/>
  <c r="E132" i="1"/>
  <c r="T129" i="1"/>
  <c r="V128" i="1"/>
  <c r="E128" i="1"/>
  <c r="T127" i="1"/>
  <c r="V126" i="1"/>
  <c r="Q126" i="1"/>
  <c r="V123" i="1"/>
  <c r="V121" i="1"/>
  <c r="H120" i="1"/>
  <c r="W119" i="1"/>
  <c r="G118" i="1"/>
  <c r="W116" i="1"/>
  <c r="H115" i="1"/>
  <c r="W115" i="1" s="1"/>
  <c r="H111" i="1"/>
  <c r="W111" i="1" s="1"/>
  <c r="U108" i="1"/>
  <c r="Q107" i="1"/>
  <c r="G107" i="1"/>
  <c r="R104" i="1"/>
  <c r="X104" i="1" s="1"/>
  <c r="H98" i="1"/>
  <c r="S96" i="1"/>
  <c r="V96" i="1"/>
  <c r="T96" i="1"/>
  <c r="W95" i="1"/>
  <c r="R95" i="1"/>
  <c r="S93" i="1"/>
  <c r="E92" i="1"/>
  <c r="H90" i="1"/>
  <c r="W90" i="1" s="1"/>
  <c r="T86" i="1"/>
  <c r="U114" i="1"/>
  <c r="U112" i="1"/>
  <c r="T110" i="1"/>
  <c r="G110" i="1"/>
  <c r="AB109" i="1"/>
  <c r="G108" i="1"/>
  <c r="W107" i="1"/>
  <c r="AB107" i="1"/>
  <c r="G106" i="1"/>
  <c r="AB105" i="1"/>
  <c r="E103" i="1"/>
  <c r="E102" i="1"/>
  <c r="E101" i="1"/>
  <c r="E100" i="1"/>
  <c r="U96" i="1"/>
  <c r="E96" i="1"/>
  <c r="W94" i="1"/>
  <c r="W93" i="1"/>
  <c r="H87" i="1"/>
  <c r="W87" i="1" s="1"/>
  <c r="W86" i="1"/>
  <c r="E85" i="1"/>
  <c r="E80" i="1"/>
  <c r="E77" i="1"/>
  <c r="G75" i="1"/>
  <c r="H71" i="1"/>
  <c r="V71" i="1" s="1"/>
  <c r="S56" i="1"/>
  <c r="T56" i="1"/>
  <c r="S54" i="1"/>
  <c r="T54" i="1"/>
  <c r="U54" i="1"/>
  <c r="V54" i="1"/>
  <c r="Q54" i="1"/>
  <c r="T74" i="1"/>
  <c r="Q74" i="1"/>
  <c r="E74" i="1"/>
  <c r="S59" i="1"/>
  <c r="H81" i="1"/>
  <c r="E81" i="1"/>
  <c r="Z64" i="1"/>
  <c r="G64" i="1"/>
  <c r="V62" i="1"/>
  <c r="S61" i="1"/>
  <c r="E99" i="1"/>
  <c r="W97" i="1"/>
  <c r="U95" i="1"/>
  <c r="E95" i="1"/>
  <c r="W88" i="1"/>
  <c r="W85" i="1"/>
  <c r="U84" i="1"/>
  <c r="E83" i="1"/>
  <c r="U75" i="1"/>
  <c r="E75" i="1"/>
  <c r="R74" i="1"/>
  <c r="X74" i="1" s="1"/>
  <c r="S73" i="1"/>
  <c r="T73" i="1"/>
  <c r="H67" i="1"/>
  <c r="V67" i="1" s="1"/>
  <c r="S62" i="1"/>
  <c r="W61" i="1"/>
  <c r="W62" i="1"/>
  <c r="Z60" i="1"/>
  <c r="G54" i="1"/>
  <c r="V35" i="1"/>
  <c r="U34" i="1"/>
  <c r="Q27" i="1"/>
  <c r="E21" i="46"/>
  <c r="U73" i="1"/>
  <c r="E73" i="1"/>
  <c r="E70" i="1"/>
  <c r="V64" i="1"/>
  <c r="R64" i="1"/>
  <c r="X64" i="1" s="1"/>
  <c r="Y64" i="1" s="1"/>
  <c r="E62" i="1"/>
  <c r="H60" i="1"/>
  <c r="W60" i="1" s="1"/>
  <c r="E57" i="1"/>
  <c r="G56" i="1"/>
  <c r="G55" i="1"/>
  <c r="W54" i="1"/>
  <c r="S52" i="1"/>
  <c r="Q50" i="1"/>
  <c r="T50" i="1"/>
  <c r="Q45" i="1"/>
  <c r="T45" i="1"/>
  <c r="S41" i="1"/>
  <c r="R33" i="1"/>
  <c r="T31" i="1"/>
  <c r="V27" i="1"/>
  <c r="H26" i="1"/>
  <c r="U26" i="1" s="1"/>
  <c r="E22" i="46"/>
  <c r="W56" i="1"/>
  <c r="R56" i="1"/>
  <c r="Q85" i="1"/>
  <c r="W83" i="1"/>
  <c r="W82" i="1"/>
  <c r="W80" i="1"/>
  <c r="W77" i="1"/>
  <c r="W75" i="1"/>
  <c r="W74" i="1"/>
  <c r="W73" i="1"/>
  <c r="W72" i="1"/>
  <c r="H70" i="1"/>
  <c r="S70" i="1" s="1"/>
  <c r="E66" i="1"/>
  <c r="G62" i="1"/>
  <c r="V61" i="1"/>
  <c r="H57" i="1"/>
  <c r="Z56" i="1"/>
  <c r="V56" i="1"/>
  <c r="E56" i="1"/>
  <c r="H55" i="1"/>
  <c r="S55" i="1" s="1"/>
  <c r="E54" i="1"/>
  <c r="Q52" i="1"/>
  <c r="V50" i="1"/>
  <c r="E50" i="1"/>
  <c r="R47" i="1"/>
  <c r="E47" i="1"/>
  <c r="V45" i="1"/>
  <c r="U35" i="1"/>
  <c r="W33" i="1"/>
  <c r="U27" i="1"/>
  <c r="AC44" i="1"/>
  <c r="Z35" i="1"/>
  <c r="G27" i="1"/>
  <c r="S44" i="1"/>
  <c r="W44" i="1"/>
  <c r="R32" i="1"/>
  <c r="W32" i="1"/>
  <c r="U32" i="1"/>
  <c r="S37" i="1"/>
  <c r="H36" i="1"/>
  <c r="T36" i="1" s="1"/>
  <c r="E32" i="1"/>
  <c r="H28" i="1"/>
  <c r="S28" i="1" s="1"/>
  <c r="T35" i="1"/>
  <c r="S29" i="1"/>
  <c r="S38" i="1"/>
  <c r="R29" i="1"/>
  <c r="S32" i="1"/>
  <c r="T32" i="1"/>
  <c r="U30" i="1"/>
  <c r="V29" i="1"/>
  <c r="Q29" i="1"/>
  <c r="R25" i="1"/>
  <c r="S42" i="1"/>
  <c r="U31" i="1"/>
  <c r="W29" i="1"/>
  <c r="V25" i="1"/>
  <c r="Q25" i="1"/>
  <c r="W25" i="1"/>
  <c r="E12" i="46"/>
  <c r="B7" i="46"/>
  <c r="B8" i="46" s="1"/>
  <c r="E9" i="46"/>
  <c r="E13" i="46"/>
  <c r="E8" i="46"/>
  <c r="I16" i="46"/>
  <c r="E16" i="46"/>
  <c r="V241" i="1"/>
  <c r="W241" i="1"/>
  <c r="S241" i="1"/>
  <c r="AB225" i="1"/>
  <c r="AK244" i="1"/>
  <c r="Z244" i="1"/>
  <c r="V243" i="1"/>
  <c r="E243" i="1"/>
  <c r="E241" i="1"/>
  <c r="E237" i="1"/>
  <c r="U233" i="1"/>
  <c r="R229" i="1"/>
  <c r="X229" i="1" s="1"/>
  <c r="E229" i="1"/>
  <c r="U225" i="1"/>
  <c r="G222" i="1"/>
  <c r="I214" i="1"/>
  <c r="AA214" i="1" s="1"/>
  <c r="AB214" i="1" s="1"/>
  <c r="I207" i="1"/>
  <c r="AA207" i="1" s="1"/>
  <c r="AB207" i="1" s="1"/>
  <c r="I235" i="1"/>
  <c r="AA235" i="1" s="1"/>
  <c r="AB235" i="1" s="1"/>
  <c r="I230" i="1"/>
  <c r="AA230" i="1" s="1"/>
  <c r="AB230" i="1" s="1"/>
  <c r="I227" i="1"/>
  <c r="AA227" i="1" s="1"/>
  <c r="AB227" i="1" s="1"/>
  <c r="E217" i="1"/>
  <c r="I213" i="1"/>
  <c r="AA213" i="1" s="1"/>
  <c r="AB213" i="1" s="1"/>
  <c r="I212" i="1"/>
  <c r="AA212" i="1" s="1"/>
  <c r="AB212" i="1" s="1"/>
  <c r="I211" i="1"/>
  <c r="AA211" i="1" s="1"/>
  <c r="AB211" i="1" s="1"/>
  <c r="I210" i="1"/>
  <c r="AA210" i="1" s="1"/>
  <c r="I209" i="1"/>
  <c r="AA209" i="1" s="1"/>
  <c r="AB209" i="1" s="1"/>
  <c r="I206" i="1"/>
  <c r="AA206" i="1" s="1"/>
  <c r="AB206" i="1" s="1"/>
  <c r="R172" i="1"/>
  <c r="W172" i="1"/>
  <c r="S172" i="1"/>
  <c r="U172" i="1"/>
  <c r="AA244" i="1"/>
  <c r="AE244" i="1"/>
  <c r="AM244" i="1" s="1"/>
  <c r="AI244" i="1"/>
  <c r="W243" i="1"/>
  <c r="H239" i="1"/>
  <c r="W237" i="1"/>
  <c r="I236" i="1"/>
  <c r="AA236" i="1" s="1"/>
  <c r="AB236" i="1" s="1"/>
  <c r="U229" i="1"/>
  <c r="W229" i="1"/>
  <c r="I228" i="1"/>
  <c r="AA228" i="1" s="1"/>
  <c r="AB228" i="1" s="1"/>
  <c r="H224" i="1"/>
  <c r="I208" i="1"/>
  <c r="AA208" i="1" s="1"/>
  <c r="AB208" i="1" s="1"/>
  <c r="R208" i="1"/>
  <c r="AL244" i="1"/>
  <c r="AG244" i="1"/>
  <c r="G241" i="1"/>
  <c r="G239" i="1"/>
  <c r="W235" i="1"/>
  <c r="I234" i="1"/>
  <c r="AA234" i="1" s="1"/>
  <c r="R231" i="1"/>
  <c r="X231" i="1" s="1"/>
  <c r="W227" i="1"/>
  <c r="I226" i="1"/>
  <c r="AA226" i="1" s="1"/>
  <c r="AB226" i="1" s="1"/>
  <c r="W217" i="1"/>
  <c r="I216" i="1"/>
  <c r="AA216" i="1" s="1"/>
  <c r="AB216" i="1" s="1"/>
  <c r="AA173" i="1"/>
  <c r="AE173" i="1"/>
  <c r="AI173" i="1"/>
  <c r="AJ173" i="1"/>
  <c r="AK173" i="1"/>
  <c r="AG173" i="1"/>
  <c r="AL173" i="1"/>
  <c r="I205" i="1"/>
  <c r="AA205" i="1" s="1"/>
  <c r="AB205" i="1" s="1"/>
  <c r="I194" i="1"/>
  <c r="AA194" i="1" s="1"/>
  <c r="AB194" i="1" s="1"/>
  <c r="I189" i="1"/>
  <c r="AA189" i="1" s="1"/>
  <c r="AB189" i="1" s="1"/>
  <c r="I186" i="1"/>
  <c r="AA186" i="1" s="1"/>
  <c r="R184" i="1"/>
  <c r="X184" i="1" s="1"/>
  <c r="V184" i="1"/>
  <c r="I168" i="1"/>
  <c r="AA168" i="1" s="1"/>
  <c r="I167" i="1"/>
  <c r="AA167" i="1" s="1"/>
  <c r="AB167" i="1" s="1"/>
  <c r="Z204" i="1"/>
  <c r="AB204" i="1" s="1"/>
  <c r="AD204" i="1" s="1"/>
  <c r="E200" i="1"/>
  <c r="G196" i="1"/>
  <c r="I195" i="1"/>
  <c r="AA195" i="1" s="1"/>
  <c r="AB195" i="1" s="1"/>
  <c r="R192" i="1"/>
  <c r="X192" i="1" s="1"/>
  <c r="E192" i="1"/>
  <c r="U188" i="1"/>
  <c r="W188" i="1"/>
  <c r="G188" i="1"/>
  <c r="I187" i="1"/>
  <c r="AA187" i="1" s="1"/>
  <c r="AB187" i="1" s="1"/>
  <c r="S184" i="1"/>
  <c r="G184" i="1"/>
  <c r="Z184" i="1"/>
  <c r="G182" i="1"/>
  <c r="E181" i="1"/>
  <c r="H180" i="1"/>
  <c r="H178" i="1"/>
  <c r="W176" i="1"/>
  <c r="I176" i="1"/>
  <c r="AF176" i="1" s="1"/>
  <c r="V174" i="1"/>
  <c r="I174" i="1"/>
  <c r="AG174" i="1" s="1"/>
  <c r="E174" i="1"/>
  <c r="AF173" i="1"/>
  <c r="G173" i="1"/>
  <c r="E172" i="1"/>
  <c r="G171" i="1"/>
  <c r="W170" i="1"/>
  <c r="I170" i="1"/>
  <c r="AA170" i="1" s="1"/>
  <c r="AB170" i="1" s="1"/>
  <c r="H168" i="1"/>
  <c r="U168" i="1" s="1"/>
  <c r="I166" i="1"/>
  <c r="AA166" i="1" s="1"/>
  <c r="I165" i="1"/>
  <c r="AA165" i="1" s="1"/>
  <c r="AB165" i="1" s="1"/>
  <c r="E165" i="1"/>
  <c r="AB146" i="1"/>
  <c r="I193" i="1"/>
  <c r="AA193" i="1" s="1"/>
  <c r="AB193" i="1" s="1"/>
  <c r="R190" i="1"/>
  <c r="X190" i="1" s="1"/>
  <c r="I185" i="1"/>
  <c r="AA185" i="1" s="1"/>
  <c r="AB185" i="1" s="1"/>
  <c r="W184" i="1"/>
  <c r="Q184" i="1"/>
  <c r="G180" i="1"/>
  <c r="G178" i="1"/>
  <c r="Q176" i="1"/>
  <c r="T176" i="1"/>
  <c r="I172" i="1"/>
  <c r="AG172" i="1" s="1"/>
  <c r="R171" i="1"/>
  <c r="I169" i="1"/>
  <c r="AA169" i="1" s="1"/>
  <c r="AB169" i="1" s="1"/>
  <c r="AB168" i="1"/>
  <c r="G168" i="1"/>
  <c r="H202" i="1"/>
  <c r="W200" i="1"/>
  <c r="W192" i="1"/>
  <c r="I191" i="1"/>
  <c r="AA191" i="1" s="1"/>
  <c r="AB191" i="1" s="1"/>
  <c r="R188" i="1"/>
  <c r="X188" i="1" s="1"/>
  <c r="U184" i="1"/>
  <c r="AH184" i="1"/>
  <c r="AL184" i="1"/>
  <c r="V182" i="1"/>
  <c r="E182" i="1"/>
  <c r="W181" i="1"/>
  <c r="G176" i="1"/>
  <c r="U175" i="1"/>
  <c r="I175" i="1"/>
  <c r="AG175" i="1" s="1"/>
  <c r="W174" i="1"/>
  <c r="Q174" i="1"/>
  <c r="G174" i="1"/>
  <c r="AH173" i="1"/>
  <c r="R173" i="1"/>
  <c r="T172" i="1"/>
  <c r="V171" i="1"/>
  <c r="I171" i="1"/>
  <c r="AA171" i="1" s="1"/>
  <c r="AB171" i="1" s="1"/>
  <c r="E171" i="1"/>
  <c r="G170" i="1"/>
  <c r="H169" i="1"/>
  <c r="R169" i="1" s="1"/>
  <c r="AB166" i="1"/>
  <c r="AB150" i="1"/>
  <c r="W166" i="1"/>
  <c r="Q165" i="1"/>
  <c r="W163" i="1"/>
  <c r="W161" i="1"/>
  <c r="W159" i="1"/>
  <c r="W157" i="1"/>
  <c r="Q156" i="1"/>
  <c r="W155" i="1"/>
  <c r="Q154" i="1"/>
  <c r="W153" i="1"/>
  <c r="Q152" i="1"/>
  <c r="W151" i="1"/>
  <c r="W149" i="1"/>
  <c r="W145" i="1"/>
  <c r="U144" i="1"/>
  <c r="Q144" i="1"/>
  <c r="E141" i="1"/>
  <c r="R133" i="1"/>
  <c r="X133" i="1" s="1"/>
  <c r="I131" i="1"/>
  <c r="AA131" i="1" s="1"/>
  <c r="AB131" i="1" s="1"/>
  <c r="R129" i="1"/>
  <c r="X129" i="1" s="1"/>
  <c r="I129" i="1"/>
  <c r="AA129" i="1" s="1"/>
  <c r="AB129" i="1" s="1"/>
  <c r="I125" i="1"/>
  <c r="AA125" i="1" s="1"/>
  <c r="AB125" i="1" s="1"/>
  <c r="I155" i="1"/>
  <c r="AA155" i="1" s="1"/>
  <c r="AB155" i="1" s="1"/>
  <c r="I153" i="1"/>
  <c r="AA153" i="1" s="1"/>
  <c r="AB153" i="1" s="1"/>
  <c r="I151" i="1"/>
  <c r="AA151" i="1" s="1"/>
  <c r="AB151" i="1" s="1"/>
  <c r="I149" i="1"/>
  <c r="AA149" i="1" s="1"/>
  <c r="AB149" i="1" s="1"/>
  <c r="I147" i="1"/>
  <c r="AA147" i="1" s="1"/>
  <c r="AB147" i="1" s="1"/>
  <c r="I145" i="1"/>
  <c r="AA145" i="1" s="1"/>
  <c r="AB145" i="1" s="1"/>
  <c r="I134" i="1"/>
  <c r="AA134" i="1" s="1"/>
  <c r="Q132" i="1"/>
  <c r="I132" i="1"/>
  <c r="AA132" i="1" s="1"/>
  <c r="AB132" i="1" s="1"/>
  <c r="Q130" i="1"/>
  <c r="I130" i="1"/>
  <c r="AA130" i="1" s="1"/>
  <c r="AB130" i="1" s="1"/>
  <c r="Q128" i="1"/>
  <c r="I128" i="1"/>
  <c r="AA128" i="1" s="1"/>
  <c r="AB128" i="1" s="1"/>
  <c r="I127" i="1"/>
  <c r="AA127" i="1" s="1"/>
  <c r="I116" i="1"/>
  <c r="AA116" i="1" s="1"/>
  <c r="AB116" i="1" s="1"/>
  <c r="W141" i="1"/>
  <c r="U133" i="1"/>
  <c r="W133" i="1"/>
  <c r="V129" i="1"/>
  <c r="W129" i="1"/>
  <c r="Z144" i="1"/>
  <c r="AB144" i="1" s="1"/>
  <c r="V144" i="1"/>
  <c r="R135" i="1"/>
  <c r="E133" i="1"/>
  <c r="G132" i="1"/>
  <c r="E131" i="1"/>
  <c r="G130" i="1"/>
  <c r="E129" i="1"/>
  <c r="G128" i="1"/>
  <c r="AB127" i="1"/>
  <c r="I114" i="1"/>
  <c r="AA114" i="1" s="1"/>
  <c r="I112" i="1"/>
  <c r="AA112" i="1" s="1"/>
  <c r="I110" i="1"/>
  <c r="AA110" i="1" s="1"/>
  <c r="AB110" i="1" s="1"/>
  <c r="I108" i="1"/>
  <c r="AA108" i="1" s="1"/>
  <c r="AB108" i="1" s="1"/>
  <c r="I106" i="1"/>
  <c r="AA106" i="1" s="1"/>
  <c r="AB106" i="1" s="1"/>
  <c r="I89" i="1"/>
  <c r="AA89" i="1" s="1"/>
  <c r="AB89" i="1" s="1"/>
  <c r="I86" i="1"/>
  <c r="AA86" i="1" s="1"/>
  <c r="AB86" i="1" s="1"/>
  <c r="R86" i="1"/>
  <c r="X86" i="1" s="1"/>
  <c r="I76" i="1"/>
  <c r="AA76" i="1" s="1"/>
  <c r="AB76" i="1" s="1"/>
  <c r="I73" i="1"/>
  <c r="AA73" i="1" s="1"/>
  <c r="AB73" i="1" s="1"/>
  <c r="R73" i="1"/>
  <c r="X73" i="1" s="1"/>
  <c r="Y73" i="1" s="1"/>
  <c r="G71" i="1"/>
  <c r="Z71" i="1"/>
  <c r="S107" i="1"/>
  <c r="S105" i="1"/>
  <c r="G103" i="1"/>
  <c r="R96" i="1"/>
  <c r="I95" i="1"/>
  <c r="AA95" i="1" s="1"/>
  <c r="AB95" i="1" s="1"/>
  <c r="R94" i="1"/>
  <c r="X94" i="1" s="1"/>
  <c r="Y94" i="1" s="1"/>
  <c r="I91" i="1"/>
  <c r="AA91" i="1" s="1"/>
  <c r="AB91" i="1" s="1"/>
  <c r="I88" i="1"/>
  <c r="AA88" i="1" s="1"/>
  <c r="AB88" i="1" s="1"/>
  <c r="R88" i="1"/>
  <c r="X88" i="1" s="1"/>
  <c r="I75" i="1"/>
  <c r="AA75" i="1" s="1"/>
  <c r="AB75" i="1" s="1"/>
  <c r="R75" i="1"/>
  <c r="Q66" i="1"/>
  <c r="I65" i="1"/>
  <c r="AA65" i="1" s="1"/>
  <c r="I126" i="1"/>
  <c r="AA126" i="1" s="1"/>
  <c r="AB126" i="1" s="1"/>
  <c r="V124" i="1"/>
  <c r="R124" i="1"/>
  <c r="X124" i="1" s="1"/>
  <c r="I115" i="1"/>
  <c r="AA115" i="1" s="1"/>
  <c r="AB115" i="1" s="1"/>
  <c r="R107" i="1"/>
  <c r="X107" i="1" s="1"/>
  <c r="R105" i="1"/>
  <c r="X105" i="1" s="1"/>
  <c r="S103" i="1"/>
  <c r="H101" i="1"/>
  <c r="I93" i="1"/>
  <c r="AA93" i="1" s="1"/>
  <c r="AB93" i="1" s="1"/>
  <c r="I90" i="1"/>
  <c r="AA90" i="1" s="1"/>
  <c r="AB90" i="1" s="1"/>
  <c r="R90" i="1"/>
  <c r="X90" i="1" s="1"/>
  <c r="I85" i="1"/>
  <c r="AA85" i="1" s="1"/>
  <c r="I72" i="1"/>
  <c r="AA72" i="1" s="1"/>
  <c r="AB72" i="1" s="1"/>
  <c r="Q70" i="1"/>
  <c r="I69" i="1"/>
  <c r="AA69" i="1" s="1"/>
  <c r="E68" i="1"/>
  <c r="H68" i="1"/>
  <c r="V68" i="1" s="1"/>
  <c r="R66" i="1"/>
  <c r="X66" i="1" s="1"/>
  <c r="U66" i="1"/>
  <c r="W66" i="1"/>
  <c r="E63" i="1"/>
  <c r="H63" i="1"/>
  <c r="U124" i="1"/>
  <c r="W114" i="1"/>
  <c r="Z104" i="1"/>
  <c r="W103" i="1"/>
  <c r="G101" i="1"/>
  <c r="Z101" i="1"/>
  <c r="I92" i="1"/>
  <c r="AA92" i="1" s="1"/>
  <c r="AB92" i="1" s="1"/>
  <c r="I87" i="1"/>
  <c r="AA87" i="1" s="1"/>
  <c r="AB87" i="1" s="1"/>
  <c r="I74" i="1"/>
  <c r="AA74" i="1" s="1"/>
  <c r="AB74" i="1" s="1"/>
  <c r="R70" i="1"/>
  <c r="X70" i="1" s="1"/>
  <c r="U70" i="1"/>
  <c r="W70" i="1"/>
  <c r="G67" i="1"/>
  <c r="Z67" i="1"/>
  <c r="R71" i="1"/>
  <c r="X71" i="1" s="1"/>
  <c r="T70" i="1"/>
  <c r="Z70" i="1"/>
  <c r="G70" i="1"/>
  <c r="H69" i="1"/>
  <c r="T69" i="1" s="1"/>
  <c r="I68" i="1"/>
  <c r="AA68" i="1" s="1"/>
  <c r="T66" i="1"/>
  <c r="Z66" i="1"/>
  <c r="G66" i="1"/>
  <c r="H65" i="1"/>
  <c r="R65" i="1" s="1"/>
  <c r="X65" i="1" s="1"/>
  <c r="AG64" i="1"/>
  <c r="AK64" i="1"/>
  <c r="AA64" i="1"/>
  <c r="AE64" i="1"/>
  <c r="AM64" i="1" s="1"/>
  <c r="AI64" i="1"/>
  <c r="Z62" i="1"/>
  <c r="Q49" i="1"/>
  <c r="I49" i="1"/>
  <c r="I71" i="1"/>
  <c r="AA71" i="1" s="1"/>
  <c r="G69" i="1"/>
  <c r="Z69" i="1"/>
  <c r="I67" i="1"/>
  <c r="AA67" i="1" s="1"/>
  <c r="G65" i="1"/>
  <c r="Z65" i="1"/>
  <c r="V70" i="1"/>
  <c r="I70" i="1"/>
  <c r="AA70" i="1" s="1"/>
  <c r="Z68" i="1"/>
  <c r="G68" i="1"/>
  <c r="V66" i="1"/>
  <c r="I66" i="1"/>
  <c r="AA66" i="1" s="1"/>
  <c r="G63" i="1"/>
  <c r="Z63" i="1"/>
  <c r="E53" i="1"/>
  <c r="H53" i="1"/>
  <c r="V53" i="1" s="1"/>
  <c r="G61" i="1"/>
  <c r="W59" i="1"/>
  <c r="AG54" i="1"/>
  <c r="W52" i="1"/>
  <c r="I51" i="1"/>
  <c r="AG51" i="1" s="1"/>
  <c r="AG49" i="1"/>
  <c r="U45" i="1"/>
  <c r="I45" i="1"/>
  <c r="AG45" i="1" s="1"/>
  <c r="I53" i="1"/>
  <c r="AF53" i="1" s="1"/>
  <c r="V47" i="1"/>
  <c r="I47" i="1"/>
  <c r="AH47" i="1" s="1"/>
  <c r="Q47" i="1"/>
  <c r="E61" i="1"/>
  <c r="Q56" i="1"/>
  <c r="I56" i="1"/>
  <c r="AH56" i="1" s="1"/>
  <c r="T55" i="1"/>
  <c r="U55" i="1"/>
  <c r="W55" i="1"/>
  <c r="AA54" i="1"/>
  <c r="AC54" i="1" s="1"/>
  <c r="AI54" i="1"/>
  <c r="AF54" i="1"/>
  <c r="AK54" i="1"/>
  <c r="AL54" i="1"/>
  <c r="E51" i="1"/>
  <c r="H51" i="1"/>
  <c r="W51" i="1" s="1"/>
  <c r="W50" i="1"/>
  <c r="I50" i="1"/>
  <c r="AE50" i="1" s="1"/>
  <c r="R50" i="1"/>
  <c r="U49" i="1"/>
  <c r="R49" i="1"/>
  <c r="W49" i="1"/>
  <c r="T46" i="1"/>
  <c r="G57" i="1"/>
  <c r="U56" i="1"/>
  <c r="AH54" i="1"/>
  <c r="R54" i="1"/>
  <c r="W46" i="1"/>
  <c r="I46" i="1"/>
  <c r="AF46" i="1" s="1"/>
  <c r="G46" i="1"/>
  <c r="E46" i="1"/>
  <c r="G44" i="1"/>
  <c r="E44" i="1"/>
  <c r="E59" i="1"/>
  <c r="R55" i="1"/>
  <c r="G53" i="1"/>
  <c r="U52" i="1"/>
  <c r="I52" i="1"/>
  <c r="AH52" i="1" s="1"/>
  <c r="G51" i="1"/>
  <c r="T49" i="1"/>
  <c r="G47" i="1"/>
  <c r="V55" i="1"/>
  <c r="AE54" i="1"/>
  <c r="I55" i="1"/>
  <c r="AH55" i="1" s="1"/>
  <c r="E55" i="1"/>
  <c r="R51" i="1"/>
  <c r="U48" i="1"/>
  <c r="I48" i="1"/>
  <c r="S46" i="1"/>
  <c r="V46" i="1"/>
  <c r="Q44" i="1"/>
  <c r="U44" i="1"/>
  <c r="R44" i="1"/>
  <c r="X44" i="1" s="1"/>
  <c r="V44" i="1"/>
  <c r="T44" i="1"/>
  <c r="R46" i="1"/>
  <c r="W45" i="1"/>
  <c r="G42" i="1"/>
  <c r="E40" i="1"/>
  <c r="V36" i="1"/>
  <c r="I36" i="1"/>
  <c r="AG36" i="1" s="1"/>
  <c r="V34" i="1"/>
  <c r="I34" i="1"/>
  <c r="U33" i="1"/>
  <c r="I33" i="1"/>
  <c r="V30" i="1"/>
  <c r="I30" i="1"/>
  <c r="AF30" i="1" s="1"/>
  <c r="U29" i="1"/>
  <c r="I29" i="1"/>
  <c r="I26" i="1"/>
  <c r="AF26" i="1" s="1"/>
  <c r="U25" i="1"/>
  <c r="I25" i="1"/>
  <c r="AG25" i="1" s="1"/>
  <c r="S34" i="1"/>
  <c r="W34" i="1"/>
  <c r="G32" i="1"/>
  <c r="Z32" i="1"/>
  <c r="R30" i="1"/>
  <c r="S30" i="1"/>
  <c r="W30" i="1"/>
  <c r="G28" i="1"/>
  <c r="Z28" i="1"/>
  <c r="G36" i="1"/>
  <c r="Z36" i="1"/>
  <c r="I35" i="1"/>
  <c r="AF35" i="1" s="1"/>
  <c r="T34" i="1"/>
  <c r="AF34" i="1"/>
  <c r="W31" i="1"/>
  <c r="I31" i="1"/>
  <c r="AG31" i="1" s="1"/>
  <c r="R31" i="1"/>
  <c r="T30" i="1"/>
  <c r="W27" i="1"/>
  <c r="I27" i="1"/>
  <c r="AH27" i="1" s="1"/>
  <c r="R27" i="1"/>
  <c r="AF45" i="1"/>
  <c r="AK44" i="1"/>
  <c r="G38" i="1"/>
  <c r="R34" i="1"/>
  <c r="V32" i="1"/>
  <c r="Q32" i="1"/>
  <c r="I32" i="1"/>
  <c r="AF32" i="1" s="1"/>
  <c r="I28" i="1"/>
  <c r="AF28" i="1" s="1"/>
  <c r="G34" i="1"/>
  <c r="G30" i="1"/>
  <c r="G26" i="1"/>
  <c r="E7" i="46"/>
  <c r="E10" i="46"/>
  <c r="E15" i="46"/>
  <c r="E5" i="46"/>
  <c r="E6" i="46"/>
  <c r="E11" i="46"/>
  <c r="E14" i="46"/>
  <c r="W6" i="46"/>
  <c r="V6" i="46"/>
  <c r="R6" i="46"/>
  <c r="W14" i="46"/>
  <c r="V14" i="46"/>
  <c r="R14" i="46"/>
  <c r="W8" i="46"/>
  <c r="V8" i="46"/>
  <c r="R8" i="46"/>
  <c r="W16" i="46"/>
  <c r="V16" i="46"/>
  <c r="R16" i="46"/>
  <c r="U16" i="46"/>
  <c r="W24" i="46"/>
  <c r="V24" i="46"/>
  <c r="U24" i="46"/>
  <c r="W12" i="46"/>
  <c r="V12" i="46"/>
  <c r="R12" i="46"/>
  <c r="I6" i="46"/>
  <c r="Q6" i="46"/>
  <c r="U6" i="46"/>
  <c r="I8" i="46"/>
  <c r="Q8" i="46"/>
  <c r="U8" i="46"/>
  <c r="I10" i="46"/>
  <c r="Q10" i="46"/>
  <c r="I12" i="46"/>
  <c r="Q12" i="46"/>
  <c r="U12" i="46"/>
  <c r="I14" i="46"/>
  <c r="Q14" i="46"/>
  <c r="U14" i="46"/>
  <c r="Q16" i="46"/>
  <c r="H5" i="46"/>
  <c r="H32" i="46" s="1"/>
  <c r="U32" i="46" s="1"/>
  <c r="H7" i="46"/>
  <c r="H34" i="46" s="1"/>
  <c r="S34" i="46" s="1"/>
  <c r="H9" i="46"/>
  <c r="H36" i="46" s="1"/>
  <c r="S36" i="46" s="1"/>
  <c r="H11" i="46"/>
  <c r="H38" i="46" s="1"/>
  <c r="S38" i="46" s="1"/>
  <c r="H13" i="46"/>
  <c r="H40" i="46" s="1"/>
  <c r="S40" i="46" s="1"/>
  <c r="H15" i="46"/>
  <c r="H42" i="46" s="1"/>
  <c r="S42" i="46" s="1"/>
  <c r="H17" i="46"/>
  <c r="H44" i="46" s="1"/>
  <c r="S44" i="46" s="1"/>
  <c r="H19" i="46"/>
  <c r="H46" i="46" s="1"/>
  <c r="S46" i="46" s="1"/>
  <c r="H21" i="46"/>
  <c r="H48" i="46" s="1"/>
  <c r="S48" i="46" s="1"/>
  <c r="H23" i="46"/>
  <c r="H50" i="46" s="1"/>
  <c r="S50" i="46" s="1"/>
  <c r="I5" i="46"/>
  <c r="I7" i="46"/>
  <c r="I9" i="46"/>
  <c r="I11" i="46"/>
  <c r="I13" i="46"/>
  <c r="I15" i="46"/>
  <c r="E4" i="38"/>
  <c r="K24" i="46" s="1"/>
  <c r="K51" i="46" s="1"/>
  <c r="R51" i="46" s="1"/>
  <c r="D4" i="38"/>
  <c r="J26" i="45"/>
  <c r="D8" i="45"/>
  <c r="F11" i="45"/>
  <c r="C11" i="45" s="1"/>
  <c r="F15" i="45"/>
  <c r="C15" i="45" s="1"/>
  <c r="F19" i="45"/>
  <c r="C19" i="45" s="1"/>
  <c r="F23" i="45"/>
  <c r="C23" i="45" s="1"/>
  <c r="V35" i="45"/>
  <c r="V39" i="45"/>
  <c r="V43" i="45"/>
  <c r="V47" i="45"/>
  <c r="V51" i="45"/>
  <c r="V52" i="45" s="1"/>
  <c r="D10" i="45"/>
  <c r="J12" i="45"/>
  <c r="D14" i="45"/>
  <c r="J16" i="45"/>
  <c r="D18" i="45"/>
  <c r="J20" i="45"/>
  <c r="D22" i="45"/>
  <c r="J24" i="45"/>
  <c r="Y52" i="45"/>
  <c r="F26" i="45" s="1"/>
  <c r="C26" i="45" s="1"/>
  <c r="H25" i="43"/>
  <c r="I25" i="43"/>
  <c r="V39" i="43"/>
  <c r="V38" i="43"/>
  <c r="V43" i="43"/>
  <c r="V47" i="43"/>
  <c r="V33" i="43"/>
  <c r="V51" i="43"/>
  <c r="V52" i="43" s="1"/>
  <c r="V36" i="43"/>
  <c r="V40" i="43"/>
  <c r="V44" i="43"/>
  <c r="V48" i="43"/>
  <c r="V35" i="43"/>
  <c r="V46" i="43"/>
  <c r="V34" i="43"/>
  <c r="V42" i="43"/>
  <c r="V50" i="43"/>
  <c r="V37" i="43"/>
  <c r="V41" i="43"/>
  <c r="V45" i="43"/>
  <c r="V49" i="43"/>
  <c r="D14" i="40"/>
  <c r="F11" i="40"/>
  <c r="D10" i="40"/>
  <c r="F7" i="40"/>
  <c r="D6" i="40"/>
  <c r="F3" i="40"/>
  <c r="F21" i="40"/>
  <c r="F20" i="40"/>
  <c r="F19" i="40"/>
  <c r="F18" i="40"/>
  <c r="F17" i="40"/>
  <c r="F16" i="40"/>
  <c r="F15" i="40"/>
  <c r="F14" i="40"/>
  <c r="F13" i="40"/>
  <c r="F12" i="40"/>
  <c r="F10" i="40"/>
  <c r="F9" i="40"/>
  <c r="F8" i="40"/>
  <c r="F6" i="40"/>
  <c r="F5" i="40"/>
  <c r="F4" i="40"/>
  <c r="D21" i="40"/>
  <c r="D20" i="40"/>
  <c r="D19" i="40"/>
  <c r="D18" i="40"/>
  <c r="D17" i="40"/>
  <c r="D16" i="40"/>
  <c r="D15" i="40"/>
  <c r="D13" i="40"/>
  <c r="D12" i="40"/>
  <c r="D11" i="40"/>
  <c r="D9" i="40"/>
  <c r="D8" i="40"/>
  <c r="D7" i="40"/>
  <c r="D5" i="40"/>
  <c r="D4" i="40"/>
  <c r="D3" i="40"/>
  <c r="AF172" i="1" l="1"/>
  <c r="U28" i="1"/>
  <c r="C25" i="43"/>
  <c r="AH50" i="1"/>
  <c r="Y186" i="1"/>
  <c r="AG27" i="1"/>
  <c r="Y112" i="1"/>
  <c r="AG176" i="1"/>
  <c r="T40" i="46"/>
  <c r="W40" i="46"/>
  <c r="S32" i="46"/>
  <c r="U41" i="46"/>
  <c r="E52" i="46"/>
  <c r="D52" i="46"/>
  <c r="R33" i="46"/>
  <c r="W42" i="46"/>
  <c r="W33" i="46"/>
  <c r="S37" i="46"/>
  <c r="R37" i="46"/>
  <c r="U37" i="46"/>
  <c r="T37" i="46"/>
  <c r="Q37" i="46"/>
  <c r="B9" i="47" s="1"/>
  <c r="B208" i="47" s="1"/>
  <c r="V37" i="46"/>
  <c r="W37" i="46"/>
  <c r="U38" i="46"/>
  <c r="R10" i="46"/>
  <c r="Z25" i="46"/>
  <c r="V41" i="46"/>
  <c r="U36" i="46"/>
  <c r="R34" i="46"/>
  <c r="U34" i="46"/>
  <c r="R36" i="46"/>
  <c r="G43" i="46"/>
  <c r="V34" i="46"/>
  <c r="T42" i="46"/>
  <c r="Q40" i="46"/>
  <c r="B12" i="47" s="1"/>
  <c r="Q32" i="46"/>
  <c r="R40" i="46"/>
  <c r="V32" i="46"/>
  <c r="T36" i="46"/>
  <c r="Q38" i="46"/>
  <c r="B10" i="47" s="1"/>
  <c r="W36" i="46"/>
  <c r="R32" i="46"/>
  <c r="R38" i="46"/>
  <c r="V10" i="46"/>
  <c r="U40" i="46"/>
  <c r="W34" i="46"/>
  <c r="Q41" i="46"/>
  <c r="B13" i="47" s="1"/>
  <c r="B169" i="47" s="1"/>
  <c r="Q33" i="46"/>
  <c r="B5" i="47" s="1"/>
  <c r="B74" i="47" s="1"/>
  <c r="G39" i="46"/>
  <c r="V38" i="46"/>
  <c r="U33" i="46"/>
  <c r="T38" i="46"/>
  <c r="R41" i="46"/>
  <c r="G33" i="46"/>
  <c r="W41" i="46"/>
  <c r="V36" i="46"/>
  <c r="T32" i="46"/>
  <c r="W32" i="46"/>
  <c r="G41" i="46"/>
  <c r="X51" i="46"/>
  <c r="U10" i="46"/>
  <c r="W10" i="46"/>
  <c r="S10" i="46"/>
  <c r="W38" i="46"/>
  <c r="V33" i="46"/>
  <c r="R42" i="46"/>
  <c r="U42" i="46"/>
  <c r="T33" i="46"/>
  <c r="V42" i="46"/>
  <c r="T34" i="46"/>
  <c r="Q36" i="46"/>
  <c r="B8" i="47" s="1"/>
  <c r="V40" i="46"/>
  <c r="Q42" i="46"/>
  <c r="B14" i="47" s="1"/>
  <c r="Q34" i="46"/>
  <c r="B6" i="47" s="1"/>
  <c r="T41" i="46"/>
  <c r="Z52" i="46"/>
  <c r="S12" i="46"/>
  <c r="H39" i="46"/>
  <c r="S14" i="46"/>
  <c r="S8" i="46"/>
  <c r="X8" i="46" s="1"/>
  <c r="H35" i="46"/>
  <c r="S16" i="46"/>
  <c r="H43" i="46"/>
  <c r="H49" i="46"/>
  <c r="T14" i="46"/>
  <c r="X14" i="46" s="1"/>
  <c r="AB70" i="1"/>
  <c r="AB85" i="1"/>
  <c r="AH46" i="1"/>
  <c r="AE55" i="1"/>
  <c r="AB114" i="1"/>
  <c r="AB233" i="1"/>
  <c r="AB113" i="1"/>
  <c r="Y149" i="1"/>
  <c r="AB54" i="1"/>
  <c r="AD54" i="1" s="1"/>
  <c r="AB65" i="1"/>
  <c r="AB234" i="1"/>
  <c r="X234" i="1"/>
  <c r="Y234" i="1" s="1"/>
  <c r="AM54" i="1"/>
  <c r="AB67" i="1"/>
  <c r="R24" i="46"/>
  <c r="C4" i="38"/>
  <c r="J24" i="46"/>
  <c r="J51" i="46" s="1"/>
  <c r="R35" i="1"/>
  <c r="V204" i="1"/>
  <c r="Q35" i="1"/>
  <c r="R91" i="1"/>
  <c r="X91" i="1" s="1"/>
  <c r="W150" i="1"/>
  <c r="V150" i="1"/>
  <c r="V205" i="1"/>
  <c r="Q150" i="1"/>
  <c r="Y150" i="1" s="1"/>
  <c r="W78" i="1"/>
  <c r="W205" i="1"/>
  <c r="W35" i="1"/>
  <c r="Y107" i="1"/>
  <c r="Y133" i="1"/>
  <c r="R196" i="1"/>
  <c r="U204" i="1"/>
  <c r="W196" i="1"/>
  <c r="W232" i="1"/>
  <c r="S97" i="1"/>
  <c r="Y144" i="1"/>
  <c r="Y190" i="1"/>
  <c r="Q26" i="1"/>
  <c r="W91" i="1"/>
  <c r="V91" i="1"/>
  <c r="R226" i="1"/>
  <c r="X226" i="1" s="1"/>
  <c r="Q28" i="1"/>
  <c r="X32" i="1"/>
  <c r="Y32" i="1" s="1"/>
  <c r="W26" i="1"/>
  <c r="Y152" i="1"/>
  <c r="U196" i="1"/>
  <c r="U215" i="1"/>
  <c r="W79" i="1"/>
  <c r="Y85" i="1"/>
  <c r="V28" i="1"/>
  <c r="R26" i="1"/>
  <c r="X29" i="1"/>
  <c r="Y29" i="1" s="1"/>
  <c r="W139" i="1"/>
  <c r="V131" i="1"/>
  <c r="R131" i="1"/>
  <c r="X131" i="1" s="1"/>
  <c r="X153" i="1"/>
  <c r="Y153" i="1" s="1"/>
  <c r="AB186" i="1"/>
  <c r="V154" i="1"/>
  <c r="T26" i="1"/>
  <c r="T173" i="1"/>
  <c r="X216" i="1"/>
  <c r="Y216" i="1" s="1"/>
  <c r="R67" i="1"/>
  <c r="X67" i="1" s="1"/>
  <c r="Y231" i="1"/>
  <c r="W222" i="1"/>
  <c r="T67" i="1"/>
  <c r="Y226" i="1"/>
  <c r="S204" i="1"/>
  <c r="S205" i="1"/>
  <c r="Y230" i="1"/>
  <c r="S26" i="1"/>
  <c r="Q204" i="1"/>
  <c r="R204" i="1"/>
  <c r="X204" i="1" s="1"/>
  <c r="AC204" i="1"/>
  <c r="V222" i="1"/>
  <c r="Y91" i="1"/>
  <c r="V148" i="1"/>
  <c r="Y166" i="1"/>
  <c r="T204" i="1"/>
  <c r="U205" i="1"/>
  <c r="V188" i="1"/>
  <c r="X25" i="1"/>
  <c r="Y25" i="1" s="1"/>
  <c r="Y128" i="1"/>
  <c r="Y192" i="1"/>
  <c r="W81" i="1"/>
  <c r="Q87" i="1"/>
  <c r="R228" i="1"/>
  <c r="X228" i="1" s="1"/>
  <c r="Y110" i="1"/>
  <c r="S17" i="46"/>
  <c r="S9" i="46"/>
  <c r="T9" i="46"/>
  <c r="S160" i="1"/>
  <c r="V214" i="1"/>
  <c r="T214" i="1"/>
  <c r="W15" i="46"/>
  <c r="T15" i="46"/>
  <c r="S15" i="46"/>
  <c r="X48" i="1"/>
  <c r="Y48" i="1" s="1"/>
  <c r="Q167" i="1"/>
  <c r="W76" i="1"/>
  <c r="R214" i="1"/>
  <c r="S142" i="1"/>
  <c r="W228" i="1"/>
  <c r="Y244" i="1"/>
  <c r="R232" i="1"/>
  <c r="X232" i="1" s="1"/>
  <c r="Q232" i="1"/>
  <c r="U232" i="1"/>
  <c r="S214" i="1"/>
  <c r="S78" i="1"/>
  <c r="U214" i="1"/>
  <c r="R7" i="46"/>
  <c r="T7" i="46"/>
  <c r="S7" i="46"/>
  <c r="S21" i="46"/>
  <c r="T68" i="1"/>
  <c r="X96" i="1"/>
  <c r="Y96" i="1" s="1"/>
  <c r="Y130" i="1"/>
  <c r="Y165" i="1"/>
  <c r="V169" i="1"/>
  <c r="W173" i="1"/>
  <c r="R206" i="1"/>
  <c r="AB210" i="1"/>
  <c r="Y229" i="1"/>
  <c r="T28" i="1"/>
  <c r="R76" i="1"/>
  <c r="U125" i="1"/>
  <c r="V142" i="1"/>
  <c r="U104" i="1"/>
  <c r="T125" i="1"/>
  <c r="X136" i="1"/>
  <c r="Y136" i="1" s="1"/>
  <c r="Y164" i="1"/>
  <c r="R167" i="1"/>
  <c r="X167" i="1" s="1"/>
  <c r="W214" i="1"/>
  <c r="Y189" i="1"/>
  <c r="B126" i="47"/>
  <c r="C126" i="47" s="1"/>
  <c r="B298" i="47"/>
  <c r="B255" i="47"/>
  <c r="B82" i="47"/>
  <c r="B247" i="47"/>
  <c r="S13" i="46"/>
  <c r="T13" i="46"/>
  <c r="S5" i="46"/>
  <c r="T5" i="46"/>
  <c r="S19" i="46"/>
  <c r="T11" i="46"/>
  <c r="S11" i="46"/>
  <c r="B165" i="47"/>
  <c r="B294" i="47"/>
  <c r="B251" i="47"/>
  <c r="B78" i="47"/>
  <c r="X33" i="1"/>
  <c r="Y33" i="1" s="1"/>
  <c r="Q36" i="1"/>
  <c r="R69" i="1"/>
  <c r="X69" i="1" s="1"/>
  <c r="Y66" i="1"/>
  <c r="W147" i="1"/>
  <c r="X233" i="1"/>
  <c r="Y233" i="1" s="1"/>
  <c r="Y126" i="1"/>
  <c r="Y93" i="1"/>
  <c r="X116" i="1"/>
  <c r="Y116" i="1" s="1"/>
  <c r="W138" i="1"/>
  <c r="V160" i="1"/>
  <c r="AC224" i="1"/>
  <c r="Q88" i="1"/>
  <c r="Y88" i="1" s="1"/>
  <c r="T88" i="1"/>
  <c r="V226" i="1"/>
  <c r="S226" i="1"/>
  <c r="T226" i="1"/>
  <c r="S23" i="46"/>
  <c r="G25" i="46"/>
  <c r="H25" i="46"/>
  <c r="E25" i="46"/>
  <c r="A101" i="49"/>
  <c r="A145" i="49" s="1"/>
  <c r="A33" i="49"/>
  <c r="A230" i="49"/>
  <c r="A273" i="49" s="1"/>
  <c r="A316" i="49" s="1"/>
  <c r="A187" i="49"/>
  <c r="A33" i="48"/>
  <c r="A101" i="48"/>
  <c r="A145" i="48" s="1"/>
  <c r="A230" i="48"/>
  <c r="A273" i="48" s="1"/>
  <c r="A316" i="48" s="1"/>
  <c r="A187" i="48"/>
  <c r="A230" i="47"/>
  <c r="A273" i="47" s="1"/>
  <c r="A316" i="47" s="1"/>
  <c r="A187" i="47"/>
  <c r="A101" i="47"/>
  <c r="A145" i="47" s="1"/>
  <c r="A33" i="47"/>
  <c r="Q69" i="1"/>
  <c r="X174" i="1"/>
  <c r="Y174" i="1" s="1"/>
  <c r="Q89" i="1"/>
  <c r="Y104" i="1"/>
  <c r="T104" i="1"/>
  <c r="Y106" i="1"/>
  <c r="Y127" i="1"/>
  <c r="W206" i="1"/>
  <c r="Q236" i="1"/>
  <c r="U206" i="1"/>
  <c r="U236" i="1"/>
  <c r="U76" i="1"/>
  <c r="S84" i="1"/>
  <c r="T84" i="1"/>
  <c r="V84" i="1"/>
  <c r="W84" i="1"/>
  <c r="R84" i="1"/>
  <c r="X84" i="1" s="1"/>
  <c r="Y84" i="1" s="1"/>
  <c r="W142" i="1"/>
  <c r="U207" i="1"/>
  <c r="X207" i="1" s="1"/>
  <c r="Y207" i="1" s="1"/>
  <c r="T205" i="1"/>
  <c r="R205" i="1"/>
  <c r="X212" i="1"/>
  <c r="Y212" i="1" s="1"/>
  <c r="R154" i="1"/>
  <c r="Y185" i="1"/>
  <c r="R236" i="1"/>
  <c r="Y191" i="1"/>
  <c r="V236" i="1"/>
  <c r="T91" i="1"/>
  <c r="S91" i="1"/>
  <c r="S194" i="1"/>
  <c r="V194" i="1"/>
  <c r="R194" i="1"/>
  <c r="S114" i="1"/>
  <c r="R114" i="1"/>
  <c r="X114" i="1" s="1"/>
  <c r="V114" i="1"/>
  <c r="Q114" i="1"/>
  <c r="T232" i="1"/>
  <c r="S232" i="1"/>
  <c r="AC244" i="1"/>
  <c r="X56" i="1"/>
  <c r="Y56" i="1" s="1"/>
  <c r="T155" i="1"/>
  <c r="U91" i="1"/>
  <c r="V82" i="1"/>
  <c r="S82" i="1"/>
  <c r="U194" i="1"/>
  <c r="V164" i="1"/>
  <c r="S164" i="1"/>
  <c r="T211" i="1"/>
  <c r="R211" i="1"/>
  <c r="X210" i="1"/>
  <c r="Y210" i="1" s="1"/>
  <c r="S208" i="1"/>
  <c r="V208" i="1"/>
  <c r="T208" i="1"/>
  <c r="S220" i="1"/>
  <c r="V104" i="1"/>
  <c r="S104" i="1"/>
  <c r="V76" i="1"/>
  <c r="S76" i="1"/>
  <c r="T76" i="1"/>
  <c r="S79" i="1"/>
  <c r="S58" i="1"/>
  <c r="U150" i="1"/>
  <c r="S150" i="1"/>
  <c r="T150" i="1"/>
  <c r="V109" i="1"/>
  <c r="U109" i="1"/>
  <c r="Q109" i="1"/>
  <c r="T109" i="1"/>
  <c r="U146" i="1"/>
  <c r="T146" i="1"/>
  <c r="S146" i="1"/>
  <c r="S143" i="1"/>
  <c r="W143" i="1"/>
  <c r="S148" i="1"/>
  <c r="T148" i="1"/>
  <c r="U148" i="1"/>
  <c r="S162" i="1"/>
  <c r="W177" i="1"/>
  <c r="S213" i="1"/>
  <c r="Q213" i="1"/>
  <c r="V213" i="1"/>
  <c r="T213" i="1"/>
  <c r="R213" i="1"/>
  <c r="Y187" i="1"/>
  <c r="X50" i="1"/>
  <c r="Y50" i="1" s="1"/>
  <c r="Y124" i="1"/>
  <c r="AB112" i="1"/>
  <c r="Q148" i="1"/>
  <c r="Y188" i="1"/>
  <c r="X170" i="1"/>
  <c r="Y170" i="1" s="1"/>
  <c r="S57" i="1"/>
  <c r="W57" i="1"/>
  <c r="S60" i="1"/>
  <c r="V60" i="1"/>
  <c r="Y74" i="1"/>
  <c r="S120" i="1"/>
  <c r="V120" i="1"/>
  <c r="S113" i="1"/>
  <c r="U113" i="1"/>
  <c r="Q113" i="1"/>
  <c r="T113" i="1"/>
  <c r="Q115" i="1"/>
  <c r="R115" i="1"/>
  <c r="S92" i="1"/>
  <c r="Q92" i="1"/>
  <c r="Y92" i="1" s="1"/>
  <c r="T92" i="1"/>
  <c r="V92" i="1"/>
  <c r="Y108" i="1"/>
  <c r="U193" i="1"/>
  <c r="S131" i="1"/>
  <c r="Q131" i="1"/>
  <c r="Y145" i="1"/>
  <c r="V162" i="1"/>
  <c r="S139" i="1"/>
  <c r="S155" i="1"/>
  <c r="V155" i="1"/>
  <c r="Q155" i="1"/>
  <c r="R155" i="1"/>
  <c r="S158" i="1"/>
  <c r="U213" i="1"/>
  <c r="S228" i="1"/>
  <c r="T228" i="1"/>
  <c r="X195" i="1"/>
  <c r="Y195" i="1" s="1"/>
  <c r="S206" i="1"/>
  <c r="T206" i="1"/>
  <c r="V206" i="1"/>
  <c r="S223" i="1"/>
  <c r="V223" i="1"/>
  <c r="S236" i="1"/>
  <c r="T236" i="1"/>
  <c r="Y227" i="1"/>
  <c r="V111" i="1"/>
  <c r="S177" i="1"/>
  <c r="S193" i="1"/>
  <c r="T193" i="1"/>
  <c r="V193" i="1"/>
  <c r="W146" i="1"/>
  <c r="S137" i="1"/>
  <c r="X75" i="1"/>
  <c r="Y75" i="1" s="1"/>
  <c r="Y132" i="1"/>
  <c r="Y129" i="1"/>
  <c r="X175" i="1"/>
  <c r="Y175" i="1" s="1"/>
  <c r="X176" i="1"/>
  <c r="Y176" i="1" s="1"/>
  <c r="W67" i="1"/>
  <c r="Q67" i="1"/>
  <c r="U67" i="1"/>
  <c r="S67" i="1"/>
  <c r="U71" i="1"/>
  <c r="W71" i="1"/>
  <c r="Q71" i="1"/>
  <c r="Y71" i="1" s="1"/>
  <c r="S71" i="1"/>
  <c r="T87" i="1"/>
  <c r="V87" i="1"/>
  <c r="S87" i="1"/>
  <c r="R87" i="1"/>
  <c r="X87" i="1" s="1"/>
  <c r="S90" i="1"/>
  <c r="Q90" i="1"/>
  <c r="Y90" i="1" s="1"/>
  <c r="V90" i="1"/>
  <c r="T90" i="1"/>
  <c r="X95" i="1"/>
  <c r="Y95" i="1" s="1"/>
  <c r="V146" i="1"/>
  <c r="S83" i="1"/>
  <c r="V83" i="1"/>
  <c r="V115" i="1"/>
  <c r="W120" i="1"/>
  <c r="R89" i="1"/>
  <c r="X89" i="1" s="1"/>
  <c r="V89" i="1"/>
  <c r="S89" i="1"/>
  <c r="T89" i="1"/>
  <c r="U92" i="1"/>
  <c r="V105" i="1"/>
  <c r="U105" i="1"/>
  <c r="Q105" i="1"/>
  <c r="Y105" i="1" s="1"/>
  <c r="T105" i="1"/>
  <c r="W137" i="1"/>
  <c r="S135" i="1"/>
  <c r="U135" i="1"/>
  <c r="Q135" i="1"/>
  <c r="V135" i="1"/>
  <c r="S138" i="1"/>
  <c r="S156" i="1"/>
  <c r="U156" i="1"/>
  <c r="T156" i="1"/>
  <c r="S198" i="1"/>
  <c r="R156" i="1"/>
  <c r="S147" i="1"/>
  <c r="Q147" i="1"/>
  <c r="R147" i="1"/>
  <c r="X147" i="1" s="1"/>
  <c r="V147" i="1"/>
  <c r="S173" i="1"/>
  <c r="Q173" i="1"/>
  <c r="V173" i="1"/>
  <c r="R193" i="1"/>
  <c r="S196" i="1"/>
  <c r="Q196" i="1"/>
  <c r="V196" i="1"/>
  <c r="W198" i="1"/>
  <c r="S209" i="1"/>
  <c r="Q209" i="1"/>
  <c r="V209" i="1"/>
  <c r="T209" i="1"/>
  <c r="R209" i="1"/>
  <c r="S215" i="1"/>
  <c r="V215" i="1"/>
  <c r="T215" i="1"/>
  <c r="R215" i="1"/>
  <c r="Q215" i="1"/>
  <c r="Q228" i="1"/>
  <c r="S98" i="1"/>
  <c r="S111" i="1"/>
  <c r="Q111" i="1"/>
  <c r="U111" i="1"/>
  <c r="T111" i="1"/>
  <c r="T115" i="1"/>
  <c r="U115" i="1"/>
  <c r="S115" i="1"/>
  <c r="X54" i="1"/>
  <c r="Y54" i="1" s="1"/>
  <c r="X52" i="1"/>
  <c r="Y52" i="1" s="1"/>
  <c r="X47" i="1"/>
  <c r="Y47" i="1" s="1"/>
  <c r="X45" i="1"/>
  <c r="Y45" i="1" s="1"/>
  <c r="T65" i="1"/>
  <c r="AC64" i="1"/>
  <c r="Y70" i="1"/>
  <c r="R109" i="1"/>
  <c r="X109" i="1" s="1"/>
  <c r="S109" i="1"/>
  <c r="Y86" i="1"/>
  <c r="AB134" i="1"/>
  <c r="Q146" i="1"/>
  <c r="X171" i="1"/>
  <c r="Y171" i="1" s="1"/>
  <c r="X235" i="1"/>
  <c r="Y235" i="1" s="1"/>
  <c r="Q55" i="1"/>
  <c r="V26" i="1"/>
  <c r="T71" i="1"/>
  <c r="S81" i="1"/>
  <c r="V81" i="1"/>
  <c r="U87" i="1"/>
  <c r="W92" i="1"/>
  <c r="W98" i="1"/>
  <c r="W109" i="1"/>
  <c r="U90" i="1"/>
  <c r="V113" i="1"/>
  <c r="R113" i="1"/>
  <c r="X113" i="1" s="1"/>
  <c r="R111" i="1"/>
  <c r="X111" i="1" s="1"/>
  <c r="U89" i="1"/>
  <c r="U131" i="1"/>
  <c r="T167" i="1"/>
  <c r="S167" i="1"/>
  <c r="U167" i="1"/>
  <c r="W167" i="1"/>
  <c r="S125" i="1"/>
  <c r="R125" i="1"/>
  <c r="X125" i="1" s="1"/>
  <c r="Q125" i="1"/>
  <c r="V125" i="1"/>
  <c r="R148" i="1"/>
  <c r="X148" i="1" s="1"/>
  <c r="T154" i="1"/>
  <c r="S154" i="1"/>
  <c r="U154" i="1"/>
  <c r="V156" i="1"/>
  <c r="S122" i="1"/>
  <c r="V122" i="1"/>
  <c r="T131" i="1"/>
  <c r="V143" i="1"/>
  <c r="R146" i="1"/>
  <c r="X146" i="1" s="1"/>
  <c r="W156" i="1"/>
  <c r="W135" i="1"/>
  <c r="U147" i="1"/>
  <c r="W162" i="1"/>
  <c r="W193" i="1"/>
  <c r="W213" i="1"/>
  <c r="U209" i="1"/>
  <c r="V228" i="1"/>
  <c r="W223" i="1"/>
  <c r="R36" i="1"/>
  <c r="S36" i="1"/>
  <c r="U36" i="1"/>
  <c r="W36" i="1"/>
  <c r="X27" i="1"/>
  <c r="Y27" i="1" s="1"/>
  <c r="X31" i="1"/>
  <c r="Y31" i="1" s="1"/>
  <c r="X30" i="1"/>
  <c r="Y30" i="1" s="1"/>
  <c r="R28" i="1"/>
  <c r="W28" i="1"/>
  <c r="AF36" i="1"/>
  <c r="AJ28" i="1"/>
  <c r="AK28" i="1"/>
  <c r="AH28" i="1"/>
  <c r="AL28" i="1"/>
  <c r="AA28" i="1"/>
  <c r="AC28" i="1" s="1"/>
  <c r="AE28" i="1"/>
  <c r="AI28" i="1"/>
  <c r="AJ32" i="1"/>
  <c r="AK32" i="1"/>
  <c r="AH32" i="1"/>
  <c r="AL32" i="1"/>
  <c r="AA32" i="1"/>
  <c r="AC32" i="1" s="1"/>
  <c r="AE32" i="1"/>
  <c r="AI32" i="1"/>
  <c r="X34" i="1"/>
  <c r="Y34" i="1" s="1"/>
  <c r="AH31" i="1"/>
  <c r="X35" i="1"/>
  <c r="AH26" i="1"/>
  <c r="AL26" i="1"/>
  <c r="AA26" i="1"/>
  <c r="AE26" i="1"/>
  <c r="AI26" i="1"/>
  <c r="AJ26" i="1"/>
  <c r="AG26" i="1"/>
  <c r="AK26" i="1"/>
  <c r="X46" i="1"/>
  <c r="Y46" i="1" s="1"/>
  <c r="Y44" i="1"/>
  <c r="AA46" i="1"/>
  <c r="AE46" i="1"/>
  <c r="AI46" i="1"/>
  <c r="AL46" i="1"/>
  <c r="AK46" i="1"/>
  <c r="AG46" i="1"/>
  <c r="AJ46" i="1"/>
  <c r="Q53" i="1"/>
  <c r="X49" i="1"/>
  <c r="Y49" i="1" s="1"/>
  <c r="AE47" i="1"/>
  <c r="U53" i="1"/>
  <c r="AJ45" i="1"/>
  <c r="AK45" i="1"/>
  <c r="AA45" i="1"/>
  <c r="AE45" i="1"/>
  <c r="AI45" i="1"/>
  <c r="AL45" i="1"/>
  <c r="AH45" i="1"/>
  <c r="AL51" i="1"/>
  <c r="AA51" i="1"/>
  <c r="AF51" i="1"/>
  <c r="AK51" i="1"/>
  <c r="AI51" i="1"/>
  <c r="AE51" i="1"/>
  <c r="AJ51" i="1"/>
  <c r="AB68" i="1"/>
  <c r="AB69" i="1"/>
  <c r="AJ49" i="1"/>
  <c r="AE49" i="1"/>
  <c r="AK49" i="1"/>
  <c r="AA49" i="1"/>
  <c r="AL49" i="1"/>
  <c r="AH49" i="1"/>
  <c r="AI49" i="1"/>
  <c r="W69" i="1"/>
  <c r="S69" i="1"/>
  <c r="U69" i="1"/>
  <c r="AB71" i="1"/>
  <c r="AJ176" i="1"/>
  <c r="AK176" i="1"/>
  <c r="AA176" i="1"/>
  <c r="AL176" i="1"/>
  <c r="AH176" i="1"/>
  <c r="AI176" i="1"/>
  <c r="AE176" i="1"/>
  <c r="X172" i="1"/>
  <c r="Y172" i="1" s="1"/>
  <c r="AK35" i="1"/>
  <c r="AL35" i="1"/>
  <c r="AA35" i="1"/>
  <c r="AE35" i="1"/>
  <c r="AI35" i="1"/>
  <c r="AJ35" i="1"/>
  <c r="AJ36" i="1"/>
  <c r="AK36" i="1"/>
  <c r="AH36" i="1"/>
  <c r="AL36" i="1"/>
  <c r="AA36" i="1"/>
  <c r="AC36" i="1" s="1"/>
  <c r="AE36" i="1"/>
  <c r="AI36" i="1"/>
  <c r="AL55" i="1"/>
  <c r="AJ55" i="1"/>
  <c r="AA55" i="1"/>
  <c r="AF55" i="1"/>
  <c r="AK55" i="1"/>
  <c r="AI55" i="1"/>
  <c r="AK56" i="1"/>
  <c r="AA56" i="1"/>
  <c r="AF56" i="1"/>
  <c r="AL56" i="1"/>
  <c r="AI56" i="1"/>
  <c r="AJ56" i="1"/>
  <c r="AG55" i="1"/>
  <c r="W65" i="1"/>
  <c r="S65" i="1"/>
  <c r="U65" i="1"/>
  <c r="S63" i="1"/>
  <c r="W63" i="1"/>
  <c r="S101" i="1"/>
  <c r="W101" i="1"/>
  <c r="V65" i="1"/>
  <c r="AK175" i="1"/>
  <c r="AI175" i="1"/>
  <c r="AE175" i="1"/>
  <c r="AJ175" i="1"/>
  <c r="AA175" i="1"/>
  <c r="AF175" i="1"/>
  <c r="AL175" i="1"/>
  <c r="AH175" i="1"/>
  <c r="V202" i="1"/>
  <c r="AK31" i="1"/>
  <c r="AL31" i="1"/>
  <c r="AA31" i="1"/>
  <c r="AE31" i="1"/>
  <c r="AI31" i="1"/>
  <c r="AF31" i="1"/>
  <c r="AJ31" i="1"/>
  <c r="AB28" i="1"/>
  <c r="AD28" i="1" s="1"/>
  <c r="AA29" i="1"/>
  <c r="AE29" i="1"/>
  <c r="AI29" i="1"/>
  <c r="AF29" i="1"/>
  <c r="AJ29" i="1"/>
  <c r="AK29" i="1"/>
  <c r="AH29" i="1"/>
  <c r="AL29" i="1"/>
  <c r="AA33" i="1"/>
  <c r="AE33" i="1"/>
  <c r="AI33" i="1"/>
  <c r="AF33" i="1"/>
  <c r="AJ33" i="1"/>
  <c r="AK33" i="1"/>
  <c r="AH33" i="1"/>
  <c r="AL33" i="1"/>
  <c r="AK48" i="1"/>
  <c r="AI48" i="1"/>
  <c r="AJ48" i="1"/>
  <c r="AA48" i="1"/>
  <c r="AF48" i="1"/>
  <c r="AL48" i="1"/>
  <c r="AH48" i="1"/>
  <c r="AK52" i="1"/>
  <c r="AI52" i="1"/>
  <c r="AJ52" i="1"/>
  <c r="AF52" i="1"/>
  <c r="AL52" i="1"/>
  <c r="AA52" i="1"/>
  <c r="AL47" i="1"/>
  <c r="AI47" i="1"/>
  <c r="AJ47" i="1"/>
  <c r="AF47" i="1"/>
  <c r="AK47" i="1"/>
  <c r="AA47" i="1"/>
  <c r="AJ53" i="1"/>
  <c r="AI53" i="1"/>
  <c r="AE53" i="1"/>
  <c r="AK53" i="1"/>
  <c r="AA53" i="1"/>
  <c r="AL53" i="1"/>
  <c r="AH53" i="1"/>
  <c r="S53" i="1"/>
  <c r="R53" i="1"/>
  <c r="W53" i="1"/>
  <c r="AE48" i="1"/>
  <c r="AB104" i="1"/>
  <c r="AD104" i="1" s="1"/>
  <c r="AC104" i="1"/>
  <c r="S202" i="1"/>
  <c r="W202" i="1"/>
  <c r="S168" i="1"/>
  <c r="Q168" i="1"/>
  <c r="V168" i="1"/>
  <c r="R168" i="1"/>
  <c r="X168" i="1" s="1"/>
  <c r="W168" i="1"/>
  <c r="AL174" i="1"/>
  <c r="AI174" i="1"/>
  <c r="AE174" i="1"/>
  <c r="AJ174" i="1"/>
  <c r="AA174" i="1"/>
  <c r="AF174" i="1"/>
  <c r="AK174" i="1"/>
  <c r="W178" i="1"/>
  <c r="S178" i="1"/>
  <c r="AH174" i="1"/>
  <c r="AM173" i="1"/>
  <c r="S239" i="1"/>
  <c r="AG35" i="1"/>
  <c r="AG28" i="1"/>
  <c r="AG32" i="1"/>
  <c r="AK27" i="1"/>
  <c r="AL27" i="1"/>
  <c r="AA27" i="1"/>
  <c r="AE27" i="1"/>
  <c r="AI27" i="1"/>
  <c r="AF27" i="1"/>
  <c r="AJ27" i="1"/>
  <c r="AH35" i="1"/>
  <c r="AB32" i="1"/>
  <c r="AD32" i="1" s="1"/>
  <c r="AA25" i="1"/>
  <c r="AE25" i="1"/>
  <c r="AI25" i="1"/>
  <c r="AF25" i="1"/>
  <c r="AJ25" i="1"/>
  <c r="AK25" i="1"/>
  <c r="AH25" i="1"/>
  <c r="AL25" i="1"/>
  <c r="AG29" i="1"/>
  <c r="AH30" i="1"/>
  <c r="AL30" i="1"/>
  <c r="AA30" i="1"/>
  <c r="AE30" i="1"/>
  <c r="AI30" i="1"/>
  <c r="AJ30" i="1"/>
  <c r="AG30" i="1"/>
  <c r="AK30" i="1"/>
  <c r="AG33" i="1"/>
  <c r="AH34" i="1"/>
  <c r="AL34" i="1"/>
  <c r="AA34" i="1"/>
  <c r="AE34" i="1"/>
  <c r="AI34" i="1"/>
  <c r="AJ34" i="1"/>
  <c r="AG34" i="1"/>
  <c r="AK34" i="1"/>
  <c r="AG48" i="1"/>
  <c r="AH51" i="1"/>
  <c r="AF49" i="1"/>
  <c r="AG52" i="1"/>
  <c r="X55" i="1"/>
  <c r="T53" i="1"/>
  <c r="AG56" i="1"/>
  <c r="AA50" i="1"/>
  <c r="AI50" i="1"/>
  <c r="AG50" i="1"/>
  <c r="AL50" i="1"/>
  <c r="AJ50" i="1"/>
  <c r="AF50" i="1"/>
  <c r="AK50" i="1"/>
  <c r="U51" i="1"/>
  <c r="S51" i="1"/>
  <c r="T51" i="1"/>
  <c r="AG47" i="1"/>
  <c r="AG53" i="1"/>
  <c r="Q51" i="1"/>
  <c r="V51" i="1"/>
  <c r="AE52" i="1"/>
  <c r="V63" i="1"/>
  <c r="AB66" i="1"/>
  <c r="AB64" i="1"/>
  <c r="AD64" i="1" s="1"/>
  <c r="R68" i="1"/>
  <c r="X68" i="1" s="1"/>
  <c r="Q68" i="1"/>
  <c r="S68" i="1"/>
  <c r="U68" i="1"/>
  <c r="W68" i="1"/>
  <c r="V69" i="1"/>
  <c r="Q65" i="1"/>
  <c r="Y65" i="1" s="1"/>
  <c r="V101" i="1"/>
  <c r="S169" i="1"/>
  <c r="U169" i="1"/>
  <c r="Q169" i="1"/>
  <c r="W169" i="1"/>
  <c r="AJ172" i="1"/>
  <c r="AA172" i="1"/>
  <c r="AL172" i="1"/>
  <c r="AH172" i="1"/>
  <c r="AI172" i="1"/>
  <c r="AE172" i="1"/>
  <c r="AK172" i="1"/>
  <c r="T168" i="1"/>
  <c r="S180" i="1"/>
  <c r="V180" i="1"/>
  <c r="W180" i="1"/>
  <c r="AB184" i="1"/>
  <c r="AD184" i="1" s="1"/>
  <c r="AC184" i="1"/>
  <c r="Y184" i="1"/>
  <c r="T169" i="1"/>
  <c r="AC173" i="1"/>
  <c r="AB173" i="1"/>
  <c r="AD173" i="1" s="1"/>
  <c r="W239" i="1"/>
  <c r="T224" i="1"/>
  <c r="R224" i="1"/>
  <c r="X224" i="1" s="1"/>
  <c r="W224" i="1"/>
  <c r="S224" i="1"/>
  <c r="U224" i="1"/>
  <c r="Q224" i="1"/>
  <c r="V224" i="1"/>
  <c r="AB244" i="1"/>
  <c r="AD244" i="1" s="1"/>
  <c r="U13" i="46"/>
  <c r="Q13" i="46"/>
  <c r="U9" i="46"/>
  <c r="Q9" i="46"/>
  <c r="U5" i="46"/>
  <c r="Q5" i="46"/>
  <c r="W9" i="46"/>
  <c r="W5" i="46"/>
  <c r="X12" i="46"/>
  <c r="V9" i="46"/>
  <c r="V13" i="46"/>
  <c r="U15" i="46"/>
  <c r="Q15" i="46"/>
  <c r="W13" i="46"/>
  <c r="R9" i="46"/>
  <c r="R13" i="46"/>
  <c r="U11" i="46"/>
  <c r="Q11" i="46"/>
  <c r="U7" i="46"/>
  <c r="Q7" i="46"/>
  <c r="W11" i="46"/>
  <c r="W7" i="46"/>
  <c r="V15" i="46"/>
  <c r="B9" i="46"/>
  <c r="V11" i="46"/>
  <c r="X6" i="46"/>
  <c r="V5" i="46"/>
  <c r="R15" i="46"/>
  <c r="V7" i="46"/>
  <c r="R11" i="46"/>
  <c r="R5" i="46"/>
  <c r="C14" i="45"/>
  <c r="J14" i="45"/>
  <c r="J8" i="45"/>
  <c r="C8" i="45"/>
  <c r="J22" i="45"/>
  <c r="C22" i="45"/>
  <c r="J18" i="45"/>
  <c r="C18" i="45"/>
  <c r="J10" i="45"/>
  <c r="C10" i="45"/>
  <c r="Y204" i="1" l="1"/>
  <c r="X33" i="46"/>
  <c r="AM52" i="1"/>
  <c r="AM50" i="1"/>
  <c r="H52" i="46"/>
  <c r="Y35" i="1"/>
  <c r="Y87" i="1"/>
  <c r="Y131" i="1"/>
  <c r="B122" i="47"/>
  <c r="C122" i="47" s="1"/>
  <c r="B212" i="47"/>
  <c r="AM55" i="1"/>
  <c r="G52" i="46"/>
  <c r="X10" i="46"/>
  <c r="B4" i="47"/>
  <c r="B5" i="48"/>
  <c r="Y33" i="46"/>
  <c r="B5" i="49" s="1"/>
  <c r="B290" i="47"/>
  <c r="S49" i="46"/>
  <c r="S35" i="46"/>
  <c r="U35" i="46"/>
  <c r="T35" i="46"/>
  <c r="Q35" i="46"/>
  <c r="B7" i="47" s="1"/>
  <c r="R35" i="46"/>
  <c r="V35" i="46"/>
  <c r="W35" i="46"/>
  <c r="S39" i="46"/>
  <c r="T39" i="46"/>
  <c r="R39" i="46"/>
  <c r="V39" i="46"/>
  <c r="W39" i="46"/>
  <c r="U39" i="46"/>
  <c r="Q39" i="46"/>
  <c r="B11" i="47" s="1"/>
  <c r="B210" i="47" s="1"/>
  <c r="T210" i="47" s="1"/>
  <c r="X42" i="46"/>
  <c r="X41" i="46"/>
  <c r="X32" i="46"/>
  <c r="X34" i="46"/>
  <c r="B161" i="47"/>
  <c r="AA161" i="47" s="1"/>
  <c r="B118" i="47"/>
  <c r="C118" i="47" s="1"/>
  <c r="X36" i="46"/>
  <c r="X37" i="46"/>
  <c r="B23" i="48"/>
  <c r="X38" i="46"/>
  <c r="X40" i="46"/>
  <c r="B204" i="47"/>
  <c r="T204" i="47" s="1"/>
  <c r="I51" i="46"/>
  <c r="Q51" i="46"/>
  <c r="B23" i="47" s="1"/>
  <c r="S43" i="46"/>
  <c r="R43" i="46"/>
  <c r="W43" i="46"/>
  <c r="Q43" i="46"/>
  <c r="B15" i="47" s="1"/>
  <c r="B300" i="47" s="1"/>
  <c r="T43" i="46"/>
  <c r="U43" i="46"/>
  <c r="V43" i="46"/>
  <c r="X24" i="46"/>
  <c r="X16" i="46"/>
  <c r="Y16" i="46" s="1"/>
  <c r="B291" i="47"/>
  <c r="B164" i="47"/>
  <c r="B84" i="47"/>
  <c r="Y232" i="1"/>
  <c r="AM31" i="1"/>
  <c r="AM176" i="1"/>
  <c r="Y67" i="1"/>
  <c r="I24" i="46"/>
  <c r="Q24" i="46"/>
  <c r="Y55" i="1"/>
  <c r="X26" i="1"/>
  <c r="Y26" i="1" s="1"/>
  <c r="X211" i="1"/>
  <c r="Y211" i="1" s="1"/>
  <c r="Y69" i="1"/>
  <c r="X205" i="1"/>
  <c r="Y205" i="1" s="1"/>
  <c r="X208" i="1"/>
  <c r="Y208" i="1" s="1"/>
  <c r="Y89" i="1"/>
  <c r="S25" i="46"/>
  <c r="X76" i="1"/>
  <c r="Y76" i="1" s="1"/>
  <c r="Y228" i="1"/>
  <c r="X196" i="1"/>
  <c r="Y196" i="1" s="1"/>
  <c r="X173" i="1"/>
  <c r="Y173" i="1" s="1"/>
  <c r="Y147" i="1"/>
  <c r="X214" i="1"/>
  <c r="Y214" i="1" s="1"/>
  <c r="B299" i="47"/>
  <c r="B256" i="47"/>
  <c r="B83" i="47"/>
  <c r="B170" i="47"/>
  <c r="B213" i="47"/>
  <c r="B127" i="47"/>
  <c r="C127" i="47" s="1"/>
  <c r="B250" i="47"/>
  <c r="B293" i="47"/>
  <c r="B121" i="47"/>
  <c r="C121" i="47" s="1"/>
  <c r="B207" i="47"/>
  <c r="X215" i="1"/>
  <c r="Y215" i="1" s="1"/>
  <c r="X194" i="1"/>
  <c r="Y194" i="1" s="1"/>
  <c r="BQ161" i="47"/>
  <c r="AV161" i="47"/>
  <c r="Y10" i="46"/>
  <c r="B162" i="47"/>
  <c r="Y14" i="46"/>
  <c r="B252" i="47"/>
  <c r="B166" i="47"/>
  <c r="B209" i="47"/>
  <c r="B295" i="47"/>
  <c r="B79" i="47"/>
  <c r="B123" i="47"/>
  <c r="C123" i="47" s="1"/>
  <c r="Y8" i="46"/>
  <c r="T165" i="47"/>
  <c r="M165" i="47"/>
  <c r="BQ165" i="47"/>
  <c r="AA165" i="47"/>
  <c r="AH165" i="47"/>
  <c r="AO165" i="47"/>
  <c r="AV165" i="47"/>
  <c r="BC165" i="47"/>
  <c r="BJ165" i="47"/>
  <c r="C165" i="47"/>
  <c r="AA204" i="47"/>
  <c r="AH204" i="47"/>
  <c r="BJ204" i="47"/>
  <c r="BQ169" i="47"/>
  <c r="M169" i="47"/>
  <c r="AA169" i="47"/>
  <c r="T169" i="47"/>
  <c r="AH169" i="47"/>
  <c r="AO169" i="47"/>
  <c r="AV169" i="47"/>
  <c r="BC169" i="47"/>
  <c r="BJ169" i="47"/>
  <c r="C169" i="47"/>
  <c r="Y167" i="1"/>
  <c r="Y6" i="46"/>
  <c r="T212" i="47"/>
  <c r="AA212" i="47"/>
  <c r="BQ212" i="47"/>
  <c r="M212" i="47"/>
  <c r="AH212" i="47"/>
  <c r="AO212" i="47"/>
  <c r="AV212" i="47"/>
  <c r="BC212" i="47"/>
  <c r="BJ212" i="47"/>
  <c r="C212" i="47"/>
  <c r="Y12" i="46"/>
  <c r="B246" i="47"/>
  <c r="B73" i="47"/>
  <c r="B289" i="47"/>
  <c r="B160" i="47"/>
  <c r="B203" i="47"/>
  <c r="B117" i="47"/>
  <c r="C117" i="47" s="1"/>
  <c r="B125" i="47"/>
  <c r="C125" i="47" s="1"/>
  <c r="B297" i="47"/>
  <c r="B81" i="47"/>
  <c r="B254" i="47"/>
  <c r="B211" i="47"/>
  <c r="B168" i="47"/>
  <c r="BQ208" i="47"/>
  <c r="AA208" i="47"/>
  <c r="T208" i="47"/>
  <c r="M208" i="47"/>
  <c r="AH208" i="47"/>
  <c r="AO208" i="47"/>
  <c r="AV208" i="47"/>
  <c r="BC208" i="47"/>
  <c r="BJ208" i="47"/>
  <c r="C208" i="47"/>
  <c r="A102" i="49"/>
  <c r="A146" i="49" s="1"/>
  <c r="A34" i="49"/>
  <c r="A231" i="49"/>
  <c r="A274" i="49" s="1"/>
  <c r="A317" i="49" s="1"/>
  <c r="A188" i="49"/>
  <c r="A188" i="48"/>
  <c r="A231" i="48"/>
  <c r="A274" i="48" s="1"/>
  <c r="A317" i="48" s="1"/>
  <c r="A102" i="48"/>
  <c r="A146" i="48" s="1"/>
  <c r="A34" i="48"/>
  <c r="A102" i="47"/>
  <c r="A146" i="47" s="1"/>
  <c r="A34" i="47"/>
  <c r="A231" i="47"/>
  <c r="A274" i="47" s="1"/>
  <c r="A317" i="47" s="1"/>
  <c r="A188" i="47"/>
  <c r="X28" i="1"/>
  <c r="Y28" i="1" s="1"/>
  <c r="Y125" i="1"/>
  <c r="Y113" i="1"/>
  <c r="Y109" i="1"/>
  <c r="X135" i="1"/>
  <c r="Y135" i="1" s="1"/>
  <c r="X236" i="1"/>
  <c r="Y236" i="1" s="1"/>
  <c r="X206" i="1"/>
  <c r="Y206" i="1" s="1"/>
  <c r="Y146" i="1"/>
  <c r="Y111" i="1"/>
  <c r="X115" i="1"/>
  <c r="Y115" i="1" s="1"/>
  <c r="Y114" i="1"/>
  <c r="Y148" i="1"/>
  <c r="X209" i="1"/>
  <c r="Y209" i="1" s="1"/>
  <c r="X51" i="1"/>
  <c r="Y51" i="1" s="1"/>
  <c r="X36" i="1"/>
  <c r="Y36" i="1" s="1"/>
  <c r="X154" i="1"/>
  <c r="Y154" i="1" s="1"/>
  <c r="X193" i="1"/>
  <c r="Y193" i="1" s="1"/>
  <c r="X155" i="1"/>
  <c r="Y155" i="1" s="1"/>
  <c r="X213" i="1"/>
  <c r="Y213" i="1" s="1"/>
  <c r="X169" i="1"/>
  <c r="Y169" i="1" s="1"/>
  <c r="X156" i="1"/>
  <c r="Y156" i="1" s="1"/>
  <c r="X9" i="46"/>
  <c r="AM36" i="1"/>
  <c r="AM26" i="1"/>
  <c r="AM29" i="1"/>
  <c r="X15" i="46"/>
  <c r="X5" i="46"/>
  <c r="X11" i="46"/>
  <c r="Y224" i="1"/>
  <c r="AC30" i="1"/>
  <c r="AB30" i="1"/>
  <c r="AD30" i="1" s="1"/>
  <c r="X53" i="1"/>
  <c r="Y53" i="1" s="1"/>
  <c r="AC53" i="1"/>
  <c r="AB53" i="1"/>
  <c r="AD53" i="1" s="1"/>
  <c r="AC52" i="1"/>
  <c r="AB52" i="1"/>
  <c r="AD52" i="1" s="1"/>
  <c r="AM33" i="1"/>
  <c r="AM175" i="1"/>
  <c r="AB55" i="1"/>
  <c r="AD55" i="1" s="1"/>
  <c r="AC55" i="1"/>
  <c r="AM35" i="1"/>
  <c r="AC176" i="1"/>
  <c r="AB176" i="1"/>
  <c r="AD176" i="1" s="1"/>
  <c r="AM45" i="1"/>
  <c r="AM46" i="1"/>
  <c r="AC174" i="1"/>
  <c r="AB174" i="1"/>
  <c r="AD174" i="1" s="1"/>
  <c r="AB47" i="1"/>
  <c r="AD47" i="1" s="1"/>
  <c r="AC47" i="1"/>
  <c r="AC33" i="1"/>
  <c r="AB33" i="1"/>
  <c r="AD33" i="1" s="1"/>
  <c r="AC29" i="1"/>
  <c r="AB29" i="1"/>
  <c r="AD29" i="1" s="1"/>
  <c r="AC35" i="1"/>
  <c r="AB35" i="1"/>
  <c r="AD35" i="1" s="1"/>
  <c r="AC49" i="1"/>
  <c r="AB49" i="1"/>
  <c r="AD49" i="1" s="1"/>
  <c r="AC45" i="1"/>
  <c r="AB45" i="1"/>
  <c r="AD45" i="1" s="1"/>
  <c r="AM47" i="1"/>
  <c r="AC46" i="1"/>
  <c r="AB46" i="1"/>
  <c r="AD46" i="1" s="1"/>
  <c r="AB36" i="1"/>
  <c r="AD36" i="1" s="1"/>
  <c r="AM28" i="1"/>
  <c r="Y68" i="1"/>
  <c r="AM34" i="1"/>
  <c r="AM25" i="1"/>
  <c r="AM27" i="1"/>
  <c r="AM48" i="1"/>
  <c r="AM53" i="1"/>
  <c r="AC48" i="1"/>
  <c r="AB48" i="1"/>
  <c r="AD48" i="1" s="1"/>
  <c r="AC31" i="1"/>
  <c r="AB31" i="1"/>
  <c r="AD31" i="1" s="1"/>
  <c r="AC175" i="1"/>
  <c r="AB175" i="1"/>
  <c r="AD175" i="1" s="1"/>
  <c r="AC26" i="1"/>
  <c r="AB26" i="1"/>
  <c r="AD26" i="1" s="1"/>
  <c r="AM32" i="1"/>
  <c r="AM172" i="1"/>
  <c r="AC172" i="1"/>
  <c r="AB172" i="1"/>
  <c r="AD172" i="1" s="1"/>
  <c r="AC50" i="1"/>
  <c r="AB50" i="1"/>
  <c r="AD50" i="1" s="1"/>
  <c r="AC34" i="1"/>
  <c r="AB34" i="1"/>
  <c r="AD34" i="1" s="1"/>
  <c r="AM30" i="1"/>
  <c r="AC25" i="1"/>
  <c r="AB25" i="1"/>
  <c r="AD25" i="1" s="1"/>
  <c r="AC27" i="1"/>
  <c r="AB27" i="1"/>
  <c r="AD27" i="1" s="1"/>
  <c r="AM174" i="1"/>
  <c r="Y168" i="1"/>
  <c r="AC56" i="1"/>
  <c r="AB56" i="1"/>
  <c r="AD56" i="1" s="1"/>
  <c r="AM49" i="1"/>
  <c r="AM51" i="1"/>
  <c r="AC51" i="1"/>
  <c r="AB51" i="1"/>
  <c r="AD51" i="1" s="1"/>
  <c r="X7" i="46"/>
  <c r="B10" i="46"/>
  <c r="X13" i="46"/>
  <c r="P24" i="1"/>
  <c r="O24" i="1"/>
  <c r="N24" i="1"/>
  <c r="M24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K24" i="1"/>
  <c r="J24" i="1"/>
  <c r="F22" i="1"/>
  <c r="F18" i="1"/>
  <c r="F14" i="1"/>
  <c r="F10" i="1"/>
  <c r="F6" i="1"/>
  <c r="F5" i="1"/>
  <c r="R300" i="37"/>
  <c r="Q300" i="37"/>
  <c r="P300" i="37"/>
  <c r="O300" i="37"/>
  <c r="N300" i="37"/>
  <c r="M300" i="37"/>
  <c r="L300" i="37"/>
  <c r="R299" i="37"/>
  <c r="Q299" i="37"/>
  <c r="P299" i="37"/>
  <c r="O299" i="37"/>
  <c r="N299" i="37"/>
  <c r="M299" i="37"/>
  <c r="L299" i="37"/>
  <c r="R298" i="37"/>
  <c r="Q298" i="37"/>
  <c r="P298" i="37"/>
  <c r="O298" i="37"/>
  <c r="N298" i="37"/>
  <c r="M298" i="37"/>
  <c r="L298" i="37"/>
  <c r="R297" i="37"/>
  <c r="Q297" i="37"/>
  <c r="P297" i="37"/>
  <c r="O297" i="37"/>
  <c r="N297" i="37"/>
  <c r="M297" i="37"/>
  <c r="L297" i="37"/>
  <c r="R296" i="37"/>
  <c r="Q296" i="37"/>
  <c r="P296" i="37"/>
  <c r="O296" i="37"/>
  <c r="N296" i="37"/>
  <c r="M296" i="37"/>
  <c r="L296" i="37"/>
  <c r="R295" i="37"/>
  <c r="Q295" i="37"/>
  <c r="P295" i="37"/>
  <c r="O295" i="37"/>
  <c r="N295" i="37"/>
  <c r="M295" i="37"/>
  <c r="L295" i="37"/>
  <c r="R294" i="37"/>
  <c r="Q294" i="37"/>
  <c r="P294" i="37"/>
  <c r="O294" i="37"/>
  <c r="N294" i="37"/>
  <c r="M294" i="37"/>
  <c r="L294" i="37"/>
  <c r="R293" i="37"/>
  <c r="Q293" i="37"/>
  <c r="P293" i="37"/>
  <c r="O293" i="37"/>
  <c r="N293" i="37"/>
  <c r="M293" i="37"/>
  <c r="L293" i="37"/>
  <c r="R292" i="37"/>
  <c r="R289" i="37" s="1"/>
  <c r="Q292" i="37"/>
  <c r="P292" i="37"/>
  <c r="O292" i="37"/>
  <c r="N292" i="37"/>
  <c r="M292" i="37"/>
  <c r="L292" i="37"/>
  <c r="R291" i="37"/>
  <c r="Q291" i="37"/>
  <c r="Q289" i="37" s="1"/>
  <c r="P291" i="37"/>
  <c r="O291" i="37"/>
  <c r="N291" i="37"/>
  <c r="M291" i="37"/>
  <c r="M289" i="37" s="1"/>
  <c r="L291" i="37"/>
  <c r="R290" i="37"/>
  <c r="Q290" i="37"/>
  <c r="P290" i="37"/>
  <c r="P289" i="37" s="1"/>
  <c r="O290" i="37"/>
  <c r="N290" i="37"/>
  <c r="M290" i="37"/>
  <c r="L290" i="37"/>
  <c r="L289" i="37" s="1"/>
  <c r="C15" i="1"/>
  <c r="C11" i="1"/>
  <c r="G109" i="37"/>
  <c r="G94" i="37"/>
  <c r="G79" i="37"/>
  <c r="G64" i="37"/>
  <c r="G49" i="37"/>
  <c r="T161" i="47" l="1"/>
  <c r="BJ161" i="47"/>
  <c r="B257" i="47"/>
  <c r="O289" i="37"/>
  <c r="AV210" i="47"/>
  <c r="S52" i="46"/>
  <c r="BC161" i="47"/>
  <c r="M161" i="47"/>
  <c r="AA210" i="47"/>
  <c r="AH161" i="47"/>
  <c r="X35" i="46"/>
  <c r="B7" i="48" s="1"/>
  <c r="C161" i="47"/>
  <c r="AO161" i="47"/>
  <c r="BC204" i="47"/>
  <c r="M204" i="47"/>
  <c r="C210" i="47"/>
  <c r="AO210" i="47"/>
  <c r="M210" i="47"/>
  <c r="B12" i="48"/>
  <c r="Y40" i="46"/>
  <c r="B12" i="49" s="1"/>
  <c r="B9" i="48"/>
  <c r="B251" i="48" s="1"/>
  <c r="Y37" i="46"/>
  <c r="B9" i="49" s="1"/>
  <c r="B13" i="48"/>
  <c r="B212" i="48" s="1"/>
  <c r="Y41" i="46"/>
  <c r="B13" i="49" s="1"/>
  <c r="B292" i="47"/>
  <c r="B120" i="47"/>
  <c r="C120" i="47" s="1"/>
  <c r="B163" i="47"/>
  <c r="B249" i="47"/>
  <c r="B76" i="47"/>
  <c r="B206" i="47"/>
  <c r="X43" i="46"/>
  <c r="B4" i="48"/>
  <c r="Y32" i="46"/>
  <c r="AV204" i="47"/>
  <c r="BQ204" i="47"/>
  <c r="BJ210" i="47"/>
  <c r="AH210" i="47"/>
  <c r="BQ210" i="47"/>
  <c r="B171" i="47"/>
  <c r="B128" i="47"/>
  <c r="C128" i="47" s="1"/>
  <c r="B214" i="47"/>
  <c r="B10" i="48"/>
  <c r="Y38" i="46"/>
  <c r="B10" i="49" s="1"/>
  <c r="B14" i="48"/>
  <c r="Y42" i="46"/>
  <c r="C204" i="47"/>
  <c r="AO204" i="47"/>
  <c r="BC210" i="47"/>
  <c r="Y51" i="46"/>
  <c r="B8" i="48"/>
  <c r="Y36" i="46"/>
  <c r="B8" i="49" s="1"/>
  <c r="B6" i="48"/>
  <c r="Y34" i="46"/>
  <c r="B6" i="49" s="1"/>
  <c r="B80" i="47"/>
  <c r="B124" i="47"/>
  <c r="C124" i="47" s="1"/>
  <c r="B253" i="47"/>
  <c r="B296" i="47"/>
  <c r="B167" i="47"/>
  <c r="X39" i="46"/>
  <c r="B248" i="47"/>
  <c r="B165" i="49"/>
  <c r="B119" i="47"/>
  <c r="C119" i="47" s="1"/>
  <c r="B75" i="47"/>
  <c r="B77" i="47"/>
  <c r="B161" i="49"/>
  <c r="B205" i="47"/>
  <c r="BQ205" i="47" s="1"/>
  <c r="Y24" i="46"/>
  <c r="Y11" i="46"/>
  <c r="T211" i="47"/>
  <c r="M211" i="47"/>
  <c r="AA211" i="47"/>
  <c r="BQ211" i="47"/>
  <c r="AH211" i="47"/>
  <c r="AO211" i="47"/>
  <c r="AV211" i="47"/>
  <c r="BC211" i="47"/>
  <c r="BJ211" i="47"/>
  <c r="C211" i="47"/>
  <c r="B118" i="49"/>
  <c r="C118" i="49" s="1"/>
  <c r="M205" i="47"/>
  <c r="AV205" i="47"/>
  <c r="AA207" i="47"/>
  <c r="BQ207" i="47"/>
  <c r="T207" i="47"/>
  <c r="M207" i="47"/>
  <c r="AH207" i="47"/>
  <c r="AO207" i="47"/>
  <c r="AV207" i="47"/>
  <c r="BC207" i="47"/>
  <c r="BJ207" i="47"/>
  <c r="C207" i="47"/>
  <c r="Y5" i="46"/>
  <c r="AA162" i="47"/>
  <c r="BQ162" i="47"/>
  <c r="M162" i="47"/>
  <c r="T162" i="47"/>
  <c r="AH162" i="47"/>
  <c r="AO162" i="47"/>
  <c r="AV162" i="47"/>
  <c r="BC162" i="47"/>
  <c r="BJ162" i="47"/>
  <c r="C162" i="47"/>
  <c r="Y7" i="46"/>
  <c r="Y15" i="46"/>
  <c r="T203" i="47"/>
  <c r="AA203" i="47"/>
  <c r="BQ203" i="47"/>
  <c r="M203" i="47"/>
  <c r="AH203" i="47"/>
  <c r="AO203" i="47"/>
  <c r="AV203" i="47"/>
  <c r="BC203" i="47"/>
  <c r="BJ203" i="47"/>
  <c r="C203" i="47"/>
  <c r="B208" i="49"/>
  <c r="B294" i="49"/>
  <c r="BQ213" i="47"/>
  <c r="AA213" i="47"/>
  <c r="M213" i="47"/>
  <c r="T213" i="47"/>
  <c r="AH213" i="47"/>
  <c r="AO213" i="47"/>
  <c r="AV213" i="47"/>
  <c r="BC213" i="47"/>
  <c r="BJ213" i="47"/>
  <c r="C213" i="47"/>
  <c r="Y9" i="46"/>
  <c r="M166" i="47"/>
  <c r="BQ166" i="47"/>
  <c r="AA166" i="47"/>
  <c r="T166" i="47"/>
  <c r="AH166" i="47"/>
  <c r="AO166" i="47"/>
  <c r="AV166" i="47"/>
  <c r="BC166" i="47"/>
  <c r="BJ166" i="47"/>
  <c r="C166" i="47"/>
  <c r="Y13" i="46"/>
  <c r="AA168" i="47"/>
  <c r="T168" i="47"/>
  <c r="BQ168" i="47"/>
  <c r="M168" i="47"/>
  <c r="AH168" i="47"/>
  <c r="AO168" i="47"/>
  <c r="AV168" i="47"/>
  <c r="BC168" i="47"/>
  <c r="BJ168" i="47"/>
  <c r="C168" i="47"/>
  <c r="M160" i="47"/>
  <c r="BQ160" i="47"/>
  <c r="T160" i="47"/>
  <c r="AA160" i="47"/>
  <c r="AH160" i="47"/>
  <c r="AO160" i="47"/>
  <c r="AV160" i="47"/>
  <c r="BC160" i="47"/>
  <c r="BJ160" i="47"/>
  <c r="C160" i="47"/>
  <c r="B118" i="48"/>
  <c r="C118" i="48" s="1"/>
  <c r="B247" i="48"/>
  <c r="B290" i="48"/>
  <c r="B74" i="48"/>
  <c r="B161" i="48"/>
  <c r="B204" i="48"/>
  <c r="T209" i="47"/>
  <c r="M209" i="47"/>
  <c r="AA209" i="47"/>
  <c r="BQ209" i="47"/>
  <c r="AH209" i="47"/>
  <c r="AO209" i="47"/>
  <c r="AV209" i="47"/>
  <c r="BC209" i="47"/>
  <c r="BJ209" i="47"/>
  <c r="C209" i="47"/>
  <c r="B255" i="49"/>
  <c r="B212" i="49"/>
  <c r="B169" i="49"/>
  <c r="B298" i="49"/>
  <c r="B126" i="49"/>
  <c r="C126" i="49" s="1"/>
  <c r="B82" i="49"/>
  <c r="T164" i="47"/>
  <c r="AA164" i="47"/>
  <c r="M164" i="47"/>
  <c r="BQ164" i="47"/>
  <c r="AH164" i="47"/>
  <c r="AO164" i="47"/>
  <c r="AV164" i="47"/>
  <c r="BC164" i="47"/>
  <c r="BJ164" i="47"/>
  <c r="C164" i="47"/>
  <c r="T170" i="47"/>
  <c r="M170" i="47"/>
  <c r="AA170" i="47"/>
  <c r="BQ170" i="47"/>
  <c r="AH170" i="47"/>
  <c r="AO170" i="47"/>
  <c r="AV170" i="47"/>
  <c r="BC170" i="47"/>
  <c r="BJ170" i="47"/>
  <c r="C170" i="47"/>
  <c r="E3" i="16"/>
  <c r="B136" i="48"/>
  <c r="B179" i="48"/>
  <c r="B92" i="48"/>
  <c r="B308" i="48"/>
  <c r="B265" i="48"/>
  <c r="B222" i="48"/>
  <c r="A103" i="49"/>
  <c r="A147" i="49" s="1"/>
  <c r="A35" i="49"/>
  <c r="A232" i="49"/>
  <c r="A275" i="49" s="1"/>
  <c r="A318" i="49" s="1"/>
  <c r="A189" i="49"/>
  <c r="A103" i="48"/>
  <c r="A147" i="48" s="1"/>
  <c r="A35" i="48"/>
  <c r="A232" i="48"/>
  <c r="A275" i="48" s="1"/>
  <c r="A318" i="48" s="1"/>
  <c r="A189" i="48"/>
  <c r="A232" i="47"/>
  <c r="A275" i="47" s="1"/>
  <c r="A318" i="47" s="1"/>
  <c r="A189" i="47"/>
  <c r="A103" i="47"/>
  <c r="A147" i="47" s="1"/>
  <c r="A35" i="47"/>
  <c r="B11" i="46"/>
  <c r="I24" i="1"/>
  <c r="C8" i="1"/>
  <c r="C12" i="1"/>
  <c r="C16" i="1"/>
  <c r="C7" i="1"/>
  <c r="C6" i="1"/>
  <c r="C10" i="1"/>
  <c r="C14" i="1"/>
  <c r="C21" i="1"/>
  <c r="C19" i="1"/>
  <c r="C23" i="1"/>
  <c r="C5" i="1"/>
  <c r="C9" i="1"/>
  <c r="C13" i="1"/>
  <c r="C17" i="1"/>
  <c r="C20" i="1"/>
  <c r="C24" i="1"/>
  <c r="D8" i="1"/>
  <c r="H8" i="1" s="1"/>
  <c r="S8" i="1" s="1"/>
  <c r="D12" i="1"/>
  <c r="H12" i="1" s="1"/>
  <c r="S12" i="1" s="1"/>
  <c r="D16" i="1"/>
  <c r="H16" i="1" s="1"/>
  <c r="S16" i="1" s="1"/>
  <c r="D20" i="1"/>
  <c r="H20" i="1" s="1"/>
  <c r="S20" i="1" s="1"/>
  <c r="D24" i="1"/>
  <c r="D5" i="1"/>
  <c r="H5" i="1" s="1"/>
  <c r="S5" i="1" s="1"/>
  <c r="D9" i="1"/>
  <c r="H9" i="1" s="1"/>
  <c r="S9" i="1" s="1"/>
  <c r="D13" i="1"/>
  <c r="H13" i="1" s="1"/>
  <c r="S13" i="1" s="1"/>
  <c r="D17" i="1"/>
  <c r="H17" i="1" s="1"/>
  <c r="S17" i="1" s="1"/>
  <c r="D21" i="1"/>
  <c r="H21" i="1" s="1"/>
  <c r="S21" i="1" s="1"/>
  <c r="C18" i="1"/>
  <c r="C22" i="1"/>
  <c r="D7" i="1"/>
  <c r="H7" i="1" s="1"/>
  <c r="S7" i="1" s="1"/>
  <c r="D11" i="1"/>
  <c r="H11" i="1" s="1"/>
  <c r="S11" i="1" s="1"/>
  <c r="D15" i="1"/>
  <c r="H15" i="1" s="1"/>
  <c r="S15" i="1" s="1"/>
  <c r="D19" i="1"/>
  <c r="H19" i="1" s="1"/>
  <c r="S19" i="1" s="1"/>
  <c r="D23" i="1"/>
  <c r="H23" i="1" s="1"/>
  <c r="S23" i="1" s="1"/>
  <c r="D6" i="1"/>
  <c r="H6" i="1" s="1"/>
  <c r="S6" i="1" s="1"/>
  <c r="D10" i="1"/>
  <c r="H10" i="1" s="1"/>
  <c r="S10" i="1" s="1"/>
  <c r="D14" i="1"/>
  <c r="H14" i="1" s="1"/>
  <c r="S14" i="1" s="1"/>
  <c r="D18" i="1"/>
  <c r="H18" i="1" s="1"/>
  <c r="S18" i="1" s="1"/>
  <c r="D22" i="1"/>
  <c r="H22" i="1" s="1"/>
  <c r="S22" i="1" s="1"/>
  <c r="F7" i="1"/>
  <c r="F11" i="1"/>
  <c r="F15" i="1"/>
  <c r="F19" i="1"/>
  <c r="F23" i="1"/>
  <c r="F8" i="1"/>
  <c r="F12" i="1"/>
  <c r="F16" i="1"/>
  <c r="F20" i="1"/>
  <c r="F24" i="1"/>
  <c r="F9" i="1"/>
  <c r="F13" i="1"/>
  <c r="F17" i="1"/>
  <c r="F21" i="1"/>
  <c r="V320" i="38"/>
  <c r="V319" i="38"/>
  <c r="V318" i="38"/>
  <c r="V317" i="38"/>
  <c r="V316" i="38"/>
  <c r="V315" i="38"/>
  <c r="V314" i="38"/>
  <c r="V313" i="38"/>
  <c r="V312" i="38"/>
  <c r="V311" i="38"/>
  <c r="V310" i="38"/>
  <c r="B120" i="48" l="1"/>
  <c r="C120" i="48" s="1"/>
  <c r="B249" i="48"/>
  <c r="B76" i="48"/>
  <c r="B292" i="48"/>
  <c r="B206" i="48"/>
  <c r="B163" i="48"/>
  <c r="B255" i="48"/>
  <c r="B82" i="48"/>
  <c r="B208" i="48"/>
  <c r="B122" i="48"/>
  <c r="C122" i="48" s="1"/>
  <c r="Y35" i="46"/>
  <c r="B7" i="49" s="1"/>
  <c r="B206" i="49" s="1"/>
  <c r="B4" i="49"/>
  <c r="B15" i="48"/>
  <c r="Y43" i="46"/>
  <c r="B126" i="48"/>
  <c r="C126" i="48" s="1"/>
  <c r="B78" i="48"/>
  <c r="B294" i="48"/>
  <c r="B11" i="48"/>
  <c r="Y39" i="46"/>
  <c r="B11" i="49" s="1"/>
  <c r="B23" i="51"/>
  <c r="G3" i="16" s="1"/>
  <c r="B23" i="49"/>
  <c r="B179" i="49" s="1"/>
  <c r="BQ179" i="49" s="1"/>
  <c r="B14" i="49"/>
  <c r="B14" i="51"/>
  <c r="BQ171" i="47"/>
  <c r="AO171" i="47"/>
  <c r="C171" i="47"/>
  <c r="AA171" i="47"/>
  <c r="T171" i="47"/>
  <c r="AV171" i="47"/>
  <c r="AH171" i="47"/>
  <c r="M171" i="47"/>
  <c r="BC171" i="47"/>
  <c r="BJ171" i="47"/>
  <c r="AA206" i="47"/>
  <c r="AH206" i="47"/>
  <c r="BJ206" i="47"/>
  <c r="BC206" i="47"/>
  <c r="T206" i="47"/>
  <c r="AO206" i="47"/>
  <c r="C206" i="47"/>
  <c r="BQ206" i="47"/>
  <c r="AV206" i="47"/>
  <c r="M206" i="47"/>
  <c r="B169" i="48"/>
  <c r="BQ169" i="48" s="1"/>
  <c r="B165" i="48"/>
  <c r="T167" i="47"/>
  <c r="AO167" i="47"/>
  <c r="C167" i="47"/>
  <c r="AH167" i="47"/>
  <c r="AA167" i="47"/>
  <c r="AV167" i="47"/>
  <c r="BJ167" i="47"/>
  <c r="BQ167" i="47"/>
  <c r="BC167" i="47"/>
  <c r="M167" i="47"/>
  <c r="AA163" i="47"/>
  <c r="BC163" i="47"/>
  <c r="T163" i="47"/>
  <c r="M163" i="47"/>
  <c r="AH163" i="47"/>
  <c r="BJ163" i="47"/>
  <c r="BQ163" i="47"/>
  <c r="AO163" i="47"/>
  <c r="C163" i="47"/>
  <c r="AV163" i="47"/>
  <c r="B298" i="48"/>
  <c r="M214" i="47"/>
  <c r="BC214" i="47"/>
  <c r="AA214" i="47"/>
  <c r="AH214" i="47"/>
  <c r="BJ214" i="47"/>
  <c r="AV214" i="47"/>
  <c r="T214" i="47"/>
  <c r="AO214" i="47"/>
  <c r="C214" i="47"/>
  <c r="BQ214" i="47"/>
  <c r="B251" i="49"/>
  <c r="B122" i="49"/>
  <c r="C122" i="49" s="1"/>
  <c r="C205" i="47"/>
  <c r="AO205" i="47"/>
  <c r="AA205" i="47"/>
  <c r="B290" i="49"/>
  <c r="B74" i="49"/>
  <c r="B78" i="49"/>
  <c r="BJ205" i="47"/>
  <c r="AH205" i="47"/>
  <c r="T205" i="47"/>
  <c r="B204" i="49"/>
  <c r="B247" i="49"/>
  <c r="B299" i="49"/>
  <c r="B76" i="49"/>
  <c r="BC205" i="47"/>
  <c r="B92" i="47"/>
  <c r="B222" i="47"/>
  <c r="B179" i="47"/>
  <c r="B136" i="47"/>
  <c r="C136" i="47" s="1"/>
  <c r="D3" i="16"/>
  <c r="B308" i="47"/>
  <c r="B265" i="47"/>
  <c r="B160" i="48"/>
  <c r="B117" i="48"/>
  <c r="C117" i="48" s="1"/>
  <c r="B289" i="48"/>
  <c r="B73" i="48"/>
  <c r="B246" i="48"/>
  <c r="B203" i="48"/>
  <c r="M161" i="49"/>
  <c r="T161" i="49"/>
  <c r="AA161" i="49"/>
  <c r="BQ161" i="49"/>
  <c r="AH161" i="49"/>
  <c r="AO161" i="49"/>
  <c r="AV161" i="49"/>
  <c r="BC161" i="49"/>
  <c r="C161" i="49"/>
  <c r="BJ161" i="49"/>
  <c r="M169" i="49"/>
  <c r="T169" i="49"/>
  <c r="AH169" i="49"/>
  <c r="AA169" i="49"/>
  <c r="BQ169" i="49"/>
  <c r="AO169" i="49"/>
  <c r="AV169" i="49"/>
  <c r="BC169" i="49"/>
  <c r="C169" i="49"/>
  <c r="BJ169" i="49"/>
  <c r="B297" i="48"/>
  <c r="B81" i="48"/>
  <c r="B254" i="48"/>
  <c r="B125" i="48"/>
  <c r="C125" i="48" s="1"/>
  <c r="B211" i="48"/>
  <c r="B168" i="48"/>
  <c r="T163" i="48"/>
  <c r="BQ163" i="48"/>
  <c r="M163" i="48"/>
  <c r="AA163" i="48"/>
  <c r="AH163" i="48"/>
  <c r="AO163" i="48"/>
  <c r="AV163" i="48"/>
  <c r="BC163" i="48"/>
  <c r="BJ163" i="48"/>
  <c r="C163" i="48"/>
  <c r="M206" i="48"/>
  <c r="T206" i="48"/>
  <c r="BQ206" i="48"/>
  <c r="AA206" i="48"/>
  <c r="AH206" i="48"/>
  <c r="AO206" i="48"/>
  <c r="AV206" i="48"/>
  <c r="BC206" i="48"/>
  <c r="BJ206" i="48"/>
  <c r="C206" i="48"/>
  <c r="B207" i="48"/>
  <c r="B77" i="48"/>
  <c r="B250" i="48"/>
  <c r="B121" i="48"/>
  <c r="C121" i="48" s="1"/>
  <c r="B293" i="48"/>
  <c r="B164" i="48"/>
  <c r="B289" i="49"/>
  <c r="B160" i="49"/>
  <c r="B246" i="49"/>
  <c r="B73" i="49"/>
  <c r="B117" i="49"/>
  <c r="C117" i="49" s="1"/>
  <c r="B203" i="49"/>
  <c r="B83" i="49"/>
  <c r="B170" i="49"/>
  <c r="B213" i="49"/>
  <c r="T208" i="48"/>
  <c r="BQ208" i="48"/>
  <c r="M208" i="48"/>
  <c r="AA208" i="48"/>
  <c r="AH208" i="48"/>
  <c r="AO208" i="48"/>
  <c r="AV208" i="48"/>
  <c r="BC208" i="48"/>
  <c r="BJ208" i="48"/>
  <c r="C208" i="48"/>
  <c r="AA212" i="49"/>
  <c r="BQ212" i="49"/>
  <c r="C212" i="49"/>
  <c r="T212" i="49"/>
  <c r="M212" i="49"/>
  <c r="AH212" i="49"/>
  <c r="AO212" i="49"/>
  <c r="AV212" i="49"/>
  <c r="BC212" i="49"/>
  <c r="BJ212" i="49"/>
  <c r="M204" i="48"/>
  <c r="T204" i="48"/>
  <c r="AA204" i="48"/>
  <c r="BQ204" i="48"/>
  <c r="AH204" i="48"/>
  <c r="AO204" i="48"/>
  <c r="AV204" i="48"/>
  <c r="BC204" i="48"/>
  <c r="BJ204" i="48"/>
  <c r="C204" i="48"/>
  <c r="B211" i="49"/>
  <c r="B297" i="49"/>
  <c r="B168" i="49"/>
  <c r="B81" i="49"/>
  <c r="B254" i="49"/>
  <c r="B125" i="49"/>
  <c r="C125" i="49" s="1"/>
  <c r="B207" i="49"/>
  <c r="B164" i="49"/>
  <c r="B77" i="49"/>
  <c r="B121" i="49"/>
  <c r="C121" i="49" s="1"/>
  <c r="B293" i="49"/>
  <c r="B250" i="49"/>
  <c r="T165" i="49"/>
  <c r="M165" i="49"/>
  <c r="BQ165" i="49"/>
  <c r="AA165" i="49"/>
  <c r="AH165" i="49"/>
  <c r="AO165" i="49"/>
  <c r="AV165" i="49"/>
  <c r="BC165" i="49"/>
  <c r="C165" i="49"/>
  <c r="BJ165" i="49"/>
  <c r="M169" i="48"/>
  <c r="AO169" i="48"/>
  <c r="BJ169" i="48"/>
  <c r="B75" i="48"/>
  <c r="B119" i="48"/>
  <c r="C119" i="48" s="1"/>
  <c r="B162" i="48"/>
  <c r="B291" i="48"/>
  <c r="B248" i="48"/>
  <c r="B205" i="48"/>
  <c r="BQ165" i="48"/>
  <c r="AA165" i="48"/>
  <c r="T165" i="48"/>
  <c r="M165" i="48"/>
  <c r="AH165" i="48"/>
  <c r="AO165" i="48"/>
  <c r="AV165" i="48"/>
  <c r="BC165" i="48"/>
  <c r="C165" i="48"/>
  <c r="BJ165" i="48"/>
  <c r="B166" i="48"/>
  <c r="B79" i="48"/>
  <c r="B295" i="48"/>
  <c r="B123" i="48"/>
  <c r="C123" i="48" s="1"/>
  <c r="B209" i="48"/>
  <c r="B252" i="48"/>
  <c r="AH161" i="48"/>
  <c r="BQ161" i="48"/>
  <c r="T161" i="48"/>
  <c r="M161" i="48"/>
  <c r="AA161" i="48"/>
  <c r="AO161" i="48"/>
  <c r="AV161" i="48"/>
  <c r="BC161" i="48"/>
  <c r="C161" i="48"/>
  <c r="BJ161" i="48"/>
  <c r="T208" i="49"/>
  <c r="C208" i="49"/>
  <c r="AA208" i="49"/>
  <c r="BQ208" i="49"/>
  <c r="M208" i="49"/>
  <c r="AH208" i="49"/>
  <c r="AO208" i="49"/>
  <c r="AV208" i="49"/>
  <c r="BC208" i="49"/>
  <c r="BJ208" i="49"/>
  <c r="M212" i="48"/>
  <c r="T212" i="48"/>
  <c r="BQ212" i="48"/>
  <c r="AH212" i="48"/>
  <c r="AA212" i="48"/>
  <c r="AO212" i="48"/>
  <c r="AV212" i="48"/>
  <c r="BC212" i="48"/>
  <c r="BJ212" i="48"/>
  <c r="C212" i="48"/>
  <c r="B127" i="48"/>
  <c r="C127" i="48" s="1"/>
  <c r="B256" i="48"/>
  <c r="B213" i="48"/>
  <c r="B83" i="48"/>
  <c r="B299" i="48"/>
  <c r="B170" i="48"/>
  <c r="B291" i="49"/>
  <c r="B162" i="49"/>
  <c r="B248" i="49"/>
  <c r="B75" i="49"/>
  <c r="B119" i="49"/>
  <c r="C119" i="49" s="1"/>
  <c r="B205" i="49"/>
  <c r="M204" i="49"/>
  <c r="AA204" i="49"/>
  <c r="T204" i="49"/>
  <c r="C204" i="49"/>
  <c r="BQ204" i="49"/>
  <c r="AH204" i="49"/>
  <c r="AO204" i="49"/>
  <c r="AV204" i="49"/>
  <c r="BC204" i="49"/>
  <c r="BJ204" i="49"/>
  <c r="B166" i="49"/>
  <c r="B252" i="49"/>
  <c r="B123" i="49"/>
  <c r="C123" i="49" s="1"/>
  <c r="B295" i="49"/>
  <c r="B209" i="49"/>
  <c r="B79" i="49"/>
  <c r="BQ222" i="48"/>
  <c r="M222" i="48"/>
  <c r="T222" i="48"/>
  <c r="AH222" i="48"/>
  <c r="AA222" i="48"/>
  <c r="AO222" i="48"/>
  <c r="AV222" i="48"/>
  <c r="BC222" i="48"/>
  <c r="BJ222" i="48"/>
  <c r="C222" i="48"/>
  <c r="BQ179" i="48"/>
  <c r="M179" i="48"/>
  <c r="AA179" i="48"/>
  <c r="T179" i="48"/>
  <c r="AH179" i="48"/>
  <c r="AO179" i="48"/>
  <c r="AV179" i="48"/>
  <c r="BC179" i="48"/>
  <c r="C179" i="48"/>
  <c r="BJ179" i="48"/>
  <c r="BF165" i="47"/>
  <c r="BE168" i="47" s="1"/>
  <c r="BF166" i="47"/>
  <c r="BE169" i="47" s="1"/>
  <c r="AY165" i="47"/>
  <c r="AX168" i="47" s="1"/>
  <c r="AY166" i="47"/>
  <c r="AX169" i="47" s="1"/>
  <c r="C136" i="48"/>
  <c r="BM165" i="47"/>
  <c r="BL168" i="47" s="1"/>
  <c r="BM166" i="47"/>
  <c r="BL169" i="47" s="1"/>
  <c r="A104" i="49"/>
  <c r="A148" i="49" s="1"/>
  <c r="A36" i="49"/>
  <c r="A233" i="49"/>
  <c r="A276" i="49" s="1"/>
  <c r="A319" i="49" s="1"/>
  <c r="A190" i="49"/>
  <c r="A104" i="48"/>
  <c r="A148" i="48" s="1"/>
  <c r="A36" i="48"/>
  <c r="A233" i="48"/>
  <c r="A276" i="48" s="1"/>
  <c r="A319" i="48" s="1"/>
  <c r="A190" i="48"/>
  <c r="A104" i="47"/>
  <c r="A148" i="47" s="1"/>
  <c r="A36" i="47"/>
  <c r="A233" i="47"/>
  <c r="A276" i="47" s="1"/>
  <c r="A319" i="47" s="1"/>
  <c r="A190" i="47"/>
  <c r="G24" i="1"/>
  <c r="B12" i="46"/>
  <c r="V309" i="38"/>
  <c r="J15" i="1"/>
  <c r="Q15" i="1" s="1"/>
  <c r="J16" i="1"/>
  <c r="Q16" i="1" s="1"/>
  <c r="J13" i="1"/>
  <c r="Q13" i="1" s="1"/>
  <c r="H24" i="1"/>
  <c r="E24" i="1"/>
  <c r="J14" i="1"/>
  <c r="Q14" i="1" s="1"/>
  <c r="H105" i="38"/>
  <c r="O238" i="1" s="1"/>
  <c r="V238" i="1" s="1"/>
  <c r="G105" i="38"/>
  <c r="N238" i="1" s="1"/>
  <c r="F105" i="38"/>
  <c r="M238" i="1" s="1"/>
  <c r="T238" i="1" s="1"/>
  <c r="E105" i="38"/>
  <c r="K238" i="1" s="1"/>
  <c r="D105" i="38"/>
  <c r="J238" i="1" s="1"/>
  <c r="H104" i="38"/>
  <c r="O218" i="1" s="1"/>
  <c r="V218" i="1" s="1"/>
  <c r="G104" i="38"/>
  <c r="N218" i="1" s="1"/>
  <c r="U218" i="1" s="1"/>
  <c r="F104" i="38"/>
  <c r="M218" i="1" s="1"/>
  <c r="T218" i="1" s="1"/>
  <c r="E104" i="38"/>
  <c r="K218" i="1" s="1"/>
  <c r="R218" i="1" s="1"/>
  <c r="X218" i="1" s="1"/>
  <c r="D104" i="38"/>
  <c r="J218" i="1" s="1"/>
  <c r="H103" i="38"/>
  <c r="O198" i="1" s="1"/>
  <c r="V198" i="1" s="1"/>
  <c r="G103" i="38"/>
  <c r="N198" i="1" s="1"/>
  <c r="U198" i="1" s="1"/>
  <c r="F103" i="38"/>
  <c r="M198" i="1" s="1"/>
  <c r="T198" i="1" s="1"/>
  <c r="E103" i="38"/>
  <c r="K198" i="1" s="1"/>
  <c r="R198" i="1" s="1"/>
  <c r="X198" i="1" s="1"/>
  <c r="D103" i="38"/>
  <c r="J198" i="1" s="1"/>
  <c r="H102" i="38"/>
  <c r="O178" i="1" s="1"/>
  <c r="V178" i="1" s="1"/>
  <c r="G102" i="38"/>
  <c r="N178" i="1" s="1"/>
  <c r="F102" i="38"/>
  <c r="M178" i="1" s="1"/>
  <c r="T178" i="1" s="1"/>
  <c r="E102" i="38"/>
  <c r="K178" i="1" s="1"/>
  <c r="D102" i="38"/>
  <c r="J178" i="1" s="1"/>
  <c r="H101" i="38"/>
  <c r="O158" i="1" s="1"/>
  <c r="V158" i="1" s="1"/>
  <c r="G101" i="38"/>
  <c r="N158" i="1" s="1"/>
  <c r="U158" i="1" s="1"/>
  <c r="F101" i="38"/>
  <c r="M158" i="1" s="1"/>
  <c r="T158" i="1" s="1"/>
  <c r="E101" i="38"/>
  <c r="K158" i="1" s="1"/>
  <c r="R158" i="1" s="1"/>
  <c r="X158" i="1" s="1"/>
  <c r="D101" i="38"/>
  <c r="J158" i="1" s="1"/>
  <c r="H100" i="38"/>
  <c r="O138" i="1" s="1"/>
  <c r="V138" i="1" s="1"/>
  <c r="G100" i="38"/>
  <c r="N138" i="1" s="1"/>
  <c r="U138" i="1" s="1"/>
  <c r="F100" i="38"/>
  <c r="M138" i="1" s="1"/>
  <c r="T138" i="1" s="1"/>
  <c r="E100" i="38"/>
  <c r="K138" i="1" s="1"/>
  <c r="R138" i="1" s="1"/>
  <c r="X138" i="1" s="1"/>
  <c r="D100" i="38"/>
  <c r="J138" i="1" s="1"/>
  <c r="H99" i="38"/>
  <c r="O118" i="1" s="1"/>
  <c r="V118" i="1" s="1"/>
  <c r="G99" i="38"/>
  <c r="N118" i="1" s="1"/>
  <c r="U118" i="1" s="1"/>
  <c r="F99" i="38"/>
  <c r="M118" i="1" s="1"/>
  <c r="T118" i="1" s="1"/>
  <c r="E99" i="38"/>
  <c r="K118" i="1" s="1"/>
  <c r="R118" i="1" s="1"/>
  <c r="X118" i="1" s="1"/>
  <c r="D99" i="38"/>
  <c r="J118" i="1" s="1"/>
  <c r="H98" i="38"/>
  <c r="O98" i="1" s="1"/>
  <c r="V98" i="1" s="1"/>
  <c r="G98" i="38"/>
  <c r="N98" i="1" s="1"/>
  <c r="U98" i="1" s="1"/>
  <c r="F98" i="38"/>
  <c r="M98" i="1" s="1"/>
  <c r="T98" i="1" s="1"/>
  <c r="E98" i="38"/>
  <c r="K98" i="1" s="1"/>
  <c r="R98" i="1" s="1"/>
  <c r="X98" i="1" s="1"/>
  <c r="D98" i="38"/>
  <c r="J98" i="1" s="1"/>
  <c r="H97" i="38"/>
  <c r="O78" i="1" s="1"/>
  <c r="V78" i="1" s="1"/>
  <c r="G97" i="38"/>
  <c r="N78" i="1" s="1"/>
  <c r="U78" i="1" s="1"/>
  <c r="F97" i="38"/>
  <c r="M78" i="1" s="1"/>
  <c r="T78" i="1" s="1"/>
  <c r="E97" i="38"/>
  <c r="K78" i="1" s="1"/>
  <c r="R78" i="1" s="1"/>
  <c r="X78" i="1" s="1"/>
  <c r="D97" i="38"/>
  <c r="J78" i="1" s="1"/>
  <c r="H96" i="38"/>
  <c r="O58" i="1" s="1"/>
  <c r="V58" i="1" s="1"/>
  <c r="G96" i="38"/>
  <c r="N58" i="1" s="1"/>
  <c r="U58" i="1" s="1"/>
  <c r="F96" i="38"/>
  <c r="M58" i="1" s="1"/>
  <c r="T58" i="1" s="1"/>
  <c r="E96" i="38"/>
  <c r="K58" i="1" s="1"/>
  <c r="D96" i="38"/>
  <c r="J58" i="1" s="1"/>
  <c r="H95" i="38"/>
  <c r="G95" i="38"/>
  <c r="F95" i="38"/>
  <c r="E95" i="38"/>
  <c r="D95" i="38"/>
  <c r="J38" i="1" s="1"/>
  <c r="H90" i="38"/>
  <c r="O239" i="1" s="1"/>
  <c r="V239" i="1" s="1"/>
  <c r="H89" i="38"/>
  <c r="O219" i="1" s="1"/>
  <c r="V219" i="1" s="1"/>
  <c r="H88" i="38"/>
  <c r="O199" i="1" s="1"/>
  <c r="V199" i="1" s="1"/>
  <c r="H87" i="38"/>
  <c r="O179" i="1" s="1"/>
  <c r="V179" i="1" s="1"/>
  <c r="H86" i="38"/>
  <c r="O159" i="1" s="1"/>
  <c r="V159" i="1" s="1"/>
  <c r="H85" i="38"/>
  <c r="O139" i="1" s="1"/>
  <c r="V139" i="1" s="1"/>
  <c r="H84" i="38"/>
  <c r="O119" i="1" s="1"/>
  <c r="V119" i="1" s="1"/>
  <c r="H83" i="38"/>
  <c r="O99" i="1" s="1"/>
  <c r="V99" i="1" s="1"/>
  <c r="H82" i="38"/>
  <c r="O79" i="1" s="1"/>
  <c r="V79" i="1" s="1"/>
  <c r="H81" i="38"/>
  <c r="O59" i="1" s="1"/>
  <c r="V59" i="1" s="1"/>
  <c r="H80" i="38"/>
  <c r="G90" i="38"/>
  <c r="N239" i="1" s="1"/>
  <c r="U239" i="1" s="1"/>
  <c r="G89" i="38"/>
  <c r="N219" i="1" s="1"/>
  <c r="U219" i="1" s="1"/>
  <c r="G88" i="38"/>
  <c r="N199" i="1" s="1"/>
  <c r="U199" i="1" s="1"/>
  <c r="G87" i="38"/>
  <c r="N179" i="1" s="1"/>
  <c r="G86" i="38"/>
  <c r="N159" i="1" s="1"/>
  <c r="U159" i="1" s="1"/>
  <c r="G85" i="38"/>
  <c r="N139" i="1" s="1"/>
  <c r="U139" i="1" s="1"/>
  <c r="G84" i="38"/>
  <c r="N119" i="1" s="1"/>
  <c r="U119" i="1" s="1"/>
  <c r="G83" i="38"/>
  <c r="N99" i="1" s="1"/>
  <c r="U99" i="1" s="1"/>
  <c r="G82" i="38"/>
  <c r="N79" i="1" s="1"/>
  <c r="U79" i="1" s="1"/>
  <c r="G81" i="38"/>
  <c r="N59" i="1" s="1"/>
  <c r="G80" i="38"/>
  <c r="F90" i="38"/>
  <c r="M239" i="1" s="1"/>
  <c r="T239" i="1" s="1"/>
  <c r="F89" i="38"/>
  <c r="M219" i="1" s="1"/>
  <c r="T219" i="1" s="1"/>
  <c r="F88" i="38"/>
  <c r="M199" i="1" s="1"/>
  <c r="T199" i="1" s="1"/>
  <c r="F87" i="38"/>
  <c r="M179" i="1" s="1"/>
  <c r="T179" i="1" s="1"/>
  <c r="F86" i="38"/>
  <c r="M159" i="1" s="1"/>
  <c r="T159" i="1" s="1"/>
  <c r="F85" i="38"/>
  <c r="M139" i="1" s="1"/>
  <c r="T139" i="1" s="1"/>
  <c r="F84" i="38"/>
  <c r="M119" i="1" s="1"/>
  <c r="T119" i="1" s="1"/>
  <c r="F83" i="38"/>
  <c r="M99" i="1" s="1"/>
  <c r="T99" i="1" s="1"/>
  <c r="F82" i="38"/>
  <c r="M79" i="1" s="1"/>
  <c r="T79" i="1" s="1"/>
  <c r="F81" i="38"/>
  <c r="M59" i="1" s="1"/>
  <c r="T59" i="1" s="1"/>
  <c r="F80" i="38"/>
  <c r="E90" i="38"/>
  <c r="K239" i="1" s="1"/>
  <c r="E89" i="38"/>
  <c r="K219" i="1" s="1"/>
  <c r="R219" i="1" s="1"/>
  <c r="X219" i="1" s="1"/>
  <c r="E88" i="38"/>
  <c r="K199" i="1" s="1"/>
  <c r="R199" i="1" s="1"/>
  <c r="X199" i="1" s="1"/>
  <c r="E87" i="38"/>
  <c r="K179" i="1" s="1"/>
  <c r="E86" i="38"/>
  <c r="K159" i="1" s="1"/>
  <c r="R159" i="1" s="1"/>
  <c r="X159" i="1" s="1"/>
  <c r="E85" i="38"/>
  <c r="K139" i="1" s="1"/>
  <c r="R139" i="1" s="1"/>
  <c r="X139" i="1" s="1"/>
  <c r="E84" i="38"/>
  <c r="K119" i="1" s="1"/>
  <c r="R119" i="1" s="1"/>
  <c r="X119" i="1" s="1"/>
  <c r="E83" i="38"/>
  <c r="K99" i="1" s="1"/>
  <c r="R99" i="1" s="1"/>
  <c r="X99" i="1" s="1"/>
  <c r="E82" i="38"/>
  <c r="K79" i="1" s="1"/>
  <c r="R79" i="1" s="1"/>
  <c r="X79" i="1" s="1"/>
  <c r="E81" i="38"/>
  <c r="K59" i="1" s="1"/>
  <c r="R59" i="1" s="1"/>
  <c r="X59" i="1" s="1"/>
  <c r="E80" i="38"/>
  <c r="D90" i="38"/>
  <c r="J239" i="1" s="1"/>
  <c r="D89" i="38"/>
  <c r="J219" i="1" s="1"/>
  <c r="D88" i="38"/>
  <c r="J199" i="1" s="1"/>
  <c r="D87" i="38"/>
  <c r="J179" i="1" s="1"/>
  <c r="D86" i="38"/>
  <c r="J159" i="1" s="1"/>
  <c r="D85" i="38"/>
  <c r="J139" i="1" s="1"/>
  <c r="D84" i="38"/>
  <c r="J119" i="1" s="1"/>
  <c r="D83" i="38"/>
  <c r="J99" i="1" s="1"/>
  <c r="D82" i="38"/>
  <c r="J79" i="1" s="1"/>
  <c r="D81" i="38"/>
  <c r="J59" i="1" s="1"/>
  <c r="D80" i="38"/>
  <c r="J39" i="1" s="1"/>
  <c r="I79" i="38"/>
  <c r="G75" i="38"/>
  <c r="N240" i="1" s="1"/>
  <c r="F75" i="38"/>
  <c r="M240" i="1" s="1"/>
  <c r="T240" i="1" s="1"/>
  <c r="E75" i="38"/>
  <c r="K240" i="1" s="1"/>
  <c r="D75" i="38"/>
  <c r="J240" i="1" s="1"/>
  <c r="G74" i="38"/>
  <c r="N220" i="1" s="1"/>
  <c r="U220" i="1" s="1"/>
  <c r="F74" i="38"/>
  <c r="M220" i="1" s="1"/>
  <c r="T220" i="1" s="1"/>
  <c r="E74" i="38"/>
  <c r="K220" i="1" s="1"/>
  <c r="R220" i="1" s="1"/>
  <c r="X220" i="1" s="1"/>
  <c r="D74" i="38"/>
  <c r="J220" i="1" s="1"/>
  <c r="G73" i="38"/>
  <c r="N200" i="1" s="1"/>
  <c r="U200" i="1" s="1"/>
  <c r="F73" i="38"/>
  <c r="M200" i="1" s="1"/>
  <c r="T200" i="1" s="1"/>
  <c r="E73" i="38"/>
  <c r="K200" i="1" s="1"/>
  <c r="R200" i="1" s="1"/>
  <c r="X200" i="1" s="1"/>
  <c r="D73" i="38"/>
  <c r="J200" i="1" s="1"/>
  <c r="G72" i="38"/>
  <c r="N180" i="1" s="1"/>
  <c r="F72" i="38"/>
  <c r="M180" i="1" s="1"/>
  <c r="T180" i="1" s="1"/>
  <c r="E72" i="38"/>
  <c r="K180" i="1" s="1"/>
  <c r="R180" i="1" s="1"/>
  <c r="X180" i="1" s="1"/>
  <c r="D72" i="38"/>
  <c r="J180" i="1" s="1"/>
  <c r="G71" i="38"/>
  <c r="N160" i="1" s="1"/>
  <c r="U160" i="1" s="1"/>
  <c r="F71" i="38"/>
  <c r="M160" i="1" s="1"/>
  <c r="T160" i="1" s="1"/>
  <c r="E71" i="38"/>
  <c r="K160" i="1" s="1"/>
  <c r="R160" i="1" s="1"/>
  <c r="X160" i="1" s="1"/>
  <c r="D71" i="38"/>
  <c r="J160" i="1" s="1"/>
  <c r="G70" i="38"/>
  <c r="N140" i="1" s="1"/>
  <c r="U140" i="1" s="1"/>
  <c r="F70" i="38"/>
  <c r="M140" i="1" s="1"/>
  <c r="T140" i="1" s="1"/>
  <c r="E70" i="38"/>
  <c r="K140" i="1" s="1"/>
  <c r="R140" i="1" s="1"/>
  <c r="X140" i="1" s="1"/>
  <c r="D70" i="38"/>
  <c r="J140" i="1" s="1"/>
  <c r="G69" i="38"/>
  <c r="N120" i="1" s="1"/>
  <c r="U120" i="1" s="1"/>
  <c r="F69" i="38"/>
  <c r="M120" i="1" s="1"/>
  <c r="T120" i="1" s="1"/>
  <c r="E69" i="38"/>
  <c r="K120" i="1" s="1"/>
  <c r="R120" i="1" s="1"/>
  <c r="X120" i="1" s="1"/>
  <c r="D69" i="38"/>
  <c r="J120" i="1" s="1"/>
  <c r="G68" i="38"/>
  <c r="N100" i="1" s="1"/>
  <c r="F68" i="38"/>
  <c r="M100" i="1" s="1"/>
  <c r="T100" i="1" s="1"/>
  <c r="E68" i="38"/>
  <c r="K100" i="1" s="1"/>
  <c r="R100" i="1" s="1"/>
  <c r="X100" i="1" s="1"/>
  <c r="D68" i="38"/>
  <c r="J100" i="1" s="1"/>
  <c r="G67" i="38"/>
  <c r="N80" i="1" s="1"/>
  <c r="U80" i="1" s="1"/>
  <c r="F67" i="38"/>
  <c r="M80" i="1" s="1"/>
  <c r="T80" i="1" s="1"/>
  <c r="E67" i="38"/>
  <c r="K80" i="1" s="1"/>
  <c r="R80" i="1" s="1"/>
  <c r="X80" i="1" s="1"/>
  <c r="D67" i="38"/>
  <c r="J80" i="1" s="1"/>
  <c r="G66" i="38"/>
  <c r="N60" i="1" s="1"/>
  <c r="U60" i="1" s="1"/>
  <c r="F66" i="38"/>
  <c r="M60" i="1" s="1"/>
  <c r="T60" i="1" s="1"/>
  <c r="E66" i="38"/>
  <c r="K60" i="1" s="1"/>
  <c r="D66" i="38"/>
  <c r="J60" i="1" s="1"/>
  <c r="G65" i="38"/>
  <c r="F65" i="38"/>
  <c r="E65" i="38"/>
  <c r="D65" i="38"/>
  <c r="J40" i="1" s="1"/>
  <c r="I64" i="38"/>
  <c r="H64" i="38"/>
  <c r="G60" i="38"/>
  <c r="N241" i="1" s="1"/>
  <c r="F60" i="38"/>
  <c r="M241" i="1" s="1"/>
  <c r="T241" i="1" s="1"/>
  <c r="E60" i="38"/>
  <c r="K241" i="1" s="1"/>
  <c r="D60" i="38"/>
  <c r="J241" i="1" s="1"/>
  <c r="G59" i="38"/>
  <c r="N221" i="1" s="1"/>
  <c r="F59" i="38"/>
  <c r="M221" i="1" s="1"/>
  <c r="T221" i="1" s="1"/>
  <c r="E59" i="38"/>
  <c r="K221" i="1" s="1"/>
  <c r="D59" i="38"/>
  <c r="J221" i="1" s="1"/>
  <c r="G58" i="38"/>
  <c r="N201" i="1" s="1"/>
  <c r="U201" i="1" s="1"/>
  <c r="F58" i="38"/>
  <c r="M201" i="1" s="1"/>
  <c r="T201" i="1" s="1"/>
  <c r="E58" i="38"/>
  <c r="K201" i="1" s="1"/>
  <c r="D58" i="38"/>
  <c r="J201" i="1" s="1"/>
  <c r="G57" i="38"/>
  <c r="N181" i="1" s="1"/>
  <c r="F57" i="38"/>
  <c r="M181" i="1" s="1"/>
  <c r="T181" i="1" s="1"/>
  <c r="E57" i="38"/>
  <c r="K181" i="1" s="1"/>
  <c r="D57" i="38"/>
  <c r="J181" i="1" s="1"/>
  <c r="G56" i="38"/>
  <c r="N161" i="1" s="1"/>
  <c r="U161" i="1" s="1"/>
  <c r="F56" i="38"/>
  <c r="M161" i="1" s="1"/>
  <c r="T161" i="1" s="1"/>
  <c r="E56" i="38"/>
  <c r="K161" i="1" s="1"/>
  <c r="R161" i="1" s="1"/>
  <c r="X161" i="1" s="1"/>
  <c r="D56" i="38"/>
  <c r="J161" i="1" s="1"/>
  <c r="G55" i="38"/>
  <c r="N141" i="1" s="1"/>
  <c r="U141" i="1" s="1"/>
  <c r="F55" i="38"/>
  <c r="M141" i="1" s="1"/>
  <c r="T141" i="1" s="1"/>
  <c r="E55" i="38"/>
  <c r="K141" i="1" s="1"/>
  <c r="R141" i="1" s="1"/>
  <c r="X141" i="1" s="1"/>
  <c r="D55" i="38"/>
  <c r="J141" i="1" s="1"/>
  <c r="G54" i="38"/>
  <c r="N121" i="1" s="1"/>
  <c r="U121" i="1" s="1"/>
  <c r="F54" i="38"/>
  <c r="M121" i="1" s="1"/>
  <c r="T121" i="1" s="1"/>
  <c r="E54" i="38"/>
  <c r="K121" i="1" s="1"/>
  <c r="R121" i="1" s="1"/>
  <c r="X121" i="1" s="1"/>
  <c r="D54" i="38"/>
  <c r="J121" i="1" s="1"/>
  <c r="G53" i="38"/>
  <c r="N101" i="1" s="1"/>
  <c r="F53" i="38"/>
  <c r="M101" i="1" s="1"/>
  <c r="T101" i="1" s="1"/>
  <c r="E53" i="38"/>
  <c r="K101" i="1" s="1"/>
  <c r="D53" i="38"/>
  <c r="J101" i="1" s="1"/>
  <c r="G52" i="38"/>
  <c r="N81" i="1" s="1"/>
  <c r="U81" i="1" s="1"/>
  <c r="F52" i="38"/>
  <c r="M81" i="1" s="1"/>
  <c r="T81" i="1" s="1"/>
  <c r="E52" i="38"/>
  <c r="K81" i="1" s="1"/>
  <c r="R81" i="1" s="1"/>
  <c r="X81" i="1" s="1"/>
  <c r="D52" i="38"/>
  <c r="J81" i="1" s="1"/>
  <c r="G51" i="38"/>
  <c r="N61" i="1" s="1"/>
  <c r="F51" i="38"/>
  <c r="M61" i="1" s="1"/>
  <c r="T61" i="1" s="1"/>
  <c r="E51" i="38"/>
  <c r="K61" i="1" s="1"/>
  <c r="D51" i="38"/>
  <c r="J61" i="1" s="1"/>
  <c r="G50" i="38"/>
  <c r="F50" i="38"/>
  <c r="F49" i="38" s="1"/>
  <c r="E50" i="38"/>
  <c r="D50" i="38"/>
  <c r="J41" i="1" s="1"/>
  <c r="I49" i="38"/>
  <c r="H49" i="38"/>
  <c r="G45" i="38"/>
  <c r="N242" i="1" s="1"/>
  <c r="F45" i="38"/>
  <c r="M242" i="1" s="1"/>
  <c r="T242" i="1" s="1"/>
  <c r="E45" i="38"/>
  <c r="K242" i="1" s="1"/>
  <c r="D45" i="38"/>
  <c r="J242" i="1" s="1"/>
  <c r="G44" i="38"/>
  <c r="N222" i="1" s="1"/>
  <c r="F44" i="38"/>
  <c r="M222" i="1" s="1"/>
  <c r="T222" i="1" s="1"/>
  <c r="E44" i="38"/>
  <c r="K222" i="1" s="1"/>
  <c r="D44" i="38"/>
  <c r="J222" i="1" s="1"/>
  <c r="G43" i="38"/>
  <c r="N202" i="1" s="1"/>
  <c r="F43" i="38"/>
  <c r="M202" i="1" s="1"/>
  <c r="T202" i="1" s="1"/>
  <c r="E43" i="38"/>
  <c r="K202" i="1" s="1"/>
  <c r="D43" i="38"/>
  <c r="J202" i="1" s="1"/>
  <c r="G42" i="38"/>
  <c r="N182" i="1" s="1"/>
  <c r="F42" i="38"/>
  <c r="M182" i="1" s="1"/>
  <c r="T182" i="1" s="1"/>
  <c r="E42" i="38"/>
  <c r="K182" i="1" s="1"/>
  <c r="D42" i="38"/>
  <c r="J182" i="1" s="1"/>
  <c r="G41" i="38"/>
  <c r="N162" i="1" s="1"/>
  <c r="U162" i="1" s="1"/>
  <c r="F41" i="38"/>
  <c r="M162" i="1" s="1"/>
  <c r="T162" i="1" s="1"/>
  <c r="E41" i="38"/>
  <c r="K162" i="1" s="1"/>
  <c r="R162" i="1" s="1"/>
  <c r="X162" i="1" s="1"/>
  <c r="D41" i="38"/>
  <c r="J162" i="1" s="1"/>
  <c r="G40" i="38"/>
  <c r="N142" i="1" s="1"/>
  <c r="U142" i="1" s="1"/>
  <c r="F40" i="38"/>
  <c r="M142" i="1" s="1"/>
  <c r="T142" i="1" s="1"/>
  <c r="E40" i="38"/>
  <c r="K142" i="1" s="1"/>
  <c r="R142" i="1" s="1"/>
  <c r="X142" i="1" s="1"/>
  <c r="D40" i="38"/>
  <c r="J142" i="1" s="1"/>
  <c r="G39" i="38"/>
  <c r="N122" i="1" s="1"/>
  <c r="U122" i="1" s="1"/>
  <c r="F39" i="38"/>
  <c r="M122" i="1" s="1"/>
  <c r="T122" i="1" s="1"/>
  <c r="E39" i="38"/>
  <c r="K122" i="1" s="1"/>
  <c r="R122" i="1" s="1"/>
  <c r="X122" i="1" s="1"/>
  <c r="D39" i="38"/>
  <c r="J122" i="1" s="1"/>
  <c r="G38" i="38"/>
  <c r="N102" i="1" s="1"/>
  <c r="U102" i="1" s="1"/>
  <c r="F38" i="38"/>
  <c r="M102" i="1" s="1"/>
  <c r="T102" i="1" s="1"/>
  <c r="E38" i="38"/>
  <c r="K102" i="1" s="1"/>
  <c r="D38" i="38"/>
  <c r="J102" i="1" s="1"/>
  <c r="G37" i="38"/>
  <c r="N82" i="1" s="1"/>
  <c r="U82" i="1" s="1"/>
  <c r="F37" i="38"/>
  <c r="M82" i="1" s="1"/>
  <c r="T82" i="1" s="1"/>
  <c r="E37" i="38"/>
  <c r="K82" i="1" s="1"/>
  <c r="R82" i="1" s="1"/>
  <c r="X82" i="1" s="1"/>
  <c r="D37" i="38"/>
  <c r="J82" i="1" s="1"/>
  <c r="G36" i="38"/>
  <c r="N62" i="1" s="1"/>
  <c r="F36" i="38"/>
  <c r="M62" i="1" s="1"/>
  <c r="T62" i="1" s="1"/>
  <c r="E36" i="38"/>
  <c r="K62" i="1" s="1"/>
  <c r="D36" i="38"/>
  <c r="J62" i="1" s="1"/>
  <c r="G35" i="38"/>
  <c r="G34" i="38" s="1"/>
  <c r="F35" i="38"/>
  <c r="F34" i="38" s="1"/>
  <c r="E35" i="38"/>
  <c r="D35" i="38"/>
  <c r="J42" i="1" s="1"/>
  <c r="I34" i="38"/>
  <c r="H34" i="38"/>
  <c r="V94" i="38"/>
  <c r="AG94" i="38" s="1"/>
  <c r="U94" i="38"/>
  <c r="AF94" i="38" s="1"/>
  <c r="T94" i="38"/>
  <c r="AE94" i="38" s="1"/>
  <c r="S94" i="38"/>
  <c r="AD94" i="38" s="1"/>
  <c r="R94" i="38"/>
  <c r="AC94" i="38" s="1"/>
  <c r="Q94" i="38"/>
  <c r="AB94" i="38" s="1"/>
  <c r="V79" i="38"/>
  <c r="AG79" i="38" s="1"/>
  <c r="U79" i="38"/>
  <c r="AF79" i="38" s="1"/>
  <c r="T79" i="38"/>
  <c r="AE79" i="38" s="1"/>
  <c r="S79" i="38"/>
  <c r="AD79" i="38" s="1"/>
  <c r="R79" i="38"/>
  <c r="AC79" i="38" s="1"/>
  <c r="Q79" i="38"/>
  <c r="V64" i="38"/>
  <c r="U64" i="38"/>
  <c r="T64" i="38"/>
  <c r="S64" i="38"/>
  <c r="R64" i="38"/>
  <c r="Q64" i="38"/>
  <c r="V49" i="38"/>
  <c r="U49" i="38"/>
  <c r="T49" i="38"/>
  <c r="S49" i="38"/>
  <c r="R49" i="38"/>
  <c r="Q49" i="38"/>
  <c r="V34" i="38"/>
  <c r="U34" i="38"/>
  <c r="T34" i="38"/>
  <c r="S34" i="38"/>
  <c r="R34" i="38"/>
  <c r="Q34" i="38"/>
  <c r="G30" i="38"/>
  <c r="N243" i="1" s="1"/>
  <c r="G29" i="38"/>
  <c r="N223" i="1" s="1"/>
  <c r="G28" i="38"/>
  <c r="N203" i="1" s="1"/>
  <c r="U203" i="1" s="1"/>
  <c r="G27" i="38"/>
  <c r="N183" i="1" s="1"/>
  <c r="U183" i="1" s="1"/>
  <c r="G26" i="38"/>
  <c r="N163" i="1" s="1"/>
  <c r="U163" i="1" s="1"/>
  <c r="G25" i="38"/>
  <c r="N143" i="1" s="1"/>
  <c r="U143" i="1" s="1"/>
  <c r="G24" i="38"/>
  <c r="N123" i="1" s="1"/>
  <c r="U123" i="1" s="1"/>
  <c r="G23" i="38"/>
  <c r="N103" i="1" s="1"/>
  <c r="G22" i="38"/>
  <c r="N83" i="1" s="1"/>
  <c r="U83" i="1" s="1"/>
  <c r="G21" i="38"/>
  <c r="N63" i="1" s="1"/>
  <c r="G20" i="38"/>
  <c r="F30" i="38"/>
  <c r="M243" i="1" s="1"/>
  <c r="T243" i="1" s="1"/>
  <c r="F29" i="38"/>
  <c r="M223" i="1" s="1"/>
  <c r="T223" i="1" s="1"/>
  <c r="F28" i="38"/>
  <c r="M203" i="1" s="1"/>
  <c r="T203" i="1" s="1"/>
  <c r="F27" i="38"/>
  <c r="M183" i="1" s="1"/>
  <c r="T183" i="1" s="1"/>
  <c r="F26" i="38"/>
  <c r="M163" i="1" s="1"/>
  <c r="T163" i="1" s="1"/>
  <c r="F25" i="38"/>
  <c r="M143" i="1" s="1"/>
  <c r="T143" i="1" s="1"/>
  <c r="F24" i="38"/>
  <c r="M123" i="1" s="1"/>
  <c r="T123" i="1" s="1"/>
  <c r="F23" i="38"/>
  <c r="M103" i="1" s="1"/>
  <c r="T103" i="1" s="1"/>
  <c r="F22" i="38"/>
  <c r="M83" i="1" s="1"/>
  <c r="T83" i="1" s="1"/>
  <c r="F21" i="38"/>
  <c r="M63" i="1" s="1"/>
  <c r="T63" i="1" s="1"/>
  <c r="F20" i="38"/>
  <c r="E30" i="38"/>
  <c r="K243" i="1" s="1"/>
  <c r="E29" i="38"/>
  <c r="K223" i="1" s="1"/>
  <c r="E28" i="38"/>
  <c r="K203" i="1" s="1"/>
  <c r="E27" i="38"/>
  <c r="K183" i="1" s="1"/>
  <c r="E26" i="38"/>
  <c r="K163" i="1" s="1"/>
  <c r="R163" i="1" s="1"/>
  <c r="X163" i="1" s="1"/>
  <c r="E25" i="38"/>
  <c r="K143" i="1" s="1"/>
  <c r="R143" i="1" s="1"/>
  <c r="X143" i="1" s="1"/>
  <c r="E24" i="38"/>
  <c r="K123" i="1" s="1"/>
  <c r="R123" i="1" s="1"/>
  <c r="X123" i="1" s="1"/>
  <c r="E23" i="38"/>
  <c r="K103" i="1" s="1"/>
  <c r="E22" i="38"/>
  <c r="K83" i="1" s="1"/>
  <c r="R83" i="1" s="1"/>
  <c r="X83" i="1" s="1"/>
  <c r="E21" i="38"/>
  <c r="K63" i="1" s="1"/>
  <c r="R63" i="1" s="1"/>
  <c r="X63" i="1" s="1"/>
  <c r="E20" i="38"/>
  <c r="D30" i="38"/>
  <c r="J243" i="1" s="1"/>
  <c r="D29" i="38"/>
  <c r="J223" i="1" s="1"/>
  <c r="D28" i="38"/>
  <c r="J203" i="1" s="1"/>
  <c r="D27" i="38"/>
  <c r="J183" i="1" s="1"/>
  <c r="D26" i="38"/>
  <c r="J163" i="1" s="1"/>
  <c r="D25" i="38"/>
  <c r="J143" i="1" s="1"/>
  <c r="D24" i="38"/>
  <c r="J123" i="1" s="1"/>
  <c r="D23" i="38"/>
  <c r="J103" i="1" s="1"/>
  <c r="D22" i="38"/>
  <c r="J83" i="1" s="1"/>
  <c r="D21" i="38"/>
  <c r="J63" i="1" s="1"/>
  <c r="D20" i="38"/>
  <c r="J43" i="1" s="1"/>
  <c r="I109" i="38"/>
  <c r="I94" i="38"/>
  <c r="V19" i="38"/>
  <c r="U19" i="38"/>
  <c r="T19" i="38"/>
  <c r="S19" i="38"/>
  <c r="R19" i="38"/>
  <c r="Q19" i="38"/>
  <c r="P19" i="38" s="1"/>
  <c r="I19" i="38"/>
  <c r="H19" i="38"/>
  <c r="B6" i="1"/>
  <c r="Z19" i="1"/>
  <c r="Z14" i="1"/>
  <c r="E20" i="1"/>
  <c r="Z23" i="1"/>
  <c r="Z21" i="1"/>
  <c r="Z17" i="1"/>
  <c r="Z16" i="1"/>
  <c r="P34" i="38" l="1"/>
  <c r="P64" i="38"/>
  <c r="AA94" i="38"/>
  <c r="M206" i="49"/>
  <c r="C206" i="49"/>
  <c r="BC206" i="49"/>
  <c r="AH206" i="49"/>
  <c r="BQ206" i="49"/>
  <c r="BJ206" i="49"/>
  <c r="T206" i="49"/>
  <c r="AO206" i="49"/>
  <c r="AA206" i="49"/>
  <c r="AV206" i="49"/>
  <c r="Q43" i="1"/>
  <c r="P23" i="46"/>
  <c r="P43" i="1"/>
  <c r="P37" i="1"/>
  <c r="W37" i="1" s="1"/>
  <c r="P17" i="46"/>
  <c r="Q103" i="1"/>
  <c r="I103" i="1"/>
  <c r="AE103" i="1" s="1"/>
  <c r="I183" i="1"/>
  <c r="AE183" i="1" s="1"/>
  <c r="Q183" i="1"/>
  <c r="R203" i="1"/>
  <c r="X203" i="1" s="1"/>
  <c r="U243" i="1"/>
  <c r="P42" i="1"/>
  <c r="P22" i="46"/>
  <c r="N42" i="1"/>
  <c r="N22" i="46"/>
  <c r="U62" i="1"/>
  <c r="U182" i="1"/>
  <c r="U202" i="1"/>
  <c r="U222" i="1"/>
  <c r="U242" i="1"/>
  <c r="R61" i="1"/>
  <c r="X61" i="1" s="1"/>
  <c r="R101" i="1"/>
  <c r="X101" i="1" s="1"/>
  <c r="Q141" i="1"/>
  <c r="Y141" i="1" s="1"/>
  <c r="I141" i="1"/>
  <c r="AA141" i="1" s="1"/>
  <c r="AB141" i="1" s="1"/>
  <c r="Q161" i="1"/>
  <c r="I161" i="1"/>
  <c r="AA161" i="1" s="1"/>
  <c r="AB161" i="1" s="1"/>
  <c r="Q181" i="1"/>
  <c r="I181" i="1"/>
  <c r="Q201" i="1"/>
  <c r="I201" i="1"/>
  <c r="AE201" i="1" s="1"/>
  <c r="Q221" i="1"/>
  <c r="I221" i="1"/>
  <c r="AE221" i="1"/>
  <c r="Q241" i="1"/>
  <c r="I241" i="1"/>
  <c r="O40" i="1"/>
  <c r="V40" i="1" s="1"/>
  <c r="O20" i="46"/>
  <c r="Q39" i="1"/>
  <c r="Q119" i="1"/>
  <c r="I119" i="1"/>
  <c r="AA119" i="1" s="1"/>
  <c r="AB119" i="1" s="1"/>
  <c r="I199" i="1"/>
  <c r="AA199" i="1" s="1"/>
  <c r="AB199" i="1" s="1"/>
  <c r="Q199" i="1"/>
  <c r="U179" i="1"/>
  <c r="I58" i="1"/>
  <c r="Q58" i="1"/>
  <c r="I138" i="1"/>
  <c r="AA138" i="1" s="1"/>
  <c r="AB138" i="1" s="1"/>
  <c r="Q138" i="1"/>
  <c r="I218" i="1"/>
  <c r="AA218" i="1" s="1"/>
  <c r="AB218" i="1" s="1"/>
  <c r="Q218" i="1"/>
  <c r="Y218" i="1" s="1"/>
  <c r="U238" i="1"/>
  <c r="B163" i="49"/>
  <c r="B249" i="49"/>
  <c r="I123" i="1"/>
  <c r="AA123" i="1" s="1"/>
  <c r="AB123" i="1" s="1"/>
  <c r="Q123" i="1"/>
  <c r="Y123" i="1" s="1"/>
  <c r="I203" i="1"/>
  <c r="Q203" i="1"/>
  <c r="AE203" i="1"/>
  <c r="R223" i="1"/>
  <c r="X223" i="1" s="1"/>
  <c r="U103" i="1"/>
  <c r="Q42" i="1"/>
  <c r="I62" i="1"/>
  <c r="AF62" i="1" s="1"/>
  <c r="Q62" i="1"/>
  <c r="I82" i="1"/>
  <c r="AA82" i="1" s="1"/>
  <c r="AB82" i="1" s="1"/>
  <c r="Q82" i="1"/>
  <c r="Y82" i="1" s="1"/>
  <c r="Q102" i="1"/>
  <c r="I102" i="1"/>
  <c r="AE102" i="1" s="1"/>
  <c r="I122" i="1"/>
  <c r="AA122" i="1" s="1"/>
  <c r="AB122" i="1" s="1"/>
  <c r="Q122" i="1"/>
  <c r="Y122" i="1" s="1"/>
  <c r="I142" i="1"/>
  <c r="AA142" i="1" s="1"/>
  <c r="AB142" i="1" s="1"/>
  <c r="Q142" i="1"/>
  <c r="I162" i="1"/>
  <c r="AA162" i="1" s="1"/>
  <c r="AB162" i="1" s="1"/>
  <c r="Q162" i="1"/>
  <c r="Y162" i="1" s="1"/>
  <c r="Q182" i="1"/>
  <c r="I182" i="1"/>
  <c r="AG182" i="1" s="1"/>
  <c r="AE182" i="1"/>
  <c r="I202" i="1"/>
  <c r="AE202" i="1" s="1"/>
  <c r="Q202" i="1"/>
  <c r="I222" i="1"/>
  <c r="Q222" i="1"/>
  <c r="Q242" i="1"/>
  <c r="I242" i="1"/>
  <c r="AE242" i="1"/>
  <c r="O21" i="46"/>
  <c r="O41" i="1"/>
  <c r="V41" i="1" s="1"/>
  <c r="M21" i="46"/>
  <c r="M41" i="1"/>
  <c r="T41" i="1" s="1"/>
  <c r="Y161" i="1"/>
  <c r="R181" i="1"/>
  <c r="X181" i="1" s="1"/>
  <c r="AF181" i="1"/>
  <c r="R201" i="1"/>
  <c r="X201" i="1" s="1"/>
  <c r="Y201" i="1" s="1"/>
  <c r="R221" i="1"/>
  <c r="X221" i="1" s="1"/>
  <c r="Y221" i="1" s="1"/>
  <c r="AF221" i="1"/>
  <c r="R241" i="1"/>
  <c r="X241" i="1" s="1"/>
  <c r="AF241" i="1"/>
  <c r="P20" i="46"/>
  <c r="P40" i="1"/>
  <c r="U100" i="1"/>
  <c r="U180" i="1"/>
  <c r="U240" i="1"/>
  <c r="Q59" i="1"/>
  <c r="Y59" i="1" s="1"/>
  <c r="I59" i="1"/>
  <c r="AE59" i="1" s="1"/>
  <c r="AE58" i="1"/>
  <c r="I139" i="1"/>
  <c r="AA139" i="1" s="1"/>
  <c r="AB139" i="1" s="1"/>
  <c r="Q139" i="1"/>
  <c r="Y139" i="1" s="1"/>
  <c r="I219" i="1"/>
  <c r="AA219" i="1" s="1"/>
  <c r="AB219" i="1" s="1"/>
  <c r="Q219" i="1"/>
  <c r="Y219" i="1" s="1"/>
  <c r="R239" i="1"/>
  <c r="X239" i="1" s="1"/>
  <c r="AF58" i="1"/>
  <c r="R58" i="1"/>
  <c r="X58" i="1" s="1"/>
  <c r="I78" i="1"/>
  <c r="AA78" i="1" s="1"/>
  <c r="AB78" i="1" s="1"/>
  <c r="Q78" i="1"/>
  <c r="Y78" i="1" s="1"/>
  <c r="Y138" i="1"/>
  <c r="I158" i="1"/>
  <c r="AA158" i="1" s="1"/>
  <c r="AB158" i="1" s="1"/>
  <c r="Q158" i="1"/>
  <c r="U178" i="1"/>
  <c r="Q238" i="1"/>
  <c r="I238" i="1"/>
  <c r="AG238" i="1" s="1"/>
  <c r="I63" i="1"/>
  <c r="Q63" i="1"/>
  <c r="Y63" i="1" s="1"/>
  <c r="I143" i="1"/>
  <c r="AA143" i="1" s="1"/>
  <c r="AB143" i="1" s="1"/>
  <c r="Q143" i="1"/>
  <c r="Y143" i="1" s="1"/>
  <c r="I223" i="1"/>
  <c r="Q223" i="1"/>
  <c r="Y223" i="1" s="1"/>
  <c r="R243" i="1"/>
  <c r="X243" i="1" s="1"/>
  <c r="R62" i="1"/>
  <c r="X62" i="1" s="1"/>
  <c r="Y62" i="1" s="1"/>
  <c r="R102" i="1"/>
  <c r="X102" i="1" s="1"/>
  <c r="AF102" i="1"/>
  <c r="Y142" i="1"/>
  <c r="R182" i="1"/>
  <c r="X182" i="1" s="1"/>
  <c r="Y182" i="1" s="1"/>
  <c r="AF182" i="1"/>
  <c r="R202" i="1"/>
  <c r="X202" i="1" s="1"/>
  <c r="R222" i="1"/>
  <c r="X222" i="1" s="1"/>
  <c r="Y222" i="1" s="1"/>
  <c r="R242" i="1"/>
  <c r="X242" i="1" s="1"/>
  <c r="AF242" i="1"/>
  <c r="P41" i="1"/>
  <c r="P21" i="46"/>
  <c r="U61" i="1"/>
  <c r="U101" i="1"/>
  <c r="Q40" i="1"/>
  <c r="Q60" i="1"/>
  <c r="I60" i="1"/>
  <c r="I80" i="1"/>
  <c r="AA80" i="1" s="1"/>
  <c r="AB80" i="1" s="1"/>
  <c r="Q80" i="1"/>
  <c r="Y80" i="1" s="1"/>
  <c r="Q100" i="1"/>
  <c r="I100" i="1"/>
  <c r="I120" i="1"/>
  <c r="AA120" i="1" s="1"/>
  <c r="AB120" i="1" s="1"/>
  <c r="Q120" i="1"/>
  <c r="Y120" i="1" s="1"/>
  <c r="Q140" i="1"/>
  <c r="Y140" i="1" s="1"/>
  <c r="I140" i="1"/>
  <c r="AA140" i="1" s="1"/>
  <c r="AB140" i="1" s="1"/>
  <c r="I160" i="1"/>
  <c r="AA160" i="1" s="1"/>
  <c r="AB160" i="1" s="1"/>
  <c r="Q160" i="1"/>
  <c r="Y160" i="1" s="1"/>
  <c r="I180" i="1"/>
  <c r="Q180" i="1"/>
  <c r="AE180" i="1"/>
  <c r="Q200" i="1"/>
  <c r="I200" i="1"/>
  <c r="AA200" i="1" s="1"/>
  <c r="AB200" i="1" s="1"/>
  <c r="Q220" i="1"/>
  <c r="I220" i="1"/>
  <c r="AA220" i="1" s="1"/>
  <c r="AB220" i="1" s="1"/>
  <c r="Q240" i="1"/>
  <c r="I240" i="1"/>
  <c r="P19" i="46"/>
  <c r="P39" i="1"/>
  <c r="I79" i="1"/>
  <c r="AA79" i="1" s="1"/>
  <c r="AB79" i="1" s="1"/>
  <c r="Q79" i="1"/>
  <c r="Y79" i="1" s="1"/>
  <c r="I159" i="1"/>
  <c r="AA159" i="1" s="1"/>
  <c r="AB159" i="1" s="1"/>
  <c r="Q159" i="1"/>
  <c r="Y159" i="1" s="1"/>
  <c r="I239" i="1"/>
  <c r="AF239" i="1" s="1"/>
  <c r="Q239" i="1"/>
  <c r="R179" i="1"/>
  <c r="X179" i="1" s="1"/>
  <c r="U59" i="1"/>
  <c r="AG59" i="1"/>
  <c r="I98" i="1"/>
  <c r="AA98" i="1" s="1"/>
  <c r="AB98" i="1" s="1"/>
  <c r="Q98" i="1"/>
  <c r="Y98" i="1" s="1"/>
  <c r="Y158" i="1"/>
  <c r="I178" i="1"/>
  <c r="AG178" i="1" s="1"/>
  <c r="Q178" i="1"/>
  <c r="AE178" i="1"/>
  <c r="R238" i="1"/>
  <c r="X238" i="1" s="1"/>
  <c r="Y238" i="1" s="1"/>
  <c r="O23" i="46"/>
  <c r="O43" i="1"/>
  <c r="V43" i="1" s="1"/>
  <c r="P38" i="1"/>
  <c r="P18" i="46"/>
  <c r="I83" i="1"/>
  <c r="AA83" i="1" s="1"/>
  <c r="AB83" i="1" s="1"/>
  <c r="Q83" i="1"/>
  <c r="Y83" i="1" s="1"/>
  <c r="Q163" i="1"/>
  <c r="Y163" i="1" s="1"/>
  <c r="I163" i="1"/>
  <c r="AA163" i="1" s="1"/>
  <c r="AB163" i="1" s="1"/>
  <c r="I243" i="1"/>
  <c r="AG243" i="1" s="1"/>
  <c r="Q243" i="1"/>
  <c r="AE243" i="1"/>
  <c r="R103" i="1"/>
  <c r="X103" i="1" s="1"/>
  <c r="AF103" i="1"/>
  <c r="R183" i="1"/>
  <c r="X183" i="1" s="1"/>
  <c r="Y183" i="1" s="1"/>
  <c r="AF183" i="1"/>
  <c r="F19" i="38"/>
  <c r="U63" i="1"/>
  <c r="AG63" i="1"/>
  <c r="AG223" i="1"/>
  <c r="U223" i="1"/>
  <c r="P49" i="38"/>
  <c r="P79" i="38"/>
  <c r="AB79" i="38"/>
  <c r="AA79" i="38" s="1"/>
  <c r="O22" i="46"/>
  <c r="O42" i="1"/>
  <c r="V42" i="1" s="1"/>
  <c r="M22" i="46"/>
  <c r="M42" i="1"/>
  <c r="T42" i="1" s="1"/>
  <c r="Q41" i="1"/>
  <c r="Q61" i="1"/>
  <c r="I61" i="1"/>
  <c r="I81" i="1"/>
  <c r="AA81" i="1" s="1"/>
  <c r="AB81" i="1" s="1"/>
  <c r="Q81" i="1"/>
  <c r="Y81" i="1" s="1"/>
  <c r="I101" i="1"/>
  <c r="AG101" i="1" s="1"/>
  <c r="Q101" i="1"/>
  <c r="Q121" i="1"/>
  <c r="Y121" i="1" s="1"/>
  <c r="I121" i="1"/>
  <c r="AA121" i="1" s="1"/>
  <c r="AB121" i="1" s="1"/>
  <c r="C55" i="38"/>
  <c r="U181" i="1"/>
  <c r="AG181" i="1"/>
  <c r="U221" i="1"/>
  <c r="AG221" i="1"/>
  <c r="AG241" i="1"/>
  <c r="U241" i="1"/>
  <c r="R60" i="1"/>
  <c r="X60" i="1" s="1"/>
  <c r="Y60" i="1" s="1"/>
  <c r="Y100" i="1"/>
  <c r="Y180" i="1"/>
  <c r="Y200" i="1"/>
  <c r="Y220" i="1"/>
  <c r="R240" i="1"/>
  <c r="X240" i="1" s="1"/>
  <c r="AF240" i="1"/>
  <c r="H79" i="38"/>
  <c r="Q99" i="1"/>
  <c r="Y99" i="1" s="1"/>
  <c r="I99" i="1"/>
  <c r="AA99" i="1" s="1"/>
  <c r="AB99" i="1" s="1"/>
  <c r="Q179" i="1"/>
  <c r="I179" i="1"/>
  <c r="AE179" i="1" s="1"/>
  <c r="Y119" i="1"/>
  <c r="Y199" i="1"/>
  <c r="Q38" i="1"/>
  <c r="H94" i="38"/>
  <c r="Q118" i="1"/>
  <c r="Y118" i="1" s="1"/>
  <c r="I118" i="1"/>
  <c r="AA118" i="1" s="1"/>
  <c r="AB118" i="1" s="1"/>
  <c r="AF178" i="1"/>
  <c r="R178" i="1"/>
  <c r="X178" i="1" s="1"/>
  <c r="Y178" i="1" s="1"/>
  <c r="I198" i="1"/>
  <c r="AA198" i="1" s="1"/>
  <c r="AB198" i="1" s="1"/>
  <c r="Q198" i="1"/>
  <c r="Y198" i="1" s="1"/>
  <c r="B120" i="49"/>
  <c r="C120" i="49" s="1"/>
  <c r="B292" i="49"/>
  <c r="C169" i="48"/>
  <c r="AH169" i="48"/>
  <c r="T169" i="48"/>
  <c r="B257" i="48"/>
  <c r="B84" i="48"/>
  <c r="B171" i="48"/>
  <c r="B128" i="48"/>
  <c r="C128" i="48" s="1"/>
  <c r="B214" i="48"/>
  <c r="B300" i="48"/>
  <c r="B15" i="51"/>
  <c r="B15" i="49"/>
  <c r="BC169" i="48"/>
  <c r="AA169" i="48"/>
  <c r="B253" i="49"/>
  <c r="B80" i="49"/>
  <c r="B296" i="49"/>
  <c r="B167" i="49"/>
  <c r="B124" i="49"/>
  <c r="C124" i="49" s="1"/>
  <c r="B210" i="49"/>
  <c r="B299" i="51"/>
  <c r="B170" i="51"/>
  <c r="B127" i="51"/>
  <c r="B256" i="51"/>
  <c r="B83" i="51"/>
  <c r="B213" i="51"/>
  <c r="AV169" i="48"/>
  <c r="B92" i="51"/>
  <c r="B265" i="51"/>
  <c r="B222" i="51"/>
  <c r="B308" i="51"/>
  <c r="B179" i="51"/>
  <c r="B136" i="51"/>
  <c r="B253" i="48"/>
  <c r="B296" i="48"/>
  <c r="B80" i="48"/>
  <c r="B124" i="48"/>
  <c r="C124" i="48" s="1"/>
  <c r="B167" i="48"/>
  <c r="B210" i="48"/>
  <c r="M179" i="47"/>
  <c r="AA179" i="47"/>
  <c r="BC179" i="47"/>
  <c r="BQ179" i="47"/>
  <c r="AH179" i="47"/>
  <c r="BJ179" i="47"/>
  <c r="AV179" i="47"/>
  <c r="AO179" i="47"/>
  <c r="C179" i="47"/>
  <c r="T179" i="47"/>
  <c r="B92" i="49"/>
  <c r="B308" i="49"/>
  <c r="F3" i="16"/>
  <c r="D8" i="50" s="1"/>
  <c r="D12" i="50" s="1"/>
  <c r="B256" i="49"/>
  <c r="B127" i="49"/>
  <c r="C127" i="49" s="1"/>
  <c r="B265" i="49"/>
  <c r="T222" i="47"/>
  <c r="AH222" i="47"/>
  <c r="BJ222" i="47"/>
  <c r="M222" i="47"/>
  <c r="BC222" i="47"/>
  <c r="AA222" i="47"/>
  <c r="AO222" i="47"/>
  <c r="C222" i="47"/>
  <c r="BQ222" i="47"/>
  <c r="AV222" i="47"/>
  <c r="B136" i="49"/>
  <c r="C136" i="49" s="1"/>
  <c r="B222" i="49"/>
  <c r="AA222" i="49" s="1"/>
  <c r="AO222" i="49"/>
  <c r="BC179" i="49"/>
  <c r="AO179" i="49"/>
  <c r="AA179" i="49"/>
  <c r="C179" i="49"/>
  <c r="M179" i="49"/>
  <c r="AV179" i="49"/>
  <c r="T179" i="49"/>
  <c r="BJ179" i="49"/>
  <c r="AH179" i="49"/>
  <c r="M209" i="48"/>
  <c r="BQ209" i="48"/>
  <c r="T209" i="48"/>
  <c r="AA209" i="48"/>
  <c r="AH209" i="48"/>
  <c r="AO209" i="48"/>
  <c r="AV209" i="48"/>
  <c r="BC209" i="48"/>
  <c r="BJ209" i="48"/>
  <c r="C209" i="48"/>
  <c r="BQ211" i="49"/>
  <c r="M211" i="49"/>
  <c r="AA211" i="49"/>
  <c r="C211" i="49"/>
  <c r="T211" i="49"/>
  <c r="AH211" i="49"/>
  <c r="AO211" i="49"/>
  <c r="AV211" i="49"/>
  <c r="BC211" i="49"/>
  <c r="BJ211" i="49"/>
  <c r="C203" i="49"/>
  <c r="BQ203" i="49"/>
  <c r="T203" i="49"/>
  <c r="M203" i="49"/>
  <c r="AA203" i="49"/>
  <c r="AH203" i="49"/>
  <c r="AO203" i="49"/>
  <c r="AV203" i="49"/>
  <c r="BC203" i="49"/>
  <c r="BJ203" i="49"/>
  <c r="T209" i="49"/>
  <c r="C209" i="49"/>
  <c r="BQ209" i="49"/>
  <c r="AA209" i="49"/>
  <c r="AH209" i="49"/>
  <c r="M209" i="49"/>
  <c r="AO209" i="49"/>
  <c r="AV209" i="49"/>
  <c r="BC209" i="49"/>
  <c r="BJ209" i="49"/>
  <c r="T166" i="49"/>
  <c r="M166" i="49"/>
  <c r="BQ166" i="49"/>
  <c r="AA166" i="49"/>
  <c r="AH166" i="49"/>
  <c r="AO166" i="49"/>
  <c r="AV166" i="49"/>
  <c r="BC166" i="49"/>
  <c r="BJ166" i="49"/>
  <c r="C166" i="49"/>
  <c r="BQ213" i="48"/>
  <c r="M213" i="48"/>
  <c r="AA213" i="48"/>
  <c r="T213" i="48"/>
  <c r="AH213" i="48"/>
  <c r="AO213" i="48"/>
  <c r="AV213" i="48"/>
  <c r="BC213" i="48"/>
  <c r="BJ213" i="48"/>
  <c r="C213" i="48"/>
  <c r="BQ164" i="49"/>
  <c r="AA164" i="49"/>
  <c r="T164" i="49"/>
  <c r="M164" i="49"/>
  <c r="AH164" i="49"/>
  <c r="AO164" i="49"/>
  <c r="AV164" i="49"/>
  <c r="BC164" i="49"/>
  <c r="BJ164" i="49"/>
  <c r="C164" i="49"/>
  <c r="M211" i="48"/>
  <c r="T211" i="48"/>
  <c r="AA211" i="48"/>
  <c r="BQ211" i="48"/>
  <c r="AH211" i="48"/>
  <c r="AO211" i="48"/>
  <c r="AV211" i="48"/>
  <c r="BC211" i="48"/>
  <c r="BJ211" i="48"/>
  <c r="C211" i="48"/>
  <c r="M205" i="49"/>
  <c r="T205" i="49"/>
  <c r="AA205" i="49"/>
  <c r="BQ205" i="49"/>
  <c r="C205" i="49"/>
  <c r="AH205" i="49"/>
  <c r="AO205" i="49"/>
  <c r="AV205" i="49"/>
  <c r="BC205" i="49"/>
  <c r="BJ205" i="49"/>
  <c r="M160" i="49"/>
  <c r="T160" i="49"/>
  <c r="AH160" i="49"/>
  <c r="AA160" i="49"/>
  <c r="BQ160" i="49"/>
  <c r="AO160" i="49"/>
  <c r="AV160" i="49"/>
  <c r="BC160" i="49"/>
  <c r="BJ160" i="49"/>
  <c r="C160" i="49"/>
  <c r="T170" i="48"/>
  <c r="AA170" i="48"/>
  <c r="BQ170" i="48"/>
  <c r="M170" i="48"/>
  <c r="AH170" i="48"/>
  <c r="AO170" i="48"/>
  <c r="AV170" i="48"/>
  <c r="BC170" i="48"/>
  <c r="BJ170" i="48"/>
  <c r="C170" i="48"/>
  <c r="M162" i="48"/>
  <c r="AA162" i="48"/>
  <c r="T162" i="48"/>
  <c r="BQ162" i="48"/>
  <c r="AH162" i="48"/>
  <c r="AO162" i="48"/>
  <c r="AV162" i="48"/>
  <c r="BC162" i="48"/>
  <c r="C162" i="48"/>
  <c r="BJ162" i="48"/>
  <c r="BQ207" i="49"/>
  <c r="AA207" i="49"/>
  <c r="C207" i="49"/>
  <c r="T207" i="49"/>
  <c r="M207" i="49"/>
  <c r="AH207" i="49"/>
  <c r="AO207" i="49"/>
  <c r="AV207" i="49"/>
  <c r="BC207" i="49"/>
  <c r="BJ207" i="49"/>
  <c r="AA168" i="49"/>
  <c r="T168" i="49"/>
  <c r="M168" i="49"/>
  <c r="BQ168" i="49"/>
  <c r="AH168" i="49"/>
  <c r="AO168" i="49"/>
  <c r="AV168" i="49"/>
  <c r="BC168" i="49"/>
  <c r="BJ168" i="49"/>
  <c r="C168" i="49"/>
  <c r="T170" i="49"/>
  <c r="BQ170" i="49"/>
  <c r="AA170" i="49"/>
  <c r="M170" i="49"/>
  <c r="AH170" i="49"/>
  <c r="AO170" i="49"/>
  <c r="AV170" i="49"/>
  <c r="BC170" i="49"/>
  <c r="BJ170" i="49"/>
  <c r="C170" i="49"/>
  <c r="T164" i="48"/>
  <c r="AA164" i="48"/>
  <c r="M164" i="48"/>
  <c r="BQ164" i="48"/>
  <c r="AH164" i="48"/>
  <c r="AO164" i="48"/>
  <c r="AV164" i="48"/>
  <c r="BC164" i="48"/>
  <c r="BJ164" i="48"/>
  <c r="C164" i="48"/>
  <c r="AA203" i="48"/>
  <c r="BQ203" i="48"/>
  <c r="M203" i="48"/>
  <c r="T203" i="48"/>
  <c r="AH203" i="48"/>
  <c r="AO203" i="48"/>
  <c r="AV203" i="48"/>
  <c r="BC203" i="48"/>
  <c r="BJ203" i="48"/>
  <c r="C203" i="48"/>
  <c r="T162" i="49"/>
  <c r="AA162" i="49"/>
  <c r="BQ162" i="49"/>
  <c r="M162" i="49"/>
  <c r="AH162" i="49"/>
  <c r="AO162" i="49"/>
  <c r="AV162" i="49"/>
  <c r="BC162" i="49"/>
  <c r="C162" i="49"/>
  <c r="BJ162" i="49"/>
  <c r="AA166" i="48"/>
  <c r="M166" i="48"/>
  <c r="BQ166" i="48"/>
  <c r="T166" i="48"/>
  <c r="AH166" i="48"/>
  <c r="AO166" i="48"/>
  <c r="AV166" i="48"/>
  <c r="BC166" i="48"/>
  <c r="C166" i="48"/>
  <c r="BJ166" i="48"/>
  <c r="T213" i="49"/>
  <c r="BQ213" i="49"/>
  <c r="M213" i="49"/>
  <c r="AH213" i="49"/>
  <c r="C213" i="49"/>
  <c r="AA213" i="49"/>
  <c r="AO213" i="49"/>
  <c r="AV213" i="49"/>
  <c r="BC213" i="49"/>
  <c r="BJ213" i="49"/>
  <c r="BQ168" i="48"/>
  <c r="AA168" i="48"/>
  <c r="T168" i="48"/>
  <c r="M168" i="48"/>
  <c r="AH168" i="48"/>
  <c r="AO168" i="48"/>
  <c r="AV168" i="48"/>
  <c r="BC168" i="48"/>
  <c r="C168" i="48"/>
  <c r="BJ168" i="48"/>
  <c r="T205" i="48"/>
  <c r="M205" i="48"/>
  <c r="BQ205" i="48"/>
  <c r="AH205" i="48"/>
  <c r="AA205" i="48"/>
  <c r="AO205" i="48"/>
  <c r="AV205" i="48"/>
  <c r="BC205" i="48"/>
  <c r="BJ205" i="48"/>
  <c r="C205" i="48"/>
  <c r="AA207" i="48"/>
  <c r="T207" i="48"/>
  <c r="M207" i="48"/>
  <c r="BQ207" i="48"/>
  <c r="AH207" i="48"/>
  <c r="AO207" i="48"/>
  <c r="AV207" i="48"/>
  <c r="BC207" i="48"/>
  <c r="BJ207" i="48"/>
  <c r="C207" i="48"/>
  <c r="AA160" i="48"/>
  <c r="BQ160" i="48"/>
  <c r="M160" i="48"/>
  <c r="T160" i="48"/>
  <c r="AH160" i="48"/>
  <c r="AO160" i="48"/>
  <c r="AV160" i="48"/>
  <c r="BC160" i="48"/>
  <c r="BJ160" i="48"/>
  <c r="C160" i="48"/>
  <c r="BN176" i="47"/>
  <c r="BN164" i="47"/>
  <c r="BO164" i="47" s="1"/>
  <c r="BN172" i="47"/>
  <c r="BN165" i="47"/>
  <c r="BO165" i="47" s="1"/>
  <c r="BN160" i="47"/>
  <c r="BN175" i="47"/>
  <c r="BN167" i="47"/>
  <c r="BO167" i="47" s="1"/>
  <c r="BN179" i="47"/>
  <c r="BO179" i="47" s="1"/>
  <c r="BN174" i="47"/>
  <c r="BN163" i="47"/>
  <c r="BO163" i="47" s="1"/>
  <c r="BN178" i="47"/>
  <c r="BN170" i="47"/>
  <c r="BO170" i="47" s="1"/>
  <c r="BN173" i="47"/>
  <c r="BN166" i="47"/>
  <c r="BO166" i="47" s="1"/>
  <c r="BN162" i="47"/>
  <c r="BO162" i="47" s="1"/>
  <c r="BN177" i="47"/>
  <c r="BN169" i="47"/>
  <c r="BO169" i="47" s="1"/>
  <c r="BN168" i="47"/>
  <c r="BO168" i="47" s="1"/>
  <c r="BN171" i="47"/>
  <c r="BO171" i="47" s="1"/>
  <c r="BN161" i="47"/>
  <c r="BO161" i="47" s="1"/>
  <c r="AZ175" i="47"/>
  <c r="AZ173" i="47"/>
  <c r="AZ162" i="47"/>
  <c r="BA162" i="47" s="1"/>
  <c r="AZ178" i="47"/>
  <c r="AZ169" i="47"/>
  <c r="BA169" i="47" s="1"/>
  <c r="AZ163" i="47"/>
  <c r="BA163" i="47" s="1"/>
  <c r="AZ172" i="47"/>
  <c r="AZ171" i="47"/>
  <c r="BA171" i="47" s="1"/>
  <c r="AZ177" i="47"/>
  <c r="AZ165" i="47"/>
  <c r="BA165" i="47" s="1"/>
  <c r="AZ174" i="47"/>
  <c r="AZ176" i="47"/>
  <c r="AZ164" i="47"/>
  <c r="BA164" i="47" s="1"/>
  <c r="AZ161" i="47"/>
  <c r="BA161" i="47" s="1"/>
  <c r="AZ166" i="47"/>
  <c r="BA166" i="47" s="1"/>
  <c r="AZ179" i="47"/>
  <c r="BA179" i="47" s="1"/>
  <c r="AZ168" i="47"/>
  <c r="BA168" i="47" s="1"/>
  <c r="AZ160" i="47"/>
  <c r="AZ167" i="47"/>
  <c r="BA167" i="47" s="1"/>
  <c r="AZ170" i="47"/>
  <c r="BA170" i="47" s="1"/>
  <c r="BG178" i="47"/>
  <c r="BG174" i="47"/>
  <c r="BG168" i="47"/>
  <c r="BH168" i="47" s="1"/>
  <c r="BG163" i="47"/>
  <c r="BH163" i="47" s="1"/>
  <c r="BG171" i="47"/>
  <c r="BH171" i="47" s="1"/>
  <c r="BG169" i="47"/>
  <c r="BH169" i="47" s="1"/>
  <c r="BG172" i="47"/>
  <c r="BG165" i="47"/>
  <c r="BH165" i="47" s="1"/>
  <c r="BG177" i="47"/>
  <c r="BG173" i="47"/>
  <c r="BG167" i="47"/>
  <c r="BH167" i="47" s="1"/>
  <c r="BG162" i="47"/>
  <c r="BH162" i="47" s="1"/>
  <c r="BG170" i="47"/>
  <c r="BH170" i="47" s="1"/>
  <c r="BG176" i="47"/>
  <c r="BG161" i="47"/>
  <c r="BH161" i="47" s="1"/>
  <c r="BG179" i="47"/>
  <c r="BH179" i="47" s="1"/>
  <c r="BG175" i="47"/>
  <c r="BG164" i="47"/>
  <c r="BH164" i="47" s="1"/>
  <c r="BG166" i="47"/>
  <c r="BH166" i="47" s="1"/>
  <c r="BG160" i="47"/>
  <c r="A37" i="49"/>
  <c r="A105" i="49"/>
  <c r="A149" i="49" s="1"/>
  <c r="A234" i="49"/>
  <c r="A277" i="49" s="1"/>
  <c r="A320" i="49" s="1"/>
  <c r="A191" i="49"/>
  <c r="A105" i="48"/>
  <c r="A149" i="48" s="1"/>
  <c r="A37" i="48"/>
  <c r="A234" i="48"/>
  <c r="A277" i="48" s="1"/>
  <c r="A320" i="48" s="1"/>
  <c r="A191" i="48"/>
  <c r="A234" i="47"/>
  <c r="A277" i="47" s="1"/>
  <c r="A320" i="47" s="1"/>
  <c r="A191" i="47"/>
  <c r="A105" i="47"/>
  <c r="A149" i="47" s="1"/>
  <c r="A37" i="47"/>
  <c r="B7" i="1"/>
  <c r="B27" i="1" s="1"/>
  <c r="B47" i="1" s="1"/>
  <c r="B67" i="1" s="1"/>
  <c r="B87" i="1" s="1"/>
  <c r="B107" i="1" s="1"/>
  <c r="B127" i="1" s="1"/>
  <c r="B147" i="1" s="1"/>
  <c r="B167" i="1" s="1"/>
  <c r="B187" i="1" s="1"/>
  <c r="B207" i="1" s="1"/>
  <c r="B227" i="1" s="1"/>
  <c r="B26" i="1"/>
  <c r="B46" i="1" s="1"/>
  <c r="B66" i="1" s="1"/>
  <c r="B86" i="1" s="1"/>
  <c r="B106" i="1" s="1"/>
  <c r="B126" i="1" s="1"/>
  <c r="B146" i="1" s="1"/>
  <c r="B166" i="1" s="1"/>
  <c r="B186" i="1" s="1"/>
  <c r="B206" i="1" s="1"/>
  <c r="B226" i="1" s="1"/>
  <c r="B13" i="46"/>
  <c r="G79" i="38"/>
  <c r="G49" i="38"/>
  <c r="C98" i="38"/>
  <c r="E19" i="38"/>
  <c r="E49" i="38"/>
  <c r="E79" i="38"/>
  <c r="F94" i="38"/>
  <c r="C100" i="38"/>
  <c r="C22" i="38"/>
  <c r="C26" i="38"/>
  <c r="C30" i="38"/>
  <c r="C37" i="38"/>
  <c r="C42" i="38"/>
  <c r="C43" i="38"/>
  <c r="D49" i="38"/>
  <c r="J21" i="46" s="1"/>
  <c r="C51" i="38"/>
  <c r="C60" i="38"/>
  <c r="C72" i="38"/>
  <c r="C73" i="38"/>
  <c r="C74" i="38"/>
  <c r="C75" i="38"/>
  <c r="C80" i="38"/>
  <c r="C84" i="38"/>
  <c r="C88" i="38"/>
  <c r="C101" i="38"/>
  <c r="C102" i="38"/>
  <c r="J18" i="1"/>
  <c r="Q18" i="1" s="1"/>
  <c r="C23" i="38"/>
  <c r="C27" i="38"/>
  <c r="C41" i="38"/>
  <c r="C45" i="38"/>
  <c r="C53" i="38"/>
  <c r="C54" i="38"/>
  <c r="F64" i="38"/>
  <c r="F79" i="38"/>
  <c r="C81" i="38"/>
  <c r="C85" i="38"/>
  <c r="C89" i="38"/>
  <c r="C99" i="38"/>
  <c r="C105" i="38"/>
  <c r="J19" i="1"/>
  <c r="Q19" i="1" s="1"/>
  <c r="C24" i="38"/>
  <c r="D34" i="38"/>
  <c r="J22" i="46" s="1"/>
  <c r="C36" i="38"/>
  <c r="C44" i="38"/>
  <c r="C52" i="38"/>
  <c r="C57" i="38"/>
  <c r="C58" i="38"/>
  <c r="C59" i="38"/>
  <c r="C66" i="38"/>
  <c r="C67" i="38"/>
  <c r="G64" i="38"/>
  <c r="C82" i="38"/>
  <c r="C86" i="38"/>
  <c r="C90" i="38"/>
  <c r="C97" i="38"/>
  <c r="C104" i="38"/>
  <c r="C20" i="38"/>
  <c r="C28" i="38"/>
  <c r="G19" i="38"/>
  <c r="D19" i="38"/>
  <c r="J23" i="46" s="1"/>
  <c r="C21" i="38"/>
  <c r="C25" i="38"/>
  <c r="C29" i="38"/>
  <c r="E34" i="38"/>
  <c r="C38" i="38"/>
  <c r="C39" i="38"/>
  <c r="C40" i="38"/>
  <c r="C56" i="38"/>
  <c r="D64" i="38"/>
  <c r="J20" i="46" s="1"/>
  <c r="C65" i="38"/>
  <c r="C68" i="38"/>
  <c r="C69" i="38"/>
  <c r="C70" i="38"/>
  <c r="C71" i="38"/>
  <c r="C83" i="38"/>
  <c r="C87" i="38"/>
  <c r="D94" i="38"/>
  <c r="J18" i="46" s="1"/>
  <c r="C95" i="38"/>
  <c r="C96" i="38"/>
  <c r="C103" i="38"/>
  <c r="J23" i="1"/>
  <c r="Q23" i="1" s="1"/>
  <c r="J9" i="1"/>
  <c r="Q9" i="1" s="1"/>
  <c r="J11" i="1"/>
  <c r="Q11" i="1" s="1"/>
  <c r="M21" i="1"/>
  <c r="T21" i="1" s="1"/>
  <c r="K5" i="1"/>
  <c r="R5" i="1" s="1"/>
  <c r="K9" i="1"/>
  <c r="R9" i="1" s="1"/>
  <c r="K13" i="1"/>
  <c r="R13" i="1" s="1"/>
  <c r="M5" i="1"/>
  <c r="T5" i="1" s="1"/>
  <c r="M9" i="1"/>
  <c r="T9" i="1" s="1"/>
  <c r="M13" i="1"/>
  <c r="T13" i="1" s="1"/>
  <c r="N6" i="1"/>
  <c r="U6" i="1" s="1"/>
  <c r="N10" i="1"/>
  <c r="U10" i="1" s="1"/>
  <c r="N14" i="1"/>
  <c r="U14" i="1" s="1"/>
  <c r="O5" i="1"/>
  <c r="V5" i="1" s="1"/>
  <c r="O9" i="1"/>
  <c r="V9" i="1" s="1"/>
  <c r="O13" i="1"/>
  <c r="V13" i="1" s="1"/>
  <c r="O21" i="1"/>
  <c r="V21" i="1" s="1"/>
  <c r="P6" i="1"/>
  <c r="W6" i="1" s="1"/>
  <c r="P10" i="1"/>
  <c r="W10" i="1" s="1"/>
  <c r="P14" i="1"/>
  <c r="W14" i="1" s="1"/>
  <c r="P18" i="1"/>
  <c r="W18" i="1" s="1"/>
  <c r="P22" i="1"/>
  <c r="W22" i="1" s="1"/>
  <c r="W24" i="1"/>
  <c r="Q24" i="1"/>
  <c r="R24" i="1"/>
  <c r="X24" i="1" s="1"/>
  <c r="U24" i="1"/>
  <c r="T24" i="1"/>
  <c r="V24" i="1"/>
  <c r="S24" i="1"/>
  <c r="J5" i="1"/>
  <c r="Q5" i="1" s="1"/>
  <c r="J12" i="1"/>
  <c r="Q12" i="1" s="1"/>
  <c r="K6" i="1"/>
  <c r="R6" i="1" s="1"/>
  <c r="K10" i="1"/>
  <c r="R10" i="1" s="1"/>
  <c r="K14" i="1"/>
  <c r="R14" i="1" s="1"/>
  <c r="M6" i="1"/>
  <c r="T6" i="1" s="1"/>
  <c r="M10" i="1"/>
  <c r="T10" i="1" s="1"/>
  <c r="M14" i="1"/>
  <c r="T14" i="1" s="1"/>
  <c r="M22" i="1"/>
  <c r="T22" i="1" s="1"/>
  <c r="N7" i="1"/>
  <c r="U7" i="1" s="1"/>
  <c r="N11" i="1"/>
  <c r="U11" i="1" s="1"/>
  <c r="N15" i="1"/>
  <c r="U15" i="1" s="1"/>
  <c r="O6" i="1"/>
  <c r="V6" i="1" s="1"/>
  <c r="O10" i="1"/>
  <c r="V10" i="1" s="1"/>
  <c r="O14" i="1"/>
  <c r="V14" i="1" s="1"/>
  <c r="O22" i="1"/>
  <c r="V22" i="1" s="1"/>
  <c r="P7" i="1"/>
  <c r="W7" i="1" s="1"/>
  <c r="P11" i="1"/>
  <c r="W11" i="1" s="1"/>
  <c r="P15" i="1"/>
  <c r="W15" i="1" s="1"/>
  <c r="P19" i="1"/>
  <c r="W19" i="1" s="1"/>
  <c r="P23" i="1"/>
  <c r="W23" i="1" s="1"/>
  <c r="J7" i="1"/>
  <c r="J6" i="1"/>
  <c r="Q6" i="1" s="1"/>
  <c r="K7" i="1"/>
  <c r="R7" i="1" s="1"/>
  <c r="K11" i="1"/>
  <c r="R11" i="1" s="1"/>
  <c r="K15" i="1"/>
  <c r="R15" i="1" s="1"/>
  <c r="M7" i="1"/>
  <c r="T7" i="1" s="1"/>
  <c r="M11" i="1"/>
  <c r="T11" i="1" s="1"/>
  <c r="M15" i="1"/>
  <c r="T15" i="1" s="1"/>
  <c r="N8" i="1"/>
  <c r="U8" i="1" s="1"/>
  <c r="N12" i="1"/>
  <c r="U12" i="1" s="1"/>
  <c r="N16" i="1"/>
  <c r="U16" i="1" s="1"/>
  <c r="N22" i="1"/>
  <c r="U22" i="1" s="1"/>
  <c r="O7" i="1"/>
  <c r="V7" i="1" s="1"/>
  <c r="O11" i="1"/>
  <c r="V11" i="1" s="1"/>
  <c r="O15" i="1"/>
  <c r="V15" i="1" s="1"/>
  <c r="O23" i="1"/>
  <c r="V23" i="1" s="1"/>
  <c r="P8" i="1"/>
  <c r="W8" i="1" s="1"/>
  <c r="P12" i="1"/>
  <c r="W12" i="1" s="1"/>
  <c r="P16" i="1"/>
  <c r="W16" i="1" s="1"/>
  <c r="P20" i="1"/>
  <c r="W20" i="1" s="1"/>
  <c r="J8" i="1"/>
  <c r="J10" i="1"/>
  <c r="Q10" i="1" s="1"/>
  <c r="K8" i="1"/>
  <c r="R8" i="1" s="1"/>
  <c r="K12" i="1"/>
  <c r="R12" i="1" s="1"/>
  <c r="K16" i="1"/>
  <c r="M8" i="1"/>
  <c r="T8" i="1" s="1"/>
  <c r="M12" i="1"/>
  <c r="T12" i="1" s="1"/>
  <c r="M16" i="1"/>
  <c r="T16" i="1" s="1"/>
  <c r="N5" i="1"/>
  <c r="U5" i="1" s="1"/>
  <c r="N9" i="1"/>
  <c r="U9" i="1" s="1"/>
  <c r="N13" i="1"/>
  <c r="U13" i="1" s="1"/>
  <c r="O8" i="1"/>
  <c r="V8" i="1" s="1"/>
  <c r="O12" i="1"/>
  <c r="V12" i="1" s="1"/>
  <c r="O16" i="1"/>
  <c r="V16" i="1" s="1"/>
  <c r="O20" i="1"/>
  <c r="V20" i="1" s="1"/>
  <c r="P5" i="1"/>
  <c r="W5" i="1" s="1"/>
  <c r="P9" i="1"/>
  <c r="W9" i="1" s="1"/>
  <c r="P13" i="1"/>
  <c r="W13" i="1" s="1"/>
  <c r="P17" i="1"/>
  <c r="W17" i="1" s="1"/>
  <c r="P21" i="1"/>
  <c r="W21" i="1" s="1"/>
  <c r="E7" i="1"/>
  <c r="E22" i="1"/>
  <c r="G15" i="1"/>
  <c r="Z15" i="1"/>
  <c r="G6" i="1"/>
  <c r="C19" i="38"/>
  <c r="G94" i="38"/>
  <c r="E94" i="38"/>
  <c r="D79" i="38"/>
  <c r="E64" i="38"/>
  <c r="C50" i="38"/>
  <c r="C34" i="38"/>
  <c r="C35" i="38"/>
  <c r="G23" i="1"/>
  <c r="E13" i="1"/>
  <c r="G17" i="1"/>
  <c r="E5" i="1"/>
  <c r="E9" i="1"/>
  <c r="E11" i="1"/>
  <c r="E19" i="1"/>
  <c r="G7" i="1"/>
  <c r="E8" i="1"/>
  <c r="G11" i="1"/>
  <c r="E12" i="1"/>
  <c r="E18" i="1"/>
  <c r="G9" i="1"/>
  <c r="E10" i="1"/>
  <c r="G13" i="1"/>
  <c r="E14" i="1"/>
  <c r="G5" i="1"/>
  <c r="E6" i="1"/>
  <c r="G14" i="1"/>
  <c r="E15" i="1"/>
  <c r="E16" i="1"/>
  <c r="G8" i="1"/>
  <c r="G10" i="1"/>
  <c r="G12" i="1"/>
  <c r="Z13" i="1"/>
  <c r="G16" i="1"/>
  <c r="Z22" i="1"/>
  <c r="G22" i="1"/>
  <c r="Z7" i="1"/>
  <c r="Z9" i="1"/>
  <c r="Z11" i="1"/>
  <c r="Z5" i="1"/>
  <c r="E21" i="1"/>
  <c r="Z18" i="1"/>
  <c r="G18" i="1"/>
  <c r="Z6" i="1"/>
  <c r="Z8" i="1"/>
  <c r="Z10" i="1"/>
  <c r="Z12" i="1"/>
  <c r="G19" i="1"/>
  <c r="Z20" i="1"/>
  <c r="G20" i="1"/>
  <c r="E17" i="1"/>
  <c r="G21" i="1"/>
  <c r="E23" i="1"/>
  <c r="AF202" i="1" l="1"/>
  <c r="Y102" i="1"/>
  <c r="Y58" i="1"/>
  <c r="Y241" i="1"/>
  <c r="J50" i="46"/>
  <c r="Q23" i="46"/>
  <c r="K20" i="46"/>
  <c r="K40" i="1"/>
  <c r="B8" i="1"/>
  <c r="B28" i="1" s="1"/>
  <c r="B48" i="1" s="1"/>
  <c r="B68" i="1" s="1"/>
  <c r="B88" i="1" s="1"/>
  <c r="B108" i="1" s="1"/>
  <c r="B128" i="1" s="1"/>
  <c r="B148" i="1" s="1"/>
  <c r="B168" i="1" s="1"/>
  <c r="B188" i="1" s="1"/>
  <c r="B208" i="1" s="1"/>
  <c r="B228" i="1" s="1"/>
  <c r="J49" i="46"/>
  <c r="Q22" i="46"/>
  <c r="M39" i="1"/>
  <c r="T39" i="1" s="1"/>
  <c r="M19" i="46"/>
  <c r="J48" i="46"/>
  <c r="Q21" i="46"/>
  <c r="M18" i="46"/>
  <c r="M38" i="1"/>
  <c r="J45" i="46"/>
  <c r="Q18" i="46"/>
  <c r="M20" i="46"/>
  <c r="M40" i="1"/>
  <c r="K39" i="1"/>
  <c r="K19" i="46"/>
  <c r="K41" i="1"/>
  <c r="K21" i="46"/>
  <c r="C79" i="38"/>
  <c r="J19" i="46"/>
  <c r="J47" i="46"/>
  <c r="Q20" i="46"/>
  <c r="N21" i="46"/>
  <c r="N41" i="1"/>
  <c r="K18" i="46"/>
  <c r="K38" i="1"/>
  <c r="K22" i="46"/>
  <c r="I22" i="46" s="1"/>
  <c r="K42" i="1"/>
  <c r="N19" i="46"/>
  <c r="N39" i="1"/>
  <c r="C49" i="38"/>
  <c r="N18" i="46"/>
  <c r="N38" i="1"/>
  <c r="U38" i="1" s="1"/>
  <c r="N43" i="1"/>
  <c r="N23" i="46"/>
  <c r="N40" i="1"/>
  <c r="N20" i="46"/>
  <c r="K23" i="46"/>
  <c r="K43" i="1"/>
  <c r="AA101" i="1"/>
  <c r="AH101" i="1"/>
  <c r="AJ101" i="1"/>
  <c r="AI101" i="1"/>
  <c r="AL101" i="1"/>
  <c r="AK101" i="1"/>
  <c r="AE61" i="1"/>
  <c r="AK61" i="1"/>
  <c r="AL61" i="1"/>
  <c r="AH61" i="1"/>
  <c r="AJ61" i="1"/>
  <c r="AI61" i="1"/>
  <c r="AA61" i="1"/>
  <c r="O49" i="46"/>
  <c r="V49" i="46" s="1"/>
  <c r="V22" i="46"/>
  <c r="M43" i="1"/>
  <c r="M23" i="46"/>
  <c r="P45" i="46"/>
  <c r="W45" i="46" s="1"/>
  <c r="W18" i="46"/>
  <c r="AF238" i="1"/>
  <c r="AH178" i="1"/>
  <c r="AA178" i="1"/>
  <c r="AJ178" i="1"/>
  <c r="AK178" i="1"/>
  <c r="AI178" i="1"/>
  <c r="AL178" i="1"/>
  <c r="Y179" i="1"/>
  <c r="AG239" i="1"/>
  <c r="AK239" i="1"/>
  <c r="AJ239" i="1"/>
  <c r="AL239" i="1"/>
  <c r="AA239" i="1"/>
  <c r="AH239" i="1"/>
  <c r="AI239" i="1"/>
  <c r="AH240" i="1"/>
  <c r="AK240" i="1"/>
  <c r="AA240" i="1"/>
  <c r="AI240" i="1"/>
  <c r="AL240" i="1"/>
  <c r="AJ240" i="1"/>
  <c r="AF180" i="1"/>
  <c r="AJ180" i="1"/>
  <c r="AA180" i="1"/>
  <c r="AI180" i="1"/>
  <c r="AL180" i="1"/>
  <c r="AH180" i="1"/>
  <c r="AK180" i="1"/>
  <c r="AF100" i="1"/>
  <c r="AA100" i="1"/>
  <c r="AJ100" i="1"/>
  <c r="AH100" i="1"/>
  <c r="AL100" i="1"/>
  <c r="AI100" i="1"/>
  <c r="AK100" i="1"/>
  <c r="Y243" i="1"/>
  <c r="AE238" i="1"/>
  <c r="O48" i="46"/>
  <c r="V48" i="46" s="1"/>
  <c r="V21" i="46"/>
  <c r="AH202" i="1"/>
  <c r="AI202" i="1"/>
  <c r="AK202" i="1"/>
  <c r="AL202" i="1"/>
  <c r="AJ202" i="1"/>
  <c r="AA202" i="1"/>
  <c r="AE62" i="1"/>
  <c r="AL62" i="1"/>
  <c r="AK62" i="1"/>
  <c r="AJ62" i="1"/>
  <c r="AA62" i="1"/>
  <c r="AH62" i="1"/>
  <c r="AI62" i="1"/>
  <c r="AG103" i="1"/>
  <c r="AG58" i="1"/>
  <c r="AJ58" i="1"/>
  <c r="AK58" i="1"/>
  <c r="AH58" i="1"/>
  <c r="AA58" i="1"/>
  <c r="AL58" i="1"/>
  <c r="AI58" i="1"/>
  <c r="AA181" i="1"/>
  <c r="AL181" i="1"/>
  <c r="AK181" i="1"/>
  <c r="AI181" i="1"/>
  <c r="AH181" i="1"/>
  <c r="AJ181" i="1"/>
  <c r="AF101" i="1"/>
  <c r="AG202" i="1"/>
  <c r="W42" i="1"/>
  <c r="Y203" i="1"/>
  <c r="AH179" i="1"/>
  <c r="AK179" i="1"/>
  <c r="AA179" i="1"/>
  <c r="AI179" i="1"/>
  <c r="AL179" i="1"/>
  <c r="AJ179" i="1"/>
  <c r="O19" i="46"/>
  <c r="O39" i="1"/>
  <c r="W38" i="1"/>
  <c r="W39" i="1"/>
  <c r="AG60" i="1"/>
  <c r="AH60" i="1"/>
  <c r="AL60" i="1"/>
  <c r="AK60" i="1"/>
  <c r="AI60" i="1"/>
  <c r="AA60" i="1"/>
  <c r="AJ60" i="1"/>
  <c r="P48" i="46"/>
  <c r="W48" i="46" s="1"/>
  <c r="W21" i="46"/>
  <c r="AA238" i="1"/>
  <c r="AB238" i="1" s="1"/>
  <c r="AK238" i="1"/>
  <c r="AH238" i="1"/>
  <c r="AL238" i="1"/>
  <c r="AI238" i="1"/>
  <c r="AJ238" i="1"/>
  <c r="AF59" i="1"/>
  <c r="AM59" i="1" s="1"/>
  <c r="AJ59" i="1"/>
  <c r="AI59" i="1"/>
  <c r="AA59" i="1"/>
  <c r="AK59" i="1"/>
  <c r="AH59" i="1"/>
  <c r="AL59" i="1"/>
  <c r="W40" i="1"/>
  <c r="AE222" i="1"/>
  <c r="AA222" i="1"/>
  <c r="AK222" i="1"/>
  <c r="AL222" i="1"/>
  <c r="AH222" i="1"/>
  <c r="AJ222" i="1"/>
  <c r="AI222" i="1"/>
  <c r="AM182" i="1"/>
  <c r="AG179" i="1"/>
  <c r="O47" i="46"/>
  <c r="V47" i="46" s="1"/>
  <c r="V20" i="46"/>
  <c r="AG201" i="1"/>
  <c r="AK201" i="1"/>
  <c r="AL201" i="1"/>
  <c r="AI201" i="1"/>
  <c r="AA201" i="1"/>
  <c r="AB201" i="1" s="1"/>
  <c r="AH201" i="1"/>
  <c r="AJ201" i="1"/>
  <c r="AF61" i="1"/>
  <c r="AG222" i="1"/>
  <c r="N49" i="46"/>
  <c r="U49" i="46" s="1"/>
  <c r="U22" i="46"/>
  <c r="AK103" i="1"/>
  <c r="AA103" i="1"/>
  <c r="AH103" i="1"/>
  <c r="AL103" i="1"/>
  <c r="AJ103" i="1"/>
  <c r="AI103" i="1"/>
  <c r="W43" i="1"/>
  <c r="O18" i="46"/>
  <c r="O38" i="1"/>
  <c r="M49" i="46"/>
  <c r="T49" i="46" s="1"/>
  <c r="T22" i="46"/>
  <c r="P46" i="46"/>
  <c r="W46" i="46" s="1"/>
  <c r="W19" i="46"/>
  <c r="W41" i="1"/>
  <c r="AF222" i="1"/>
  <c r="Y239" i="1"/>
  <c r="AG180" i="1"/>
  <c r="AM180" i="1" s="1"/>
  <c r="P47" i="46"/>
  <c r="W47" i="46" s="1"/>
  <c r="W20" i="46"/>
  <c r="Y181" i="1"/>
  <c r="M48" i="46"/>
  <c r="T48" i="46" s="1"/>
  <c r="T21" i="46"/>
  <c r="AA242" i="1"/>
  <c r="AH242" i="1"/>
  <c r="AJ242" i="1"/>
  <c r="AI242" i="1"/>
  <c r="AL242" i="1"/>
  <c r="AK242" i="1"/>
  <c r="AL182" i="1"/>
  <c r="AH182" i="1"/>
  <c r="AK182" i="1"/>
  <c r="AJ182" i="1"/>
  <c r="AA182" i="1"/>
  <c r="AI182" i="1"/>
  <c r="AJ221" i="1"/>
  <c r="AK221" i="1"/>
  <c r="AL221" i="1"/>
  <c r="AH221" i="1"/>
  <c r="AM221" i="1" s="1"/>
  <c r="AA221" i="1"/>
  <c r="AB221" i="1" s="1"/>
  <c r="AI221" i="1"/>
  <c r="Y61" i="1"/>
  <c r="U42" i="1"/>
  <c r="Y103" i="1"/>
  <c r="P50" i="46"/>
  <c r="W50" i="46" s="1"/>
  <c r="W23" i="46"/>
  <c r="Y240" i="1"/>
  <c r="AF60" i="1"/>
  <c r="AE101" i="1"/>
  <c r="AM101" i="1" s="1"/>
  <c r="AE60" i="1"/>
  <c r="AM60" i="1" s="1"/>
  <c r="AH243" i="1"/>
  <c r="AA243" i="1"/>
  <c r="AK243" i="1"/>
  <c r="AJ243" i="1"/>
  <c r="AL243" i="1"/>
  <c r="AI243" i="1"/>
  <c r="O50" i="46"/>
  <c r="V50" i="46" s="1"/>
  <c r="V23" i="46"/>
  <c r="AF179" i="1"/>
  <c r="AM179" i="1" s="1"/>
  <c r="AE239" i="1"/>
  <c r="AE240" i="1"/>
  <c r="AE100" i="1"/>
  <c r="AM100" i="1" s="1"/>
  <c r="AG61" i="1"/>
  <c r="AF243" i="1"/>
  <c r="AM243" i="1" s="1"/>
  <c r="AE223" i="1"/>
  <c r="AJ223" i="1"/>
  <c r="AL223" i="1"/>
  <c r="AI223" i="1"/>
  <c r="AA223" i="1"/>
  <c r="AK223" i="1"/>
  <c r="AH223" i="1"/>
  <c r="AF63" i="1"/>
  <c r="AJ63" i="1"/>
  <c r="AI63" i="1"/>
  <c r="AL63" i="1"/>
  <c r="AK63" i="1"/>
  <c r="AH63" i="1"/>
  <c r="AE63" i="1"/>
  <c r="AA63" i="1"/>
  <c r="AG240" i="1"/>
  <c r="AG100" i="1"/>
  <c r="AF201" i="1"/>
  <c r="AM201" i="1" s="1"/>
  <c r="Y242" i="1"/>
  <c r="Y202" i="1"/>
  <c r="AG102" i="1"/>
  <c r="AA102" i="1"/>
  <c r="AH102" i="1"/>
  <c r="AJ102" i="1"/>
  <c r="AK102" i="1"/>
  <c r="AL102" i="1"/>
  <c r="AI102" i="1"/>
  <c r="AF223" i="1"/>
  <c r="AG203" i="1"/>
  <c r="AJ203" i="1"/>
  <c r="AI203" i="1"/>
  <c r="AK203" i="1"/>
  <c r="AA203" i="1"/>
  <c r="AH203" i="1"/>
  <c r="AL203" i="1"/>
  <c r="BQ163" i="49"/>
  <c r="AV163" i="49"/>
  <c r="M163" i="49"/>
  <c r="BC163" i="49"/>
  <c r="T163" i="49"/>
  <c r="AH163" i="49"/>
  <c r="C163" i="49"/>
  <c r="AA163" i="49"/>
  <c r="AO163" i="49"/>
  <c r="BJ163" i="49"/>
  <c r="AE241" i="1"/>
  <c r="AA241" i="1"/>
  <c r="AL241" i="1"/>
  <c r="AK241" i="1"/>
  <c r="AJ241" i="1"/>
  <c r="AH241" i="1"/>
  <c r="AI241" i="1"/>
  <c r="AE181" i="1"/>
  <c r="AM181" i="1" s="1"/>
  <c r="Y101" i="1"/>
  <c r="AG242" i="1"/>
  <c r="AM242" i="1" s="1"/>
  <c r="AG62" i="1"/>
  <c r="P49" i="46"/>
  <c r="W49" i="46" s="1"/>
  <c r="W22" i="46"/>
  <c r="AF203" i="1"/>
  <c r="AG183" i="1"/>
  <c r="AK183" i="1"/>
  <c r="AH183" i="1"/>
  <c r="AA183" i="1"/>
  <c r="AI183" i="1"/>
  <c r="AL183" i="1"/>
  <c r="AJ183" i="1"/>
  <c r="P44" i="46"/>
  <c r="P25" i="46"/>
  <c r="W17" i="46"/>
  <c r="I5" i="1"/>
  <c r="M222" i="49"/>
  <c r="C127" i="51"/>
  <c r="T210" i="49"/>
  <c r="AV210" i="49"/>
  <c r="AA210" i="49"/>
  <c r="AH210" i="49"/>
  <c r="BQ210" i="49"/>
  <c r="BC210" i="49"/>
  <c r="AO210" i="49"/>
  <c r="C210" i="49"/>
  <c r="M210" i="49"/>
  <c r="BJ210" i="49"/>
  <c r="B300" i="51"/>
  <c r="B84" i="51"/>
  <c r="B128" i="51"/>
  <c r="B257" i="51"/>
  <c r="B171" i="51"/>
  <c r="B214" i="51"/>
  <c r="T171" i="48"/>
  <c r="AH171" i="48"/>
  <c r="C171" i="48"/>
  <c r="BQ171" i="48"/>
  <c r="BC171" i="48"/>
  <c r="AA171" i="48"/>
  <c r="AO171" i="48"/>
  <c r="BJ171" i="48"/>
  <c r="M171" i="48"/>
  <c r="AV171" i="48"/>
  <c r="AA167" i="48"/>
  <c r="AV167" i="48"/>
  <c r="AH167" i="48"/>
  <c r="T167" i="48"/>
  <c r="BC167" i="48"/>
  <c r="AO167" i="48"/>
  <c r="BQ167" i="48"/>
  <c r="M167" i="48"/>
  <c r="C167" i="48"/>
  <c r="BJ167" i="48"/>
  <c r="BQ179" i="51"/>
  <c r="AA179" i="51"/>
  <c r="M179" i="51"/>
  <c r="T179" i="51"/>
  <c r="AH179" i="51"/>
  <c r="AO179" i="51"/>
  <c r="AV179" i="51"/>
  <c r="BC179" i="51"/>
  <c r="BJ179" i="51"/>
  <c r="C179" i="51"/>
  <c r="B128" i="49"/>
  <c r="C128" i="49" s="1"/>
  <c r="B214" i="49"/>
  <c r="B257" i="49"/>
  <c r="B84" i="49"/>
  <c r="B300" i="49"/>
  <c r="B171" i="49"/>
  <c r="M222" i="51"/>
  <c r="AA222" i="51"/>
  <c r="T222" i="51"/>
  <c r="AH222" i="51"/>
  <c r="AO222" i="51"/>
  <c r="AV222" i="51"/>
  <c r="BC222" i="51"/>
  <c r="C222" i="51"/>
  <c r="BJ222" i="51"/>
  <c r="BQ222" i="51"/>
  <c r="AA213" i="51"/>
  <c r="T213" i="51"/>
  <c r="M213" i="51"/>
  <c r="AH213" i="51"/>
  <c r="AO213" i="51"/>
  <c r="AV213" i="51"/>
  <c r="C213" i="51"/>
  <c r="BC213" i="51"/>
  <c r="BJ213" i="51"/>
  <c r="BQ213" i="51"/>
  <c r="BQ170" i="51"/>
  <c r="M170" i="51"/>
  <c r="T170" i="51"/>
  <c r="AA170" i="51"/>
  <c r="AH170" i="51"/>
  <c r="AO170" i="51"/>
  <c r="AV170" i="51"/>
  <c r="BC170" i="51"/>
  <c r="BJ170" i="51"/>
  <c r="C170" i="51"/>
  <c r="M210" i="48"/>
  <c r="BC210" i="48"/>
  <c r="BQ210" i="48"/>
  <c r="AH210" i="48"/>
  <c r="BJ210" i="48"/>
  <c r="AV210" i="48"/>
  <c r="AA210" i="48"/>
  <c r="AO210" i="48"/>
  <c r="C210" i="48"/>
  <c r="T210" i="48"/>
  <c r="C136" i="51"/>
  <c r="AA167" i="49"/>
  <c r="AV167" i="49"/>
  <c r="BJ167" i="49"/>
  <c r="BQ167" i="49"/>
  <c r="BC167" i="49"/>
  <c r="AO167" i="49"/>
  <c r="M167" i="49"/>
  <c r="AH167" i="49"/>
  <c r="C167" i="49"/>
  <c r="T167" i="49"/>
  <c r="T214" i="48"/>
  <c r="AV214" i="48"/>
  <c r="BQ214" i="48"/>
  <c r="AO214" i="48"/>
  <c r="C214" i="48"/>
  <c r="AA214" i="48"/>
  <c r="BC214" i="48"/>
  <c r="M214" i="48"/>
  <c r="AH214" i="48"/>
  <c r="BJ214" i="48"/>
  <c r="AV222" i="49"/>
  <c r="AH222" i="49"/>
  <c r="C222" i="49"/>
  <c r="T222" i="49"/>
  <c r="BJ222" i="49"/>
  <c r="BQ222" i="49"/>
  <c r="BC222" i="49"/>
  <c r="I13" i="1"/>
  <c r="AY159" i="47"/>
  <c r="AX171" i="47" s="1"/>
  <c r="F188" i="47" s="1"/>
  <c r="BA160" i="47"/>
  <c r="AX172" i="47" s="1"/>
  <c r="G188" i="47" s="1"/>
  <c r="BF159" i="47"/>
  <c r="BE171" i="47" s="1"/>
  <c r="F189" i="47" s="1"/>
  <c r="BH160" i="47"/>
  <c r="BE172" i="47" s="1"/>
  <c r="G189" i="47" s="1"/>
  <c r="BM159" i="47"/>
  <c r="BL171" i="47" s="1"/>
  <c r="F190" i="47" s="1"/>
  <c r="BO160" i="47"/>
  <c r="BL172" i="47" s="1"/>
  <c r="G190" i="47" s="1"/>
  <c r="A235" i="49"/>
  <c r="A278" i="49" s="1"/>
  <c r="A321" i="49" s="1"/>
  <c r="A192" i="49"/>
  <c r="A106" i="49"/>
  <c r="A150" i="49" s="1"/>
  <c r="A38" i="49"/>
  <c r="A106" i="48"/>
  <c r="A150" i="48" s="1"/>
  <c r="A38" i="48"/>
  <c r="A235" i="48"/>
  <c r="A278" i="48" s="1"/>
  <c r="A321" i="48" s="1"/>
  <c r="A192" i="48"/>
  <c r="A106" i="47"/>
  <c r="A150" i="47" s="1"/>
  <c r="A38" i="47"/>
  <c r="A235" i="47"/>
  <c r="A278" i="47" s="1"/>
  <c r="A321" i="47" s="1"/>
  <c r="A192" i="47"/>
  <c r="Y24" i="1"/>
  <c r="B14" i="46"/>
  <c r="J20" i="1"/>
  <c r="Q20" i="1" s="1"/>
  <c r="J22" i="1"/>
  <c r="Q22" i="1" s="1"/>
  <c r="J21" i="1"/>
  <c r="Q21" i="1" s="1"/>
  <c r="I14" i="1"/>
  <c r="I12" i="1"/>
  <c r="I9" i="1"/>
  <c r="I15" i="1"/>
  <c r="I6" i="1"/>
  <c r="I10" i="1"/>
  <c r="I11" i="1"/>
  <c r="X12" i="1"/>
  <c r="Y12" i="1" s="1"/>
  <c r="X15" i="1"/>
  <c r="Y15" i="1" s="1"/>
  <c r="X7" i="1"/>
  <c r="I7" i="1"/>
  <c r="Q7" i="1"/>
  <c r="X10" i="1"/>
  <c r="Y10" i="1" s="1"/>
  <c r="X9" i="1"/>
  <c r="Y9" i="1" s="1"/>
  <c r="N18" i="1"/>
  <c r="U18" i="1" s="1"/>
  <c r="I16" i="1"/>
  <c r="R16" i="1"/>
  <c r="X16" i="1" s="1"/>
  <c r="Y16" i="1" s="1"/>
  <c r="X8" i="1"/>
  <c r="I8" i="1"/>
  <c r="Q8" i="1"/>
  <c r="X11" i="1"/>
  <c r="Y11" i="1" s="1"/>
  <c r="X14" i="1"/>
  <c r="Y14" i="1" s="1"/>
  <c r="X6" i="1"/>
  <c r="Y6" i="1" s="1"/>
  <c r="X13" i="1"/>
  <c r="Y13" i="1" s="1"/>
  <c r="X5" i="1"/>
  <c r="Y5" i="1" s="1"/>
  <c r="C94" i="38"/>
  <c r="C64" i="38"/>
  <c r="B9" i="1"/>
  <c r="B29" i="1" s="1"/>
  <c r="B49" i="1" s="1"/>
  <c r="B69" i="1" s="1"/>
  <c r="B89" i="1" s="1"/>
  <c r="B109" i="1" s="1"/>
  <c r="B129" i="1" s="1"/>
  <c r="B149" i="1" s="1"/>
  <c r="B169" i="1" s="1"/>
  <c r="B189" i="1" s="1"/>
  <c r="B209" i="1" s="1"/>
  <c r="B229" i="1" s="1"/>
  <c r="W25" i="46" l="1"/>
  <c r="AM102" i="1"/>
  <c r="AM223" i="1"/>
  <c r="AM240" i="1"/>
  <c r="AM183" i="1"/>
  <c r="AM178" i="1"/>
  <c r="AM203" i="1"/>
  <c r="AM58" i="1"/>
  <c r="AM103" i="1"/>
  <c r="AM202" i="1"/>
  <c r="AB203" i="1"/>
  <c r="AD203" i="1" s="1"/>
  <c r="AC203" i="1"/>
  <c r="AC223" i="1"/>
  <c r="AB223" i="1"/>
  <c r="AD223" i="1" s="1"/>
  <c r="AC103" i="1"/>
  <c r="AB103" i="1"/>
  <c r="AD103" i="1" s="1"/>
  <c r="AB181" i="1"/>
  <c r="AD181" i="1" s="1"/>
  <c r="AC181" i="1"/>
  <c r="AC202" i="1"/>
  <c r="AB202" i="1"/>
  <c r="AD202" i="1" s="1"/>
  <c r="AC100" i="1"/>
  <c r="AB100" i="1"/>
  <c r="AD100" i="1" s="1"/>
  <c r="AC240" i="1"/>
  <c r="AB240" i="1"/>
  <c r="AD240" i="1" s="1"/>
  <c r="M50" i="46"/>
  <c r="T50" i="46" s="1"/>
  <c r="T23" i="46"/>
  <c r="AC61" i="1"/>
  <c r="AB61" i="1"/>
  <c r="AD61" i="1" s="1"/>
  <c r="AC101" i="1"/>
  <c r="AB101" i="1"/>
  <c r="AD101" i="1" s="1"/>
  <c r="N47" i="46"/>
  <c r="U47" i="46" s="1"/>
  <c r="U20" i="46"/>
  <c r="U39" i="1"/>
  <c r="N19" i="1"/>
  <c r="U19" i="1" s="1"/>
  <c r="R38" i="1"/>
  <c r="X38" i="1" s="1"/>
  <c r="Y38" i="1" s="1"/>
  <c r="I38" i="1"/>
  <c r="AF38" i="1" s="1"/>
  <c r="N48" i="46"/>
  <c r="U48" i="46" s="1"/>
  <c r="U21" i="46"/>
  <c r="J46" i="46"/>
  <c r="I19" i="46"/>
  <c r="Q19" i="46"/>
  <c r="M47" i="46"/>
  <c r="T47" i="46" s="1"/>
  <c r="T20" i="46"/>
  <c r="I21" i="46"/>
  <c r="R40" i="1"/>
  <c r="X40" i="1" s="1"/>
  <c r="Y40" i="1" s="1"/>
  <c r="AF40" i="1"/>
  <c r="I40" i="1"/>
  <c r="I23" i="46"/>
  <c r="AM239" i="1"/>
  <c r="AB243" i="1"/>
  <c r="AD243" i="1" s="1"/>
  <c r="AC243" i="1"/>
  <c r="AC242" i="1"/>
  <c r="AB242" i="1"/>
  <c r="AD242" i="1" s="1"/>
  <c r="AB222" i="1"/>
  <c r="AD222" i="1" s="1"/>
  <c r="AC222" i="1"/>
  <c r="AB59" i="1"/>
  <c r="AD59" i="1" s="1"/>
  <c r="AC59" i="1"/>
  <c r="V39" i="1"/>
  <c r="O19" i="1"/>
  <c r="V19" i="1" s="1"/>
  <c r="AM238" i="1"/>
  <c r="AB239" i="1"/>
  <c r="AD239" i="1" s="1"/>
  <c r="AC239" i="1"/>
  <c r="T43" i="1"/>
  <c r="M23" i="1"/>
  <c r="T23" i="1" s="1"/>
  <c r="AG40" i="1"/>
  <c r="U40" i="1"/>
  <c r="N20" i="1"/>
  <c r="U20" i="1" s="1"/>
  <c r="N45" i="46"/>
  <c r="U45" i="46" s="1"/>
  <c r="U18" i="46"/>
  <c r="N46" i="46"/>
  <c r="U46" i="46" s="1"/>
  <c r="U19" i="46"/>
  <c r="K45" i="46"/>
  <c r="R45" i="46" s="1"/>
  <c r="R18" i="46"/>
  <c r="K48" i="46"/>
  <c r="R48" i="46" s="1"/>
  <c r="R21" i="46"/>
  <c r="K46" i="46"/>
  <c r="R46" i="46" s="1"/>
  <c r="R19" i="46"/>
  <c r="I18" i="46"/>
  <c r="T38" i="1"/>
  <c r="M18" i="1"/>
  <c r="T18" i="1" s="1"/>
  <c r="I48" i="46"/>
  <c r="Q48" i="46"/>
  <c r="B20" i="47" s="1"/>
  <c r="K47" i="46"/>
  <c r="R47" i="46" s="1"/>
  <c r="R20" i="46"/>
  <c r="X20" i="46" s="1"/>
  <c r="Y20" i="46" s="1"/>
  <c r="Q50" i="46"/>
  <c r="B22" i="47" s="1"/>
  <c r="P52" i="46"/>
  <c r="W44" i="46"/>
  <c r="W52" i="46" s="1"/>
  <c r="AB183" i="1"/>
  <c r="AD183" i="1" s="1"/>
  <c r="AC183" i="1"/>
  <c r="AB241" i="1"/>
  <c r="AD241" i="1" s="1"/>
  <c r="AC241" i="1"/>
  <c r="AC63" i="1"/>
  <c r="AB63" i="1"/>
  <c r="AD63" i="1" s="1"/>
  <c r="AC182" i="1"/>
  <c r="AB182" i="1"/>
  <c r="AD182" i="1" s="1"/>
  <c r="V38" i="1"/>
  <c r="O18" i="1"/>
  <c r="V18" i="1" s="1"/>
  <c r="AM222" i="1"/>
  <c r="AC60" i="1"/>
  <c r="AB60" i="1"/>
  <c r="AD60" i="1" s="1"/>
  <c r="O46" i="46"/>
  <c r="V46" i="46" s="1"/>
  <c r="V19" i="46"/>
  <c r="AB179" i="1"/>
  <c r="AD179" i="1" s="1"/>
  <c r="AC179" i="1"/>
  <c r="AB180" i="1"/>
  <c r="AD180" i="1" s="1"/>
  <c r="AC180" i="1"/>
  <c r="AM61" i="1"/>
  <c r="R43" i="1"/>
  <c r="X43" i="1" s="1"/>
  <c r="Y43" i="1" s="1"/>
  <c r="I43" i="1"/>
  <c r="K23" i="1"/>
  <c r="N50" i="46"/>
  <c r="U50" i="46" s="1"/>
  <c r="U23" i="46"/>
  <c r="R42" i="1"/>
  <c r="X42" i="1" s="1"/>
  <c r="Y42" i="1" s="1"/>
  <c r="I42" i="1"/>
  <c r="AF42" i="1" s="1"/>
  <c r="K22" i="1"/>
  <c r="R22" i="1" s="1"/>
  <c r="X22" i="1" s="1"/>
  <c r="Y22" i="1" s="1"/>
  <c r="I20" i="46"/>
  <c r="R41" i="1"/>
  <c r="X41" i="1" s="1"/>
  <c r="Y41" i="1" s="1"/>
  <c r="I41" i="1"/>
  <c r="K21" i="1"/>
  <c r="R21" i="1" s="1"/>
  <c r="X21" i="1" s="1"/>
  <c r="R39" i="1"/>
  <c r="X39" i="1" s="1"/>
  <c r="Y39" i="1" s="1"/>
  <c r="I39" i="1"/>
  <c r="K19" i="1"/>
  <c r="R19" i="1" s="1"/>
  <c r="X19" i="1" s="1"/>
  <c r="Y19" i="1" s="1"/>
  <c r="M45" i="46"/>
  <c r="T45" i="46" s="1"/>
  <c r="T18" i="46"/>
  <c r="M46" i="46"/>
  <c r="T46" i="46" s="1"/>
  <c r="T19" i="46"/>
  <c r="Q49" i="46"/>
  <c r="B21" i="47" s="1"/>
  <c r="Y21" i="1"/>
  <c r="AM241" i="1"/>
  <c r="AB102" i="1"/>
  <c r="AD102" i="1" s="1"/>
  <c r="AC102" i="1"/>
  <c r="AM63" i="1"/>
  <c r="O45" i="46"/>
  <c r="V45" i="46" s="1"/>
  <c r="V18" i="46"/>
  <c r="AB58" i="1"/>
  <c r="AD58" i="1" s="1"/>
  <c r="AC58" i="1"/>
  <c r="AC62" i="1"/>
  <c r="AB62" i="1"/>
  <c r="AD62" i="1" s="1"/>
  <c r="AM62" i="1"/>
  <c r="AB178" i="1"/>
  <c r="AD178" i="1" s="1"/>
  <c r="AC178" i="1"/>
  <c r="K50" i="46"/>
  <c r="R50" i="46" s="1"/>
  <c r="X50" i="46" s="1"/>
  <c r="R23" i="46"/>
  <c r="U43" i="1"/>
  <c r="AG43" i="1"/>
  <c r="N23" i="1"/>
  <c r="U23" i="1" s="1"/>
  <c r="K49" i="46"/>
  <c r="R49" i="46" s="1"/>
  <c r="X49" i="46" s="1"/>
  <c r="R22" i="46"/>
  <c r="X22" i="46" s="1"/>
  <c r="Y22" i="46" s="1"/>
  <c r="U41" i="1"/>
  <c r="N21" i="1"/>
  <c r="U21" i="1" s="1"/>
  <c r="I47" i="46"/>
  <c r="Q47" i="46"/>
  <c r="B19" i="47" s="1"/>
  <c r="T40" i="1"/>
  <c r="M20" i="1"/>
  <c r="T20" i="1" s="1"/>
  <c r="I45" i="46"/>
  <c r="Q45" i="46"/>
  <c r="B17" i="47" s="1"/>
  <c r="AA214" i="51"/>
  <c r="M214" i="51"/>
  <c r="T214" i="51"/>
  <c r="AH214" i="51"/>
  <c r="AO214" i="51"/>
  <c r="AV214" i="51"/>
  <c r="BC214" i="51"/>
  <c r="C214" i="51"/>
  <c r="BJ214" i="51"/>
  <c r="BQ214" i="51"/>
  <c r="T171" i="51"/>
  <c r="M171" i="51"/>
  <c r="AA171" i="51"/>
  <c r="BQ171" i="51"/>
  <c r="AH171" i="51"/>
  <c r="AO171" i="51"/>
  <c r="AV171" i="51"/>
  <c r="BC171" i="51"/>
  <c r="BJ171" i="51"/>
  <c r="C171" i="51"/>
  <c r="M171" i="49"/>
  <c r="BC171" i="49"/>
  <c r="BQ171" i="49"/>
  <c r="T171" i="49"/>
  <c r="AH171" i="49"/>
  <c r="BJ171" i="49"/>
  <c r="AV171" i="49"/>
  <c r="AA171" i="49"/>
  <c r="AO171" i="49"/>
  <c r="C171" i="49"/>
  <c r="BQ214" i="49"/>
  <c r="C214" i="49"/>
  <c r="BC214" i="49"/>
  <c r="AH214" i="49"/>
  <c r="T214" i="49"/>
  <c r="AA214" i="49"/>
  <c r="BJ214" i="49"/>
  <c r="M214" i="49"/>
  <c r="AO214" i="49"/>
  <c r="AV214" i="49"/>
  <c r="C128" i="51"/>
  <c r="A107" i="49"/>
  <c r="A151" i="49" s="1"/>
  <c r="A39" i="49"/>
  <c r="A236" i="49"/>
  <c r="A279" i="49" s="1"/>
  <c r="A322" i="49" s="1"/>
  <c r="A193" i="49"/>
  <c r="A107" i="48"/>
  <c r="A151" i="48" s="1"/>
  <c r="A39" i="48"/>
  <c r="A236" i="48"/>
  <c r="A279" i="48" s="1"/>
  <c r="A322" i="48" s="1"/>
  <c r="A193" i="48"/>
  <c r="A236" i="47"/>
  <c r="A279" i="47" s="1"/>
  <c r="A322" i="47" s="1"/>
  <c r="A193" i="47"/>
  <c r="A39" i="47"/>
  <c r="A107" i="47"/>
  <c r="A151" i="47" s="1"/>
  <c r="B15" i="46"/>
  <c r="I22" i="1"/>
  <c r="AF22" i="1" s="1"/>
  <c r="M19" i="1"/>
  <c r="Y8" i="1"/>
  <c r="K20" i="1"/>
  <c r="K18" i="1"/>
  <c r="Y7" i="1"/>
  <c r="B10" i="1"/>
  <c r="B30" i="1" s="1"/>
  <c r="B50" i="1" s="1"/>
  <c r="B70" i="1" s="1"/>
  <c r="B90" i="1" s="1"/>
  <c r="B110" i="1" s="1"/>
  <c r="B130" i="1" s="1"/>
  <c r="B150" i="1" s="1"/>
  <c r="B170" i="1" s="1"/>
  <c r="B190" i="1" s="1"/>
  <c r="B210" i="1" s="1"/>
  <c r="B230" i="1" s="1"/>
  <c r="AA7" i="1"/>
  <c r="AC7" i="1" s="1"/>
  <c r="AJ7" i="1"/>
  <c r="AF7" i="1"/>
  <c r="AL7" i="1"/>
  <c r="AK7" i="1"/>
  <c r="AG7" i="1"/>
  <c r="AH7" i="1"/>
  <c r="AE7" i="1"/>
  <c r="AI7" i="1"/>
  <c r="AA13" i="1"/>
  <c r="AF13" i="1"/>
  <c r="AE13" i="1"/>
  <c r="AH13" i="1"/>
  <c r="AG13" i="1"/>
  <c r="AJ13" i="1"/>
  <c r="AI13" i="1"/>
  <c r="AL13" i="1"/>
  <c r="AK13" i="1"/>
  <c r="AA9" i="1"/>
  <c r="AJ9" i="1"/>
  <c r="AF9" i="1"/>
  <c r="AL9" i="1"/>
  <c r="AG9" i="1"/>
  <c r="AH9" i="1"/>
  <c r="AK9" i="1"/>
  <c r="AI9" i="1"/>
  <c r="AE9" i="1"/>
  <c r="AA5" i="1"/>
  <c r="AL5" i="1"/>
  <c r="AE5" i="1"/>
  <c r="AI5" i="1"/>
  <c r="AF5" i="1"/>
  <c r="AJ5" i="1"/>
  <c r="AK5" i="1"/>
  <c r="AG5" i="1"/>
  <c r="AH5" i="1"/>
  <c r="AA11" i="1"/>
  <c r="AJ11" i="1"/>
  <c r="AF11" i="1"/>
  <c r="AE11" i="1"/>
  <c r="AG11" i="1"/>
  <c r="AH11" i="1"/>
  <c r="AL11" i="1"/>
  <c r="AI11" i="1"/>
  <c r="AK11" i="1"/>
  <c r="AK15" i="1"/>
  <c r="AI15" i="1"/>
  <c r="AE15" i="1"/>
  <c r="AA15" i="1"/>
  <c r="AJ15" i="1"/>
  <c r="AF15" i="1"/>
  <c r="AG15" i="1"/>
  <c r="AH15" i="1"/>
  <c r="AL15" i="1"/>
  <c r="AL6" i="1"/>
  <c r="AH6" i="1"/>
  <c r="AA6" i="1"/>
  <c r="AJ6" i="1"/>
  <c r="AG6" i="1"/>
  <c r="AE6" i="1"/>
  <c r="AF6" i="1"/>
  <c r="AI6" i="1"/>
  <c r="AK6" i="1"/>
  <c r="AL8" i="1"/>
  <c r="AH8" i="1"/>
  <c r="AA8" i="1"/>
  <c r="AJ8" i="1"/>
  <c r="AF8" i="1"/>
  <c r="AK8" i="1"/>
  <c r="AI8" i="1"/>
  <c r="AE8" i="1"/>
  <c r="AG8" i="1"/>
  <c r="AL10" i="1"/>
  <c r="AH10" i="1"/>
  <c r="AA10" i="1"/>
  <c r="AJ10" i="1"/>
  <c r="AF10" i="1"/>
  <c r="AG10" i="1"/>
  <c r="AE10" i="1"/>
  <c r="AI10" i="1"/>
  <c r="AK10" i="1"/>
  <c r="AL12" i="1"/>
  <c r="AH12" i="1"/>
  <c r="AA12" i="1"/>
  <c r="AJ12" i="1"/>
  <c r="AF12" i="1"/>
  <c r="AI12" i="1"/>
  <c r="AG12" i="1"/>
  <c r="AK12" i="1"/>
  <c r="AE12" i="1"/>
  <c r="AI14" i="1"/>
  <c r="AE14" i="1"/>
  <c r="AA14" i="1"/>
  <c r="AK14" i="1"/>
  <c r="AG14" i="1"/>
  <c r="AF14" i="1"/>
  <c r="AL14" i="1"/>
  <c r="AJ14" i="1"/>
  <c r="AH14" i="1"/>
  <c r="AE16" i="1"/>
  <c r="AL16" i="1"/>
  <c r="AA16" i="1"/>
  <c r="AH16" i="1"/>
  <c r="AJ16" i="1"/>
  <c r="AI16" i="1"/>
  <c r="AG16" i="1"/>
  <c r="AF16" i="1"/>
  <c r="AK16" i="1"/>
  <c r="I21" i="1" l="1"/>
  <c r="AA21" i="1" s="1"/>
  <c r="I50" i="46"/>
  <c r="X19" i="46"/>
  <c r="Y19" i="46" s="1"/>
  <c r="X18" i="46"/>
  <c r="Y18" i="46" s="1"/>
  <c r="AG39" i="1"/>
  <c r="AL39" i="1"/>
  <c r="AJ39" i="1"/>
  <c r="AA39" i="1"/>
  <c r="AI39" i="1"/>
  <c r="AK39" i="1"/>
  <c r="AE39" i="1"/>
  <c r="AH39" i="1"/>
  <c r="AI41" i="1"/>
  <c r="AL41" i="1"/>
  <c r="AA41" i="1"/>
  <c r="AJ41" i="1"/>
  <c r="AK41" i="1"/>
  <c r="AE41" i="1"/>
  <c r="AH41" i="1"/>
  <c r="B21" i="48"/>
  <c r="Y49" i="46"/>
  <c r="X23" i="46"/>
  <c r="Y23" i="46" s="1"/>
  <c r="B263" i="47"/>
  <c r="B220" i="47"/>
  <c r="B90" i="47"/>
  <c r="B134" i="47"/>
  <c r="C134" i="47" s="1"/>
  <c r="B177" i="47"/>
  <c r="B306" i="47"/>
  <c r="AF39" i="1"/>
  <c r="AA42" i="1"/>
  <c r="AJ42" i="1"/>
  <c r="AK42" i="1"/>
  <c r="AL42" i="1"/>
  <c r="AI42" i="1"/>
  <c r="AE42" i="1"/>
  <c r="AH42" i="1"/>
  <c r="AG42" i="1"/>
  <c r="X46" i="46"/>
  <c r="X45" i="46"/>
  <c r="AG38" i="1"/>
  <c r="AA38" i="1"/>
  <c r="AJ38" i="1"/>
  <c r="AK38" i="1"/>
  <c r="AL38" i="1"/>
  <c r="AI38" i="1"/>
  <c r="AE38" i="1"/>
  <c r="AH38" i="1"/>
  <c r="AA22" i="1"/>
  <c r="B22" i="48"/>
  <c r="Y50" i="46"/>
  <c r="I49" i="46"/>
  <c r="AF41" i="1"/>
  <c r="I23" i="1"/>
  <c r="R23" i="1"/>
  <c r="X23" i="1" s="1"/>
  <c r="Y23" i="1" s="1"/>
  <c r="X47" i="46"/>
  <c r="X21" i="46"/>
  <c r="Y21" i="46" s="1"/>
  <c r="AE40" i="1"/>
  <c r="AA40" i="1"/>
  <c r="AL40" i="1"/>
  <c r="AJ40" i="1"/>
  <c r="AI40" i="1"/>
  <c r="AK40" i="1"/>
  <c r="AH40" i="1"/>
  <c r="I46" i="46"/>
  <c r="Q46" i="46"/>
  <c r="B18" i="47" s="1"/>
  <c r="B216" i="47"/>
  <c r="B259" i="47"/>
  <c r="B173" i="47"/>
  <c r="B302" i="47"/>
  <c r="B130" i="47"/>
  <c r="C130" i="47" s="1"/>
  <c r="B86" i="47"/>
  <c r="B261" i="47"/>
  <c r="B88" i="47"/>
  <c r="B218" i="47"/>
  <c r="B132" i="47"/>
  <c r="C132" i="47" s="1"/>
  <c r="B175" i="47"/>
  <c r="B304" i="47"/>
  <c r="AG41" i="1"/>
  <c r="AF43" i="1"/>
  <c r="AK43" i="1"/>
  <c r="AL43" i="1"/>
  <c r="AA43" i="1"/>
  <c r="AJ43" i="1"/>
  <c r="AI43" i="1"/>
  <c r="AE43" i="1"/>
  <c r="AH43" i="1"/>
  <c r="B91" i="47"/>
  <c r="B135" i="47"/>
  <c r="C135" i="47" s="1"/>
  <c r="B221" i="47"/>
  <c r="B178" i="47"/>
  <c r="B264" i="47"/>
  <c r="B307" i="47"/>
  <c r="B262" i="47"/>
  <c r="B176" i="47"/>
  <c r="B133" i="47"/>
  <c r="C133" i="47" s="1"/>
  <c r="B305" i="47"/>
  <c r="B219" i="47"/>
  <c r="B89" i="47"/>
  <c r="X48" i="46"/>
  <c r="AJ22" i="1"/>
  <c r="AL21" i="1"/>
  <c r="AH21" i="1"/>
  <c r="AE21" i="1"/>
  <c r="AK21" i="1"/>
  <c r="AI21" i="1"/>
  <c r="A108" i="49"/>
  <c r="A152" i="49" s="1"/>
  <c r="A40" i="49"/>
  <c r="A237" i="49"/>
  <c r="A280" i="49" s="1"/>
  <c r="A323" i="49" s="1"/>
  <c r="A194" i="49"/>
  <c r="A108" i="48"/>
  <c r="A152" i="48" s="1"/>
  <c r="A40" i="48"/>
  <c r="A237" i="48"/>
  <c r="A280" i="48" s="1"/>
  <c r="A323" i="48" s="1"/>
  <c r="A194" i="48"/>
  <c r="A237" i="47"/>
  <c r="A280" i="47" s="1"/>
  <c r="A323" i="47" s="1"/>
  <c r="A194" i="47"/>
  <c r="A108" i="47"/>
  <c r="A152" i="47" s="1"/>
  <c r="A40" i="47"/>
  <c r="AF21" i="1"/>
  <c r="AG22" i="1"/>
  <c r="AK22" i="1"/>
  <c r="AE22" i="1"/>
  <c r="AI22" i="1"/>
  <c r="AL22" i="1"/>
  <c r="AH22" i="1"/>
  <c r="B16" i="46"/>
  <c r="T19" i="1"/>
  <c r="I19" i="1"/>
  <c r="AA19" i="1" s="1"/>
  <c r="AC19" i="1" s="1"/>
  <c r="I18" i="1"/>
  <c r="R18" i="1"/>
  <c r="X18" i="1" s="1"/>
  <c r="Y18" i="1" s="1"/>
  <c r="I20" i="1"/>
  <c r="R20" i="1"/>
  <c r="X20" i="1" s="1"/>
  <c r="Y20" i="1" s="1"/>
  <c r="B11" i="1"/>
  <c r="B31" i="1" s="1"/>
  <c r="B51" i="1" s="1"/>
  <c r="B71" i="1" s="1"/>
  <c r="B91" i="1" s="1"/>
  <c r="B111" i="1" s="1"/>
  <c r="B131" i="1" s="1"/>
  <c r="B151" i="1" s="1"/>
  <c r="B171" i="1" s="1"/>
  <c r="B191" i="1" s="1"/>
  <c r="B211" i="1" s="1"/>
  <c r="B231" i="1" s="1"/>
  <c r="AM9" i="1"/>
  <c r="AM7" i="1"/>
  <c r="AC5" i="1"/>
  <c r="AB5" i="1"/>
  <c r="AD5" i="1" s="1"/>
  <c r="AC13" i="1"/>
  <c r="AB13" i="1"/>
  <c r="AD13" i="1" s="1"/>
  <c r="AB7" i="1"/>
  <c r="AD7" i="1" s="1"/>
  <c r="AM11" i="1"/>
  <c r="AB11" i="1"/>
  <c r="AD11" i="1" s="1"/>
  <c r="AC11" i="1"/>
  <c r="AM6" i="1"/>
  <c r="AM5" i="1"/>
  <c r="AM13" i="1"/>
  <c r="AC9" i="1"/>
  <c r="AB9" i="1"/>
  <c r="AD9" i="1" s="1"/>
  <c r="AC16" i="1"/>
  <c r="AB16" i="1"/>
  <c r="AD16" i="1" s="1"/>
  <c r="AC8" i="1"/>
  <c r="AB8" i="1"/>
  <c r="AD8" i="1" s="1"/>
  <c r="AM12" i="1"/>
  <c r="AM15" i="1"/>
  <c r="AC10" i="1"/>
  <c r="AB10" i="1"/>
  <c r="AD10" i="1" s="1"/>
  <c r="AC15" i="1"/>
  <c r="AB15" i="1"/>
  <c r="AD15" i="1" s="1"/>
  <c r="AM10" i="1"/>
  <c r="AM8" i="1"/>
  <c r="AC22" i="1"/>
  <c r="AB22" i="1"/>
  <c r="AD22" i="1" s="1"/>
  <c r="AC12" i="1"/>
  <c r="AB12" i="1"/>
  <c r="AD12" i="1" s="1"/>
  <c r="AM16" i="1"/>
  <c r="AM14" i="1"/>
  <c r="AC14" i="1"/>
  <c r="AB14" i="1"/>
  <c r="AD14" i="1" s="1"/>
  <c r="AC6" i="1"/>
  <c r="AB6" i="1"/>
  <c r="AD6" i="1" s="1"/>
  <c r="AB21" i="1" l="1"/>
  <c r="AD21" i="1" s="1"/>
  <c r="AC21" i="1"/>
  <c r="AM38" i="1"/>
  <c r="AG21" i="1"/>
  <c r="AM21" i="1" s="1"/>
  <c r="AJ21" i="1"/>
  <c r="B20" i="48"/>
  <c r="Y48" i="46"/>
  <c r="B19" i="48"/>
  <c r="Y47" i="46"/>
  <c r="B17" i="48"/>
  <c r="Y45" i="46"/>
  <c r="AM42" i="1"/>
  <c r="BQ177" i="47"/>
  <c r="C177" i="47"/>
  <c r="AO177" i="47"/>
  <c r="AA177" i="47"/>
  <c r="M177" i="47"/>
  <c r="T177" i="47"/>
  <c r="AH177" i="47"/>
  <c r="AV177" i="47"/>
  <c r="BC177" i="47"/>
  <c r="BJ177" i="47"/>
  <c r="BA177" i="47"/>
  <c r="BH177" i="47"/>
  <c r="BO177" i="47"/>
  <c r="AC39" i="1"/>
  <c r="AB39" i="1"/>
  <c r="AD39" i="1" s="1"/>
  <c r="M176" i="47"/>
  <c r="AH176" i="47"/>
  <c r="BJ176" i="47"/>
  <c r="T176" i="47"/>
  <c r="AO176" i="47"/>
  <c r="C176" i="47"/>
  <c r="AA176" i="47"/>
  <c r="BQ176" i="47"/>
  <c r="AV176" i="47"/>
  <c r="BC176" i="47"/>
  <c r="BA176" i="47"/>
  <c r="BO176" i="47"/>
  <c r="BH176" i="47"/>
  <c r="AA178" i="47"/>
  <c r="AO178" i="47"/>
  <c r="C178" i="47"/>
  <c r="AH178" i="47"/>
  <c r="BQ178" i="47"/>
  <c r="AV178" i="47"/>
  <c r="T178" i="47"/>
  <c r="BJ178" i="47"/>
  <c r="M178" i="47"/>
  <c r="BC178" i="47"/>
  <c r="BO178" i="47"/>
  <c r="BH178" i="47"/>
  <c r="BA178" i="47"/>
  <c r="AB43" i="1"/>
  <c r="AD43" i="1" s="1"/>
  <c r="AC43" i="1"/>
  <c r="T218" i="47"/>
  <c r="AA218" i="47"/>
  <c r="AV218" i="47"/>
  <c r="C218" i="47"/>
  <c r="BJ218" i="47"/>
  <c r="AO218" i="47"/>
  <c r="AH218" i="47"/>
  <c r="BC218" i="47"/>
  <c r="M218" i="47"/>
  <c r="BQ218" i="47"/>
  <c r="T216" i="47"/>
  <c r="AH216" i="47"/>
  <c r="BJ216" i="47"/>
  <c r="AA216" i="47"/>
  <c r="AO216" i="47"/>
  <c r="C216" i="47"/>
  <c r="BQ216" i="47"/>
  <c r="AV216" i="47"/>
  <c r="M216" i="47"/>
  <c r="BC216" i="47"/>
  <c r="AC40" i="1"/>
  <c r="AB40" i="1"/>
  <c r="AD40" i="1" s="1"/>
  <c r="B22" i="49"/>
  <c r="B22" i="51"/>
  <c r="B18" i="48"/>
  <c r="Y46" i="46"/>
  <c r="AC42" i="1"/>
  <c r="AB42" i="1"/>
  <c r="AD42" i="1" s="1"/>
  <c r="AC41" i="1"/>
  <c r="AB41" i="1"/>
  <c r="AD41" i="1" s="1"/>
  <c r="AM39" i="1"/>
  <c r="BQ219" i="47"/>
  <c r="C219" i="47"/>
  <c r="AA219" i="47"/>
  <c r="AO219" i="47"/>
  <c r="BJ219" i="47"/>
  <c r="AV219" i="47"/>
  <c r="BC219" i="47"/>
  <c r="M219" i="47"/>
  <c r="AH219" i="47"/>
  <c r="T219" i="47"/>
  <c r="T221" i="47"/>
  <c r="BC221" i="47"/>
  <c r="AV221" i="47"/>
  <c r="AA221" i="47"/>
  <c r="AH221" i="47"/>
  <c r="BJ221" i="47"/>
  <c r="M221" i="47"/>
  <c r="BQ221" i="47"/>
  <c r="AO221" i="47"/>
  <c r="C221" i="47"/>
  <c r="AM43" i="1"/>
  <c r="B87" i="47"/>
  <c r="B260" i="47"/>
  <c r="B131" i="47"/>
  <c r="C131" i="47" s="1"/>
  <c r="B217" i="47"/>
  <c r="B174" i="47"/>
  <c r="B303" i="47"/>
  <c r="AM40" i="1"/>
  <c r="AK23" i="1"/>
  <c r="AL23" i="1"/>
  <c r="AI23" i="1"/>
  <c r="AG23" i="1"/>
  <c r="AH23" i="1"/>
  <c r="AE23" i="1"/>
  <c r="AA23" i="1"/>
  <c r="AF23" i="1"/>
  <c r="AJ23" i="1"/>
  <c r="B178" i="48"/>
  <c r="B221" i="48"/>
  <c r="B135" i="48"/>
  <c r="C135" i="48" s="1"/>
  <c r="B307" i="48"/>
  <c r="B264" i="48"/>
  <c r="B91" i="48"/>
  <c r="AB38" i="1"/>
  <c r="AD38" i="1" s="1"/>
  <c r="AC38" i="1"/>
  <c r="B21" i="49"/>
  <c r="B21" i="51"/>
  <c r="AM41" i="1"/>
  <c r="M175" i="47"/>
  <c r="AH175" i="47"/>
  <c r="BC175" i="47"/>
  <c r="AA175" i="47"/>
  <c r="BJ175" i="47"/>
  <c r="T175" i="47"/>
  <c r="BQ175" i="47"/>
  <c r="AV175" i="47"/>
  <c r="C175" i="47"/>
  <c r="AO175" i="47"/>
  <c r="BH175" i="47"/>
  <c r="BO175" i="47"/>
  <c r="BA175" i="47"/>
  <c r="BE251" i="47"/>
  <c r="AA251" i="47"/>
  <c r="F251" i="47"/>
  <c r="AG251" i="47"/>
  <c r="AY251" i="47"/>
  <c r="AS251" i="47"/>
  <c r="U251" i="47"/>
  <c r="O251" i="47"/>
  <c r="AM251" i="47"/>
  <c r="BK251" i="47"/>
  <c r="BQ173" i="47"/>
  <c r="BC173" i="47"/>
  <c r="AA173" i="47"/>
  <c r="AH173" i="47"/>
  <c r="BJ173" i="47"/>
  <c r="T173" i="47"/>
  <c r="AO173" i="47"/>
  <c r="C173" i="47"/>
  <c r="M173" i="47"/>
  <c r="AV173" i="47"/>
  <c r="BH173" i="47"/>
  <c r="BO173" i="47"/>
  <c r="BA173" i="47"/>
  <c r="BJ220" i="47"/>
  <c r="C220" i="47"/>
  <c r="AA220" i="47"/>
  <c r="M220" i="47"/>
  <c r="T220" i="47"/>
  <c r="BQ220" i="47"/>
  <c r="AV220" i="47"/>
  <c r="AH220" i="47"/>
  <c r="AO220" i="47"/>
  <c r="BC220" i="47"/>
  <c r="B134" i="48"/>
  <c r="C134" i="48" s="1"/>
  <c r="B177" i="48"/>
  <c r="B220" i="48"/>
  <c r="B90" i="48"/>
  <c r="B263" i="48"/>
  <c r="B306" i="48"/>
  <c r="AM22" i="1"/>
  <c r="A109" i="49"/>
  <c r="A153" i="49" s="1"/>
  <c r="A41" i="49"/>
  <c r="A238" i="49"/>
  <c r="A281" i="49" s="1"/>
  <c r="A324" i="49" s="1"/>
  <c r="A195" i="49"/>
  <c r="A41" i="48"/>
  <c r="A109" i="48"/>
  <c r="A153" i="48" s="1"/>
  <c r="A238" i="48"/>
  <c r="A281" i="48" s="1"/>
  <c r="A324" i="48" s="1"/>
  <c r="A195" i="48"/>
  <c r="A109" i="47"/>
  <c r="A153" i="47" s="1"/>
  <c r="A41" i="47"/>
  <c r="A238" i="47"/>
  <c r="A281" i="47" s="1"/>
  <c r="A324" i="47" s="1"/>
  <c r="A195" i="47"/>
  <c r="AK19" i="1"/>
  <c r="AB19" i="1"/>
  <c r="AD19" i="1" s="1"/>
  <c r="AF19" i="1"/>
  <c r="B17" i="46"/>
  <c r="AE19" i="1"/>
  <c r="AL19" i="1"/>
  <c r="AI19" i="1"/>
  <c r="AH19" i="1"/>
  <c r="AG19" i="1"/>
  <c r="AJ19" i="1"/>
  <c r="AF20" i="1"/>
  <c r="AE20" i="1"/>
  <c r="AI20" i="1"/>
  <c r="AA20" i="1"/>
  <c r="AL20" i="1"/>
  <c r="AH20" i="1"/>
  <c r="AJ20" i="1"/>
  <c r="AG20" i="1"/>
  <c r="AK20" i="1"/>
  <c r="AI18" i="1"/>
  <c r="AA18" i="1"/>
  <c r="AK18" i="1"/>
  <c r="AL18" i="1"/>
  <c r="AH18" i="1"/>
  <c r="AF18" i="1"/>
  <c r="AJ18" i="1"/>
  <c r="AG18" i="1"/>
  <c r="AE18" i="1"/>
  <c r="B12" i="1"/>
  <c r="B32" i="1" s="1"/>
  <c r="B52" i="1" s="1"/>
  <c r="B72" i="1" s="1"/>
  <c r="B92" i="1" s="1"/>
  <c r="B112" i="1" s="1"/>
  <c r="B132" i="1" s="1"/>
  <c r="B152" i="1" s="1"/>
  <c r="B172" i="1" s="1"/>
  <c r="B192" i="1" s="1"/>
  <c r="B212" i="1" s="1"/>
  <c r="B232" i="1" s="1"/>
  <c r="B19" i="51" l="1"/>
  <c r="B19" i="49"/>
  <c r="B177" i="51"/>
  <c r="B263" i="51"/>
  <c r="B306" i="51"/>
  <c r="B90" i="51"/>
  <c r="B134" i="51"/>
  <c r="C134" i="51" s="1"/>
  <c r="B220" i="51"/>
  <c r="BQ221" i="48"/>
  <c r="AH221" i="48"/>
  <c r="BJ221" i="48"/>
  <c r="M221" i="48"/>
  <c r="AO221" i="48"/>
  <c r="C221" i="48"/>
  <c r="T221" i="48"/>
  <c r="AV221" i="48"/>
  <c r="AA221" i="48"/>
  <c r="BC221" i="48"/>
  <c r="AC23" i="1"/>
  <c r="AB23" i="1"/>
  <c r="AD23" i="1" s="1"/>
  <c r="B18" i="49"/>
  <c r="B18" i="51"/>
  <c r="B263" i="49"/>
  <c r="B134" i="49"/>
  <c r="C134" i="49" s="1"/>
  <c r="B220" i="49"/>
  <c r="B90" i="49"/>
  <c r="B306" i="49"/>
  <c r="B177" i="49"/>
  <c r="M178" i="48"/>
  <c r="AV178" i="48"/>
  <c r="AA178" i="48"/>
  <c r="BC178" i="48"/>
  <c r="T178" i="48"/>
  <c r="AH178" i="48"/>
  <c r="BJ178" i="48"/>
  <c r="BQ178" i="48"/>
  <c r="AO178" i="48"/>
  <c r="C178" i="48"/>
  <c r="AM23" i="1"/>
  <c r="AA174" i="47"/>
  <c r="AH174" i="47"/>
  <c r="BJ174" i="47"/>
  <c r="T174" i="47"/>
  <c r="AO174" i="47"/>
  <c r="C174" i="47"/>
  <c r="M174" i="47"/>
  <c r="AV174" i="47"/>
  <c r="BQ174" i="47"/>
  <c r="BC174" i="47"/>
  <c r="BH174" i="47"/>
  <c r="BO174" i="47"/>
  <c r="BA174" i="47"/>
  <c r="B87" i="48"/>
  <c r="B260" i="48"/>
  <c r="B131" i="48"/>
  <c r="C131" i="48" s="1"/>
  <c r="B174" i="48"/>
  <c r="B303" i="48"/>
  <c r="B217" i="48"/>
  <c r="B261" i="48"/>
  <c r="B218" i="48"/>
  <c r="B304" i="48"/>
  <c r="B88" i="48"/>
  <c r="B175" i="48"/>
  <c r="B132" i="48"/>
  <c r="C132" i="48" s="1"/>
  <c r="BQ220" i="48"/>
  <c r="M220" i="48"/>
  <c r="AA220" i="48"/>
  <c r="AO220" i="48"/>
  <c r="AV220" i="48"/>
  <c r="BC220" i="48"/>
  <c r="C220" i="48"/>
  <c r="T220" i="48"/>
  <c r="AH220" i="48"/>
  <c r="BJ220" i="48"/>
  <c r="M217" i="47"/>
  <c r="AO217" i="47"/>
  <c r="C217" i="47"/>
  <c r="BQ217" i="47"/>
  <c r="AV217" i="47"/>
  <c r="T217" i="47"/>
  <c r="BC217" i="47"/>
  <c r="AA217" i="47"/>
  <c r="AH217" i="47"/>
  <c r="BJ217" i="47"/>
  <c r="B307" i="51"/>
  <c r="B135" i="51"/>
  <c r="C135" i="51" s="1"/>
  <c r="B91" i="51"/>
  <c r="B221" i="51"/>
  <c r="B178" i="51"/>
  <c r="B264" i="51"/>
  <c r="B17" i="49"/>
  <c r="B17" i="51"/>
  <c r="B20" i="49"/>
  <c r="B20" i="51"/>
  <c r="AV177" i="48"/>
  <c r="T177" i="48"/>
  <c r="AA177" i="48"/>
  <c r="AO177" i="48"/>
  <c r="M177" i="48"/>
  <c r="AH177" i="48"/>
  <c r="C177" i="48"/>
  <c r="BC177" i="48"/>
  <c r="BJ177" i="48"/>
  <c r="BQ177" i="48"/>
  <c r="B221" i="49"/>
  <c r="B264" i="49"/>
  <c r="B135" i="49"/>
  <c r="C135" i="49" s="1"/>
  <c r="B307" i="49"/>
  <c r="B178" i="49"/>
  <c r="B91" i="49"/>
  <c r="B86" i="48"/>
  <c r="B259" i="48"/>
  <c r="B302" i="48"/>
  <c r="B216" i="48"/>
  <c r="B173" i="48"/>
  <c r="B130" i="48"/>
  <c r="C130" i="48" s="1"/>
  <c r="B89" i="48"/>
  <c r="B176" i="48"/>
  <c r="B219" i="48"/>
  <c r="B262" i="48"/>
  <c r="B305" i="48"/>
  <c r="B133" i="48"/>
  <c r="C133" i="48" s="1"/>
  <c r="A110" i="49"/>
  <c r="A154" i="49" s="1"/>
  <c r="A42" i="49"/>
  <c r="A239" i="49"/>
  <c r="A282" i="49" s="1"/>
  <c r="A325" i="49" s="1"/>
  <c r="A196" i="49"/>
  <c r="A239" i="48"/>
  <c r="A282" i="48" s="1"/>
  <c r="A325" i="48" s="1"/>
  <c r="A196" i="48"/>
  <c r="A110" i="48"/>
  <c r="A154" i="48" s="1"/>
  <c r="A42" i="48"/>
  <c r="A239" i="47"/>
  <c r="A282" i="47" s="1"/>
  <c r="A325" i="47" s="1"/>
  <c r="A196" i="47"/>
  <c r="A110" i="47"/>
  <c r="A154" i="47" s="1"/>
  <c r="A42" i="47"/>
  <c r="B18" i="46"/>
  <c r="AM19" i="1"/>
  <c r="AM18" i="1"/>
  <c r="AB20" i="1"/>
  <c r="AD20" i="1" s="1"/>
  <c r="AC20" i="1"/>
  <c r="AM20" i="1"/>
  <c r="AC18" i="1"/>
  <c r="AB18" i="1"/>
  <c r="AD18" i="1" s="1"/>
  <c r="B13" i="1"/>
  <c r="B33" i="1" s="1"/>
  <c r="B53" i="1" s="1"/>
  <c r="B73" i="1" s="1"/>
  <c r="B93" i="1" s="1"/>
  <c r="B113" i="1" s="1"/>
  <c r="B133" i="1" s="1"/>
  <c r="B153" i="1" s="1"/>
  <c r="B173" i="1" s="1"/>
  <c r="B193" i="1" s="1"/>
  <c r="B213" i="1" s="1"/>
  <c r="B233" i="1" s="1"/>
  <c r="B259" i="51" l="1"/>
  <c r="B302" i="51"/>
  <c r="B216" i="51"/>
  <c r="B130" i="51"/>
  <c r="C130" i="51" s="1"/>
  <c r="B173" i="51"/>
  <c r="B86" i="51"/>
  <c r="M221" i="51"/>
  <c r="AV221" i="51"/>
  <c r="BQ221" i="51"/>
  <c r="AA221" i="51"/>
  <c r="BC221" i="51"/>
  <c r="AH221" i="51"/>
  <c r="C221" i="51"/>
  <c r="T221" i="51"/>
  <c r="AO221" i="51"/>
  <c r="BJ221" i="51"/>
  <c r="BQ218" i="48"/>
  <c r="AV218" i="48"/>
  <c r="T218" i="48"/>
  <c r="C218" i="48"/>
  <c r="AA218" i="48"/>
  <c r="BC218" i="48"/>
  <c r="AO218" i="48"/>
  <c r="M218" i="48"/>
  <c r="AH218" i="48"/>
  <c r="BJ218" i="48"/>
  <c r="AA174" i="48"/>
  <c r="AH174" i="48"/>
  <c r="C174" i="48"/>
  <c r="T174" i="48"/>
  <c r="AO174" i="48"/>
  <c r="BJ174" i="48"/>
  <c r="BQ174" i="48"/>
  <c r="AV174" i="48"/>
  <c r="M174" i="48"/>
  <c r="BC174" i="48"/>
  <c r="BJ177" i="49"/>
  <c r="AA177" i="49"/>
  <c r="M177" i="49"/>
  <c r="AH177" i="49"/>
  <c r="BC177" i="49"/>
  <c r="BQ177" i="49"/>
  <c r="AO177" i="49"/>
  <c r="C177" i="49"/>
  <c r="AV177" i="49"/>
  <c r="T177" i="49"/>
  <c r="T220" i="51"/>
  <c r="C220" i="51"/>
  <c r="AH220" i="51"/>
  <c r="BC220" i="51"/>
  <c r="AA220" i="51"/>
  <c r="AO220" i="51"/>
  <c r="BJ220" i="51"/>
  <c r="M220" i="51"/>
  <c r="AV220" i="51"/>
  <c r="BQ220" i="51"/>
  <c r="AA175" i="48"/>
  <c r="AH175" i="48"/>
  <c r="BJ175" i="48"/>
  <c r="T175" i="48"/>
  <c r="AO175" i="48"/>
  <c r="C175" i="48"/>
  <c r="BQ175" i="48"/>
  <c r="AV175" i="48"/>
  <c r="M175" i="48"/>
  <c r="BC175" i="48"/>
  <c r="AM251" i="48"/>
  <c r="AA251" i="48"/>
  <c r="BK251" i="48"/>
  <c r="U251" i="48"/>
  <c r="AG251" i="48"/>
  <c r="AS251" i="48"/>
  <c r="BE251" i="48"/>
  <c r="F251" i="48"/>
  <c r="O251" i="48"/>
  <c r="AY251" i="48"/>
  <c r="AA177" i="51"/>
  <c r="AH177" i="51"/>
  <c r="BJ177" i="51"/>
  <c r="T177" i="51"/>
  <c r="AO177" i="51"/>
  <c r="C177" i="51"/>
  <c r="BQ177" i="51"/>
  <c r="AV177" i="51"/>
  <c r="M177" i="51"/>
  <c r="BC177" i="51"/>
  <c r="BQ173" i="48"/>
  <c r="AH173" i="48"/>
  <c r="BJ173" i="48"/>
  <c r="T173" i="48"/>
  <c r="AO173" i="48"/>
  <c r="C173" i="48"/>
  <c r="AA173" i="48"/>
  <c r="AV173" i="48"/>
  <c r="M173" i="48"/>
  <c r="BC173" i="48"/>
  <c r="B302" i="49"/>
  <c r="B259" i="49"/>
  <c r="B130" i="49"/>
  <c r="C130" i="49" s="1"/>
  <c r="B86" i="49"/>
  <c r="B173" i="49"/>
  <c r="B216" i="49"/>
  <c r="T176" i="48"/>
  <c r="AV176" i="48"/>
  <c r="AH176" i="48"/>
  <c r="BC176" i="48"/>
  <c r="C176" i="48"/>
  <c r="BQ176" i="48"/>
  <c r="AA176" i="48"/>
  <c r="AO176" i="48"/>
  <c r="M176" i="48"/>
  <c r="BJ176" i="48"/>
  <c r="BQ216" i="48"/>
  <c r="AO216" i="48"/>
  <c r="C216" i="48"/>
  <c r="T216" i="48"/>
  <c r="AV216" i="48"/>
  <c r="AA216" i="48"/>
  <c r="BC216" i="48"/>
  <c r="M216" i="48"/>
  <c r="AH216" i="48"/>
  <c r="BJ216" i="48"/>
  <c r="B219" i="51"/>
  <c r="B89" i="51"/>
  <c r="B176" i="51"/>
  <c r="B133" i="51"/>
  <c r="C133" i="51" s="1"/>
  <c r="B262" i="51"/>
  <c r="B305" i="51"/>
  <c r="BQ217" i="48"/>
  <c r="AO217" i="48"/>
  <c r="C217" i="48"/>
  <c r="M217" i="48"/>
  <c r="AV217" i="48"/>
  <c r="AA217" i="48"/>
  <c r="BC217" i="48"/>
  <c r="T217" i="48"/>
  <c r="AH217" i="48"/>
  <c r="BJ217" i="48"/>
  <c r="B260" i="51"/>
  <c r="B303" i="51"/>
  <c r="B217" i="51"/>
  <c r="B131" i="51"/>
  <c r="C131" i="51" s="1"/>
  <c r="B174" i="51"/>
  <c r="B87" i="51"/>
  <c r="B175" i="49"/>
  <c r="B88" i="49"/>
  <c r="B132" i="49"/>
  <c r="C132" i="49" s="1"/>
  <c r="B304" i="49"/>
  <c r="B218" i="49"/>
  <c r="B261" i="49"/>
  <c r="T219" i="48"/>
  <c r="M219" i="48"/>
  <c r="AO219" i="48"/>
  <c r="C219" i="48"/>
  <c r="BQ219" i="48"/>
  <c r="AV219" i="48"/>
  <c r="BJ219" i="48"/>
  <c r="BC219" i="48"/>
  <c r="AH219" i="48"/>
  <c r="AA219" i="48"/>
  <c r="AA178" i="49"/>
  <c r="AH178" i="49"/>
  <c r="BQ178" i="49"/>
  <c r="BC178" i="49"/>
  <c r="BJ178" i="49"/>
  <c r="T178" i="49"/>
  <c r="C178" i="49"/>
  <c r="M178" i="49"/>
  <c r="AO178" i="49"/>
  <c r="AV178" i="49"/>
  <c r="AO221" i="49"/>
  <c r="AH221" i="49"/>
  <c r="AA221" i="49"/>
  <c r="BQ221" i="49"/>
  <c r="AV221" i="49"/>
  <c r="C221" i="49"/>
  <c r="M221" i="49"/>
  <c r="T221" i="49"/>
  <c r="BJ221" i="49"/>
  <c r="BC221" i="49"/>
  <c r="B262" i="49"/>
  <c r="B133" i="49"/>
  <c r="C133" i="49" s="1"/>
  <c r="B305" i="49"/>
  <c r="B89" i="49"/>
  <c r="B219" i="49"/>
  <c r="B176" i="49"/>
  <c r="AA178" i="51"/>
  <c r="AV178" i="51"/>
  <c r="T178" i="51"/>
  <c r="BC178" i="51"/>
  <c r="C178" i="51"/>
  <c r="BQ178" i="51"/>
  <c r="AH178" i="51"/>
  <c r="BJ178" i="51"/>
  <c r="M178" i="51"/>
  <c r="AO178" i="51"/>
  <c r="T220" i="49"/>
  <c r="BC220" i="49"/>
  <c r="AA220" i="49"/>
  <c r="AO220" i="49"/>
  <c r="BQ220" i="49"/>
  <c r="M220" i="49"/>
  <c r="BJ220" i="49"/>
  <c r="C220" i="49"/>
  <c r="AH220" i="49"/>
  <c r="AV220" i="49"/>
  <c r="B217" i="49"/>
  <c r="B260" i="49"/>
  <c r="B131" i="49"/>
  <c r="C131" i="49" s="1"/>
  <c r="B303" i="49"/>
  <c r="B87" i="49"/>
  <c r="B174" i="49"/>
  <c r="B175" i="51"/>
  <c r="B88" i="51"/>
  <c r="B261" i="51"/>
  <c r="B304" i="51"/>
  <c r="B218" i="51"/>
  <c r="B132" i="51"/>
  <c r="C132" i="51" s="1"/>
  <c r="A111" i="49"/>
  <c r="A155" i="49" s="1"/>
  <c r="A43" i="49"/>
  <c r="A240" i="49"/>
  <c r="A283" i="49" s="1"/>
  <c r="A326" i="49" s="1"/>
  <c r="A197" i="49"/>
  <c r="A240" i="48"/>
  <c r="A283" i="48" s="1"/>
  <c r="A326" i="48" s="1"/>
  <c r="A197" i="48"/>
  <c r="A111" i="48"/>
  <c r="A155" i="48" s="1"/>
  <c r="A43" i="48"/>
  <c r="A111" i="47"/>
  <c r="A155" i="47" s="1"/>
  <c r="A43" i="47"/>
  <c r="A240" i="47"/>
  <c r="A283" i="47" s="1"/>
  <c r="A326" i="47" s="1"/>
  <c r="A197" i="47"/>
  <c r="B19" i="46"/>
  <c r="B14" i="1"/>
  <c r="B34" i="1" s="1"/>
  <c r="B54" i="1" s="1"/>
  <c r="B74" i="1" s="1"/>
  <c r="B94" i="1" s="1"/>
  <c r="B114" i="1" s="1"/>
  <c r="B134" i="1" s="1"/>
  <c r="B154" i="1" s="1"/>
  <c r="B174" i="1" s="1"/>
  <c r="B194" i="1" s="1"/>
  <c r="B214" i="1" s="1"/>
  <c r="B234" i="1" s="1"/>
  <c r="T174" i="49" l="1"/>
  <c r="BC174" i="49"/>
  <c r="AA174" i="49"/>
  <c r="AH174" i="49"/>
  <c r="BJ174" i="49"/>
  <c r="BQ174" i="49"/>
  <c r="AO174" i="49"/>
  <c r="C174" i="49"/>
  <c r="M174" i="49"/>
  <c r="AV174" i="49"/>
  <c r="AM251" i="51"/>
  <c r="AS251" i="51"/>
  <c r="U251" i="51"/>
  <c r="O251" i="51"/>
  <c r="BK251" i="51"/>
  <c r="F251" i="51"/>
  <c r="AY251" i="51"/>
  <c r="AA251" i="51"/>
  <c r="AG251" i="51"/>
  <c r="BE251" i="51"/>
  <c r="AH217" i="49"/>
  <c r="AV217" i="49"/>
  <c r="M217" i="49"/>
  <c r="BQ217" i="49"/>
  <c r="BC217" i="49"/>
  <c r="AA217" i="49"/>
  <c r="C217" i="49"/>
  <c r="BJ217" i="49"/>
  <c r="T217" i="49"/>
  <c r="AO217" i="49"/>
  <c r="BQ174" i="51"/>
  <c r="BC174" i="51"/>
  <c r="M174" i="51"/>
  <c r="AH174" i="51"/>
  <c r="BJ174" i="51"/>
  <c r="AA174" i="51"/>
  <c r="AO174" i="51"/>
  <c r="C174" i="51"/>
  <c r="T174" i="51"/>
  <c r="AV174" i="51"/>
  <c r="AA219" i="51"/>
  <c r="AO219" i="51"/>
  <c r="BJ219" i="51"/>
  <c r="M219" i="51"/>
  <c r="AV219" i="51"/>
  <c r="BQ219" i="51"/>
  <c r="T219" i="51"/>
  <c r="C219" i="51"/>
  <c r="AH219" i="51"/>
  <c r="BC219" i="51"/>
  <c r="AA216" i="51"/>
  <c r="AO216" i="51"/>
  <c r="BJ216" i="51"/>
  <c r="T216" i="51"/>
  <c r="AV216" i="51"/>
  <c r="BQ216" i="51"/>
  <c r="M216" i="51"/>
  <c r="BC216" i="51"/>
  <c r="AH216" i="51"/>
  <c r="C216" i="51"/>
  <c r="AA176" i="49"/>
  <c r="M176" i="49"/>
  <c r="BC176" i="49"/>
  <c r="C176" i="49"/>
  <c r="T176" i="49"/>
  <c r="AO176" i="49"/>
  <c r="BJ176" i="49"/>
  <c r="AV176" i="49"/>
  <c r="BQ176" i="49"/>
  <c r="AH176" i="49"/>
  <c r="AM251" i="49"/>
  <c r="AA251" i="49"/>
  <c r="AS251" i="49"/>
  <c r="BE251" i="49"/>
  <c r="U251" i="49"/>
  <c r="AG251" i="49"/>
  <c r="BK251" i="49"/>
  <c r="AY251" i="49"/>
  <c r="F251" i="49"/>
  <c r="O251" i="49"/>
  <c r="AH216" i="49"/>
  <c r="BQ216" i="49"/>
  <c r="C216" i="49"/>
  <c r="AA216" i="49"/>
  <c r="M216" i="49"/>
  <c r="AO216" i="49"/>
  <c r="BC216" i="49"/>
  <c r="BJ216" i="49"/>
  <c r="AV216" i="49"/>
  <c r="T216" i="49"/>
  <c r="AH218" i="51"/>
  <c r="C218" i="51"/>
  <c r="AA218" i="51"/>
  <c r="AO218" i="51"/>
  <c r="BJ218" i="51"/>
  <c r="T218" i="51"/>
  <c r="AV218" i="51"/>
  <c r="BQ218" i="51"/>
  <c r="M218" i="51"/>
  <c r="BC218" i="51"/>
  <c r="AA175" i="51"/>
  <c r="BC175" i="51"/>
  <c r="T175" i="51"/>
  <c r="AH175" i="51"/>
  <c r="BJ175" i="51"/>
  <c r="BQ175" i="51"/>
  <c r="AO175" i="51"/>
  <c r="C175" i="51"/>
  <c r="M175" i="51"/>
  <c r="AV175" i="51"/>
  <c r="M219" i="49"/>
  <c r="BC219" i="49"/>
  <c r="AA219" i="49"/>
  <c r="T219" i="49"/>
  <c r="BQ219" i="49"/>
  <c r="AO219" i="49"/>
  <c r="BJ219" i="49"/>
  <c r="AV219" i="49"/>
  <c r="C219" i="49"/>
  <c r="AH219" i="49"/>
  <c r="C218" i="49"/>
  <c r="BJ218" i="49"/>
  <c r="AA218" i="49"/>
  <c r="BQ218" i="49"/>
  <c r="M218" i="49"/>
  <c r="AV218" i="49"/>
  <c r="AH218" i="49"/>
  <c r="AO218" i="49"/>
  <c r="T218" i="49"/>
  <c r="BC218" i="49"/>
  <c r="AO175" i="49"/>
  <c r="AV175" i="49"/>
  <c r="C175" i="49"/>
  <c r="BJ175" i="49"/>
  <c r="AA175" i="49"/>
  <c r="AH175" i="49"/>
  <c r="T175" i="49"/>
  <c r="BQ175" i="49"/>
  <c r="M175" i="49"/>
  <c r="BC175" i="49"/>
  <c r="M217" i="51"/>
  <c r="AV217" i="51"/>
  <c r="BQ217" i="51"/>
  <c r="T217" i="51"/>
  <c r="C217" i="51"/>
  <c r="AA217" i="51"/>
  <c r="AO217" i="51"/>
  <c r="BJ217" i="51"/>
  <c r="AH217" i="51"/>
  <c r="BC217" i="51"/>
  <c r="T176" i="51"/>
  <c r="AV176" i="51"/>
  <c r="BQ176" i="51"/>
  <c r="BC176" i="51"/>
  <c r="AA176" i="51"/>
  <c r="AH176" i="51"/>
  <c r="BJ176" i="51"/>
  <c r="M176" i="51"/>
  <c r="AO176" i="51"/>
  <c r="C176" i="51"/>
  <c r="BQ173" i="49"/>
  <c r="AH173" i="49"/>
  <c r="M173" i="49"/>
  <c r="C173" i="49"/>
  <c r="T173" i="49"/>
  <c r="AO173" i="49"/>
  <c r="AA173" i="49"/>
  <c r="BC173" i="49"/>
  <c r="BJ173" i="49"/>
  <c r="AV173" i="49"/>
  <c r="AA173" i="51"/>
  <c r="AH173" i="51"/>
  <c r="BJ173" i="51"/>
  <c r="T173" i="51"/>
  <c r="AO173" i="51"/>
  <c r="C173" i="51"/>
  <c r="BQ173" i="51"/>
  <c r="AV173" i="51"/>
  <c r="M173" i="51"/>
  <c r="BC173" i="51"/>
  <c r="A112" i="49"/>
  <c r="A156" i="49" s="1"/>
  <c r="A44" i="49"/>
  <c r="A113" i="49" s="1"/>
  <c r="A157" i="49" s="1"/>
  <c r="A241" i="49"/>
  <c r="A284" i="49" s="1"/>
  <c r="A327" i="49" s="1"/>
  <c r="A198" i="49"/>
  <c r="A241" i="48"/>
  <c r="A284" i="48" s="1"/>
  <c r="A327" i="48" s="1"/>
  <c r="A198" i="48"/>
  <c r="A112" i="48"/>
  <c r="A156" i="48" s="1"/>
  <c r="A44" i="48"/>
  <c r="A112" i="47"/>
  <c r="A156" i="47" s="1"/>
  <c r="A44" i="47"/>
  <c r="A241" i="47"/>
  <c r="A284" i="47" s="1"/>
  <c r="A327" i="47" s="1"/>
  <c r="A198" i="47"/>
  <c r="B20" i="46"/>
  <c r="B15" i="1"/>
  <c r="B35" i="1" s="1"/>
  <c r="B55" i="1" s="1"/>
  <c r="B75" i="1" s="1"/>
  <c r="B95" i="1" s="1"/>
  <c r="B115" i="1" s="1"/>
  <c r="B135" i="1" s="1"/>
  <c r="B155" i="1" s="1"/>
  <c r="B175" i="1" s="1"/>
  <c r="B195" i="1" s="1"/>
  <c r="B215" i="1" s="1"/>
  <c r="B235" i="1" s="1"/>
  <c r="A242" i="49" l="1"/>
  <c r="A285" i="49" s="1"/>
  <c r="A328" i="49" s="1"/>
  <c r="A199" i="49"/>
  <c r="A243" i="49"/>
  <c r="A286" i="49" s="1"/>
  <c r="A329" i="49" s="1"/>
  <c r="A200" i="49"/>
  <c r="A242" i="48"/>
  <c r="A285" i="48" s="1"/>
  <c r="A328" i="48" s="1"/>
  <c r="A199" i="48"/>
  <c r="A113" i="48"/>
  <c r="A157" i="48" s="1"/>
  <c r="A113" i="47"/>
  <c r="A157" i="47" s="1"/>
  <c r="A242" i="47"/>
  <c r="A285" i="47" s="1"/>
  <c r="A328" i="47" s="1"/>
  <c r="A199" i="47"/>
  <c r="B21" i="46"/>
  <c r="B16" i="1"/>
  <c r="B36" i="1" s="1"/>
  <c r="B56" i="1" s="1"/>
  <c r="B76" i="1" s="1"/>
  <c r="B96" i="1" s="1"/>
  <c r="B116" i="1" s="1"/>
  <c r="B136" i="1" s="1"/>
  <c r="B156" i="1" s="1"/>
  <c r="B176" i="1" s="1"/>
  <c r="B196" i="1" s="1"/>
  <c r="B216" i="1" s="1"/>
  <c r="B236" i="1" s="1"/>
  <c r="A243" i="48" l="1"/>
  <c r="A286" i="48" s="1"/>
  <c r="A329" i="48" s="1"/>
  <c r="A200" i="48"/>
  <c r="A243" i="47"/>
  <c r="A286" i="47" s="1"/>
  <c r="A329" i="47" s="1"/>
  <c r="A200" i="47"/>
  <c r="B22" i="46"/>
  <c r="B17" i="1"/>
  <c r="B37" i="1" s="1"/>
  <c r="B57" i="1" s="1"/>
  <c r="B77" i="1" s="1"/>
  <c r="B97" i="1" s="1"/>
  <c r="B117" i="1" s="1"/>
  <c r="B137" i="1" s="1"/>
  <c r="B157" i="1" s="1"/>
  <c r="B177" i="1" s="1"/>
  <c r="B197" i="1" s="1"/>
  <c r="B217" i="1" s="1"/>
  <c r="B237" i="1" s="1"/>
  <c r="B23" i="46" l="1"/>
  <c r="B18" i="1"/>
  <c r="B38" i="1" s="1"/>
  <c r="B58" i="1" s="1"/>
  <c r="B78" i="1" s="1"/>
  <c r="B98" i="1" s="1"/>
  <c r="B118" i="1" s="1"/>
  <c r="B138" i="1" s="1"/>
  <c r="B158" i="1" s="1"/>
  <c r="B178" i="1" s="1"/>
  <c r="B198" i="1" s="1"/>
  <c r="B218" i="1" s="1"/>
  <c r="B238" i="1" s="1"/>
  <c r="B24" i="46" l="1"/>
  <c r="B19" i="1"/>
  <c r="B39" i="1" s="1"/>
  <c r="B59" i="1" s="1"/>
  <c r="B79" i="1" s="1"/>
  <c r="B99" i="1" s="1"/>
  <c r="B119" i="1" s="1"/>
  <c r="B139" i="1" s="1"/>
  <c r="B159" i="1" s="1"/>
  <c r="B179" i="1" s="1"/>
  <c r="B199" i="1" s="1"/>
  <c r="B219" i="1" s="1"/>
  <c r="B239" i="1" s="1"/>
  <c r="B20" i="1" l="1"/>
  <c r="B40" i="1" s="1"/>
  <c r="B60" i="1" s="1"/>
  <c r="B80" i="1" s="1"/>
  <c r="B100" i="1" s="1"/>
  <c r="B120" i="1" s="1"/>
  <c r="B140" i="1" s="1"/>
  <c r="B160" i="1" s="1"/>
  <c r="B180" i="1" s="1"/>
  <c r="B200" i="1" s="1"/>
  <c r="B220" i="1" s="1"/>
  <c r="B240" i="1" s="1"/>
  <c r="B21" i="1" l="1"/>
  <c r="B41" i="1" s="1"/>
  <c r="B61" i="1" s="1"/>
  <c r="B81" i="1" s="1"/>
  <c r="B101" i="1" s="1"/>
  <c r="B121" i="1" s="1"/>
  <c r="B141" i="1" s="1"/>
  <c r="B161" i="1" s="1"/>
  <c r="B181" i="1" s="1"/>
  <c r="B201" i="1" s="1"/>
  <c r="B221" i="1" s="1"/>
  <c r="B241" i="1" s="1"/>
  <c r="B22" i="1" l="1"/>
  <c r="B42" i="1" s="1"/>
  <c r="B62" i="1" s="1"/>
  <c r="B82" i="1" s="1"/>
  <c r="B102" i="1" s="1"/>
  <c r="B122" i="1" s="1"/>
  <c r="B142" i="1" s="1"/>
  <c r="B162" i="1" s="1"/>
  <c r="B182" i="1" s="1"/>
  <c r="B202" i="1" s="1"/>
  <c r="B222" i="1" s="1"/>
  <c r="B242" i="1" s="1"/>
  <c r="B23" i="1" l="1"/>
  <c r="B43" i="1" s="1"/>
  <c r="B63" i="1" s="1"/>
  <c r="B83" i="1" s="1"/>
  <c r="B103" i="1" s="1"/>
  <c r="B123" i="1" s="1"/>
  <c r="B143" i="1" s="1"/>
  <c r="B163" i="1" s="1"/>
  <c r="B183" i="1" s="1"/>
  <c r="B203" i="1" s="1"/>
  <c r="B223" i="1" s="1"/>
  <c r="B243" i="1" s="1"/>
  <c r="B24" i="1" l="1"/>
  <c r="B44" i="1" s="1"/>
  <c r="B64" i="1" s="1"/>
  <c r="B84" i="1" s="1"/>
  <c r="B104" i="1" s="1"/>
  <c r="B124" i="1" s="1"/>
  <c r="B144" i="1" s="1"/>
  <c r="B164" i="1" s="1"/>
  <c r="B184" i="1" s="1"/>
  <c r="B204" i="1" s="1"/>
  <c r="B224" i="1" s="1"/>
  <c r="B244" i="1" s="1"/>
  <c r="H3" i="16"/>
  <c r="I3" i="16" l="1"/>
  <c r="D9" i="50"/>
  <c r="E120" i="38" l="1"/>
  <c r="G118" i="38"/>
  <c r="E116" i="38"/>
  <c r="K157" i="1" s="1"/>
  <c r="R157" i="1" s="1"/>
  <c r="X157" i="1" s="1"/>
  <c r="G114" i="38"/>
  <c r="E112" i="38"/>
  <c r="G113" i="38"/>
  <c r="H119" i="38"/>
  <c r="O217" i="1" s="1"/>
  <c r="V217" i="1" s="1"/>
  <c r="F117" i="38"/>
  <c r="M177" i="1" s="1"/>
  <c r="T177" i="1" s="1"/>
  <c r="H115" i="38"/>
  <c r="F113" i="38"/>
  <c r="H111" i="38"/>
  <c r="O57" i="1" s="1"/>
  <c r="V57" i="1" s="1"/>
  <c r="H116" i="38"/>
  <c r="U316" i="38" s="1"/>
  <c r="F120" i="38"/>
  <c r="H118" i="38"/>
  <c r="F116" i="38"/>
  <c r="S316" i="38" s="1"/>
  <c r="H114" i="38"/>
  <c r="F112" i="38"/>
  <c r="H120" i="38"/>
  <c r="G117" i="38"/>
  <c r="H112" i="38"/>
  <c r="F115" i="38"/>
  <c r="E118" i="38"/>
  <c r="F118" i="38"/>
  <c r="G115" i="38"/>
  <c r="E119" i="38"/>
  <c r="F119" i="38"/>
  <c r="F111" i="38"/>
  <c r="E114" i="38"/>
  <c r="G119" i="38"/>
  <c r="G111" i="38"/>
  <c r="E111" i="38"/>
  <c r="D112" i="38"/>
  <c r="H117" i="38"/>
  <c r="G120" i="38"/>
  <c r="G112" i="38"/>
  <c r="E117" i="38"/>
  <c r="F114" i="38"/>
  <c r="H113" i="38"/>
  <c r="E115" i="38"/>
  <c r="D111" i="38"/>
  <c r="G116" i="38"/>
  <c r="D119" i="38"/>
  <c r="D120" i="38"/>
  <c r="Q320" i="38" s="1"/>
  <c r="F110" i="38"/>
  <c r="D114" i="38"/>
  <c r="D115" i="38"/>
  <c r="Q315" i="38" s="1"/>
  <c r="D116" i="38"/>
  <c r="D118" i="38"/>
  <c r="D117" i="38"/>
  <c r="Q317" i="38"/>
  <c r="E113" i="38"/>
  <c r="H110" i="38"/>
  <c r="D113" i="38"/>
  <c r="Q313" i="38"/>
  <c r="G110" i="38"/>
  <c r="T310" i="38" s="1"/>
  <c r="D110" i="38"/>
  <c r="D109" i="38" s="1"/>
  <c r="E110" i="38"/>
  <c r="R310" i="38" s="1"/>
  <c r="F109" i="38" l="1"/>
  <c r="S317" i="38"/>
  <c r="J17" i="46"/>
  <c r="C110" i="38"/>
  <c r="Q310" i="38"/>
  <c r="J37" i="1"/>
  <c r="E109" i="38"/>
  <c r="G109" i="38"/>
  <c r="H109" i="38"/>
  <c r="U310" i="38"/>
  <c r="C113" i="38"/>
  <c r="J97" i="1"/>
  <c r="K97" i="1"/>
  <c r="R97" i="1" s="1"/>
  <c r="X97" i="1" s="1"/>
  <c r="R313" i="38"/>
  <c r="C117" i="38"/>
  <c r="J177" i="1"/>
  <c r="C118" i="38"/>
  <c r="J197" i="1"/>
  <c r="Q318" i="38"/>
  <c r="C111" i="38"/>
  <c r="J57" i="1"/>
  <c r="C116" i="38"/>
  <c r="J157" i="1"/>
  <c r="Q316" i="38"/>
  <c r="Q311" i="38"/>
  <c r="J137" i="1"/>
  <c r="C115" i="38"/>
  <c r="S310" i="38"/>
  <c r="J237" i="1"/>
  <c r="C120" i="38"/>
  <c r="T316" i="38"/>
  <c r="N157" i="1"/>
  <c r="U157" i="1" s="1"/>
  <c r="K137" i="1"/>
  <c r="R137" i="1" s="1"/>
  <c r="X137" i="1" s="1"/>
  <c r="R315" i="38"/>
  <c r="U317" i="38"/>
  <c r="O177" i="1"/>
  <c r="V177" i="1" s="1"/>
  <c r="J117" i="1"/>
  <c r="C114" i="38"/>
  <c r="Q314" i="38"/>
  <c r="M17" i="46"/>
  <c r="M37" i="1"/>
  <c r="J217" i="1"/>
  <c r="C119" i="38"/>
  <c r="Q319" i="38"/>
  <c r="U313" i="38"/>
  <c r="O97" i="1"/>
  <c r="V97" i="1" s="1"/>
  <c r="R314" i="38"/>
  <c r="K117" i="1"/>
  <c r="R117" i="1" s="1"/>
  <c r="X117" i="1" s="1"/>
  <c r="N237" i="1"/>
  <c r="U237" i="1" s="1"/>
  <c r="T320" i="38"/>
  <c r="T319" i="38"/>
  <c r="N217" i="1"/>
  <c r="U217" i="1" s="1"/>
  <c r="S314" i="38"/>
  <c r="M117" i="1"/>
  <c r="T117" i="1" s="1"/>
  <c r="R317" i="38"/>
  <c r="K177" i="1"/>
  <c r="C112" i="38"/>
  <c r="J77" i="1"/>
  <c r="K57" i="1"/>
  <c r="R311" i="38"/>
  <c r="S311" i="38"/>
  <c r="M57" i="1"/>
  <c r="T57" i="1" s="1"/>
  <c r="T312" i="38"/>
  <c r="N77" i="1"/>
  <c r="U77" i="1" s="1"/>
  <c r="T311" i="38"/>
  <c r="N57" i="1"/>
  <c r="M217" i="1"/>
  <c r="T217" i="1" s="1"/>
  <c r="S319" i="38"/>
  <c r="Q312" i="38"/>
  <c r="N137" i="1"/>
  <c r="U137" i="1" s="1"/>
  <c r="T315" i="38"/>
  <c r="M77" i="1"/>
  <c r="T77" i="1" s="1"/>
  <c r="S312" i="38"/>
  <c r="M237" i="1"/>
  <c r="T237" i="1" s="1"/>
  <c r="S320" i="38"/>
  <c r="O137" i="1"/>
  <c r="V137" i="1" s="1"/>
  <c r="U315" i="38"/>
  <c r="R312" i="38"/>
  <c r="K77" i="1"/>
  <c r="R77" i="1" s="1"/>
  <c r="X77" i="1" s="1"/>
  <c r="R320" i="38"/>
  <c r="K237" i="1"/>
  <c r="R237" i="1" s="1"/>
  <c r="X237" i="1" s="1"/>
  <c r="M197" i="1"/>
  <c r="T197" i="1" s="1"/>
  <c r="S318" i="38"/>
  <c r="R318" i="38"/>
  <c r="K197" i="1"/>
  <c r="R197" i="1" s="1"/>
  <c r="X197" i="1" s="1"/>
  <c r="K217" i="1"/>
  <c r="R217" i="1" s="1"/>
  <c r="X217" i="1" s="1"/>
  <c r="R319" i="38"/>
  <c r="U320" i="38"/>
  <c r="O237" i="1"/>
  <c r="V237" i="1" s="1"/>
  <c r="U318" i="38"/>
  <c r="O197" i="1"/>
  <c r="V197" i="1" s="1"/>
  <c r="S313" i="38"/>
  <c r="M97" i="1"/>
  <c r="T97" i="1" s="1"/>
  <c r="T313" i="38"/>
  <c r="N97" i="1"/>
  <c r="U97" i="1" s="1"/>
  <c r="T318" i="38"/>
  <c r="N197" i="1"/>
  <c r="U197" i="1" s="1"/>
  <c r="S315" i="38"/>
  <c r="M137" i="1"/>
  <c r="T137" i="1" s="1"/>
  <c r="N177" i="1"/>
  <c r="T317" i="38"/>
  <c r="O157" i="1"/>
  <c r="V157" i="1" s="1"/>
  <c r="R316" i="38"/>
  <c r="M157" i="1"/>
  <c r="T157" i="1" s="1"/>
  <c r="U311" i="38"/>
  <c r="U312" i="38"/>
  <c r="O77" i="1"/>
  <c r="V77" i="1" s="1"/>
  <c r="U314" i="38"/>
  <c r="O117" i="1"/>
  <c r="V117" i="1" s="1"/>
  <c r="T314" i="38"/>
  <c r="N117" i="1"/>
  <c r="U117" i="1" s="1"/>
  <c r="U319" i="38"/>
  <c r="P320" i="38" l="1"/>
  <c r="P317" i="38"/>
  <c r="R309" i="38"/>
  <c r="P315" i="38"/>
  <c r="T309" i="38"/>
  <c r="R57" i="1"/>
  <c r="X57" i="1" s="1"/>
  <c r="Q97" i="1"/>
  <c r="Y97" i="1" s="1"/>
  <c r="I97" i="1"/>
  <c r="AA97" i="1" s="1"/>
  <c r="AB97" i="1" s="1"/>
  <c r="U177" i="1"/>
  <c r="R177" i="1"/>
  <c r="X177" i="1" s="1"/>
  <c r="P319" i="38"/>
  <c r="T17" i="46"/>
  <c r="T25" i="46" s="1"/>
  <c r="M25" i="46"/>
  <c r="M44" i="46"/>
  <c r="S309" i="38"/>
  <c r="P316" i="38"/>
  <c r="O37" i="1"/>
  <c r="O17" i="46"/>
  <c r="N17" i="46"/>
  <c r="N37" i="1"/>
  <c r="P318" i="38"/>
  <c r="I177" i="1"/>
  <c r="AG177" i="1" s="1"/>
  <c r="AE177" i="1"/>
  <c r="Q177" i="1"/>
  <c r="K37" i="1"/>
  <c r="K17" i="46"/>
  <c r="U57" i="1"/>
  <c r="I77" i="1"/>
  <c r="AA77" i="1" s="1"/>
  <c r="AB77" i="1" s="1"/>
  <c r="Q77" i="1"/>
  <c r="Y77" i="1" s="1"/>
  <c r="I217" i="1"/>
  <c r="AA217" i="1" s="1"/>
  <c r="AB217" i="1" s="1"/>
  <c r="Q217" i="1"/>
  <c r="Y217" i="1" s="1"/>
  <c r="I137" i="1"/>
  <c r="AA137" i="1" s="1"/>
  <c r="AB137" i="1" s="1"/>
  <c r="Q137" i="1"/>
  <c r="Y137" i="1" s="1"/>
  <c r="I197" i="1"/>
  <c r="AA197" i="1" s="1"/>
  <c r="AB197" i="1" s="1"/>
  <c r="Q197" i="1"/>
  <c r="Y197" i="1" s="1"/>
  <c r="Q37" i="1"/>
  <c r="J17" i="1"/>
  <c r="J25" i="46"/>
  <c r="Q17" i="46"/>
  <c r="Q25" i="46" s="1"/>
  <c r="J44" i="46"/>
  <c r="P314" i="38"/>
  <c r="Q157" i="1"/>
  <c r="Y157" i="1" s="1"/>
  <c r="I157" i="1"/>
  <c r="AA157" i="1" s="1"/>
  <c r="AB157" i="1" s="1"/>
  <c r="P312" i="38"/>
  <c r="M17" i="1"/>
  <c r="T17" i="1" s="1"/>
  <c r="T37" i="1"/>
  <c r="Q117" i="1"/>
  <c r="Y117" i="1" s="1"/>
  <c r="I117" i="1"/>
  <c r="AA117" i="1" s="1"/>
  <c r="AB117" i="1" s="1"/>
  <c r="Q237" i="1"/>
  <c r="Y237" i="1" s="1"/>
  <c r="I237" i="1"/>
  <c r="AA237" i="1" s="1"/>
  <c r="AB237" i="1" s="1"/>
  <c r="P311" i="38"/>
  <c r="I57" i="1"/>
  <c r="AF57" i="1" s="1"/>
  <c r="AE56" i="1"/>
  <c r="AM56" i="1" s="1"/>
  <c r="Q57" i="1"/>
  <c r="P313" i="38"/>
  <c r="U309" i="38"/>
  <c r="P310" i="38"/>
  <c r="Q309" i="38"/>
  <c r="C109" i="38"/>
  <c r="I17" i="46" l="1"/>
  <c r="I25" i="46" s="1"/>
  <c r="Y177" i="1"/>
  <c r="AG57" i="1"/>
  <c r="P309" i="38"/>
  <c r="K25" i="46"/>
  <c r="R17" i="46"/>
  <c r="K44" i="46"/>
  <c r="AH177" i="1"/>
  <c r="AK177" i="1"/>
  <c r="AI177" i="1"/>
  <c r="AA177" i="1"/>
  <c r="AL177" i="1"/>
  <c r="AJ177" i="1"/>
  <c r="O44" i="46"/>
  <c r="V17" i="46"/>
  <c r="V25" i="46" s="1"/>
  <c r="O25" i="46"/>
  <c r="J52" i="46"/>
  <c r="Q44" i="46"/>
  <c r="R37" i="1"/>
  <c r="X37" i="1" s="1"/>
  <c r="Y37" i="1" s="1"/>
  <c r="K17" i="1"/>
  <c r="O17" i="1"/>
  <c r="V17" i="1" s="1"/>
  <c r="V37" i="1"/>
  <c r="M52" i="46"/>
  <c r="T44" i="46"/>
  <c r="T52" i="46" s="1"/>
  <c r="Y57" i="1"/>
  <c r="N25" i="46"/>
  <c r="U17" i="46"/>
  <c r="U25" i="46" s="1"/>
  <c r="N44" i="46"/>
  <c r="I44" i="46" s="1"/>
  <c r="I52" i="46" s="1"/>
  <c r="Q17" i="1"/>
  <c r="AJ57" i="1"/>
  <c r="AE57" i="1"/>
  <c r="AL57" i="1"/>
  <c r="AA57" i="1"/>
  <c r="AK57" i="1"/>
  <c r="AH57" i="1"/>
  <c r="AI57" i="1"/>
  <c r="I37" i="1"/>
  <c r="U37" i="1"/>
  <c r="N17" i="1"/>
  <c r="AF177" i="1"/>
  <c r="AM177" i="1" s="1"/>
  <c r="AL37" i="1" l="1"/>
  <c r="AI37" i="1"/>
  <c r="AJ37" i="1"/>
  <c r="AA37" i="1"/>
  <c r="AH37" i="1"/>
  <c r="AK37" i="1"/>
  <c r="AE37" i="1"/>
  <c r="R25" i="46"/>
  <c r="X17" i="46"/>
  <c r="AG37" i="1"/>
  <c r="N52" i="46"/>
  <c r="U44" i="46"/>
  <c r="U52" i="46" s="1"/>
  <c r="R17" i="1"/>
  <c r="X17" i="1" s="1"/>
  <c r="Y17" i="1" s="1"/>
  <c r="AB177" i="1"/>
  <c r="AD177" i="1" s="1"/>
  <c r="AC177" i="1"/>
  <c r="K52" i="46"/>
  <c r="R44" i="46"/>
  <c r="O52" i="46"/>
  <c r="V44" i="46"/>
  <c r="V52" i="46" s="1"/>
  <c r="AB57" i="1"/>
  <c r="AD57" i="1" s="1"/>
  <c r="AC57" i="1"/>
  <c r="AF37" i="1"/>
  <c r="U17" i="1"/>
  <c r="I17" i="1"/>
  <c r="AF17" i="1" s="1"/>
  <c r="AM57" i="1"/>
  <c r="Q52" i="46"/>
  <c r="B16" i="47"/>
  <c r="AG17" i="1" l="1"/>
  <c r="AM37" i="1"/>
  <c r="B301" i="47"/>
  <c r="B215" i="47"/>
  <c r="B85" i="47"/>
  <c r="B172" i="47"/>
  <c r="B129" i="47"/>
  <c r="B258" i="47"/>
  <c r="X25" i="46"/>
  <c r="Y17" i="46"/>
  <c r="Y25" i="46" s="1"/>
  <c r="AC37" i="1"/>
  <c r="AB37" i="1"/>
  <c r="AD37" i="1" s="1"/>
  <c r="AK17" i="1"/>
  <c r="AL17" i="1"/>
  <c r="AH17" i="1"/>
  <c r="AI17" i="1"/>
  <c r="AJ17" i="1"/>
  <c r="AA17" i="1"/>
  <c r="AE17" i="1"/>
  <c r="R52" i="46"/>
  <c r="X44" i="46"/>
  <c r="AM17" i="1" l="1"/>
  <c r="X52" i="46"/>
  <c r="B16" i="48"/>
  <c r="Y44" i="46"/>
  <c r="E76" i="47"/>
  <c r="E75" i="47"/>
  <c r="AM250" i="47"/>
  <c r="BK250" i="47"/>
  <c r="AA250" i="47"/>
  <c r="AG250" i="47"/>
  <c r="BE250" i="47"/>
  <c r="AY250" i="47"/>
  <c r="AS250" i="47"/>
  <c r="O250" i="47"/>
  <c r="U250" i="47"/>
  <c r="U249" i="47" s="1"/>
  <c r="F250" i="47"/>
  <c r="N268" i="47" s="1"/>
  <c r="N226" i="47"/>
  <c r="U226" i="47" s="1"/>
  <c r="AB226" i="47" s="1"/>
  <c r="AI226" i="47" s="1"/>
  <c r="AP226" i="47" s="1"/>
  <c r="AW226" i="47" s="1"/>
  <c r="BD226" i="47" s="1"/>
  <c r="BK226" i="47" s="1"/>
  <c r="BQ215" i="47"/>
  <c r="AA215" i="47"/>
  <c r="M215" i="47"/>
  <c r="AV215" i="47"/>
  <c r="T215" i="47"/>
  <c r="AH215" i="47"/>
  <c r="AO215" i="47"/>
  <c r="BC215" i="47"/>
  <c r="BJ215" i="47"/>
  <c r="C215" i="47"/>
  <c r="C129" i="47"/>
  <c r="AC17" i="1"/>
  <c r="AB17" i="1"/>
  <c r="AD17" i="1" s="1"/>
  <c r="BJ172" i="47"/>
  <c r="BQ172" i="47"/>
  <c r="N183" i="47"/>
  <c r="U183" i="47" s="1"/>
  <c r="AB183" i="47" s="1"/>
  <c r="AI183" i="47" s="1"/>
  <c r="AP183" i="47" s="1"/>
  <c r="AW183" i="47" s="1"/>
  <c r="BD183" i="47" s="1"/>
  <c r="BK183" i="47" s="1"/>
  <c r="BA172" i="47"/>
  <c r="BH172" i="47"/>
  <c r="BO172" i="47"/>
  <c r="AV172" i="47"/>
  <c r="BC172" i="47"/>
  <c r="AA172" i="47"/>
  <c r="M172" i="47"/>
  <c r="AH172" i="47"/>
  <c r="AO172" i="47"/>
  <c r="T172" i="47"/>
  <c r="C172" i="47"/>
  <c r="S260" i="47" l="1"/>
  <c r="S249" i="47"/>
  <c r="S250" i="47"/>
  <c r="S248" i="47"/>
  <c r="S262" i="47"/>
  <c r="S255" i="47"/>
  <c r="S264" i="47"/>
  <c r="S254" i="47"/>
  <c r="S263" i="47"/>
  <c r="E270" i="47"/>
  <c r="S253" i="47"/>
  <c r="S259" i="47"/>
  <c r="S261" i="47"/>
  <c r="S257" i="47"/>
  <c r="S252" i="47"/>
  <c r="S265" i="47"/>
  <c r="S251" i="47"/>
  <c r="S256" i="47"/>
  <c r="S258" i="47"/>
  <c r="S247" i="47"/>
  <c r="S246" i="47"/>
  <c r="AA249" i="47"/>
  <c r="B103" i="47"/>
  <c r="B93" i="47"/>
  <c r="B108" i="47"/>
  <c r="B111" i="47"/>
  <c r="B105" i="47"/>
  <c r="I106" i="47"/>
  <c r="C37" i="47" s="1"/>
  <c r="I94" i="47"/>
  <c r="C25" i="47" s="1"/>
  <c r="B100" i="47"/>
  <c r="B99" i="47"/>
  <c r="B98" i="47"/>
  <c r="B112" i="47"/>
  <c r="B94" i="47"/>
  <c r="B102" i="47"/>
  <c r="B101" i="47"/>
  <c r="B96" i="47"/>
  <c r="B106" i="47"/>
  <c r="B113" i="47"/>
  <c r="B107" i="47"/>
  <c r="I101" i="47"/>
  <c r="C32" i="47" s="1"/>
  <c r="I110" i="47"/>
  <c r="C41" i="47" s="1"/>
  <c r="B97" i="47"/>
  <c r="I107" i="47"/>
  <c r="C38" i="47" s="1"/>
  <c r="I104" i="47"/>
  <c r="C35" i="47" s="1"/>
  <c r="I111" i="47"/>
  <c r="C42" i="47" s="1"/>
  <c r="I99" i="47"/>
  <c r="C30" i="47" s="1"/>
  <c r="B110" i="47"/>
  <c r="B95" i="47"/>
  <c r="I102" i="47"/>
  <c r="C33" i="47" s="1"/>
  <c r="B104" i="47"/>
  <c r="I93" i="47"/>
  <c r="C24" i="47" s="1"/>
  <c r="B109" i="47"/>
  <c r="I96" i="47"/>
  <c r="C27" i="47" s="1"/>
  <c r="I76" i="47"/>
  <c r="I109" i="47"/>
  <c r="C40" i="47" s="1"/>
  <c r="I105" i="47"/>
  <c r="C36" i="47" s="1"/>
  <c r="I87" i="47"/>
  <c r="I100" i="47"/>
  <c r="C31" i="47" s="1"/>
  <c r="I103" i="47"/>
  <c r="C34" i="47" s="1"/>
  <c r="I112" i="47"/>
  <c r="C43" i="47" s="1"/>
  <c r="I77" i="47"/>
  <c r="I113" i="47"/>
  <c r="C44" i="47" s="1"/>
  <c r="I74" i="47"/>
  <c r="I75" i="47"/>
  <c r="I108" i="47"/>
  <c r="C39" i="47" s="1"/>
  <c r="I81" i="47"/>
  <c r="I90" i="47"/>
  <c r="I95" i="47"/>
  <c r="C26" i="47" s="1"/>
  <c r="I80" i="47"/>
  <c r="I85" i="47"/>
  <c r="I97" i="47"/>
  <c r="C28" i="47" s="1"/>
  <c r="I78" i="47"/>
  <c r="I86" i="47"/>
  <c r="I88" i="47"/>
  <c r="I92" i="47"/>
  <c r="I79" i="47"/>
  <c r="I82" i="47"/>
  <c r="I98" i="47"/>
  <c r="C29" i="47" s="1"/>
  <c r="I89" i="47"/>
  <c r="I84" i="47"/>
  <c r="I91" i="47"/>
  <c r="I83" i="47"/>
  <c r="I73" i="47"/>
  <c r="Y52" i="46"/>
  <c r="B16" i="49"/>
  <c r="B16" i="51"/>
  <c r="AX208" i="47"/>
  <c r="AX209" i="47"/>
  <c r="AX210" i="47" s="1"/>
  <c r="G166" i="47"/>
  <c r="F169" i="47" s="1"/>
  <c r="G165" i="47"/>
  <c r="F168" i="47" s="1"/>
  <c r="AQ208" i="47"/>
  <c r="AQ209" i="47"/>
  <c r="AQ210" i="47" s="1"/>
  <c r="O208" i="47"/>
  <c r="O209" i="47"/>
  <c r="O210" i="47" s="1"/>
  <c r="O249" i="47"/>
  <c r="O292" i="47"/>
  <c r="B301" i="48"/>
  <c r="B129" i="48"/>
  <c r="B215" i="48"/>
  <c r="B172" i="48"/>
  <c r="B85" i="48"/>
  <c r="B258" i="48"/>
  <c r="AR166" i="47"/>
  <c r="AQ169" i="47" s="1"/>
  <c r="AR165" i="47"/>
  <c r="AQ168" i="47" s="1"/>
  <c r="G122" i="47"/>
  <c r="F125" i="47" s="1"/>
  <c r="G121" i="47"/>
  <c r="F124" i="47" s="1"/>
  <c r="BL208" i="47"/>
  <c r="BL209" i="47"/>
  <c r="BL210" i="47" s="1"/>
  <c r="V208" i="47"/>
  <c r="V209" i="47"/>
  <c r="V210" i="47" s="1"/>
  <c r="T268" i="47"/>
  <c r="Z268" i="47" s="1"/>
  <c r="AF268" i="47" s="1"/>
  <c r="AL268" i="47" s="1"/>
  <c r="AR268" i="47" s="1"/>
  <c r="AX268" i="47" s="1"/>
  <c r="BD268" i="47" s="1"/>
  <c r="BJ268" i="47" s="1"/>
  <c r="N312" i="47"/>
  <c r="AK166" i="47"/>
  <c r="AJ169" i="47" s="1"/>
  <c r="AK165" i="47"/>
  <c r="AJ168" i="47" s="1"/>
  <c r="BE208" i="47"/>
  <c r="BE209" i="47"/>
  <c r="BE210" i="47" s="1"/>
  <c r="P166" i="47"/>
  <c r="O169" i="47" s="1"/>
  <c r="P165" i="47"/>
  <c r="O168" i="47" s="1"/>
  <c r="W166" i="47"/>
  <c r="V169" i="47" s="1"/>
  <c r="W165" i="47"/>
  <c r="V168" i="47" s="1"/>
  <c r="AD166" i="47"/>
  <c r="AC169" i="47" s="1"/>
  <c r="AD165" i="47"/>
  <c r="AC168" i="47" s="1"/>
  <c r="G208" i="47"/>
  <c r="G209" i="47"/>
  <c r="G210" i="47" s="1"/>
  <c r="AJ208" i="47"/>
  <c r="AJ209" i="47"/>
  <c r="AJ210" i="47" s="1"/>
  <c r="AC208" i="47"/>
  <c r="AC209" i="47"/>
  <c r="AC210" i="47" s="1"/>
  <c r="AL209" i="47" l="1"/>
  <c r="AM209" i="47" s="1"/>
  <c r="AL206" i="47"/>
  <c r="AM206" i="47" s="1"/>
  <c r="AL205" i="47"/>
  <c r="AM205" i="47" s="1"/>
  <c r="AL217" i="47"/>
  <c r="AM217" i="47" s="1"/>
  <c r="AL211" i="47"/>
  <c r="AM211" i="47" s="1"/>
  <c r="AL215" i="47"/>
  <c r="AM215" i="47" s="1"/>
  <c r="AL222" i="47"/>
  <c r="AM222" i="47" s="1"/>
  <c r="AL210" i="47"/>
  <c r="AM210" i="47" s="1"/>
  <c r="AL212" i="47"/>
  <c r="AM212" i="47" s="1"/>
  <c r="AL207" i="47"/>
  <c r="AM207" i="47" s="1"/>
  <c r="AL216" i="47"/>
  <c r="AM216" i="47" s="1"/>
  <c r="AL219" i="47"/>
  <c r="AM219" i="47" s="1"/>
  <c r="AL204" i="47"/>
  <c r="AM204" i="47" s="1"/>
  <c r="AL221" i="47"/>
  <c r="AM221" i="47" s="1"/>
  <c r="AL213" i="47"/>
  <c r="AM213" i="47" s="1"/>
  <c r="AL218" i="47"/>
  <c r="AM218" i="47" s="1"/>
  <c r="AL220" i="47"/>
  <c r="AM220" i="47" s="1"/>
  <c r="AL214" i="47"/>
  <c r="AM214" i="47" s="1"/>
  <c r="AL208" i="47"/>
  <c r="AM208" i="47" s="1"/>
  <c r="AL203" i="47"/>
  <c r="AE171" i="47"/>
  <c r="AF171" i="47" s="1"/>
  <c r="AE173" i="47"/>
  <c r="AF173" i="47" s="1"/>
  <c r="AE162" i="47"/>
  <c r="AF162" i="47" s="1"/>
  <c r="AE176" i="47"/>
  <c r="AF176" i="47" s="1"/>
  <c r="AE166" i="47"/>
  <c r="AF166" i="47" s="1"/>
  <c r="AE165" i="47"/>
  <c r="AF165" i="47" s="1"/>
  <c r="AE175" i="47"/>
  <c r="AF175" i="47" s="1"/>
  <c r="AE168" i="47"/>
  <c r="AF168" i="47" s="1"/>
  <c r="AE178" i="47"/>
  <c r="AF178" i="47" s="1"/>
  <c r="AE167" i="47"/>
  <c r="AF167" i="47" s="1"/>
  <c r="AE172" i="47"/>
  <c r="AF172" i="47" s="1"/>
  <c r="AE177" i="47"/>
  <c r="AF177" i="47" s="1"/>
  <c r="AE170" i="47"/>
  <c r="AF170" i="47" s="1"/>
  <c r="AE161" i="47"/>
  <c r="AF161" i="47" s="1"/>
  <c r="AE169" i="47"/>
  <c r="AF169" i="47" s="1"/>
  <c r="AE163" i="47"/>
  <c r="AF163" i="47" s="1"/>
  <c r="AE164" i="47"/>
  <c r="AF164" i="47" s="1"/>
  <c r="AE174" i="47"/>
  <c r="AF174" i="47" s="1"/>
  <c r="AE160" i="47"/>
  <c r="AE179" i="47"/>
  <c r="AF179" i="47" s="1"/>
  <c r="Q172" i="47"/>
  <c r="R172" i="47" s="1"/>
  <c r="Q178" i="47"/>
  <c r="R178" i="47" s="1"/>
  <c r="Q168" i="47"/>
  <c r="R168" i="47" s="1"/>
  <c r="Q164" i="47"/>
  <c r="R164" i="47" s="1"/>
  <c r="Q175" i="47"/>
  <c r="R175" i="47" s="1"/>
  <c r="Q174" i="47"/>
  <c r="R174" i="47" s="1"/>
  <c r="Q161" i="47"/>
  <c r="R161" i="47" s="1"/>
  <c r="Q165" i="47"/>
  <c r="R165" i="47" s="1"/>
  <c r="Q176" i="47"/>
  <c r="R176" i="47" s="1"/>
  <c r="Q177" i="47"/>
  <c r="R177" i="47" s="1"/>
  <c r="Q170" i="47"/>
  <c r="R170" i="47" s="1"/>
  <c r="Q166" i="47"/>
  <c r="R166" i="47" s="1"/>
  <c r="Q171" i="47"/>
  <c r="R171" i="47" s="1"/>
  <c r="Q167" i="47"/>
  <c r="R167" i="47" s="1"/>
  <c r="Q163" i="47"/>
  <c r="R163" i="47" s="1"/>
  <c r="Q179" i="47"/>
  <c r="R179" i="47" s="1"/>
  <c r="Q169" i="47"/>
  <c r="R169" i="47" s="1"/>
  <c r="Q162" i="47"/>
  <c r="R162" i="47" s="1"/>
  <c r="Q173" i="47"/>
  <c r="R173" i="47" s="1"/>
  <c r="Q160" i="47"/>
  <c r="AL161" i="47"/>
  <c r="AM161" i="47" s="1"/>
  <c r="AL179" i="47"/>
  <c r="AM179" i="47" s="1"/>
  <c r="AL165" i="47"/>
  <c r="AM165" i="47" s="1"/>
  <c r="AL174" i="47"/>
  <c r="AM174" i="47" s="1"/>
  <c r="AL178" i="47"/>
  <c r="AM178" i="47" s="1"/>
  <c r="AL163" i="47"/>
  <c r="AM163" i="47" s="1"/>
  <c r="AL171" i="47"/>
  <c r="AM171" i="47" s="1"/>
  <c r="AL176" i="47"/>
  <c r="AM176" i="47" s="1"/>
  <c r="AL167" i="47"/>
  <c r="AM167" i="47" s="1"/>
  <c r="AL172" i="47"/>
  <c r="AM172" i="47" s="1"/>
  <c r="AL169" i="47"/>
  <c r="AM169" i="47" s="1"/>
  <c r="AL173" i="47"/>
  <c r="AM173" i="47" s="1"/>
  <c r="AL175" i="47"/>
  <c r="AM175" i="47" s="1"/>
  <c r="AL177" i="47"/>
  <c r="AM177" i="47" s="1"/>
  <c r="AL162" i="47"/>
  <c r="AM162" i="47" s="1"/>
  <c r="AL166" i="47"/>
  <c r="AM166" i="47" s="1"/>
  <c r="AL164" i="47"/>
  <c r="AM164" i="47" s="1"/>
  <c r="AL168" i="47"/>
  <c r="AM168" i="47" s="1"/>
  <c r="AL170" i="47"/>
  <c r="AM170" i="47" s="1"/>
  <c r="AL160" i="47"/>
  <c r="X217" i="47"/>
  <c r="Y217" i="47" s="1"/>
  <c r="X205" i="47"/>
  <c r="Y205" i="47" s="1"/>
  <c r="X214" i="47"/>
  <c r="Y214" i="47" s="1"/>
  <c r="X218" i="47"/>
  <c r="Y218" i="47" s="1"/>
  <c r="X209" i="47"/>
  <c r="Y209" i="47" s="1"/>
  <c r="X220" i="47"/>
  <c r="Y220" i="47" s="1"/>
  <c r="X216" i="47"/>
  <c r="Y216" i="47" s="1"/>
  <c r="X213" i="47"/>
  <c r="Y213" i="47" s="1"/>
  <c r="X210" i="47"/>
  <c r="Y210" i="47" s="1"/>
  <c r="X219" i="47"/>
  <c r="Y219" i="47" s="1"/>
  <c r="X212" i="47"/>
  <c r="Y212" i="47" s="1"/>
  <c r="X215" i="47"/>
  <c r="Y215" i="47" s="1"/>
  <c r="X222" i="47"/>
  <c r="Y222" i="47" s="1"/>
  <c r="X221" i="47"/>
  <c r="Y221" i="47" s="1"/>
  <c r="X204" i="47"/>
  <c r="Y204" i="47" s="1"/>
  <c r="X206" i="47"/>
  <c r="Y206" i="47" s="1"/>
  <c r="X207" i="47"/>
  <c r="Y207" i="47" s="1"/>
  <c r="X211" i="47"/>
  <c r="Y211" i="47" s="1"/>
  <c r="X208" i="47"/>
  <c r="Y208" i="47" s="1"/>
  <c r="X203" i="47"/>
  <c r="B157" i="47"/>
  <c r="C157" i="47" s="1"/>
  <c r="B143" i="47"/>
  <c r="C143" i="47" s="1"/>
  <c r="B146" i="47"/>
  <c r="C146" i="47" s="1"/>
  <c r="B154" i="47"/>
  <c r="C154" i="47" s="1"/>
  <c r="B156" i="47"/>
  <c r="C156" i="47" s="1"/>
  <c r="B148" i="47"/>
  <c r="C148" i="47" s="1"/>
  <c r="B141" i="47"/>
  <c r="C141" i="47" s="1"/>
  <c r="B152" i="47"/>
  <c r="C152" i="47" s="1"/>
  <c r="B153" i="47"/>
  <c r="C153" i="47" s="1"/>
  <c r="B140" i="47"/>
  <c r="C140" i="47" s="1"/>
  <c r="B150" i="47"/>
  <c r="C150" i="47" s="1"/>
  <c r="B138" i="47"/>
  <c r="C138" i="47" s="1"/>
  <c r="B139" i="47"/>
  <c r="C139" i="47" s="1"/>
  <c r="B151" i="47"/>
  <c r="C151" i="47" s="1"/>
  <c r="B137" i="47"/>
  <c r="C137" i="47" s="1"/>
  <c r="B149" i="47"/>
  <c r="C149" i="47" s="1"/>
  <c r="B144" i="47"/>
  <c r="C144" i="47" s="1"/>
  <c r="B147" i="47"/>
  <c r="C147" i="47" s="1"/>
  <c r="B142" i="47"/>
  <c r="C142" i="47" s="1"/>
  <c r="B155" i="47"/>
  <c r="C155" i="47" s="1"/>
  <c r="B145" i="47"/>
  <c r="C145" i="47" s="1"/>
  <c r="I132" i="47"/>
  <c r="I154" i="47"/>
  <c r="D41" i="47" s="1"/>
  <c r="I41" i="47" s="1"/>
  <c r="I126" i="47"/>
  <c r="I140" i="47"/>
  <c r="D27" i="47" s="1"/>
  <c r="I27" i="47" s="1"/>
  <c r="I121" i="47"/>
  <c r="I147" i="47"/>
  <c r="D34" i="47" s="1"/>
  <c r="I34" i="47" s="1"/>
  <c r="I157" i="47"/>
  <c r="D44" i="47" s="1"/>
  <c r="I44" i="47" s="1"/>
  <c r="I117" i="47"/>
  <c r="I155" i="47"/>
  <c r="D42" i="47" s="1"/>
  <c r="I42" i="47" s="1"/>
  <c r="I118" i="47"/>
  <c r="I127" i="47"/>
  <c r="I138" i="47"/>
  <c r="D25" i="47" s="1"/>
  <c r="I25" i="47" s="1"/>
  <c r="I129" i="47"/>
  <c r="I146" i="47"/>
  <c r="D33" i="47" s="1"/>
  <c r="I33" i="47" s="1"/>
  <c r="D5" i="16" s="1"/>
  <c r="I131" i="47"/>
  <c r="I133" i="47"/>
  <c r="I144" i="47"/>
  <c r="D31" i="47" s="1"/>
  <c r="I31" i="47" s="1"/>
  <c r="I128" i="47"/>
  <c r="I125" i="47"/>
  <c r="I136" i="47"/>
  <c r="I123" i="47"/>
  <c r="I152" i="47"/>
  <c r="D39" i="47" s="1"/>
  <c r="I39" i="47" s="1"/>
  <c r="I148" i="47"/>
  <c r="D35" i="47" s="1"/>
  <c r="I35" i="47" s="1"/>
  <c r="I130" i="47"/>
  <c r="I150" i="47"/>
  <c r="D37" i="47" s="1"/>
  <c r="I37" i="47" s="1"/>
  <c r="I119" i="47"/>
  <c r="I156" i="47"/>
  <c r="D43" i="47" s="1"/>
  <c r="I43" i="47" s="1"/>
  <c r="D7" i="16" s="1"/>
  <c r="I124" i="47"/>
  <c r="I122" i="47"/>
  <c r="I142" i="47"/>
  <c r="D29" i="47" s="1"/>
  <c r="I29" i="47" s="1"/>
  <c r="I149" i="47"/>
  <c r="D36" i="47" s="1"/>
  <c r="I36" i="47" s="1"/>
  <c r="I141" i="47"/>
  <c r="D28" i="47" s="1"/>
  <c r="I28" i="47" s="1"/>
  <c r="D4" i="16" s="1"/>
  <c r="I145" i="47"/>
  <c r="D32" i="47" s="1"/>
  <c r="I32" i="47" s="1"/>
  <c r="I137" i="47"/>
  <c r="D24" i="47" s="1"/>
  <c r="I24" i="47" s="1"/>
  <c r="I120" i="47"/>
  <c r="I153" i="47"/>
  <c r="D40" i="47" s="1"/>
  <c r="I40" i="47" s="1"/>
  <c r="I139" i="47"/>
  <c r="D26" i="47" s="1"/>
  <c r="I26" i="47" s="1"/>
  <c r="I134" i="47"/>
  <c r="I143" i="47"/>
  <c r="D30" i="47" s="1"/>
  <c r="I30" i="47" s="1"/>
  <c r="I135" i="47"/>
  <c r="I151" i="47"/>
  <c r="D38" i="47" s="1"/>
  <c r="I38" i="47" s="1"/>
  <c r="D6" i="16" s="1"/>
  <c r="AS250" i="48"/>
  <c r="AM250" i="48"/>
  <c r="AY250" i="48"/>
  <c r="BK250" i="48"/>
  <c r="AA250" i="48"/>
  <c r="AG250" i="48"/>
  <c r="BE250" i="48"/>
  <c r="O250" i="48"/>
  <c r="U250" i="48"/>
  <c r="U249" i="48" s="1"/>
  <c r="F250" i="48"/>
  <c r="N268" i="48" s="1"/>
  <c r="C129" i="48"/>
  <c r="Q220" i="47"/>
  <c r="R220" i="47" s="1"/>
  <c r="Q210" i="47"/>
  <c r="R210" i="47" s="1"/>
  <c r="Q204" i="47"/>
  <c r="R204" i="47" s="1"/>
  <c r="Q205" i="47"/>
  <c r="R205" i="47" s="1"/>
  <c r="Q221" i="47"/>
  <c r="R221" i="47" s="1"/>
  <c r="Q218" i="47"/>
  <c r="R218" i="47" s="1"/>
  <c r="Q211" i="47"/>
  <c r="R211" i="47" s="1"/>
  <c r="Q217" i="47"/>
  <c r="R217" i="47" s="1"/>
  <c r="Q214" i="47"/>
  <c r="R214" i="47" s="1"/>
  <c r="Q215" i="47"/>
  <c r="R215" i="47" s="1"/>
  <c r="Q209" i="47"/>
  <c r="R209" i="47" s="1"/>
  <c r="Q216" i="47"/>
  <c r="R216" i="47" s="1"/>
  <c r="Q219" i="47"/>
  <c r="R219" i="47" s="1"/>
  <c r="Q208" i="47"/>
  <c r="R208" i="47" s="1"/>
  <c r="Q222" i="47"/>
  <c r="R222" i="47" s="1"/>
  <c r="Q206" i="47"/>
  <c r="R206" i="47" s="1"/>
  <c r="Q212" i="47"/>
  <c r="R212" i="47" s="1"/>
  <c r="Q207" i="47"/>
  <c r="R207" i="47" s="1"/>
  <c r="Q213" i="47"/>
  <c r="R213" i="47" s="1"/>
  <c r="Q203" i="47"/>
  <c r="B184" i="47"/>
  <c r="B196" i="47"/>
  <c r="B185" i="47"/>
  <c r="B187" i="47"/>
  <c r="B199" i="47"/>
  <c r="I182" i="47"/>
  <c r="E26" i="47" s="1"/>
  <c r="B183" i="47"/>
  <c r="B186" i="47"/>
  <c r="B191" i="47"/>
  <c r="B198" i="47"/>
  <c r="B182" i="47"/>
  <c r="B192" i="47"/>
  <c r="B195" i="47"/>
  <c r="B194" i="47"/>
  <c r="I191" i="47"/>
  <c r="E35" i="47" s="1"/>
  <c r="I192" i="47"/>
  <c r="E36" i="47" s="1"/>
  <c r="I183" i="47"/>
  <c r="E27" i="47" s="1"/>
  <c r="I184" i="47"/>
  <c r="E28" i="47" s="1"/>
  <c r="I188" i="47"/>
  <c r="E32" i="47" s="1"/>
  <c r="B197" i="47"/>
  <c r="B181" i="47"/>
  <c r="I199" i="47"/>
  <c r="E43" i="47" s="1"/>
  <c r="I197" i="47"/>
  <c r="E41" i="47" s="1"/>
  <c r="I185" i="47"/>
  <c r="E29" i="47" s="1"/>
  <c r="I180" i="47"/>
  <c r="E24" i="47" s="1"/>
  <c r="I189" i="47"/>
  <c r="E33" i="47" s="1"/>
  <c r="B180" i="47"/>
  <c r="B200" i="47"/>
  <c r="I196" i="47"/>
  <c r="E40" i="47" s="1"/>
  <c r="B190" i="47"/>
  <c r="I187" i="47"/>
  <c r="E31" i="47" s="1"/>
  <c r="I194" i="47"/>
  <c r="E38" i="47" s="1"/>
  <c r="I181" i="47"/>
  <c r="E25" i="47" s="1"/>
  <c r="I193" i="47"/>
  <c r="E37" i="47" s="1"/>
  <c r="B188" i="47"/>
  <c r="I195" i="47"/>
  <c r="E39" i="47" s="1"/>
  <c r="B189" i="47"/>
  <c r="B193" i="47"/>
  <c r="I190" i="47"/>
  <c r="E34" i="47" s="1"/>
  <c r="I200" i="47"/>
  <c r="E44" i="47" s="1"/>
  <c r="I198" i="47"/>
  <c r="E42" i="47" s="1"/>
  <c r="I186" i="47"/>
  <c r="E30" i="47" s="1"/>
  <c r="I176" i="47"/>
  <c r="I172" i="47"/>
  <c r="I162" i="47"/>
  <c r="I168" i="47"/>
  <c r="I179" i="47"/>
  <c r="I169" i="47"/>
  <c r="I177" i="47"/>
  <c r="I174" i="47"/>
  <c r="I166" i="47"/>
  <c r="I171" i="47"/>
  <c r="I178" i="47"/>
  <c r="I161" i="47"/>
  <c r="I167" i="47"/>
  <c r="I175" i="47"/>
  <c r="I164" i="47"/>
  <c r="I163" i="47"/>
  <c r="I173" i="47"/>
  <c r="I160" i="47"/>
  <c r="I165" i="47"/>
  <c r="I170" i="47"/>
  <c r="B301" i="51"/>
  <c r="B172" i="51"/>
  <c r="B129" i="51"/>
  <c r="B215" i="51"/>
  <c r="B258" i="51"/>
  <c r="B85" i="51"/>
  <c r="C14" i="47"/>
  <c r="J83" i="47"/>
  <c r="K83" i="47"/>
  <c r="J88" i="47"/>
  <c r="C19" i="47"/>
  <c r="K88" i="47"/>
  <c r="C16" i="47"/>
  <c r="J85" i="47"/>
  <c r="K85" i="47"/>
  <c r="K81" i="47"/>
  <c r="J81" i="47"/>
  <c r="C12" i="47"/>
  <c r="C7" i="47"/>
  <c r="K76" i="47"/>
  <c r="J76" i="47"/>
  <c r="BQ215" i="48"/>
  <c r="N226" i="48"/>
  <c r="U226" i="48" s="1"/>
  <c r="AB226" i="48" s="1"/>
  <c r="AI226" i="48" s="1"/>
  <c r="AP226" i="48" s="1"/>
  <c r="AW226" i="48" s="1"/>
  <c r="BD226" i="48" s="1"/>
  <c r="BK226" i="48" s="1"/>
  <c r="AO215" i="48"/>
  <c r="AA215" i="48"/>
  <c r="AV215" i="48"/>
  <c r="AH215" i="48"/>
  <c r="BJ215" i="48"/>
  <c r="T215" i="48"/>
  <c r="BC215" i="48"/>
  <c r="M215" i="48"/>
  <c r="C215" i="48"/>
  <c r="M248" i="47"/>
  <c r="M261" i="47"/>
  <c r="M265" i="47"/>
  <c r="M263" i="47"/>
  <c r="M257" i="47"/>
  <c r="M259" i="47"/>
  <c r="M262" i="47"/>
  <c r="E269" i="47"/>
  <c r="M251" i="47"/>
  <c r="M260" i="47"/>
  <c r="M249" i="47"/>
  <c r="M250" i="47"/>
  <c r="M247" i="47"/>
  <c r="M253" i="47"/>
  <c r="M256" i="47"/>
  <c r="M255" i="47"/>
  <c r="M252" i="47"/>
  <c r="M258" i="47"/>
  <c r="M264" i="47"/>
  <c r="M254" i="47"/>
  <c r="M246" i="47"/>
  <c r="E76" i="48"/>
  <c r="E75" i="48"/>
  <c r="B301" i="49"/>
  <c r="B129" i="49"/>
  <c r="B215" i="49"/>
  <c r="B172" i="49"/>
  <c r="B85" i="49"/>
  <c r="B258" i="49"/>
  <c r="J91" i="47"/>
  <c r="K91" i="47"/>
  <c r="C22" i="47"/>
  <c r="K82" i="47"/>
  <c r="C13" i="47"/>
  <c r="J82" i="47"/>
  <c r="J86" i="47"/>
  <c r="K86" i="47"/>
  <c r="C17" i="47"/>
  <c r="C11" i="47"/>
  <c r="J80" i="47"/>
  <c r="K80" i="47"/>
  <c r="K77" i="47"/>
  <c r="C8" i="47"/>
  <c r="J77" i="47"/>
  <c r="J87" i="47"/>
  <c r="C18" i="47"/>
  <c r="K87" i="47"/>
  <c r="Y256" i="47"/>
  <c r="Y247" i="47"/>
  <c r="Y260" i="47"/>
  <c r="Y264" i="47"/>
  <c r="Y253" i="47"/>
  <c r="Y250" i="47"/>
  <c r="E271" i="47"/>
  <c r="Y254" i="47"/>
  <c r="Y249" i="47"/>
  <c r="Y258" i="47"/>
  <c r="Y263" i="47"/>
  <c r="Y248" i="47"/>
  <c r="Y252" i="47"/>
  <c r="Y259" i="47"/>
  <c r="Y262" i="47"/>
  <c r="Y255" i="47"/>
  <c r="Y261" i="47"/>
  <c r="Y265" i="47"/>
  <c r="Y257" i="47"/>
  <c r="Y251" i="47"/>
  <c r="Y246" i="47"/>
  <c r="AG249" i="47"/>
  <c r="C4" i="47"/>
  <c r="J73" i="47"/>
  <c r="K73" i="47"/>
  <c r="H72" i="47"/>
  <c r="F78" i="47" s="1"/>
  <c r="C46" i="47" s="1"/>
  <c r="K89" i="47"/>
  <c r="J89" i="47"/>
  <c r="C20" i="47"/>
  <c r="J92" i="47"/>
  <c r="C23" i="47"/>
  <c r="K92" i="47"/>
  <c r="J90" i="47"/>
  <c r="C21" i="47"/>
  <c r="K90" i="47"/>
  <c r="K74" i="47"/>
  <c r="C5" i="47"/>
  <c r="J74" i="47"/>
  <c r="U254" i="47"/>
  <c r="U253" i="47"/>
  <c r="U255" i="47" s="1"/>
  <c r="AE214" i="47"/>
  <c r="AF214" i="47" s="1"/>
  <c r="AE213" i="47"/>
  <c r="AF213" i="47" s="1"/>
  <c r="AE210" i="47"/>
  <c r="AF210" i="47" s="1"/>
  <c r="AE212" i="47"/>
  <c r="AF212" i="47" s="1"/>
  <c r="AE206" i="47"/>
  <c r="AF206" i="47" s="1"/>
  <c r="AE215" i="47"/>
  <c r="AF215" i="47" s="1"/>
  <c r="AE211" i="47"/>
  <c r="AF211" i="47" s="1"/>
  <c r="AE208" i="47"/>
  <c r="AF208" i="47" s="1"/>
  <c r="AE222" i="47"/>
  <c r="AF222" i="47" s="1"/>
  <c r="AE207" i="47"/>
  <c r="AF207" i="47" s="1"/>
  <c r="AE220" i="47"/>
  <c r="AF220" i="47" s="1"/>
  <c r="AE216" i="47"/>
  <c r="AF216" i="47" s="1"/>
  <c r="AE209" i="47"/>
  <c r="AF209" i="47" s="1"/>
  <c r="AE218" i="47"/>
  <c r="AF218" i="47" s="1"/>
  <c r="AE205" i="47"/>
  <c r="AF205" i="47" s="1"/>
  <c r="AE204" i="47"/>
  <c r="AF204" i="47" s="1"/>
  <c r="AE219" i="47"/>
  <c r="AF219" i="47" s="1"/>
  <c r="AE217" i="47"/>
  <c r="AF217" i="47" s="1"/>
  <c r="AE203" i="47"/>
  <c r="AE221" i="47"/>
  <c r="AF221" i="47" s="1"/>
  <c r="B241" i="47"/>
  <c r="B227" i="47"/>
  <c r="B228" i="47"/>
  <c r="B235" i="47"/>
  <c r="B229" i="47"/>
  <c r="B233" i="47"/>
  <c r="B223" i="47"/>
  <c r="B238" i="47"/>
  <c r="B242" i="47"/>
  <c r="B226" i="47"/>
  <c r="B237" i="47"/>
  <c r="I238" i="47"/>
  <c r="F39" i="47" s="1"/>
  <c r="I232" i="47"/>
  <c r="F33" i="47" s="1"/>
  <c r="I229" i="47"/>
  <c r="F30" i="47" s="1"/>
  <c r="B239" i="47"/>
  <c r="B225" i="47"/>
  <c r="B230" i="47"/>
  <c r="I233" i="47"/>
  <c r="F34" i="47" s="1"/>
  <c r="I241" i="47"/>
  <c r="F42" i="47" s="1"/>
  <c r="I243" i="47"/>
  <c r="F44" i="47" s="1"/>
  <c r="I223" i="47"/>
  <c r="F24" i="47" s="1"/>
  <c r="I235" i="47"/>
  <c r="F36" i="47" s="1"/>
  <c r="I240" i="47"/>
  <c r="F41" i="47" s="1"/>
  <c r="B236" i="47"/>
  <c r="B224" i="47"/>
  <c r="B240" i="47"/>
  <c r="I239" i="47"/>
  <c r="F40" i="47" s="1"/>
  <c r="I234" i="47"/>
  <c r="F35" i="47" s="1"/>
  <c r="B234" i="47"/>
  <c r="I237" i="47"/>
  <c r="F38" i="47" s="1"/>
  <c r="B231" i="47"/>
  <c r="I224" i="47"/>
  <c r="F25" i="47" s="1"/>
  <c r="I227" i="47"/>
  <c r="F28" i="47" s="1"/>
  <c r="I231" i="47"/>
  <c r="F32" i="47" s="1"/>
  <c r="B232" i="47"/>
  <c r="B243" i="47"/>
  <c r="I226" i="47"/>
  <c r="F27" i="47" s="1"/>
  <c r="I236" i="47"/>
  <c r="F37" i="47" s="1"/>
  <c r="I230" i="47"/>
  <c r="F31" i="47" s="1"/>
  <c r="I242" i="47"/>
  <c r="F43" i="47" s="1"/>
  <c r="I225" i="47"/>
  <c r="F26" i="47" s="1"/>
  <c r="I228" i="47"/>
  <c r="F29" i="47" s="1"/>
  <c r="I212" i="47"/>
  <c r="I209" i="47"/>
  <c r="I210" i="47"/>
  <c r="I219" i="47"/>
  <c r="I217" i="47"/>
  <c r="I221" i="47"/>
  <c r="I208" i="47"/>
  <c r="I211" i="47"/>
  <c r="I206" i="47"/>
  <c r="I207" i="47"/>
  <c r="I205" i="47"/>
  <c r="I214" i="47"/>
  <c r="I218" i="47"/>
  <c r="I222" i="47"/>
  <c r="I204" i="47"/>
  <c r="I216" i="47"/>
  <c r="I220" i="47"/>
  <c r="I203" i="47"/>
  <c r="I213" i="47"/>
  <c r="I215" i="47"/>
  <c r="X162" i="47"/>
  <c r="Y162" i="47" s="1"/>
  <c r="X176" i="47"/>
  <c r="Y176" i="47" s="1"/>
  <c r="X163" i="47"/>
  <c r="Y163" i="47" s="1"/>
  <c r="X175" i="47"/>
  <c r="Y175" i="47" s="1"/>
  <c r="X170" i="47"/>
  <c r="Y170" i="47" s="1"/>
  <c r="X166" i="47"/>
  <c r="Y166" i="47" s="1"/>
  <c r="X164" i="47"/>
  <c r="Y164" i="47" s="1"/>
  <c r="X168" i="47"/>
  <c r="Y168" i="47" s="1"/>
  <c r="X174" i="47"/>
  <c r="Y174" i="47" s="1"/>
  <c r="X165" i="47"/>
  <c r="Y165" i="47" s="1"/>
  <c r="X171" i="47"/>
  <c r="Y171" i="47" s="1"/>
  <c r="X167" i="47"/>
  <c r="Y167" i="47" s="1"/>
  <c r="X179" i="47"/>
  <c r="Y179" i="47" s="1"/>
  <c r="X172" i="47"/>
  <c r="Y172" i="47" s="1"/>
  <c r="X178" i="47"/>
  <c r="Y178" i="47" s="1"/>
  <c r="X161" i="47"/>
  <c r="Y161" i="47" s="1"/>
  <c r="X173" i="47"/>
  <c r="Y173" i="47" s="1"/>
  <c r="X169" i="47"/>
  <c r="Y169" i="47" s="1"/>
  <c r="X177" i="47"/>
  <c r="Y177" i="47" s="1"/>
  <c r="X160" i="47"/>
  <c r="BG220" i="47"/>
  <c r="BH220" i="47" s="1"/>
  <c r="BG216" i="47"/>
  <c r="BH216" i="47" s="1"/>
  <c r="BG221" i="47"/>
  <c r="BH221" i="47" s="1"/>
  <c r="BG213" i="47"/>
  <c r="BH213" i="47" s="1"/>
  <c r="BG217" i="47"/>
  <c r="BH217" i="47" s="1"/>
  <c r="BG211" i="47"/>
  <c r="BH211" i="47" s="1"/>
  <c r="BG215" i="47"/>
  <c r="BH215" i="47" s="1"/>
  <c r="BG219" i="47"/>
  <c r="BH219" i="47" s="1"/>
  <c r="BG222" i="47"/>
  <c r="BH222" i="47" s="1"/>
  <c r="BG212" i="47"/>
  <c r="BH212" i="47" s="1"/>
  <c r="BG214" i="47"/>
  <c r="BH214" i="47" s="1"/>
  <c r="BG205" i="47"/>
  <c r="BH205" i="47" s="1"/>
  <c r="BG204" i="47"/>
  <c r="BH204" i="47" s="1"/>
  <c r="BG206" i="47"/>
  <c r="BH206" i="47" s="1"/>
  <c r="BG208" i="47"/>
  <c r="BH208" i="47" s="1"/>
  <c r="BG209" i="47"/>
  <c r="BH209" i="47" s="1"/>
  <c r="BG210" i="47"/>
  <c r="BH210" i="47" s="1"/>
  <c r="BG207" i="47"/>
  <c r="BH207" i="47" s="1"/>
  <c r="BG218" i="47"/>
  <c r="BH218" i="47" s="1"/>
  <c r="BG203" i="47"/>
  <c r="N311" i="47"/>
  <c r="T312" i="47"/>
  <c r="BN215" i="47"/>
  <c r="BO215" i="47" s="1"/>
  <c r="BN220" i="47"/>
  <c r="BO220" i="47" s="1"/>
  <c r="BN214" i="47"/>
  <c r="BO214" i="47" s="1"/>
  <c r="BN222" i="47"/>
  <c r="BO222" i="47" s="1"/>
  <c r="BN216" i="47"/>
  <c r="BO216" i="47" s="1"/>
  <c r="BN210" i="47"/>
  <c r="BO210" i="47" s="1"/>
  <c r="BN207" i="47"/>
  <c r="BO207" i="47" s="1"/>
  <c r="BN213" i="47"/>
  <c r="BO213" i="47" s="1"/>
  <c r="BN205" i="47"/>
  <c r="BO205" i="47" s="1"/>
  <c r="BN221" i="47"/>
  <c r="BO221" i="47" s="1"/>
  <c r="BN217" i="47"/>
  <c r="BO217" i="47" s="1"/>
  <c r="BN218" i="47"/>
  <c r="BO218" i="47" s="1"/>
  <c r="BN204" i="47"/>
  <c r="BO204" i="47" s="1"/>
  <c r="BN209" i="47"/>
  <c r="BO209" i="47" s="1"/>
  <c r="BN219" i="47"/>
  <c r="BO219" i="47" s="1"/>
  <c r="BN208" i="47"/>
  <c r="BO208" i="47" s="1"/>
  <c r="BN211" i="47"/>
  <c r="BO211" i="47" s="1"/>
  <c r="BN212" i="47"/>
  <c r="BO212" i="47" s="1"/>
  <c r="BN206" i="47"/>
  <c r="BO206" i="47" s="1"/>
  <c r="BN203" i="47"/>
  <c r="AS178" i="47"/>
  <c r="AT178" i="47" s="1"/>
  <c r="AS175" i="47"/>
  <c r="AT175" i="47" s="1"/>
  <c r="AS167" i="47"/>
  <c r="AT167" i="47" s="1"/>
  <c r="AS171" i="47"/>
  <c r="AT171" i="47" s="1"/>
  <c r="AS172" i="47"/>
  <c r="AT172" i="47" s="1"/>
  <c r="AS164" i="47"/>
  <c r="AT164" i="47" s="1"/>
  <c r="AS163" i="47"/>
  <c r="AT163" i="47" s="1"/>
  <c r="AS161" i="47"/>
  <c r="AT161" i="47" s="1"/>
  <c r="AS169" i="47"/>
  <c r="AT169" i="47" s="1"/>
  <c r="AS165" i="47"/>
  <c r="AT165" i="47" s="1"/>
  <c r="AS168" i="47"/>
  <c r="AT168" i="47" s="1"/>
  <c r="AS170" i="47"/>
  <c r="AT170" i="47" s="1"/>
  <c r="AS173" i="47"/>
  <c r="AT173" i="47" s="1"/>
  <c r="AS176" i="47"/>
  <c r="AT176" i="47" s="1"/>
  <c r="AS162" i="47"/>
  <c r="AT162" i="47" s="1"/>
  <c r="AS179" i="47"/>
  <c r="AT179" i="47" s="1"/>
  <c r="AS166" i="47"/>
  <c r="AT166" i="47" s="1"/>
  <c r="AS177" i="47"/>
  <c r="AT177" i="47" s="1"/>
  <c r="AS174" i="47"/>
  <c r="AT174" i="47" s="1"/>
  <c r="AS160" i="47"/>
  <c r="BQ172" i="48"/>
  <c r="N183" i="48"/>
  <c r="U183" i="48" s="1"/>
  <c r="AB183" i="48" s="1"/>
  <c r="AI183" i="48" s="1"/>
  <c r="AP183" i="48" s="1"/>
  <c r="AW183" i="48" s="1"/>
  <c r="BD183" i="48" s="1"/>
  <c r="BK183" i="48" s="1"/>
  <c r="BJ172" i="48"/>
  <c r="M172" i="48"/>
  <c r="T172" i="48"/>
  <c r="AV172" i="48"/>
  <c r="AH172" i="48"/>
  <c r="C172" i="48"/>
  <c r="AA172" i="48"/>
  <c r="AO172" i="48"/>
  <c r="BC172" i="48"/>
  <c r="M298" i="47"/>
  <c r="M307" i="47"/>
  <c r="M292" i="47"/>
  <c r="M302" i="47"/>
  <c r="M296" i="47"/>
  <c r="M308" i="47"/>
  <c r="M294" i="47"/>
  <c r="M305" i="47"/>
  <c r="M304" i="47"/>
  <c r="M293" i="47"/>
  <c r="M301" i="47"/>
  <c r="M290" i="47"/>
  <c r="M303" i="47"/>
  <c r="M297" i="47"/>
  <c r="E312" i="47"/>
  <c r="M299" i="47"/>
  <c r="M291" i="47"/>
  <c r="M295" i="47"/>
  <c r="M300" i="47"/>
  <c r="M306" i="47"/>
  <c r="M289" i="47"/>
  <c r="AS215" i="47"/>
  <c r="AT215" i="47" s="1"/>
  <c r="AS207" i="47"/>
  <c r="AT207" i="47" s="1"/>
  <c r="AS204" i="47"/>
  <c r="AT204" i="47" s="1"/>
  <c r="AS217" i="47"/>
  <c r="AT217" i="47" s="1"/>
  <c r="AS219" i="47"/>
  <c r="AT219" i="47" s="1"/>
  <c r="AS205" i="47"/>
  <c r="AT205" i="47" s="1"/>
  <c r="AS218" i="47"/>
  <c r="AT218" i="47" s="1"/>
  <c r="AS213" i="47"/>
  <c r="AT213" i="47" s="1"/>
  <c r="AS209" i="47"/>
  <c r="AT209" i="47" s="1"/>
  <c r="AS222" i="47"/>
  <c r="AT222" i="47" s="1"/>
  <c r="AS221" i="47"/>
  <c r="AT221" i="47" s="1"/>
  <c r="AS210" i="47"/>
  <c r="AT210" i="47" s="1"/>
  <c r="AS220" i="47"/>
  <c r="AT220" i="47" s="1"/>
  <c r="AS216" i="47"/>
  <c r="AT216" i="47" s="1"/>
  <c r="AS206" i="47"/>
  <c r="AT206" i="47" s="1"/>
  <c r="AS214" i="47"/>
  <c r="AT214" i="47" s="1"/>
  <c r="AS212" i="47"/>
  <c r="AT212" i="47" s="1"/>
  <c r="AS208" i="47"/>
  <c r="AT208" i="47" s="1"/>
  <c r="AS211" i="47"/>
  <c r="AT211" i="47" s="1"/>
  <c r="AS203" i="47"/>
  <c r="AZ209" i="47"/>
  <c r="BA209" i="47" s="1"/>
  <c r="AZ208" i="47"/>
  <c r="BA208" i="47" s="1"/>
  <c r="AZ214" i="47"/>
  <c r="BA214" i="47" s="1"/>
  <c r="AZ211" i="47"/>
  <c r="BA211" i="47" s="1"/>
  <c r="AZ220" i="47"/>
  <c r="BA220" i="47" s="1"/>
  <c r="AZ213" i="47"/>
  <c r="BA213" i="47" s="1"/>
  <c r="AZ212" i="47"/>
  <c r="BA212" i="47" s="1"/>
  <c r="AZ205" i="47"/>
  <c r="BA205" i="47" s="1"/>
  <c r="AZ221" i="47"/>
  <c r="BA221" i="47" s="1"/>
  <c r="AZ204" i="47"/>
  <c r="BA204" i="47" s="1"/>
  <c r="AZ219" i="47"/>
  <c r="BA219" i="47" s="1"/>
  <c r="AZ207" i="47"/>
  <c r="BA207" i="47" s="1"/>
  <c r="AZ216" i="47"/>
  <c r="BA216" i="47" s="1"/>
  <c r="AZ215" i="47"/>
  <c r="BA215" i="47" s="1"/>
  <c r="AZ217" i="47"/>
  <c r="BA217" i="47" s="1"/>
  <c r="AZ206" i="47"/>
  <c r="BA206" i="47" s="1"/>
  <c r="AZ222" i="47"/>
  <c r="BA222" i="47" s="1"/>
  <c r="AZ218" i="47"/>
  <c r="BA218" i="47" s="1"/>
  <c r="AZ210" i="47"/>
  <c r="BA210" i="47" s="1"/>
  <c r="AZ203" i="47"/>
  <c r="C15" i="47"/>
  <c r="J84" i="47"/>
  <c r="K84" i="47"/>
  <c r="K79" i="47"/>
  <c r="J79" i="47"/>
  <c r="C10" i="47"/>
  <c r="C9" i="47"/>
  <c r="K78" i="47"/>
  <c r="J78" i="47"/>
  <c r="J75" i="47"/>
  <c r="C6" i="47"/>
  <c r="K75" i="47"/>
  <c r="AK166" i="48" l="1"/>
  <c r="AJ169" i="48" s="1"/>
  <c r="AK165" i="48"/>
  <c r="AJ168" i="48" s="1"/>
  <c r="F14" i="47"/>
  <c r="K213" i="47"/>
  <c r="J213" i="47"/>
  <c r="F6" i="47"/>
  <c r="J205" i="47"/>
  <c r="K205" i="47"/>
  <c r="K210" i="47"/>
  <c r="F11" i="47"/>
  <c r="J210" i="47"/>
  <c r="E76" i="49"/>
  <c r="E75" i="49"/>
  <c r="AC208" i="48"/>
  <c r="AC209" i="48"/>
  <c r="AC210" i="48" s="1"/>
  <c r="K165" i="47"/>
  <c r="E9" i="47"/>
  <c r="J165" i="47"/>
  <c r="J118" i="47"/>
  <c r="K118" i="47"/>
  <c r="D5" i="47"/>
  <c r="I5" i="47" s="1"/>
  <c r="AF160" i="47"/>
  <c r="AC172" i="47" s="1"/>
  <c r="G185" i="47" s="1"/>
  <c r="AD159" i="47"/>
  <c r="AC171" i="47" s="1"/>
  <c r="F185" i="47" s="1"/>
  <c r="AR166" i="48"/>
  <c r="AQ169" i="48" s="1"/>
  <c r="AR165" i="48"/>
  <c r="AQ168" i="48" s="1"/>
  <c r="AY166" i="48"/>
  <c r="AX169" i="48" s="1"/>
  <c r="AY165" i="48"/>
  <c r="AX168" i="48" s="1"/>
  <c r="AT160" i="47"/>
  <c r="AQ172" i="47" s="1"/>
  <c r="G187" i="47" s="1"/>
  <c r="AR159" i="47"/>
  <c r="AQ171" i="47" s="1"/>
  <c r="F187" i="47" s="1"/>
  <c r="BO203" i="47"/>
  <c r="BL214" i="47" s="1"/>
  <c r="H233" i="47" s="1"/>
  <c r="BM202" i="47"/>
  <c r="BL213" i="47" s="1"/>
  <c r="G233" i="47" s="1"/>
  <c r="AD166" i="48"/>
  <c r="AC169" i="48" s="1"/>
  <c r="AD165" i="48"/>
  <c r="AC168" i="48" s="1"/>
  <c r="F21" i="47"/>
  <c r="K220" i="47"/>
  <c r="J220" i="47"/>
  <c r="F19" i="47"/>
  <c r="J218" i="47"/>
  <c r="K218" i="47"/>
  <c r="J206" i="47"/>
  <c r="K206" i="47"/>
  <c r="F7" i="47"/>
  <c r="K217" i="47"/>
  <c r="J217" i="47"/>
  <c r="F18" i="47"/>
  <c r="J212" i="47"/>
  <c r="F13" i="47"/>
  <c r="K212" i="47"/>
  <c r="AD202" i="47"/>
  <c r="AC213" i="47" s="1"/>
  <c r="G228" i="47" s="1"/>
  <c r="AF203" i="47"/>
  <c r="AC214" i="47" s="1"/>
  <c r="H228" i="47" s="1"/>
  <c r="AJ208" i="48"/>
  <c r="AJ209" i="48"/>
  <c r="AJ210" i="48" s="1"/>
  <c r="AY202" i="47"/>
  <c r="AX213" i="47" s="1"/>
  <c r="G231" i="47" s="1"/>
  <c r="BA203" i="47"/>
  <c r="AX214" i="47" s="1"/>
  <c r="H231" i="47" s="1"/>
  <c r="AT203" i="47"/>
  <c r="AQ214" i="47" s="1"/>
  <c r="H230" i="47" s="1"/>
  <c r="AR202" i="47"/>
  <c r="AQ213" i="47" s="1"/>
  <c r="G230" i="47" s="1"/>
  <c r="G166" i="48"/>
  <c r="F169" i="48" s="1"/>
  <c r="G165" i="48"/>
  <c r="F168" i="48" s="1"/>
  <c r="P166" i="48"/>
  <c r="O169" i="48" s="1"/>
  <c r="P165" i="48"/>
  <c r="O168" i="48" s="1"/>
  <c r="BF202" i="47"/>
  <c r="BE213" i="47" s="1"/>
  <c r="G232" i="47" s="1"/>
  <c r="BH203" i="47"/>
  <c r="BE214" i="47" s="1"/>
  <c r="H232" i="47" s="1"/>
  <c r="Y160" i="47"/>
  <c r="V172" i="47" s="1"/>
  <c r="G184" i="47" s="1"/>
  <c r="W159" i="47"/>
  <c r="V171" i="47" s="1"/>
  <c r="F184" i="47" s="1"/>
  <c r="F16" i="47"/>
  <c r="K215" i="47"/>
  <c r="J215" i="47"/>
  <c r="K216" i="47"/>
  <c r="J216" i="47"/>
  <c r="F17" i="47"/>
  <c r="K214" i="47"/>
  <c r="J214" i="47"/>
  <c r="F15" i="47"/>
  <c r="J211" i="47"/>
  <c r="F12" i="47"/>
  <c r="K211" i="47"/>
  <c r="J219" i="47"/>
  <c r="K219" i="47"/>
  <c r="F20" i="47"/>
  <c r="AE256" i="47"/>
  <c r="AE252" i="47"/>
  <c r="AE265" i="47"/>
  <c r="AE263" i="47"/>
  <c r="E272" i="47"/>
  <c r="AE261" i="47"/>
  <c r="AE262" i="47"/>
  <c r="AE260" i="47"/>
  <c r="AE257" i="47"/>
  <c r="AE258" i="47"/>
  <c r="AE264" i="47"/>
  <c r="AE253" i="47"/>
  <c r="AE248" i="47"/>
  <c r="AE250" i="47"/>
  <c r="AE247" i="47"/>
  <c r="AE254" i="47"/>
  <c r="AE259" i="47"/>
  <c r="AE255" i="47"/>
  <c r="AE249" i="47"/>
  <c r="AE251" i="47"/>
  <c r="AE246" i="47"/>
  <c r="AM249" i="47"/>
  <c r="AY250" i="49"/>
  <c r="BK250" i="49"/>
  <c r="AS250" i="49"/>
  <c r="AG250" i="49"/>
  <c r="BE250" i="49"/>
  <c r="AA250" i="49"/>
  <c r="AM250" i="49"/>
  <c r="O250" i="49"/>
  <c r="F250" i="49"/>
  <c r="N268" i="49" s="1"/>
  <c r="U250" i="49"/>
  <c r="U249" i="49" s="1"/>
  <c r="C129" i="49"/>
  <c r="BE208" i="48"/>
  <c r="BE209" i="48"/>
  <c r="BE210" i="48" s="1"/>
  <c r="AX208" i="48"/>
  <c r="AX209" i="48"/>
  <c r="AX210" i="48" s="1"/>
  <c r="F82" i="47"/>
  <c r="C50" i="47" s="1"/>
  <c r="N226" i="51"/>
  <c r="U226" i="51" s="1"/>
  <c r="AB226" i="51" s="1"/>
  <c r="AI226" i="51" s="1"/>
  <c r="AP226" i="51" s="1"/>
  <c r="AW226" i="51" s="1"/>
  <c r="BD226" i="51" s="1"/>
  <c r="BK226" i="51" s="1"/>
  <c r="M215" i="51"/>
  <c r="BQ215" i="51"/>
  <c r="AA215" i="51"/>
  <c r="AO215" i="51"/>
  <c r="C215" i="51"/>
  <c r="AH215" i="51"/>
  <c r="BJ215" i="51"/>
  <c r="T215" i="51"/>
  <c r="BC215" i="51"/>
  <c r="AV215" i="51"/>
  <c r="E14" i="47"/>
  <c r="J170" i="47"/>
  <c r="K170" i="47"/>
  <c r="K163" i="47"/>
  <c r="J163" i="47"/>
  <c r="E7" i="47"/>
  <c r="K161" i="47"/>
  <c r="E5" i="47"/>
  <c r="J161" i="47"/>
  <c r="K174" i="47"/>
  <c r="J174" i="47"/>
  <c r="E18" i="47"/>
  <c r="K168" i="47"/>
  <c r="E12" i="47"/>
  <c r="J168" i="47"/>
  <c r="J120" i="47"/>
  <c r="K120" i="47"/>
  <c r="D7" i="47"/>
  <c r="I7" i="47" s="1"/>
  <c r="K125" i="47"/>
  <c r="J125" i="47"/>
  <c r="D12" i="47"/>
  <c r="I12" i="47" s="1"/>
  <c r="K131" i="47"/>
  <c r="J131" i="47"/>
  <c r="D18" i="47"/>
  <c r="I18" i="47" s="1"/>
  <c r="J127" i="47"/>
  <c r="K127" i="47"/>
  <c r="D14" i="47"/>
  <c r="I14" i="47" s="1"/>
  <c r="K126" i="47"/>
  <c r="J126" i="47"/>
  <c r="D13" i="47"/>
  <c r="I13" i="47" s="1"/>
  <c r="W202" i="47"/>
  <c r="V213" i="47" s="1"/>
  <c r="G227" i="47" s="1"/>
  <c r="Y203" i="47"/>
  <c r="V214" i="47" s="1"/>
  <c r="H227" i="47" s="1"/>
  <c r="AM160" i="47"/>
  <c r="AJ172" i="47" s="1"/>
  <c r="G186" i="47" s="1"/>
  <c r="AK159" i="47"/>
  <c r="AJ171" i="47" s="1"/>
  <c r="F186" i="47" s="1"/>
  <c r="R160" i="47"/>
  <c r="O172" i="47" s="1"/>
  <c r="G183" i="47" s="1"/>
  <c r="P159" i="47"/>
  <c r="O171" i="47" s="1"/>
  <c r="F183" i="47" s="1"/>
  <c r="AM203" i="47"/>
  <c r="AJ214" i="47" s="1"/>
  <c r="H229" i="47" s="1"/>
  <c r="AK202" i="47"/>
  <c r="AJ213" i="47" s="1"/>
  <c r="G229" i="47" s="1"/>
  <c r="O294" i="47"/>
  <c r="O297" i="47" s="1"/>
  <c r="O295" i="47"/>
  <c r="O298" i="47" s="1"/>
  <c r="BF166" i="48"/>
  <c r="BE169" i="48" s="1"/>
  <c r="BF165" i="48"/>
  <c r="BE168" i="48" s="1"/>
  <c r="K204" i="47"/>
  <c r="F5" i="47"/>
  <c r="J204" i="47"/>
  <c r="J208" i="47"/>
  <c r="F9" i="47"/>
  <c r="K208" i="47"/>
  <c r="F79" i="47"/>
  <c r="C47" i="47" s="1"/>
  <c r="C129" i="51"/>
  <c r="K178" i="47"/>
  <c r="E22" i="47"/>
  <c r="J178" i="47"/>
  <c r="K162" i="47"/>
  <c r="J162" i="47"/>
  <c r="E6" i="47"/>
  <c r="T268" i="48"/>
  <c r="Z268" i="48" s="1"/>
  <c r="AF268" i="48" s="1"/>
  <c r="AL268" i="48" s="1"/>
  <c r="AR268" i="48" s="1"/>
  <c r="AX268" i="48" s="1"/>
  <c r="BD268" i="48" s="1"/>
  <c r="BJ268" i="48" s="1"/>
  <c r="N312" i="48"/>
  <c r="J134" i="47"/>
  <c r="K134" i="47"/>
  <c r="D21" i="47"/>
  <c r="I21" i="47" s="1"/>
  <c r="K119" i="47"/>
  <c r="J119" i="47"/>
  <c r="D6" i="47"/>
  <c r="I6" i="47" s="1"/>
  <c r="K128" i="47"/>
  <c r="J128" i="47"/>
  <c r="D15" i="47"/>
  <c r="I15" i="47" s="1"/>
  <c r="Z312" i="47"/>
  <c r="AF312" i="47" s="1"/>
  <c r="AL312" i="47" s="1"/>
  <c r="AR312" i="47" s="1"/>
  <c r="AX312" i="47" s="1"/>
  <c r="BD312" i="47" s="1"/>
  <c r="BJ312" i="47" s="1"/>
  <c r="U292" i="47"/>
  <c r="F4" i="47"/>
  <c r="H202" i="47"/>
  <c r="H213" i="47" s="1"/>
  <c r="F46" i="47" s="1"/>
  <c r="J203" i="47"/>
  <c r="K203" i="47"/>
  <c r="K222" i="47"/>
  <c r="F23" i="47"/>
  <c r="J222" i="47"/>
  <c r="F8" i="47"/>
  <c r="K207" i="47"/>
  <c r="J207" i="47"/>
  <c r="J221" i="47"/>
  <c r="F22" i="47"/>
  <c r="K221" i="47"/>
  <c r="F10" i="47"/>
  <c r="J209" i="47"/>
  <c r="K209" i="47"/>
  <c r="F81" i="47"/>
  <c r="C49" i="47" s="1"/>
  <c r="AA254" i="47"/>
  <c r="AA253" i="47"/>
  <c r="AA255" i="47" s="1"/>
  <c r="BQ172" i="49"/>
  <c r="N183" i="49"/>
  <c r="U183" i="49" s="1"/>
  <c r="AB183" i="49" s="1"/>
  <c r="AI183" i="49" s="1"/>
  <c r="AP183" i="49" s="1"/>
  <c r="AW183" i="49" s="1"/>
  <c r="BD183" i="49" s="1"/>
  <c r="BK183" i="49" s="1"/>
  <c r="BJ172" i="49"/>
  <c r="BC172" i="49"/>
  <c r="T172" i="49"/>
  <c r="AO172" i="49"/>
  <c r="AA172" i="49"/>
  <c r="AH172" i="49"/>
  <c r="C172" i="49"/>
  <c r="M172" i="49"/>
  <c r="AV172" i="49"/>
  <c r="O254" i="47"/>
  <c r="O253" i="47"/>
  <c r="O255" i="47" s="1"/>
  <c r="G208" i="48"/>
  <c r="G209" i="48"/>
  <c r="G210" i="48" s="1"/>
  <c r="BL208" i="48"/>
  <c r="BL209" i="48"/>
  <c r="BL210" i="48" s="1"/>
  <c r="AQ208" i="48"/>
  <c r="AQ209" i="48"/>
  <c r="AQ210" i="48" s="1"/>
  <c r="E76" i="51"/>
  <c r="E75" i="51"/>
  <c r="BQ172" i="51"/>
  <c r="N183" i="51"/>
  <c r="U183" i="51" s="1"/>
  <c r="AB183" i="51" s="1"/>
  <c r="AI183" i="51" s="1"/>
  <c r="AP183" i="51" s="1"/>
  <c r="AW183" i="51" s="1"/>
  <c r="BD183" i="51" s="1"/>
  <c r="BK183" i="51" s="1"/>
  <c r="AO172" i="51"/>
  <c r="M172" i="51"/>
  <c r="T172" i="51"/>
  <c r="AA172" i="51"/>
  <c r="AV172" i="51"/>
  <c r="BC172" i="51"/>
  <c r="BJ172" i="51"/>
  <c r="AH172" i="51"/>
  <c r="C172" i="51"/>
  <c r="J160" i="47"/>
  <c r="E4" i="47"/>
  <c r="H159" i="47"/>
  <c r="G171" i="47" s="1"/>
  <c r="E46" i="47" s="1"/>
  <c r="K160" i="47"/>
  <c r="E19" i="47"/>
  <c r="J175" i="47"/>
  <c r="K175" i="47"/>
  <c r="K171" i="47"/>
  <c r="E15" i="47"/>
  <c r="J171" i="47"/>
  <c r="E13" i="47"/>
  <c r="K169" i="47"/>
  <c r="J169" i="47"/>
  <c r="E16" i="47"/>
  <c r="K172" i="47"/>
  <c r="J172" i="47"/>
  <c r="R203" i="47"/>
  <c r="O214" i="47" s="1"/>
  <c r="H226" i="47" s="1"/>
  <c r="P202" i="47"/>
  <c r="O213" i="47" s="1"/>
  <c r="G226" i="47" s="1"/>
  <c r="G122" i="48"/>
  <c r="F125" i="48" s="1"/>
  <c r="G121" i="48"/>
  <c r="F124" i="48" s="1"/>
  <c r="S254" i="48"/>
  <c r="S256" i="48"/>
  <c r="S251" i="48"/>
  <c r="S259" i="48"/>
  <c r="S255" i="48"/>
  <c r="S247" i="48"/>
  <c r="S263" i="48"/>
  <c r="E270" i="48"/>
  <c r="S257" i="48"/>
  <c r="S264" i="48"/>
  <c r="S248" i="48"/>
  <c r="S265" i="48"/>
  <c r="S262" i="48"/>
  <c r="S253" i="48"/>
  <c r="S261" i="48"/>
  <c r="S252" i="48"/>
  <c r="S258" i="48"/>
  <c r="S260" i="48"/>
  <c r="S249" i="48"/>
  <c r="S250" i="48"/>
  <c r="S246" i="48"/>
  <c r="AA249" i="48"/>
  <c r="J122" i="47"/>
  <c r="K122" i="47"/>
  <c r="D9" i="47"/>
  <c r="I9" i="47" s="1"/>
  <c r="J123" i="47"/>
  <c r="K123" i="47"/>
  <c r="D10" i="47"/>
  <c r="I10" i="47" s="1"/>
  <c r="D16" i="47"/>
  <c r="I16" i="47" s="1"/>
  <c r="K129" i="47"/>
  <c r="J129" i="47"/>
  <c r="K121" i="47"/>
  <c r="J121" i="47"/>
  <c r="D8" i="47"/>
  <c r="I8" i="47" s="1"/>
  <c r="K132" i="47"/>
  <c r="J132" i="47"/>
  <c r="D19" i="47"/>
  <c r="I19" i="47" s="1"/>
  <c r="BM166" i="48"/>
  <c r="BL169" i="48" s="1"/>
  <c r="BM165" i="48"/>
  <c r="BL168" i="48" s="1"/>
  <c r="B104" i="48"/>
  <c r="B111" i="48"/>
  <c r="B102" i="48"/>
  <c r="B98" i="48"/>
  <c r="B97" i="48"/>
  <c r="I105" i="48"/>
  <c r="C36" i="48" s="1"/>
  <c r="I99" i="48"/>
  <c r="C30" i="48" s="1"/>
  <c r="I97" i="48"/>
  <c r="C28" i="48" s="1"/>
  <c r="I103" i="48"/>
  <c r="C34" i="48" s="1"/>
  <c r="B110" i="48"/>
  <c r="B94" i="48"/>
  <c r="B103" i="48"/>
  <c r="B112" i="48"/>
  <c r="B101" i="48"/>
  <c r="I100" i="48"/>
  <c r="C31" i="48" s="1"/>
  <c r="I111" i="48"/>
  <c r="C42" i="48" s="1"/>
  <c r="I94" i="48"/>
  <c r="C25" i="48" s="1"/>
  <c r="B95" i="48"/>
  <c r="B107" i="48"/>
  <c r="B108" i="48"/>
  <c r="I95" i="48"/>
  <c r="C26" i="48" s="1"/>
  <c r="I113" i="48"/>
  <c r="C44" i="48" s="1"/>
  <c r="B93" i="48"/>
  <c r="B109" i="48"/>
  <c r="B96" i="48"/>
  <c r="I93" i="48"/>
  <c r="C24" i="48" s="1"/>
  <c r="I112" i="48"/>
  <c r="C43" i="48" s="1"/>
  <c r="I108" i="48"/>
  <c r="C39" i="48" s="1"/>
  <c r="I79" i="48"/>
  <c r="I90" i="48"/>
  <c r="B106" i="48"/>
  <c r="B113" i="48"/>
  <c r="I107" i="48"/>
  <c r="C38" i="48" s="1"/>
  <c r="I101" i="48"/>
  <c r="C32" i="48" s="1"/>
  <c r="I98" i="48"/>
  <c r="C29" i="48" s="1"/>
  <c r="I109" i="48"/>
  <c r="C40" i="48" s="1"/>
  <c r="I81" i="48"/>
  <c r="I110" i="48"/>
  <c r="C41" i="48" s="1"/>
  <c r="B100" i="48"/>
  <c r="I84" i="48"/>
  <c r="I75" i="48"/>
  <c r="I82" i="48"/>
  <c r="B99" i="48"/>
  <c r="I91" i="48"/>
  <c r="I85" i="48"/>
  <c r="I89" i="48"/>
  <c r="B105" i="48"/>
  <c r="I104" i="48"/>
  <c r="C35" i="48" s="1"/>
  <c r="I86" i="48"/>
  <c r="I102" i="48"/>
  <c r="C33" i="48" s="1"/>
  <c r="I77" i="48"/>
  <c r="I87" i="48"/>
  <c r="I80" i="48"/>
  <c r="I78" i="48"/>
  <c r="I92" i="48"/>
  <c r="I76" i="48"/>
  <c r="I96" i="48"/>
  <c r="C27" i="48" s="1"/>
  <c r="I106" i="48"/>
  <c r="C37" i="48" s="1"/>
  <c r="I74" i="48"/>
  <c r="I88" i="48"/>
  <c r="I73" i="48"/>
  <c r="I83" i="48"/>
  <c r="V208" i="48"/>
  <c r="V209" i="48"/>
  <c r="V210" i="48" s="1"/>
  <c r="J164" i="47"/>
  <c r="E8" i="47"/>
  <c r="K177" i="47"/>
  <c r="J177" i="47"/>
  <c r="E21" i="47"/>
  <c r="W166" i="48"/>
  <c r="V169" i="48" s="1"/>
  <c r="W165" i="48"/>
  <c r="V168" i="48" s="1"/>
  <c r="V248" i="47"/>
  <c r="W248" i="47" s="1"/>
  <c r="V265" i="47"/>
  <c r="W265" i="47" s="1"/>
  <c r="V260" i="47"/>
  <c r="W260" i="47" s="1"/>
  <c r="V246" i="47"/>
  <c r="V258" i="47"/>
  <c r="W258" i="47" s="1"/>
  <c r="V255" i="47"/>
  <c r="W255" i="47" s="1"/>
  <c r="V251" i="47"/>
  <c r="W251" i="47" s="1"/>
  <c r="V252" i="47"/>
  <c r="W252" i="47" s="1"/>
  <c r="V249" i="47"/>
  <c r="W249" i="47" s="1"/>
  <c r="V259" i="47"/>
  <c r="W259" i="47" s="1"/>
  <c r="V254" i="47"/>
  <c r="W254" i="47" s="1"/>
  <c r="V253" i="47"/>
  <c r="W253" i="47" s="1"/>
  <c r="V256" i="47"/>
  <c r="W256" i="47" s="1"/>
  <c r="V261" i="47"/>
  <c r="W261" i="47" s="1"/>
  <c r="V250" i="47"/>
  <c r="W250" i="47" s="1"/>
  <c r="V262" i="47"/>
  <c r="W262" i="47" s="1"/>
  <c r="V264" i="47"/>
  <c r="W264" i="47" s="1"/>
  <c r="V257" i="47"/>
  <c r="W257" i="47" s="1"/>
  <c r="V263" i="47"/>
  <c r="W263" i="47" s="1"/>
  <c r="V247" i="47"/>
  <c r="W247" i="47" s="1"/>
  <c r="BQ215" i="49"/>
  <c r="N226" i="49"/>
  <c r="U226" i="49" s="1"/>
  <c r="AB226" i="49" s="1"/>
  <c r="AI226" i="49" s="1"/>
  <c r="AP226" i="49" s="1"/>
  <c r="AW226" i="49" s="1"/>
  <c r="BD226" i="49" s="1"/>
  <c r="BK226" i="49" s="1"/>
  <c r="AV215" i="49"/>
  <c r="BJ215" i="49"/>
  <c r="C215" i="49"/>
  <c r="BC215" i="49"/>
  <c r="AA215" i="49"/>
  <c r="AO215" i="49"/>
  <c r="AH215" i="49"/>
  <c r="T215" i="49"/>
  <c r="M215" i="49"/>
  <c r="O208" i="48"/>
  <c r="O209" i="48"/>
  <c r="O210" i="48" s="1"/>
  <c r="F80" i="47"/>
  <c r="C48" i="47" s="1"/>
  <c r="AS250" i="51"/>
  <c r="AA250" i="51"/>
  <c r="AY250" i="51"/>
  <c r="BK250" i="51"/>
  <c r="BE250" i="51"/>
  <c r="AG250" i="51"/>
  <c r="AM250" i="51"/>
  <c r="O250" i="51"/>
  <c r="U250" i="51"/>
  <c r="U249" i="51" s="1"/>
  <c r="F250" i="51"/>
  <c r="N268" i="51" s="1"/>
  <c r="E17" i="47"/>
  <c r="K173" i="47"/>
  <c r="J173" i="47"/>
  <c r="J167" i="47"/>
  <c r="K167" i="47"/>
  <c r="E11" i="47"/>
  <c r="K166" i="47"/>
  <c r="E10" i="47"/>
  <c r="J166" i="47"/>
  <c r="E23" i="47"/>
  <c r="K179" i="47"/>
  <c r="J179" i="47"/>
  <c r="J176" i="47"/>
  <c r="K176" i="47"/>
  <c r="E20" i="47"/>
  <c r="O292" i="48"/>
  <c r="O249" i="48"/>
  <c r="J135" i="47"/>
  <c r="K135" i="47"/>
  <c r="D22" i="47"/>
  <c r="I22" i="47" s="1"/>
  <c r="K124" i="47"/>
  <c r="J124" i="47"/>
  <c r="D11" i="47"/>
  <c r="I11" i="47" s="1"/>
  <c r="J130" i="47"/>
  <c r="K130" i="47"/>
  <c r="D17" i="47"/>
  <c r="I17" i="47" s="1"/>
  <c r="K136" i="47"/>
  <c r="J136" i="47"/>
  <c r="D23" i="47"/>
  <c r="I23" i="47" s="1"/>
  <c r="J133" i="47"/>
  <c r="K133" i="47"/>
  <c r="D20" i="47"/>
  <c r="I20" i="47" s="1"/>
  <c r="H116" i="47"/>
  <c r="G127" i="47" s="1"/>
  <c r="D46" i="47" s="1"/>
  <c r="K117" i="47"/>
  <c r="J117" i="47"/>
  <c r="D4" i="47"/>
  <c r="I4" i="47" s="1"/>
  <c r="M256" i="48" l="1"/>
  <c r="M258" i="48"/>
  <c r="M248" i="48"/>
  <c r="M255" i="48"/>
  <c r="M263" i="48"/>
  <c r="M247" i="48"/>
  <c r="M259" i="48"/>
  <c r="M254" i="48"/>
  <c r="M260" i="48"/>
  <c r="M253" i="48"/>
  <c r="M251" i="48"/>
  <c r="M265" i="48"/>
  <c r="M252" i="48"/>
  <c r="M262" i="48"/>
  <c r="M264" i="48"/>
  <c r="M261" i="48"/>
  <c r="M249" i="48"/>
  <c r="M250" i="48"/>
  <c r="E269" i="48"/>
  <c r="M257" i="48"/>
  <c r="M246" i="48"/>
  <c r="O208" i="49"/>
  <c r="O209" i="49"/>
  <c r="O210" i="49" s="1"/>
  <c r="AX208" i="49"/>
  <c r="AX209" i="49"/>
  <c r="AX210" i="49" s="1"/>
  <c r="BN172" i="48"/>
  <c r="BO172" i="48" s="1"/>
  <c r="BN173" i="48"/>
  <c r="BO173" i="48" s="1"/>
  <c r="BN179" i="48"/>
  <c r="BO179" i="48" s="1"/>
  <c r="BN177" i="48"/>
  <c r="BO177" i="48" s="1"/>
  <c r="BN171" i="48"/>
  <c r="BO171" i="48" s="1"/>
  <c r="BN168" i="48"/>
  <c r="BO168" i="48" s="1"/>
  <c r="BN167" i="48"/>
  <c r="BO167" i="48" s="1"/>
  <c r="BN165" i="48"/>
  <c r="BO165" i="48" s="1"/>
  <c r="BN169" i="48"/>
  <c r="BO169" i="48" s="1"/>
  <c r="BN170" i="48"/>
  <c r="BO170" i="48" s="1"/>
  <c r="BN175" i="48"/>
  <c r="BO175" i="48" s="1"/>
  <c r="BN163" i="48"/>
  <c r="BO163" i="48" s="1"/>
  <c r="BN178" i="48"/>
  <c r="BO178" i="48" s="1"/>
  <c r="BN161" i="48"/>
  <c r="BO161" i="48" s="1"/>
  <c r="BN164" i="48"/>
  <c r="BO164" i="48" s="1"/>
  <c r="BN174" i="48"/>
  <c r="BO174" i="48" s="1"/>
  <c r="BN162" i="48"/>
  <c r="BO162" i="48" s="1"/>
  <c r="BN166" i="48"/>
  <c r="BO166" i="48" s="1"/>
  <c r="BN176" i="48"/>
  <c r="BO176" i="48" s="1"/>
  <c r="BN160" i="48"/>
  <c r="U254" i="48"/>
  <c r="U253" i="48"/>
  <c r="U255" i="48" s="1"/>
  <c r="G172" i="47"/>
  <c r="E47" i="47" s="1"/>
  <c r="G166" i="51"/>
  <c r="F169" i="51" s="1"/>
  <c r="G165" i="51"/>
  <c r="F168" i="51" s="1"/>
  <c r="AY166" i="51"/>
  <c r="AX169" i="51" s="1"/>
  <c r="AY165" i="51"/>
  <c r="AX168" i="51" s="1"/>
  <c r="AR166" i="51"/>
  <c r="AQ169" i="51" s="1"/>
  <c r="AR165" i="51"/>
  <c r="AQ168" i="51" s="1"/>
  <c r="P299" i="47"/>
  <c r="Q299" i="47" s="1"/>
  <c r="P301" i="47"/>
  <c r="Q301" i="47" s="1"/>
  <c r="P294" i="47"/>
  <c r="Q294" i="47" s="1"/>
  <c r="P305" i="47"/>
  <c r="Q305" i="47" s="1"/>
  <c r="P291" i="47"/>
  <c r="Q291" i="47" s="1"/>
  <c r="P300" i="47"/>
  <c r="Q300" i="47" s="1"/>
  <c r="P290" i="47"/>
  <c r="Q290" i="47" s="1"/>
  <c r="P289" i="47"/>
  <c r="P293" i="47"/>
  <c r="Q293" i="47" s="1"/>
  <c r="P297" i="47"/>
  <c r="Q297" i="47" s="1"/>
  <c r="P296" i="47"/>
  <c r="Q296" i="47" s="1"/>
  <c r="P298" i="47"/>
  <c r="Q298" i="47" s="1"/>
  <c r="P295" i="47"/>
  <c r="Q295" i="47" s="1"/>
  <c r="P307" i="47"/>
  <c r="Q307" i="47" s="1"/>
  <c r="P308" i="47"/>
  <c r="Q308" i="47" s="1"/>
  <c r="P303" i="47"/>
  <c r="Q303" i="47" s="1"/>
  <c r="P302" i="47"/>
  <c r="Q302" i="47" s="1"/>
  <c r="P306" i="47"/>
  <c r="Q306" i="47" s="1"/>
  <c r="P292" i="47"/>
  <c r="Q292" i="47" s="1"/>
  <c r="P304" i="47"/>
  <c r="Q304" i="47" s="1"/>
  <c r="AJ208" i="51"/>
  <c r="AJ209" i="51"/>
  <c r="AJ210" i="51" s="1"/>
  <c r="S258" i="51"/>
  <c r="S260" i="51"/>
  <c r="S262" i="51"/>
  <c r="S264" i="51"/>
  <c r="S257" i="51"/>
  <c r="S265" i="51"/>
  <c r="S263" i="51"/>
  <c r="S261" i="51"/>
  <c r="S259" i="51"/>
  <c r="E270" i="51"/>
  <c r="S256" i="51"/>
  <c r="AA249" i="51"/>
  <c r="V208" i="49"/>
  <c r="V209" i="49"/>
  <c r="V210" i="49" s="1"/>
  <c r="BE208" i="49"/>
  <c r="BE209" i="49"/>
  <c r="BE210" i="49" s="1"/>
  <c r="J77" i="48"/>
  <c r="C8" i="48"/>
  <c r="K77" i="48"/>
  <c r="AK166" i="51"/>
  <c r="AJ169" i="51" s="1"/>
  <c r="AK165" i="51"/>
  <c r="AJ168" i="51" s="1"/>
  <c r="AD166" i="51"/>
  <c r="AC169" i="51" s="1"/>
  <c r="AD165" i="51"/>
  <c r="AC168" i="51" s="1"/>
  <c r="B109" i="51"/>
  <c r="B104" i="51"/>
  <c r="B110" i="51"/>
  <c r="B106" i="51"/>
  <c r="B108" i="51"/>
  <c r="B101" i="51"/>
  <c r="B105" i="51"/>
  <c r="B113" i="51"/>
  <c r="B98" i="51"/>
  <c r="B100" i="51"/>
  <c r="B95" i="51"/>
  <c r="I98" i="51"/>
  <c r="C29" i="51" s="1"/>
  <c r="I95" i="51"/>
  <c r="C26" i="51" s="1"/>
  <c r="I105" i="51"/>
  <c r="C36" i="51" s="1"/>
  <c r="B111" i="51"/>
  <c r="I94" i="51"/>
  <c r="C25" i="51" s="1"/>
  <c r="B96" i="51"/>
  <c r="B97" i="51"/>
  <c r="B99" i="51"/>
  <c r="B93" i="51"/>
  <c r="B103" i="51"/>
  <c r="B102" i="51"/>
  <c r="B107" i="51"/>
  <c r="B94" i="51"/>
  <c r="B112" i="51"/>
  <c r="I102" i="51"/>
  <c r="C33" i="51" s="1"/>
  <c r="I103" i="51"/>
  <c r="C34" i="51" s="1"/>
  <c r="I109" i="51"/>
  <c r="C40" i="51" s="1"/>
  <c r="I99" i="51"/>
  <c r="C30" i="51" s="1"/>
  <c r="I90" i="51"/>
  <c r="I88" i="51"/>
  <c r="I108" i="51"/>
  <c r="C39" i="51" s="1"/>
  <c r="I106" i="51"/>
  <c r="C37" i="51" s="1"/>
  <c r="I100" i="51"/>
  <c r="C31" i="51" s="1"/>
  <c r="I97" i="51"/>
  <c r="C28" i="51" s="1"/>
  <c r="I101" i="51"/>
  <c r="C32" i="51" s="1"/>
  <c r="I86" i="51"/>
  <c r="I87" i="51"/>
  <c r="I96" i="51"/>
  <c r="C27" i="51" s="1"/>
  <c r="I110" i="51"/>
  <c r="C41" i="51" s="1"/>
  <c r="I92" i="51"/>
  <c r="I113" i="51"/>
  <c r="C44" i="51" s="1"/>
  <c r="I112" i="51"/>
  <c r="C43" i="51" s="1"/>
  <c r="I111" i="51"/>
  <c r="C42" i="51" s="1"/>
  <c r="I89" i="51"/>
  <c r="I91" i="51"/>
  <c r="I93" i="51"/>
  <c r="C24" i="51" s="1"/>
  <c r="I84" i="51"/>
  <c r="I104" i="51"/>
  <c r="C35" i="51" s="1"/>
  <c r="I85" i="51"/>
  <c r="I107" i="51"/>
  <c r="C38" i="51" s="1"/>
  <c r="I83" i="51"/>
  <c r="AS213" i="48"/>
  <c r="AT213" i="48" s="1"/>
  <c r="AS205" i="48"/>
  <c r="AT205" i="48" s="1"/>
  <c r="AS204" i="48"/>
  <c r="AT204" i="48" s="1"/>
  <c r="AS206" i="48"/>
  <c r="AT206" i="48" s="1"/>
  <c r="AS209" i="48"/>
  <c r="AT209" i="48" s="1"/>
  <c r="AS221" i="48"/>
  <c r="AT221" i="48" s="1"/>
  <c r="AS222" i="48"/>
  <c r="AT222" i="48" s="1"/>
  <c r="AS220" i="48"/>
  <c r="AT220" i="48" s="1"/>
  <c r="AS216" i="48"/>
  <c r="AT216" i="48" s="1"/>
  <c r="AS208" i="48"/>
  <c r="AT208" i="48" s="1"/>
  <c r="AS217" i="48"/>
  <c r="AT217" i="48" s="1"/>
  <c r="AS210" i="48"/>
  <c r="AT210" i="48" s="1"/>
  <c r="AS219" i="48"/>
  <c r="AT219" i="48" s="1"/>
  <c r="AS212" i="48"/>
  <c r="AT212" i="48" s="1"/>
  <c r="AS211" i="48"/>
  <c r="AT211" i="48" s="1"/>
  <c r="AS207" i="48"/>
  <c r="AT207" i="48" s="1"/>
  <c r="AS215" i="48"/>
  <c r="AT215" i="48" s="1"/>
  <c r="AS214" i="48"/>
  <c r="AT214" i="48" s="1"/>
  <c r="AS218" i="48"/>
  <c r="AT218" i="48" s="1"/>
  <c r="AS203" i="48"/>
  <c r="B237" i="48"/>
  <c r="B232" i="48"/>
  <c r="B229" i="48"/>
  <c r="B230" i="48"/>
  <c r="B242" i="48"/>
  <c r="B235" i="48"/>
  <c r="B223" i="48"/>
  <c r="B238" i="48"/>
  <c r="B239" i="48"/>
  <c r="B243" i="48"/>
  <c r="B228" i="48"/>
  <c r="I242" i="48"/>
  <c r="F43" i="48" s="1"/>
  <c r="I232" i="48"/>
  <c r="F33" i="48" s="1"/>
  <c r="I235" i="48"/>
  <c r="F36" i="48" s="1"/>
  <c r="I229" i="48"/>
  <c r="F30" i="48" s="1"/>
  <c r="I226" i="48"/>
  <c r="F27" i="48" s="1"/>
  <c r="I239" i="48"/>
  <c r="F40" i="48" s="1"/>
  <c r="I240" i="48"/>
  <c r="F41" i="48" s="1"/>
  <c r="B236" i="48"/>
  <c r="B241" i="48"/>
  <c r="B225" i="48"/>
  <c r="B224" i="48"/>
  <c r="B240" i="48"/>
  <c r="I238" i="48"/>
  <c r="F39" i="48" s="1"/>
  <c r="I223" i="48"/>
  <c r="F24" i="48" s="1"/>
  <c r="I215" i="48"/>
  <c r="I228" i="48"/>
  <c r="F29" i="48" s="1"/>
  <c r="I237" i="48"/>
  <c r="F38" i="48" s="1"/>
  <c r="I227" i="48"/>
  <c r="F28" i="48" s="1"/>
  <c r="I230" i="48"/>
  <c r="F31" i="48" s="1"/>
  <c r="I243" i="48"/>
  <c r="F44" i="48" s="1"/>
  <c r="B227" i="48"/>
  <c r="B234" i="48"/>
  <c r="I236" i="48"/>
  <c r="F37" i="48" s="1"/>
  <c r="I233" i="48"/>
  <c r="F34" i="48" s="1"/>
  <c r="I241" i="48"/>
  <c r="F42" i="48" s="1"/>
  <c r="B226" i="48"/>
  <c r="I224" i="48"/>
  <c r="F25" i="48" s="1"/>
  <c r="I225" i="48"/>
  <c r="F26" i="48" s="1"/>
  <c r="I234" i="48"/>
  <c r="F35" i="48" s="1"/>
  <c r="I231" i="48"/>
  <c r="F32" i="48" s="1"/>
  <c r="I207" i="48"/>
  <c r="I212" i="48"/>
  <c r="I206" i="48"/>
  <c r="I220" i="48"/>
  <c r="I219" i="48"/>
  <c r="I205" i="48"/>
  <c r="B231" i="48"/>
  <c r="I221" i="48"/>
  <c r="I222" i="48"/>
  <c r="I214" i="48"/>
  <c r="I209" i="48"/>
  <c r="I216" i="48"/>
  <c r="I210" i="48"/>
  <c r="I217" i="48"/>
  <c r="I204" i="48"/>
  <c r="I218" i="48"/>
  <c r="I208" i="48"/>
  <c r="B233" i="48"/>
  <c r="I211" i="48"/>
  <c r="I213" i="48"/>
  <c r="I203" i="48"/>
  <c r="AY166" i="49"/>
  <c r="AX169" i="49" s="1"/>
  <c r="AY165" i="49"/>
  <c r="AX168" i="49" s="1"/>
  <c r="AD166" i="49"/>
  <c r="AC169" i="49" s="1"/>
  <c r="AD165" i="49"/>
  <c r="AC168" i="49" s="1"/>
  <c r="BM166" i="49"/>
  <c r="BL169" i="49" s="1"/>
  <c r="BM165" i="49"/>
  <c r="BL168" i="49" s="1"/>
  <c r="H214" i="47"/>
  <c r="F47" i="47" s="1"/>
  <c r="S306" i="47"/>
  <c r="S292" i="47"/>
  <c r="S303" i="47"/>
  <c r="S297" i="47"/>
  <c r="S299" i="47"/>
  <c r="S293" i="47"/>
  <c r="S294" i="47"/>
  <c r="S296" i="47"/>
  <c r="S305" i="47"/>
  <c r="S301" i="47"/>
  <c r="S290" i="47"/>
  <c r="E313" i="47"/>
  <c r="S304" i="47"/>
  <c r="S298" i="47"/>
  <c r="S302" i="47"/>
  <c r="S300" i="47"/>
  <c r="S295" i="47"/>
  <c r="S307" i="47"/>
  <c r="S291" i="47"/>
  <c r="S308" i="47"/>
  <c r="S289" i="47"/>
  <c r="AA292" i="47"/>
  <c r="BG172" i="48"/>
  <c r="BH172" i="48" s="1"/>
  <c r="BG166" i="48"/>
  <c r="BH166" i="48" s="1"/>
  <c r="BG174" i="48"/>
  <c r="BH174" i="48" s="1"/>
  <c r="BG170" i="48"/>
  <c r="BH170" i="48" s="1"/>
  <c r="BG179" i="48"/>
  <c r="BH179" i="48" s="1"/>
  <c r="BG176" i="48"/>
  <c r="BH176" i="48" s="1"/>
  <c r="BG163" i="48"/>
  <c r="BH163" i="48" s="1"/>
  <c r="BG168" i="48"/>
  <c r="BH168" i="48" s="1"/>
  <c r="BG164" i="48"/>
  <c r="BH164" i="48" s="1"/>
  <c r="BG178" i="48"/>
  <c r="BH178" i="48" s="1"/>
  <c r="BG169" i="48"/>
  <c r="BH169" i="48" s="1"/>
  <c r="BG175" i="48"/>
  <c r="BH175" i="48" s="1"/>
  <c r="BG165" i="48"/>
  <c r="BH165" i="48" s="1"/>
  <c r="BG177" i="48"/>
  <c r="BH177" i="48" s="1"/>
  <c r="BG173" i="48"/>
  <c r="BH173" i="48" s="1"/>
  <c r="BG167" i="48"/>
  <c r="BH167" i="48" s="1"/>
  <c r="BG162" i="48"/>
  <c r="BH162" i="48" s="1"/>
  <c r="BG161" i="48"/>
  <c r="BH161" i="48" s="1"/>
  <c r="BG171" i="48"/>
  <c r="BH171" i="48" s="1"/>
  <c r="BG160" i="48"/>
  <c r="G129" i="47"/>
  <c r="D48" i="47" s="1"/>
  <c r="G173" i="47"/>
  <c r="E48" i="47" s="1"/>
  <c r="BE208" i="51"/>
  <c r="BE209" i="51"/>
  <c r="BE210" i="51" s="1"/>
  <c r="G208" i="51"/>
  <c r="G209" i="51"/>
  <c r="G210" i="51" s="1"/>
  <c r="O208" i="51"/>
  <c r="O209" i="51"/>
  <c r="O210" i="51" s="1"/>
  <c r="BG216" i="48"/>
  <c r="BH216" i="48" s="1"/>
  <c r="BG208" i="48"/>
  <c r="BH208" i="48" s="1"/>
  <c r="BG219" i="48"/>
  <c r="BH219" i="48" s="1"/>
  <c r="BG207" i="48"/>
  <c r="BH207" i="48" s="1"/>
  <c r="BG205" i="48"/>
  <c r="BH205" i="48" s="1"/>
  <c r="BG209" i="48"/>
  <c r="BH209" i="48" s="1"/>
  <c r="BG220" i="48"/>
  <c r="BH220" i="48" s="1"/>
  <c r="BG211" i="48"/>
  <c r="BH211" i="48" s="1"/>
  <c r="BG218" i="48"/>
  <c r="BH218" i="48" s="1"/>
  <c r="BG210" i="48"/>
  <c r="BH210" i="48" s="1"/>
  <c r="BG213" i="48"/>
  <c r="BH213" i="48" s="1"/>
  <c r="BG214" i="48"/>
  <c r="BH214" i="48" s="1"/>
  <c r="BG204" i="48"/>
  <c r="BH204" i="48" s="1"/>
  <c r="BG212" i="48"/>
  <c r="BH212" i="48" s="1"/>
  <c r="BG215" i="48"/>
  <c r="BH215" i="48" s="1"/>
  <c r="BG217" i="48"/>
  <c r="BH217" i="48" s="1"/>
  <c r="BG221" i="48"/>
  <c r="BH221" i="48" s="1"/>
  <c r="BG206" i="48"/>
  <c r="BH206" i="48" s="1"/>
  <c r="BG222" i="48"/>
  <c r="BH222" i="48" s="1"/>
  <c r="BG203" i="48"/>
  <c r="AG254" i="47"/>
  <c r="AG253" i="47"/>
  <c r="AG255" i="47" s="1"/>
  <c r="Q179" i="48"/>
  <c r="R179" i="48" s="1"/>
  <c r="Q175" i="48"/>
  <c r="R175" i="48" s="1"/>
  <c r="Q173" i="48"/>
  <c r="R173" i="48" s="1"/>
  <c r="Q172" i="48"/>
  <c r="R172" i="48" s="1"/>
  <c r="Q166" i="48"/>
  <c r="R166" i="48" s="1"/>
  <c r="Q178" i="48"/>
  <c r="R178" i="48" s="1"/>
  <c r="Q162" i="48"/>
  <c r="R162" i="48" s="1"/>
  <c r="Q168" i="48"/>
  <c r="R168" i="48" s="1"/>
  <c r="Q170" i="48"/>
  <c r="R170" i="48" s="1"/>
  <c r="Q161" i="48"/>
  <c r="R161" i="48" s="1"/>
  <c r="Q177" i="48"/>
  <c r="R177" i="48" s="1"/>
  <c r="Q174" i="48"/>
  <c r="R174" i="48" s="1"/>
  <c r="Q169" i="48"/>
  <c r="R169" i="48" s="1"/>
  <c r="Q164" i="48"/>
  <c r="R164" i="48" s="1"/>
  <c r="Q171" i="48"/>
  <c r="R171" i="48" s="1"/>
  <c r="Q163" i="48"/>
  <c r="R163" i="48" s="1"/>
  <c r="Q165" i="48"/>
  <c r="R165" i="48" s="1"/>
  <c r="Q167" i="48"/>
  <c r="R167" i="48" s="1"/>
  <c r="Q176" i="48"/>
  <c r="R176" i="48" s="1"/>
  <c r="Q160" i="48"/>
  <c r="AL207" i="48"/>
  <c r="AM207" i="48" s="1"/>
  <c r="AL216" i="48"/>
  <c r="AM216" i="48" s="1"/>
  <c r="AL210" i="48"/>
  <c r="AM210" i="48" s="1"/>
  <c r="AL213" i="48"/>
  <c r="AM213" i="48" s="1"/>
  <c r="AL214" i="48"/>
  <c r="AM214" i="48" s="1"/>
  <c r="AL211" i="48"/>
  <c r="AM211" i="48" s="1"/>
  <c r="AL220" i="48"/>
  <c r="AM220" i="48" s="1"/>
  <c r="AL212" i="48"/>
  <c r="AM212" i="48" s="1"/>
  <c r="AL218" i="48"/>
  <c r="AM218" i="48" s="1"/>
  <c r="AL222" i="48"/>
  <c r="AM222" i="48" s="1"/>
  <c r="AL205" i="48"/>
  <c r="AM205" i="48" s="1"/>
  <c r="AL209" i="48"/>
  <c r="AM209" i="48" s="1"/>
  <c r="AL208" i="48"/>
  <c r="AM208" i="48" s="1"/>
  <c r="AL219" i="48"/>
  <c r="AM219" i="48" s="1"/>
  <c r="AL206" i="48"/>
  <c r="AM206" i="48" s="1"/>
  <c r="AL217" i="48"/>
  <c r="AM217" i="48" s="1"/>
  <c r="AL204" i="48"/>
  <c r="AM204" i="48" s="1"/>
  <c r="AL215" i="48"/>
  <c r="AM215" i="48" s="1"/>
  <c r="AL221" i="48"/>
  <c r="AM221" i="48" s="1"/>
  <c r="AL203" i="48"/>
  <c r="B100" i="49"/>
  <c r="B113" i="49"/>
  <c r="B103" i="49"/>
  <c r="B110" i="49"/>
  <c r="B109" i="49"/>
  <c r="B105" i="49"/>
  <c r="B101" i="49"/>
  <c r="B95" i="49"/>
  <c r="B104" i="49"/>
  <c r="B107" i="49"/>
  <c r="B108" i="49"/>
  <c r="I113" i="49"/>
  <c r="C44" i="49" s="1"/>
  <c r="I105" i="49"/>
  <c r="C36" i="49" s="1"/>
  <c r="I111" i="49"/>
  <c r="C42" i="49" s="1"/>
  <c r="I112" i="49"/>
  <c r="C43" i="49" s="1"/>
  <c r="B96" i="49"/>
  <c r="B106" i="49"/>
  <c r="B102" i="49"/>
  <c r="B112" i="49"/>
  <c r="B98" i="49"/>
  <c r="B97" i="49"/>
  <c r="B93" i="49"/>
  <c r="B99" i="49"/>
  <c r="B111" i="49"/>
  <c r="B94" i="49"/>
  <c r="I97" i="49"/>
  <c r="C28" i="49" s="1"/>
  <c r="I104" i="49"/>
  <c r="C35" i="49" s="1"/>
  <c r="I93" i="49"/>
  <c r="C24" i="49" s="1"/>
  <c r="I102" i="49"/>
  <c r="C33" i="49" s="1"/>
  <c r="I107" i="49"/>
  <c r="C38" i="49" s="1"/>
  <c r="I74" i="49"/>
  <c r="I86" i="49"/>
  <c r="I75" i="49"/>
  <c r="I77" i="49"/>
  <c r="I80" i="49"/>
  <c r="I87" i="49"/>
  <c r="I76" i="49"/>
  <c r="I90" i="49"/>
  <c r="I91" i="49"/>
  <c r="I79" i="49"/>
  <c r="I78" i="49"/>
  <c r="I89" i="49"/>
  <c r="I103" i="49"/>
  <c r="C34" i="49" s="1"/>
  <c r="I108" i="49"/>
  <c r="C39" i="49" s="1"/>
  <c r="I94" i="49"/>
  <c r="C25" i="49" s="1"/>
  <c r="I110" i="49"/>
  <c r="C41" i="49" s="1"/>
  <c r="I95" i="49"/>
  <c r="C26" i="49" s="1"/>
  <c r="I101" i="49"/>
  <c r="C32" i="49" s="1"/>
  <c r="I92" i="49"/>
  <c r="I81" i="49"/>
  <c r="I99" i="49"/>
  <c r="C30" i="49" s="1"/>
  <c r="I109" i="49"/>
  <c r="C40" i="49" s="1"/>
  <c r="I98" i="49"/>
  <c r="C29" i="49" s="1"/>
  <c r="I100" i="49"/>
  <c r="C31" i="49" s="1"/>
  <c r="I96" i="49"/>
  <c r="C27" i="49" s="1"/>
  <c r="I84" i="49"/>
  <c r="I88" i="49"/>
  <c r="I82" i="49"/>
  <c r="I106" i="49"/>
  <c r="C37" i="49" s="1"/>
  <c r="I85" i="49"/>
  <c r="I83" i="49"/>
  <c r="I73" i="49"/>
  <c r="T268" i="51"/>
  <c r="Z268" i="51" s="1"/>
  <c r="AF268" i="51" s="1"/>
  <c r="AL268" i="51" s="1"/>
  <c r="AR268" i="51" s="1"/>
  <c r="AX268" i="51" s="1"/>
  <c r="BD268" i="51" s="1"/>
  <c r="BJ268" i="51" s="1"/>
  <c r="N312" i="51"/>
  <c r="AC208" i="49"/>
  <c r="AC209" i="49"/>
  <c r="AC210" i="49" s="1"/>
  <c r="J87" i="48"/>
  <c r="K87" i="48"/>
  <c r="C18" i="48"/>
  <c r="I141" i="48"/>
  <c r="D28" i="48" s="1"/>
  <c r="I139" i="48"/>
  <c r="D26" i="48" s="1"/>
  <c r="B156" i="48"/>
  <c r="C156" i="48" s="1"/>
  <c r="B142" i="48"/>
  <c r="C142" i="48" s="1"/>
  <c r="B150" i="48"/>
  <c r="C150" i="48" s="1"/>
  <c r="I155" i="48"/>
  <c r="D42" i="48" s="1"/>
  <c r="B137" i="48"/>
  <c r="C137" i="48" s="1"/>
  <c r="B152" i="48"/>
  <c r="C152" i="48" s="1"/>
  <c r="B140" i="48"/>
  <c r="C140" i="48" s="1"/>
  <c r="I151" i="48"/>
  <c r="D38" i="48" s="1"/>
  <c r="B145" i="48"/>
  <c r="C145" i="48" s="1"/>
  <c r="I147" i="48"/>
  <c r="D34" i="48" s="1"/>
  <c r="I150" i="48"/>
  <c r="D37" i="48" s="1"/>
  <c r="B147" i="48"/>
  <c r="C147" i="48" s="1"/>
  <c r="I154" i="48"/>
  <c r="D41" i="48" s="1"/>
  <c r="I156" i="48"/>
  <c r="D43" i="48" s="1"/>
  <c r="I143" i="48"/>
  <c r="D30" i="48" s="1"/>
  <c r="I138" i="48"/>
  <c r="D25" i="48" s="1"/>
  <c r="I142" i="48"/>
  <c r="D29" i="48" s="1"/>
  <c r="I146" i="48"/>
  <c r="D33" i="48" s="1"/>
  <c r="B146" i="48"/>
  <c r="C146" i="48" s="1"/>
  <c r="B148" i="48"/>
  <c r="C148" i="48" s="1"/>
  <c r="I149" i="48"/>
  <c r="D36" i="48" s="1"/>
  <c r="B154" i="48"/>
  <c r="C154" i="48" s="1"/>
  <c r="B144" i="48"/>
  <c r="C144" i="48" s="1"/>
  <c r="B141" i="48"/>
  <c r="C141" i="48" s="1"/>
  <c r="B143" i="48"/>
  <c r="C143" i="48" s="1"/>
  <c r="I153" i="48"/>
  <c r="D40" i="48" s="1"/>
  <c r="B155" i="48"/>
  <c r="C155" i="48" s="1"/>
  <c r="B149" i="48"/>
  <c r="C149" i="48" s="1"/>
  <c r="B151" i="48"/>
  <c r="C151" i="48" s="1"/>
  <c r="I137" i="48"/>
  <c r="D24" i="48" s="1"/>
  <c r="I140" i="48"/>
  <c r="D27" i="48" s="1"/>
  <c r="I145" i="48"/>
  <c r="D32" i="48" s="1"/>
  <c r="B138" i="48"/>
  <c r="C138" i="48" s="1"/>
  <c r="B139" i="48"/>
  <c r="C139" i="48" s="1"/>
  <c r="I148" i="48"/>
  <c r="D35" i="48" s="1"/>
  <c r="I144" i="48"/>
  <c r="D31" i="48" s="1"/>
  <c r="B153" i="48"/>
  <c r="C153" i="48" s="1"/>
  <c r="B157" i="48"/>
  <c r="C157" i="48" s="1"/>
  <c r="I157" i="48"/>
  <c r="D44" i="48" s="1"/>
  <c r="I152" i="48"/>
  <c r="D39" i="48" s="1"/>
  <c r="I130" i="48"/>
  <c r="I135" i="48"/>
  <c r="I133" i="48"/>
  <c r="I122" i="48"/>
  <c r="I125" i="48"/>
  <c r="I118" i="48"/>
  <c r="I123" i="48"/>
  <c r="I126" i="48"/>
  <c r="I124" i="48"/>
  <c r="I136" i="48"/>
  <c r="I128" i="48"/>
  <c r="I121" i="48"/>
  <c r="I120" i="48"/>
  <c r="I119" i="48"/>
  <c r="I131" i="48"/>
  <c r="I129" i="48"/>
  <c r="I134" i="48"/>
  <c r="I132" i="48"/>
  <c r="I127" i="48"/>
  <c r="I117" i="48"/>
  <c r="P258" i="47"/>
  <c r="Q258" i="47" s="1"/>
  <c r="P251" i="47"/>
  <c r="Q251" i="47" s="1"/>
  <c r="P261" i="47"/>
  <c r="Q261" i="47" s="1"/>
  <c r="P264" i="47"/>
  <c r="Q264" i="47" s="1"/>
  <c r="P265" i="47"/>
  <c r="Q265" i="47" s="1"/>
  <c r="P257" i="47"/>
  <c r="Q257" i="47" s="1"/>
  <c r="P255" i="47"/>
  <c r="Q255" i="47" s="1"/>
  <c r="P260" i="47"/>
  <c r="Q260" i="47" s="1"/>
  <c r="P262" i="47"/>
  <c r="Q262" i="47" s="1"/>
  <c r="P250" i="47"/>
  <c r="Q250" i="47" s="1"/>
  <c r="P247" i="47"/>
  <c r="Q247" i="47" s="1"/>
  <c r="P259" i="47"/>
  <c r="Q259" i="47" s="1"/>
  <c r="P252" i="47"/>
  <c r="Q252" i="47" s="1"/>
  <c r="P248" i="47"/>
  <c r="Q248" i="47" s="1"/>
  <c r="P256" i="47"/>
  <c r="Q256" i="47" s="1"/>
  <c r="P249" i="47"/>
  <c r="Q249" i="47" s="1"/>
  <c r="P263" i="47"/>
  <c r="Q263" i="47" s="1"/>
  <c r="P253" i="47"/>
  <c r="Q253" i="47" s="1"/>
  <c r="P254" i="47"/>
  <c r="Q254" i="47" s="1"/>
  <c r="P246" i="47"/>
  <c r="BF166" i="49"/>
  <c r="BE169" i="49" s="1"/>
  <c r="BF165" i="49"/>
  <c r="BE168" i="49" s="1"/>
  <c r="O292" i="49"/>
  <c r="O249" i="49"/>
  <c r="AS174" i="48"/>
  <c r="AT174" i="48" s="1"/>
  <c r="AS173" i="48"/>
  <c r="AT173" i="48" s="1"/>
  <c r="AS176" i="48"/>
  <c r="AT176" i="48" s="1"/>
  <c r="AS164" i="48"/>
  <c r="AT164" i="48" s="1"/>
  <c r="AS172" i="48"/>
  <c r="AT172" i="48" s="1"/>
  <c r="AS166" i="48"/>
  <c r="AT166" i="48" s="1"/>
  <c r="AS167" i="48"/>
  <c r="AT167" i="48" s="1"/>
  <c r="AS179" i="48"/>
  <c r="AT179" i="48" s="1"/>
  <c r="AS165" i="48"/>
  <c r="AT165" i="48" s="1"/>
  <c r="AS168" i="48"/>
  <c r="AT168" i="48" s="1"/>
  <c r="AS177" i="48"/>
  <c r="AT177" i="48" s="1"/>
  <c r="AS171" i="48"/>
  <c r="AT171" i="48" s="1"/>
  <c r="AS178" i="48"/>
  <c r="AT178" i="48" s="1"/>
  <c r="AS169" i="48"/>
  <c r="AT169" i="48" s="1"/>
  <c r="AS163" i="48"/>
  <c r="AT163" i="48" s="1"/>
  <c r="AS175" i="48"/>
  <c r="AT175" i="48" s="1"/>
  <c r="AS170" i="48"/>
  <c r="AT170" i="48" s="1"/>
  <c r="AS162" i="48"/>
  <c r="AT162" i="48" s="1"/>
  <c r="AS161" i="48"/>
  <c r="AT161" i="48" s="1"/>
  <c r="AS160" i="48"/>
  <c r="G174" i="47"/>
  <c r="E49" i="47" s="1"/>
  <c r="H215" i="47"/>
  <c r="F48" i="47" s="1"/>
  <c r="G130" i="47"/>
  <c r="D49" i="47" s="1"/>
  <c r="G131" i="47"/>
  <c r="D50" i="47" s="1"/>
  <c r="M292" i="48"/>
  <c r="M293" i="48"/>
  <c r="M290" i="48"/>
  <c r="M295" i="48"/>
  <c r="M303" i="48"/>
  <c r="M297" i="48"/>
  <c r="M299" i="48"/>
  <c r="M307" i="48"/>
  <c r="M291" i="48"/>
  <c r="M308" i="48"/>
  <c r="M305" i="48"/>
  <c r="M296" i="48"/>
  <c r="M300" i="48"/>
  <c r="M294" i="48"/>
  <c r="M306" i="48"/>
  <c r="M304" i="48"/>
  <c r="M301" i="48"/>
  <c r="E312" i="48"/>
  <c r="M302" i="48"/>
  <c r="M298" i="48"/>
  <c r="M289" i="48"/>
  <c r="W246" i="47"/>
  <c r="U258" i="47" s="1"/>
  <c r="G270" i="47" s="1"/>
  <c r="U245" i="47"/>
  <c r="U257" i="47" s="1"/>
  <c r="F270" i="47" s="1"/>
  <c r="X164" i="48"/>
  <c r="Y164" i="48" s="1"/>
  <c r="X174" i="48"/>
  <c r="Y174" i="48" s="1"/>
  <c r="X166" i="48"/>
  <c r="Y166" i="48" s="1"/>
  <c r="X179" i="48"/>
  <c r="Y179" i="48" s="1"/>
  <c r="X177" i="48"/>
  <c r="Y177" i="48" s="1"/>
  <c r="X162" i="48"/>
  <c r="Y162" i="48" s="1"/>
  <c r="X178" i="48"/>
  <c r="Y178" i="48" s="1"/>
  <c r="X167" i="48"/>
  <c r="Y167" i="48" s="1"/>
  <c r="X168" i="48"/>
  <c r="Y168" i="48" s="1"/>
  <c r="X165" i="48"/>
  <c r="Y165" i="48" s="1"/>
  <c r="X169" i="48"/>
  <c r="Y169" i="48" s="1"/>
  <c r="X171" i="48"/>
  <c r="Y171" i="48" s="1"/>
  <c r="X176" i="48"/>
  <c r="Y176" i="48" s="1"/>
  <c r="X173" i="48"/>
  <c r="Y173" i="48" s="1"/>
  <c r="X175" i="48"/>
  <c r="Y175" i="48" s="1"/>
  <c r="X161" i="48"/>
  <c r="Y161" i="48" s="1"/>
  <c r="X170" i="48"/>
  <c r="Y170" i="48" s="1"/>
  <c r="X172" i="48"/>
  <c r="Y172" i="48" s="1"/>
  <c r="X163" i="48"/>
  <c r="Y163" i="48" s="1"/>
  <c r="X160" i="48"/>
  <c r="K74" i="48"/>
  <c r="C5" i="48"/>
  <c r="J74" i="48"/>
  <c r="K92" i="48"/>
  <c r="C23" i="48"/>
  <c r="J92" i="48"/>
  <c r="G128" i="47"/>
  <c r="D47" i="47" s="1"/>
  <c r="O292" i="51"/>
  <c r="O249" i="51"/>
  <c r="Q212" i="48"/>
  <c r="R212" i="48" s="1"/>
  <c r="Q215" i="48"/>
  <c r="R215" i="48" s="1"/>
  <c r="Q211" i="48"/>
  <c r="R211" i="48" s="1"/>
  <c r="Q219" i="48"/>
  <c r="R219" i="48" s="1"/>
  <c r="Q220" i="48"/>
  <c r="R220" i="48" s="1"/>
  <c r="Q205" i="48"/>
  <c r="R205" i="48" s="1"/>
  <c r="Q214" i="48"/>
  <c r="R214" i="48" s="1"/>
  <c r="Q207" i="48"/>
  <c r="R207" i="48" s="1"/>
  <c r="Q209" i="48"/>
  <c r="R209" i="48" s="1"/>
  <c r="Q204" i="48"/>
  <c r="R204" i="48" s="1"/>
  <c r="Q218" i="48"/>
  <c r="R218" i="48" s="1"/>
  <c r="Q217" i="48"/>
  <c r="R217" i="48" s="1"/>
  <c r="Q216" i="48"/>
  <c r="R216" i="48" s="1"/>
  <c r="Q206" i="48"/>
  <c r="R206" i="48" s="1"/>
  <c r="Q210" i="48"/>
  <c r="R210" i="48" s="1"/>
  <c r="Q221" i="48"/>
  <c r="R221" i="48" s="1"/>
  <c r="Q208" i="48"/>
  <c r="R208" i="48" s="1"/>
  <c r="Q222" i="48"/>
  <c r="R222" i="48" s="1"/>
  <c r="Q213" i="48"/>
  <c r="R213" i="48" s="1"/>
  <c r="Q203" i="48"/>
  <c r="AJ208" i="49"/>
  <c r="AJ209" i="49"/>
  <c r="AJ210" i="49" s="1"/>
  <c r="G208" i="49"/>
  <c r="G209" i="49"/>
  <c r="G210" i="49" s="1"/>
  <c r="C14" i="48"/>
  <c r="J83" i="48"/>
  <c r="K83" i="48"/>
  <c r="K78" i="48"/>
  <c r="J78" i="48"/>
  <c r="C9" i="48"/>
  <c r="K89" i="48"/>
  <c r="C20" i="48"/>
  <c r="J89" i="48"/>
  <c r="C13" i="48"/>
  <c r="J82" i="48"/>
  <c r="K82" i="48"/>
  <c r="J90" i="48"/>
  <c r="C21" i="48"/>
  <c r="K90" i="48"/>
  <c r="Y258" i="48"/>
  <c r="Y248" i="48"/>
  <c r="Y260" i="48"/>
  <c r="Y265" i="48"/>
  <c r="Y251" i="48"/>
  <c r="Y253" i="48"/>
  <c r="Y255" i="48"/>
  <c r="E271" i="48"/>
  <c r="Y250" i="48"/>
  <c r="Y257" i="48"/>
  <c r="Y249" i="48"/>
  <c r="Y247" i="48"/>
  <c r="Y261" i="48"/>
  <c r="Y252" i="48"/>
  <c r="Y254" i="48"/>
  <c r="Y256" i="48"/>
  <c r="Y264" i="48"/>
  <c r="Y263" i="48"/>
  <c r="Y259" i="48"/>
  <c r="Y262" i="48"/>
  <c r="Y246" i="48"/>
  <c r="AG249" i="48"/>
  <c r="BM166" i="51"/>
  <c r="BL169" i="51" s="1"/>
  <c r="BM165" i="51"/>
  <c r="BL168" i="51" s="1"/>
  <c r="W166" i="51"/>
  <c r="V169" i="51" s="1"/>
  <c r="W165" i="51"/>
  <c r="V168" i="51" s="1"/>
  <c r="P166" i="49"/>
  <c r="O169" i="49" s="1"/>
  <c r="P165" i="49"/>
  <c r="O168" i="49" s="1"/>
  <c r="AR166" i="49"/>
  <c r="AQ169" i="49" s="1"/>
  <c r="AR165" i="49"/>
  <c r="AQ168" i="49" s="1"/>
  <c r="H216" i="47"/>
  <c r="F49" i="47" s="1"/>
  <c r="G175" i="47"/>
  <c r="E50" i="47" s="1"/>
  <c r="V208" i="51"/>
  <c r="V209" i="51"/>
  <c r="V210" i="51" s="1"/>
  <c r="AQ208" i="51"/>
  <c r="AQ209" i="51"/>
  <c r="AQ210" i="51" s="1"/>
  <c r="S256" i="49"/>
  <c r="S262" i="49"/>
  <c r="S251" i="49"/>
  <c r="S248" i="49"/>
  <c r="S253" i="49"/>
  <c r="S247" i="49"/>
  <c r="S250" i="49"/>
  <c r="S261" i="49"/>
  <c r="S259" i="49"/>
  <c r="S249" i="49"/>
  <c r="S258" i="49"/>
  <c r="S254" i="49"/>
  <c r="S257" i="49"/>
  <c r="E270" i="49"/>
  <c r="S252" i="49"/>
  <c r="S260" i="49"/>
  <c r="S265" i="49"/>
  <c r="S264" i="49"/>
  <c r="S263" i="49"/>
  <c r="S255" i="49"/>
  <c r="S246" i="49"/>
  <c r="AA249" i="49"/>
  <c r="AZ171" i="48"/>
  <c r="BA171" i="48" s="1"/>
  <c r="AZ164" i="48"/>
  <c r="BA164" i="48" s="1"/>
  <c r="AZ162" i="48"/>
  <c r="BA162" i="48" s="1"/>
  <c r="AZ177" i="48"/>
  <c r="BA177" i="48" s="1"/>
  <c r="AZ175" i="48"/>
  <c r="BA175" i="48" s="1"/>
  <c r="AZ166" i="48"/>
  <c r="BA166" i="48" s="1"/>
  <c r="AZ178" i="48"/>
  <c r="BA178" i="48" s="1"/>
  <c r="AZ167" i="48"/>
  <c r="BA167" i="48" s="1"/>
  <c r="AZ176" i="48"/>
  <c r="BA176" i="48" s="1"/>
  <c r="AZ172" i="48"/>
  <c r="BA172" i="48" s="1"/>
  <c r="AZ168" i="48"/>
  <c r="BA168" i="48" s="1"/>
  <c r="AZ163" i="48"/>
  <c r="BA163" i="48" s="1"/>
  <c r="AZ179" i="48"/>
  <c r="BA179" i="48" s="1"/>
  <c r="AZ161" i="48"/>
  <c r="BA161" i="48" s="1"/>
  <c r="AZ169" i="48"/>
  <c r="BA169" i="48" s="1"/>
  <c r="AZ165" i="48"/>
  <c r="BA165" i="48" s="1"/>
  <c r="AZ170" i="48"/>
  <c r="BA170" i="48" s="1"/>
  <c r="AZ174" i="48"/>
  <c r="BA174" i="48" s="1"/>
  <c r="AZ173" i="48"/>
  <c r="BA173" i="48" s="1"/>
  <c r="AZ160" i="48"/>
  <c r="AL170" i="48"/>
  <c r="AM170" i="48" s="1"/>
  <c r="AL163" i="48"/>
  <c r="AM163" i="48" s="1"/>
  <c r="AL169" i="48"/>
  <c r="AM169" i="48" s="1"/>
  <c r="AL164" i="48"/>
  <c r="AM164" i="48" s="1"/>
  <c r="AL175" i="48"/>
  <c r="AM175" i="48" s="1"/>
  <c r="AL172" i="48"/>
  <c r="AM172" i="48" s="1"/>
  <c r="AL171" i="48"/>
  <c r="AM171" i="48" s="1"/>
  <c r="AL162" i="48"/>
  <c r="AM162" i="48" s="1"/>
  <c r="AL166" i="48"/>
  <c r="AM166" i="48" s="1"/>
  <c r="AL167" i="48"/>
  <c r="AM167" i="48" s="1"/>
  <c r="AL179" i="48"/>
  <c r="AM179" i="48" s="1"/>
  <c r="AL174" i="48"/>
  <c r="AM174" i="48" s="1"/>
  <c r="AL177" i="48"/>
  <c r="AM177" i="48" s="1"/>
  <c r="AL168" i="48"/>
  <c r="AM168" i="48" s="1"/>
  <c r="AL165" i="48"/>
  <c r="AM165" i="48" s="1"/>
  <c r="AL173" i="48"/>
  <c r="AM173" i="48" s="1"/>
  <c r="AL161" i="48"/>
  <c r="AM161" i="48" s="1"/>
  <c r="AL178" i="48"/>
  <c r="AM178" i="48" s="1"/>
  <c r="AL176" i="48"/>
  <c r="AM176" i="48" s="1"/>
  <c r="AL160" i="48"/>
  <c r="X212" i="48"/>
  <c r="Y212" i="48" s="1"/>
  <c r="X216" i="48"/>
  <c r="Y216" i="48" s="1"/>
  <c r="X210" i="48"/>
  <c r="Y210" i="48" s="1"/>
  <c r="X208" i="48"/>
  <c r="Y208" i="48" s="1"/>
  <c r="X204" i="48"/>
  <c r="Y204" i="48" s="1"/>
  <c r="X221" i="48"/>
  <c r="Y221" i="48" s="1"/>
  <c r="X209" i="48"/>
  <c r="Y209" i="48" s="1"/>
  <c r="X222" i="48"/>
  <c r="Y222" i="48" s="1"/>
  <c r="X219" i="48"/>
  <c r="Y219" i="48" s="1"/>
  <c r="X218" i="48"/>
  <c r="Y218" i="48" s="1"/>
  <c r="X207" i="48"/>
  <c r="Y207" i="48" s="1"/>
  <c r="X217" i="48"/>
  <c r="Y217" i="48" s="1"/>
  <c r="X211" i="48"/>
  <c r="Y211" i="48" s="1"/>
  <c r="X213" i="48"/>
  <c r="Y213" i="48" s="1"/>
  <c r="X206" i="48"/>
  <c r="Y206" i="48" s="1"/>
  <c r="X205" i="48"/>
  <c r="Y205" i="48" s="1"/>
  <c r="X214" i="48"/>
  <c r="Y214" i="48" s="1"/>
  <c r="X220" i="48"/>
  <c r="Y220" i="48" s="1"/>
  <c r="X215" i="48"/>
  <c r="Y215" i="48" s="1"/>
  <c r="X203" i="48"/>
  <c r="K88" i="48"/>
  <c r="J88" i="48"/>
  <c r="C19" i="48"/>
  <c r="C7" i="48"/>
  <c r="K76" i="48"/>
  <c r="J76" i="48"/>
  <c r="K91" i="48"/>
  <c r="J91" i="48"/>
  <c r="C22" i="48"/>
  <c r="K84" i="48"/>
  <c r="C15" i="48"/>
  <c r="J84" i="48"/>
  <c r="AK166" i="49"/>
  <c r="AJ169" i="49" s="1"/>
  <c r="AK165" i="49"/>
  <c r="AJ168" i="49" s="1"/>
  <c r="N311" i="48"/>
  <c r="T312" i="48"/>
  <c r="G122" i="51"/>
  <c r="F125" i="51" s="1"/>
  <c r="G121" i="51"/>
  <c r="F124" i="51" s="1"/>
  <c r="AX208" i="51"/>
  <c r="AX209" i="51"/>
  <c r="AX210" i="51" s="1"/>
  <c r="BS208" i="51"/>
  <c r="BS209" i="51"/>
  <c r="BS210" i="51" s="1"/>
  <c r="AE172" i="48"/>
  <c r="AF172" i="48" s="1"/>
  <c r="AE171" i="48"/>
  <c r="AF171" i="48" s="1"/>
  <c r="AE175" i="48"/>
  <c r="AF175" i="48" s="1"/>
  <c r="AE173" i="48"/>
  <c r="AF173" i="48" s="1"/>
  <c r="AE178" i="48"/>
  <c r="AF178" i="48" s="1"/>
  <c r="AE176" i="48"/>
  <c r="AF176" i="48" s="1"/>
  <c r="AE179" i="48"/>
  <c r="AF179" i="48" s="1"/>
  <c r="AE165" i="48"/>
  <c r="AF165" i="48" s="1"/>
  <c r="AE161" i="48"/>
  <c r="AF161" i="48" s="1"/>
  <c r="AE162" i="48"/>
  <c r="AF162" i="48" s="1"/>
  <c r="AE166" i="48"/>
  <c r="AF166" i="48" s="1"/>
  <c r="AE164" i="48"/>
  <c r="AF164" i="48" s="1"/>
  <c r="AE169" i="48"/>
  <c r="AF169" i="48" s="1"/>
  <c r="AE177" i="48"/>
  <c r="AF177" i="48" s="1"/>
  <c r="AE167" i="48"/>
  <c r="AF167" i="48" s="1"/>
  <c r="AE163" i="48"/>
  <c r="AF163" i="48" s="1"/>
  <c r="AE170" i="48"/>
  <c r="AF170" i="48" s="1"/>
  <c r="AE168" i="48"/>
  <c r="AF168" i="48" s="1"/>
  <c r="AE174" i="48"/>
  <c r="AF174" i="48" s="1"/>
  <c r="AE160" i="48"/>
  <c r="AQ208" i="49"/>
  <c r="AQ209" i="49"/>
  <c r="AQ210" i="49" s="1"/>
  <c r="BL208" i="49"/>
  <c r="BL209" i="49"/>
  <c r="BL210" i="49" s="1"/>
  <c r="C4" i="48"/>
  <c r="H72" i="48"/>
  <c r="F78" i="48" s="1"/>
  <c r="C46" i="48" s="1"/>
  <c r="K73" i="48"/>
  <c r="J73" i="48"/>
  <c r="K80" i="48"/>
  <c r="J80" i="48"/>
  <c r="C11" i="48"/>
  <c r="J86" i="48"/>
  <c r="C17" i="48"/>
  <c r="K86" i="48"/>
  <c r="C16" i="48"/>
  <c r="K85" i="48"/>
  <c r="J85" i="48"/>
  <c r="J75" i="48"/>
  <c r="K75" i="48"/>
  <c r="C6" i="48"/>
  <c r="C12" i="48"/>
  <c r="J81" i="48"/>
  <c r="K81" i="48"/>
  <c r="C10" i="48"/>
  <c r="K79" i="48"/>
  <c r="J79" i="48"/>
  <c r="BF166" i="51"/>
  <c r="BE169" i="51" s="1"/>
  <c r="BF165" i="51"/>
  <c r="BE168" i="51" s="1"/>
  <c r="P166" i="51"/>
  <c r="O169" i="51" s="1"/>
  <c r="P165" i="51"/>
  <c r="O168" i="51" s="1"/>
  <c r="BN215" i="48"/>
  <c r="BO215" i="48" s="1"/>
  <c r="BN216" i="48"/>
  <c r="BO216" i="48" s="1"/>
  <c r="BN212" i="48"/>
  <c r="BO212" i="48" s="1"/>
  <c r="BN210" i="48"/>
  <c r="BO210" i="48" s="1"/>
  <c r="BN211" i="48"/>
  <c r="BO211" i="48" s="1"/>
  <c r="BN208" i="48"/>
  <c r="BO208" i="48" s="1"/>
  <c r="BN217" i="48"/>
  <c r="BO217" i="48" s="1"/>
  <c r="BN207" i="48"/>
  <c r="BO207" i="48" s="1"/>
  <c r="BN209" i="48"/>
  <c r="BO209" i="48" s="1"/>
  <c r="BN219" i="48"/>
  <c r="BO219" i="48" s="1"/>
  <c r="BN205" i="48"/>
  <c r="BO205" i="48" s="1"/>
  <c r="BN206" i="48"/>
  <c r="BO206" i="48" s="1"/>
  <c r="BN222" i="48"/>
  <c r="BO222" i="48" s="1"/>
  <c r="BN221" i="48"/>
  <c r="BO221" i="48" s="1"/>
  <c r="BN214" i="48"/>
  <c r="BO214" i="48" s="1"/>
  <c r="BN218" i="48"/>
  <c r="BO218" i="48" s="1"/>
  <c r="BN213" i="48"/>
  <c r="BO213" i="48" s="1"/>
  <c r="BN204" i="48"/>
  <c r="BO204" i="48" s="1"/>
  <c r="BN220" i="48"/>
  <c r="BO220" i="48" s="1"/>
  <c r="BN203" i="48"/>
  <c r="G166" i="49"/>
  <c r="F169" i="49" s="1"/>
  <c r="G165" i="49"/>
  <c r="F168" i="49" s="1"/>
  <c r="W166" i="49"/>
  <c r="V169" i="49" s="1"/>
  <c r="W165" i="49"/>
  <c r="V168" i="49" s="1"/>
  <c r="AB249" i="47"/>
  <c r="AC249" i="47" s="1"/>
  <c r="AB251" i="47"/>
  <c r="AC251" i="47" s="1"/>
  <c r="AB250" i="47"/>
  <c r="AC250" i="47" s="1"/>
  <c r="AB257" i="47"/>
  <c r="AC257" i="47" s="1"/>
  <c r="AB247" i="47"/>
  <c r="AC247" i="47" s="1"/>
  <c r="AB248" i="47"/>
  <c r="AC248" i="47" s="1"/>
  <c r="AB262" i="47"/>
  <c r="AC262" i="47" s="1"/>
  <c r="AB255" i="47"/>
  <c r="AC255" i="47" s="1"/>
  <c r="AB263" i="47"/>
  <c r="AC263" i="47" s="1"/>
  <c r="AB258" i="47"/>
  <c r="AC258" i="47" s="1"/>
  <c r="AB253" i="47"/>
  <c r="AC253" i="47" s="1"/>
  <c r="AB254" i="47"/>
  <c r="AC254" i="47" s="1"/>
  <c r="AB256" i="47"/>
  <c r="AC256" i="47" s="1"/>
  <c r="AB259" i="47"/>
  <c r="AC259" i="47" s="1"/>
  <c r="AB265" i="47"/>
  <c r="AC265" i="47" s="1"/>
  <c r="AB252" i="47"/>
  <c r="AC252" i="47" s="1"/>
  <c r="AB261" i="47"/>
  <c r="AC261" i="47" s="1"/>
  <c r="AB260" i="47"/>
  <c r="AC260" i="47" s="1"/>
  <c r="AB264" i="47"/>
  <c r="AC264" i="47" s="1"/>
  <c r="AB246" i="47"/>
  <c r="BL208" i="51"/>
  <c r="BL209" i="51"/>
  <c r="BL210" i="51" s="1"/>
  <c r="AC208" i="51"/>
  <c r="AC209" i="51"/>
  <c r="AC210" i="51" s="1"/>
  <c r="AZ212" i="48"/>
  <c r="BA212" i="48" s="1"/>
  <c r="AZ214" i="48"/>
  <c r="BA214" i="48" s="1"/>
  <c r="AZ215" i="48"/>
  <c r="BA215" i="48" s="1"/>
  <c r="AZ213" i="48"/>
  <c r="BA213" i="48" s="1"/>
  <c r="AZ219" i="48"/>
  <c r="BA219" i="48" s="1"/>
  <c r="AZ210" i="48"/>
  <c r="BA210" i="48" s="1"/>
  <c r="AZ211" i="48"/>
  <c r="BA211" i="48" s="1"/>
  <c r="AZ218" i="48"/>
  <c r="BA218" i="48" s="1"/>
  <c r="AZ220" i="48"/>
  <c r="BA220" i="48" s="1"/>
  <c r="AZ207" i="48"/>
  <c r="BA207" i="48" s="1"/>
  <c r="AZ204" i="48"/>
  <c r="BA204" i="48" s="1"/>
  <c r="AZ205" i="48"/>
  <c r="BA205" i="48" s="1"/>
  <c r="AZ216" i="48"/>
  <c r="BA216" i="48" s="1"/>
  <c r="AZ209" i="48"/>
  <c r="BA209" i="48" s="1"/>
  <c r="AZ217" i="48"/>
  <c r="BA217" i="48" s="1"/>
  <c r="AZ221" i="48"/>
  <c r="BA221" i="48" s="1"/>
  <c r="AZ208" i="48"/>
  <c r="BA208" i="48" s="1"/>
  <c r="AZ206" i="48"/>
  <c r="BA206" i="48" s="1"/>
  <c r="AZ222" i="48"/>
  <c r="BA222" i="48" s="1"/>
  <c r="AZ203" i="48"/>
  <c r="G122" i="49"/>
  <c r="F125" i="49" s="1"/>
  <c r="G121" i="49"/>
  <c r="F124" i="49" s="1"/>
  <c r="T268" i="49"/>
  <c r="Z268" i="49" s="1"/>
  <c r="AF268" i="49" s="1"/>
  <c r="AL268" i="49" s="1"/>
  <c r="AR268" i="49" s="1"/>
  <c r="AX268" i="49" s="1"/>
  <c r="BD268" i="49" s="1"/>
  <c r="BJ268" i="49" s="1"/>
  <c r="N312" i="49"/>
  <c r="AK264" i="47"/>
  <c r="AK261" i="47"/>
  <c r="AK250" i="47"/>
  <c r="AK249" i="47"/>
  <c r="AK262" i="47"/>
  <c r="AK257" i="47"/>
  <c r="AK260" i="47"/>
  <c r="AK265" i="47"/>
  <c r="AK248" i="47"/>
  <c r="AK256" i="47"/>
  <c r="E273" i="47"/>
  <c r="AK247" i="47"/>
  <c r="AK258" i="47"/>
  <c r="AK253" i="47"/>
  <c r="AK259" i="47"/>
  <c r="AK254" i="47"/>
  <c r="AK252" i="47"/>
  <c r="AK255" i="47"/>
  <c r="AK263" i="47"/>
  <c r="AK251" i="47"/>
  <c r="AK246" i="47"/>
  <c r="AS249" i="47"/>
  <c r="B196" i="48"/>
  <c r="B182" i="48"/>
  <c r="B180" i="48"/>
  <c r="B181" i="48"/>
  <c r="B195" i="48"/>
  <c r="I200" i="48"/>
  <c r="E44" i="48" s="1"/>
  <c r="I188" i="48"/>
  <c r="E32" i="48" s="1"/>
  <c r="B199" i="48"/>
  <c r="B184" i="48"/>
  <c r="B191" i="48"/>
  <c r="B186" i="48"/>
  <c r="B194" i="48"/>
  <c r="B185" i="48"/>
  <c r="I183" i="48"/>
  <c r="E27" i="48" s="1"/>
  <c r="I172" i="48"/>
  <c r="I193" i="48"/>
  <c r="E37" i="48" s="1"/>
  <c r="I192" i="48"/>
  <c r="E36" i="48" s="1"/>
  <c r="I196" i="48"/>
  <c r="E40" i="48" s="1"/>
  <c r="B183" i="48"/>
  <c r="B187" i="48"/>
  <c r="B190" i="48"/>
  <c r="B198" i="48"/>
  <c r="B192" i="48"/>
  <c r="I194" i="48"/>
  <c r="E38" i="48" s="1"/>
  <c r="I189" i="48"/>
  <c r="E33" i="48" s="1"/>
  <c r="I187" i="48"/>
  <c r="E31" i="48" s="1"/>
  <c r="I186" i="48"/>
  <c r="E30" i="48" s="1"/>
  <c r="I184" i="48"/>
  <c r="E28" i="48" s="1"/>
  <c r="I190" i="48"/>
  <c r="E34" i="48" s="1"/>
  <c r="I185" i="48"/>
  <c r="E29" i="48" s="1"/>
  <c r="B200" i="48"/>
  <c r="I198" i="48"/>
  <c r="E42" i="48" s="1"/>
  <c r="B188" i="48"/>
  <c r="B197" i="48"/>
  <c r="I180" i="48"/>
  <c r="E24" i="48" s="1"/>
  <c r="I197" i="48"/>
  <c r="E41" i="48" s="1"/>
  <c r="I173" i="48"/>
  <c r="B189" i="48"/>
  <c r="I181" i="48"/>
  <c r="E25" i="48" s="1"/>
  <c r="I195" i="48"/>
  <c r="E39" i="48" s="1"/>
  <c r="I182" i="48"/>
  <c r="E26" i="48" s="1"/>
  <c r="I191" i="48"/>
  <c r="E35" i="48" s="1"/>
  <c r="I199" i="48"/>
  <c r="E43" i="48" s="1"/>
  <c r="I167" i="48"/>
  <c r="I174" i="48"/>
  <c r="I168" i="48"/>
  <c r="I162" i="48"/>
  <c r="I177" i="48"/>
  <c r="I178" i="48"/>
  <c r="I163" i="48"/>
  <c r="I169" i="48"/>
  <c r="I161" i="48"/>
  <c r="B193" i="48"/>
  <c r="I164" i="48"/>
  <c r="I166" i="48"/>
  <c r="I176" i="48"/>
  <c r="I175" i="48"/>
  <c r="I171" i="48"/>
  <c r="I179" i="48"/>
  <c r="I160" i="48"/>
  <c r="I165" i="48"/>
  <c r="I170" i="48"/>
  <c r="AE221" i="48"/>
  <c r="AF221" i="48" s="1"/>
  <c r="AE215" i="48"/>
  <c r="AF215" i="48" s="1"/>
  <c r="AE222" i="48"/>
  <c r="AF222" i="48" s="1"/>
  <c r="AE218" i="48"/>
  <c r="AF218" i="48" s="1"/>
  <c r="AE219" i="48"/>
  <c r="AF219" i="48" s="1"/>
  <c r="AE214" i="48"/>
  <c r="AF214" i="48" s="1"/>
  <c r="AE207" i="48"/>
  <c r="AF207" i="48" s="1"/>
  <c r="AE217" i="48"/>
  <c r="AF217" i="48" s="1"/>
  <c r="AE220" i="48"/>
  <c r="AF220" i="48" s="1"/>
  <c r="AE209" i="48"/>
  <c r="AF209" i="48" s="1"/>
  <c r="AE208" i="48"/>
  <c r="AF208" i="48" s="1"/>
  <c r="AE216" i="48"/>
  <c r="AF216" i="48" s="1"/>
  <c r="AE213" i="48"/>
  <c r="AF213" i="48" s="1"/>
  <c r="AE204" i="48"/>
  <c r="AF204" i="48" s="1"/>
  <c r="AE205" i="48"/>
  <c r="AF205" i="48" s="1"/>
  <c r="AE211" i="48"/>
  <c r="AF211" i="48" s="1"/>
  <c r="AE210" i="48"/>
  <c r="AF210" i="48" s="1"/>
  <c r="AE212" i="48"/>
  <c r="AF212" i="48" s="1"/>
  <c r="AE206" i="48"/>
  <c r="AF206" i="48" s="1"/>
  <c r="AE203" i="48"/>
  <c r="H217" i="47"/>
  <c r="F50" i="47" s="1"/>
  <c r="E15" i="48" l="1"/>
  <c r="J171" i="48"/>
  <c r="K171" i="48"/>
  <c r="AE215" i="51"/>
  <c r="AF215" i="51" s="1"/>
  <c r="AE219" i="51"/>
  <c r="AF219" i="51" s="1"/>
  <c r="AE214" i="51"/>
  <c r="AF214" i="51" s="1"/>
  <c r="AE217" i="51"/>
  <c r="AF217" i="51" s="1"/>
  <c r="AE220" i="51"/>
  <c r="AF220" i="51" s="1"/>
  <c r="AE218" i="51"/>
  <c r="AF218" i="51" s="1"/>
  <c r="AE216" i="51"/>
  <c r="AF216" i="51" s="1"/>
  <c r="AE221" i="51"/>
  <c r="AF221" i="51" s="1"/>
  <c r="AE222" i="51"/>
  <c r="AF222" i="51" s="1"/>
  <c r="AE213" i="51"/>
  <c r="Q174" i="51"/>
  <c r="R174" i="51" s="1"/>
  <c r="Q172" i="51"/>
  <c r="R172" i="51" s="1"/>
  <c r="Q177" i="51"/>
  <c r="R177" i="51" s="1"/>
  <c r="Q179" i="51"/>
  <c r="R179" i="51" s="1"/>
  <c r="Q178" i="51"/>
  <c r="R178" i="51" s="1"/>
  <c r="Q176" i="51"/>
  <c r="R176" i="51" s="1"/>
  <c r="Q171" i="51"/>
  <c r="R171" i="51" s="1"/>
  <c r="Q173" i="51"/>
  <c r="R173" i="51" s="1"/>
  <c r="Q175" i="51"/>
  <c r="R175" i="51" s="1"/>
  <c r="Q170" i="51"/>
  <c r="B235" i="49"/>
  <c r="B223" i="49"/>
  <c r="B242" i="49"/>
  <c r="B243" i="49"/>
  <c r="B241" i="49"/>
  <c r="I235" i="49"/>
  <c r="F36" i="49" s="1"/>
  <c r="I228" i="49"/>
  <c r="F29" i="49" s="1"/>
  <c r="I243" i="49"/>
  <c r="F44" i="49" s="1"/>
  <c r="I241" i="49"/>
  <c r="F42" i="49" s="1"/>
  <c r="I223" i="49"/>
  <c r="F24" i="49" s="1"/>
  <c r="I233" i="49"/>
  <c r="F34" i="49" s="1"/>
  <c r="B225" i="49"/>
  <c r="B240" i="49"/>
  <c r="B232" i="49"/>
  <c r="B237" i="49"/>
  <c r="B226" i="49"/>
  <c r="B233" i="49"/>
  <c r="B231" i="49"/>
  <c r="B228" i="49"/>
  <c r="B236" i="49"/>
  <c r="B227" i="49"/>
  <c r="B224" i="49"/>
  <c r="B234" i="49"/>
  <c r="I224" i="49"/>
  <c r="F25" i="49" s="1"/>
  <c r="I232" i="49"/>
  <c r="F33" i="49" s="1"/>
  <c r="I236" i="49"/>
  <c r="F37" i="49" s="1"/>
  <c r="B238" i="49"/>
  <c r="I229" i="49"/>
  <c r="F30" i="49" s="1"/>
  <c r="I237" i="49"/>
  <c r="F38" i="49" s="1"/>
  <c r="I234" i="49"/>
  <c r="F35" i="49" s="1"/>
  <c r="I239" i="49"/>
  <c r="F40" i="49" s="1"/>
  <c r="B230" i="49"/>
  <c r="I227" i="49"/>
  <c r="F28" i="49" s="1"/>
  <c r="I230" i="49"/>
  <c r="F31" i="49" s="1"/>
  <c r="I231" i="49"/>
  <c r="F32" i="49" s="1"/>
  <c r="I238" i="49"/>
  <c r="F39" i="49" s="1"/>
  <c r="I242" i="49"/>
  <c r="F43" i="49" s="1"/>
  <c r="I240" i="49"/>
  <c r="F41" i="49" s="1"/>
  <c r="I219" i="49"/>
  <c r="I217" i="49"/>
  <c r="I205" i="49"/>
  <c r="I218" i="49"/>
  <c r="I206" i="49"/>
  <c r="I220" i="49"/>
  <c r="I215" i="49"/>
  <c r="I208" i="49"/>
  <c r="I210" i="49"/>
  <c r="B229" i="49"/>
  <c r="I225" i="49"/>
  <c r="F26" i="49" s="1"/>
  <c r="I226" i="49"/>
  <c r="F27" i="49" s="1"/>
  <c r="I214" i="49"/>
  <c r="I222" i="49"/>
  <c r="I207" i="49"/>
  <c r="I216" i="49"/>
  <c r="B239" i="49"/>
  <c r="I211" i="49"/>
  <c r="I209" i="49"/>
  <c r="I204" i="49"/>
  <c r="I212" i="49"/>
  <c r="I221" i="49"/>
  <c r="I203" i="49"/>
  <c r="I213" i="49"/>
  <c r="M265" i="49"/>
  <c r="M260" i="49"/>
  <c r="M248" i="49"/>
  <c r="M249" i="49"/>
  <c r="M251" i="49"/>
  <c r="M262" i="49"/>
  <c r="M247" i="49"/>
  <c r="M255" i="49"/>
  <c r="M264" i="49"/>
  <c r="M261" i="49"/>
  <c r="E269" i="49"/>
  <c r="M256" i="49"/>
  <c r="M252" i="49"/>
  <c r="M258" i="49"/>
  <c r="M253" i="49"/>
  <c r="M250" i="49"/>
  <c r="M257" i="49"/>
  <c r="M263" i="49"/>
  <c r="M259" i="49"/>
  <c r="M254" i="49"/>
  <c r="M246" i="49"/>
  <c r="Q246" i="47"/>
  <c r="O258" i="47" s="1"/>
  <c r="G269" i="47" s="1"/>
  <c r="O245" i="47"/>
  <c r="O257" i="47" s="1"/>
  <c r="F269" i="47" s="1"/>
  <c r="D16" i="48"/>
  <c r="K129" i="48"/>
  <c r="J129" i="48"/>
  <c r="D13" i="48"/>
  <c r="J126" i="48"/>
  <c r="K126" i="48"/>
  <c r="AH263" i="47"/>
  <c r="AI263" i="47" s="1"/>
  <c r="AH262" i="47"/>
  <c r="AI262" i="47" s="1"/>
  <c r="AH250" i="47"/>
  <c r="AI250" i="47" s="1"/>
  <c r="AH265" i="47"/>
  <c r="AI265" i="47" s="1"/>
  <c r="AH249" i="47"/>
  <c r="AI249" i="47" s="1"/>
  <c r="AH246" i="47"/>
  <c r="AH261" i="47"/>
  <c r="AI261" i="47" s="1"/>
  <c r="AH257" i="47"/>
  <c r="AI257" i="47" s="1"/>
  <c r="AH254" i="47"/>
  <c r="AI254" i="47" s="1"/>
  <c r="AH256" i="47"/>
  <c r="AI256" i="47" s="1"/>
  <c r="AH252" i="47"/>
  <c r="AI252" i="47" s="1"/>
  <c r="AH253" i="47"/>
  <c r="AI253" i="47" s="1"/>
  <c r="AH247" i="47"/>
  <c r="AI247" i="47" s="1"/>
  <c r="AH248" i="47"/>
  <c r="AI248" i="47" s="1"/>
  <c r="AH260" i="47"/>
  <c r="AI260" i="47" s="1"/>
  <c r="AH255" i="47"/>
  <c r="AI255" i="47" s="1"/>
  <c r="AH258" i="47"/>
  <c r="AI258" i="47" s="1"/>
  <c r="AH259" i="47"/>
  <c r="AI259" i="47" s="1"/>
  <c r="AH251" i="47"/>
  <c r="AI251" i="47" s="1"/>
  <c r="AH264" i="47"/>
  <c r="AI264" i="47" s="1"/>
  <c r="AZ166" i="49"/>
  <c r="BA166" i="49" s="1"/>
  <c r="AZ178" i="49"/>
  <c r="BA178" i="49" s="1"/>
  <c r="AZ177" i="49"/>
  <c r="BA177" i="49" s="1"/>
  <c r="AZ174" i="49"/>
  <c r="BA174" i="49" s="1"/>
  <c r="AZ173" i="49"/>
  <c r="BA173" i="49" s="1"/>
  <c r="AZ172" i="49"/>
  <c r="BA172" i="49" s="1"/>
  <c r="AZ165" i="49"/>
  <c r="BA165" i="49" s="1"/>
  <c r="AZ161" i="49"/>
  <c r="BA161" i="49" s="1"/>
  <c r="AZ176" i="49"/>
  <c r="BA176" i="49" s="1"/>
  <c r="AZ168" i="49"/>
  <c r="BA168" i="49" s="1"/>
  <c r="AZ167" i="49"/>
  <c r="BA167" i="49" s="1"/>
  <c r="AZ163" i="49"/>
  <c r="BA163" i="49" s="1"/>
  <c r="AZ164" i="49"/>
  <c r="BA164" i="49" s="1"/>
  <c r="AZ179" i="49"/>
  <c r="BA179" i="49" s="1"/>
  <c r="AZ162" i="49"/>
  <c r="BA162" i="49" s="1"/>
  <c r="AZ175" i="49"/>
  <c r="BA175" i="49" s="1"/>
  <c r="AZ171" i="49"/>
  <c r="BA171" i="49" s="1"/>
  <c r="AZ169" i="49"/>
  <c r="BA169" i="49" s="1"/>
  <c r="AZ170" i="49"/>
  <c r="BA170" i="49" s="1"/>
  <c r="AZ160" i="49"/>
  <c r="F10" i="48"/>
  <c r="J209" i="48"/>
  <c r="K209" i="48"/>
  <c r="AE172" i="51"/>
  <c r="AF172" i="51" s="1"/>
  <c r="AE177" i="51"/>
  <c r="AF177" i="51" s="1"/>
  <c r="AE178" i="51"/>
  <c r="AF178" i="51" s="1"/>
  <c r="AE173" i="51"/>
  <c r="AF173" i="51" s="1"/>
  <c r="AE176" i="51"/>
  <c r="AF176" i="51" s="1"/>
  <c r="AE179" i="51"/>
  <c r="AF179" i="51" s="1"/>
  <c r="AE171" i="51"/>
  <c r="AF171" i="51" s="1"/>
  <c r="AE170" i="51"/>
  <c r="AE175" i="51"/>
  <c r="AF175" i="51" s="1"/>
  <c r="AE174" i="51"/>
  <c r="AF174" i="51" s="1"/>
  <c r="Y261" i="51"/>
  <c r="Y263" i="51"/>
  <c r="Y264" i="51"/>
  <c r="Y258" i="51"/>
  <c r="Y260" i="51"/>
  <c r="E271" i="51"/>
  <c r="Y257" i="51"/>
  <c r="Y262" i="51"/>
  <c r="Y259" i="51"/>
  <c r="Y265" i="51"/>
  <c r="Y256" i="51"/>
  <c r="AG249" i="51"/>
  <c r="Q289" i="47"/>
  <c r="O301" i="47" s="1"/>
  <c r="G312" i="47" s="1"/>
  <c r="O288" i="47"/>
  <c r="O300" i="47" s="1"/>
  <c r="F312" i="47" s="1"/>
  <c r="AS172" i="51"/>
  <c r="AT172" i="51" s="1"/>
  <c r="AS177" i="51"/>
  <c r="AT177" i="51" s="1"/>
  <c r="AS171" i="51"/>
  <c r="AT171" i="51" s="1"/>
  <c r="AS176" i="51"/>
  <c r="AT176" i="51" s="1"/>
  <c r="AS179" i="51"/>
  <c r="AT179" i="51" s="1"/>
  <c r="AS174" i="51"/>
  <c r="AT174" i="51" s="1"/>
  <c r="AS178" i="51"/>
  <c r="AT178" i="51" s="1"/>
  <c r="AS175" i="51"/>
  <c r="AT175" i="51" s="1"/>
  <c r="AS170" i="51"/>
  <c r="AS173" i="51"/>
  <c r="AT173" i="51" s="1"/>
  <c r="V248" i="48"/>
  <c r="W248" i="48" s="1"/>
  <c r="V262" i="48"/>
  <c r="W262" i="48" s="1"/>
  <c r="V264" i="48"/>
  <c r="W264" i="48" s="1"/>
  <c r="V253" i="48"/>
  <c r="W253" i="48" s="1"/>
  <c r="V246" i="48"/>
  <c r="V256" i="48"/>
  <c r="W256" i="48" s="1"/>
  <c r="V257" i="48"/>
  <c r="W257" i="48" s="1"/>
  <c r="V254" i="48"/>
  <c r="W254" i="48" s="1"/>
  <c r="V263" i="48"/>
  <c r="W263" i="48" s="1"/>
  <c r="V255" i="48"/>
  <c r="W255" i="48" s="1"/>
  <c r="V252" i="48"/>
  <c r="W252" i="48" s="1"/>
  <c r="V247" i="48"/>
  <c r="W247" i="48" s="1"/>
  <c r="V250" i="48"/>
  <c r="W250" i="48" s="1"/>
  <c r="V251" i="48"/>
  <c r="W251" i="48" s="1"/>
  <c r="V260" i="48"/>
  <c r="W260" i="48" s="1"/>
  <c r="V259" i="48"/>
  <c r="W259" i="48" s="1"/>
  <c r="V265" i="48"/>
  <c r="W265" i="48" s="1"/>
  <c r="V261" i="48"/>
  <c r="W261" i="48" s="1"/>
  <c r="V258" i="48"/>
  <c r="W258" i="48" s="1"/>
  <c r="V249" i="48"/>
  <c r="W249" i="48" s="1"/>
  <c r="K175" i="48"/>
  <c r="E19" i="48"/>
  <c r="J175" i="48"/>
  <c r="K178" i="48"/>
  <c r="J178" i="48"/>
  <c r="E22" i="48"/>
  <c r="H159" i="48"/>
  <c r="G171" i="48" s="1"/>
  <c r="E46" i="48" s="1"/>
  <c r="E4" i="48"/>
  <c r="J160" i="48"/>
  <c r="K160" i="48"/>
  <c r="K161" i="48"/>
  <c r="J161" i="48"/>
  <c r="E5" i="48"/>
  <c r="K177" i="48"/>
  <c r="J177" i="48"/>
  <c r="E21" i="48"/>
  <c r="B152" i="49"/>
  <c r="C152" i="49" s="1"/>
  <c r="I141" i="49"/>
  <c r="D28" i="49" s="1"/>
  <c r="B138" i="49"/>
  <c r="C138" i="49" s="1"/>
  <c r="B144" i="49"/>
  <c r="C144" i="49" s="1"/>
  <c r="I138" i="49"/>
  <c r="D25" i="49" s="1"/>
  <c r="I151" i="49"/>
  <c r="D38" i="49" s="1"/>
  <c r="B148" i="49"/>
  <c r="C148" i="49" s="1"/>
  <c r="B155" i="49"/>
  <c r="C155" i="49" s="1"/>
  <c r="I140" i="49"/>
  <c r="D27" i="49" s="1"/>
  <c r="B141" i="49"/>
  <c r="C141" i="49" s="1"/>
  <c r="I155" i="49"/>
  <c r="D42" i="49" s="1"/>
  <c r="B149" i="49"/>
  <c r="C149" i="49" s="1"/>
  <c r="I148" i="49"/>
  <c r="D35" i="49" s="1"/>
  <c r="B153" i="49"/>
  <c r="C153" i="49" s="1"/>
  <c r="B147" i="49"/>
  <c r="C147" i="49" s="1"/>
  <c r="B154" i="49"/>
  <c r="C154" i="49" s="1"/>
  <c r="I154" i="49"/>
  <c r="D41" i="49" s="1"/>
  <c r="I150" i="49"/>
  <c r="D37" i="49" s="1"/>
  <c r="B143" i="49"/>
  <c r="C143" i="49" s="1"/>
  <c r="B146" i="49"/>
  <c r="C146" i="49" s="1"/>
  <c r="I145" i="49"/>
  <c r="D32" i="49" s="1"/>
  <c r="I147" i="49"/>
  <c r="D34" i="49" s="1"/>
  <c r="I139" i="49"/>
  <c r="D26" i="49" s="1"/>
  <c r="B150" i="49"/>
  <c r="C150" i="49" s="1"/>
  <c r="I156" i="49"/>
  <c r="D43" i="49" s="1"/>
  <c r="B151" i="49"/>
  <c r="C151" i="49" s="1"/>
  <c r="I144" i="49"/>
  <c r="D31" i="49" s="1"/>
  <c r="I153" i="49"/>
  <c r="D40" i="49" s="1"/>
  <c r="I143" i="49"/>
  <c r="D30" i="49" s="1"/>
  <c r="B140" i="49"/>
  <c r="C140" i="49" s="1"/>
  <c r="I142" i="49"/>
  <c r="D29" i="49" s="1"/>
  <c r="I157" i="49"/>
  <c r="D44" i="49" s="1"/>
  <c r="B139" i="49"/>
  <c r="C139" i="49" s="1"/>
  <c r="B145" i="49"/>
  <c r="C145" i="49" s="1"/>
  <c r="B156" i="49"/>
  <c r="C156" i="49" s="1"/>
  <c r="I137" i="49"/>
  <c r="D24" i="49" s="1"/>
  <c r="B137" i="49"/>
  <c r="C137" i="49" s="1"/>
  <c r="I149" i="49"/>
  <c r="D36" i="49" s="1"/>
  <c r="B142" i="49"/>
  <c r="C142" i="49" s="1"/>
  <c r="B157" i="49"/>
  <c r="C157" i="49" s="1"/>
  <c r="I146" i="49"/>
  <c r="D33" i="49" s="1"/>
  <c r="I152" i="49"/>
  <c r="D39" i="49" s="1"/>
  <c r="I133" i="49"/>
  <c r="I124" i="49"/>
  <c r="I120" i="49"/>
  <c r="I132" i="49"/>
  <c r="I130" i="49"/>
  <c r="I129" i="49"/>
  <c r="I131" i="49"/>
  <c r="I125" i="49"/>
  <c r="I118" i="49"/>
  <c r="I135" i="49"/>
  <c r="I128" i="49"/>
  <c r="I126" i="49"/>
  <c r="I119" i="49"/>
  <c r="I134" i="49"/>
  <c r="I122" i="49"/>
  <c r="I121" i="49"/>
  <c r="I123" i="49"/>
  <c r="I127" i="49"/>
  <c r="I136" i="49"/>
  <c r="I117" i="49"/>
  <c r="BN215" i="51"/>
  <c r="BO215" i="51" s="1"/>
  <c r="BN217" i="51"/>
  <c r="BO217" i="51" s="1"/>
  <c r="BN216" i="51"/>
  <c r="BO216" i="51" s="1"/>
  <c r="BN218" i="51"/>
  <c r="BO218" i="51" s="1"/>
  <c r="BN219" i="51"/>
  <c r="BO219" i="51" s="1"/>
  <c r="BN222" i="51"/>
  <c r="BO222" i="51" s="1"/>
  <c r="BN221" i="51"/>
  <c r="BO221" i="51" s="1"/>
  <c r="BN220" i="51"/>
  <c r="BO220" i="51" s="1"/>
  <c r="BN214" i="51"/>
  <c r="BO214" i="51" s="1"/>
  <c r="BN213" i="51"/>
  <c r="K179" i="48"/>
  <c r="E23" i="48"/>
  <c r="J179" i="48"/>
  <c r="K166" i="48"/>
  <c r="J166" i="48"/>
  <c r="E10" i="48"/>
  <c r="E13" i="48"/>
  <c r="K169" i="48"/>
  <c r="J169" i="48"/>
  <c r="E6" i="48"/>
  <c r="J162" i="48"/>
  <c r="K162" i="48"/>
  <c r="E16" i="48"/>
  <c r="J172" i="48"/>
  <c r="K172" i="48"/>
  <c r="F79" i="48"/>
  <c r="C47" i="48" s="1"/>
  <c r="AL172" i="49"/>
  <c r="AM172" i="49" s="1"/>
  <c r="AL174" i="49"/>
  <c r="AM174" i="49" s="1"/>
  <c r="AL163" i="49"/>
  <c r="AM163" i="49" s="1"/>
  <c r="AL166" i="49"/>
  <c r="AM166" i="49" s="1"/>
  <c r="AL179" i="49"/>
  <c r="AM179" i="49" s="1"/>
  <c r="AL171" i="49"/>
  <c r="AM171" i="49" s="1"/>
  <c r="AL165" i="49"/>
  <c r="AM165" i="49" s="1"/>
  <c r="AL173" i="49"/>
  <c r="AM173" i="49" s="1"/>
  <c r="AL177" i="49"/>
  <c r="AM177" i="49" s="1"/>
  <c r="AL169" i="49"/>
  <c r="AM169" i="49" s="1"/>
  <c r="AL168" i="49"/>
  <c r="AM168" i="49" s="1"/>
  <c r="AL175" i="49"/>
  <c r="AM175" i="49" s="1"/>
  <c r="AL178" i="49"/>
  <c r="AM178" i="49" s="1"/>
  <c r="AL161" i="49"/>
  <c r="AM161" i="49" s="1"/>
  <c r="AL164" i="49"/>
  <c r="AM164" i="49" s="1"/>
  <c r="AL176" i="49"/>
  <c r="AM176" i="49" s="1"/>
  <c r="AL162" i="49"/>
  <c r="AM162" i="49" s="1"/>
  <c r="AL170" i="49"/>
  <c r="AM170" i="49" s="1"/>
  <c r="AL167" i="49"/>
  <c r="AM167" i="49" s="1"/>
  <c r="AL160" i="49"/>
  <c r="U254" i="49"/>
  <c r="U253" i="49"/>
  <c r="U255" i="49" s="1"/>
  <c r="AS169" i="49"/>
  <c r="AT169" i="49" s="1"/>
  <c r="AS175" i="49"/>
  <c r="AT175" i="49" s="1"/>
  <c r="AS170" i="49"/>
  <c r="AT170" i="49" s="1"/>
  <c r="AS176" i="49"/>
  <c r="AT176" i="49" s="1"/>
  <c r="AS166" i="49"/>
  <c r="AT166" i="49" s="1"/>
  <c r="AS178" i="49"/>
  <c r="AT178" i="49" s="1"/>
  <c r="AS167" i="49"/>
  <c r="AT167" i="49" s="1"/>
  <c r="AS172" i="49"/>
  <c r="AT172" i="49" s="1"/>
  <c r="AS162" i="49"/>
  <c r="AT162" i="49" s="1"/>
  <c r="AS173" i="49"/>
  <c r="AT173" i="49" s="1"/>
  <c r="AS171" i="49"/>
  <c r="AT171" i="49" s="1"/>
  <c r="AS161" i="49"/>
  <c r="AT161" i="49" s="1"/>
  <c r="AS179" i="49"/>
  <c r="AT179" i="49" s="1"/>
  <c r="AS163" i="49"/>
  <c r="AT163" i="49" s="1"/>
  <c r="AS177" i="49"/>
  <c r="AT177" i="49" s="1"/>
  <c r="AS174" i="49"/>
  <c r="AT174" i="49" s="1"/>
  <c r="AS165" i="49"/>
  <c r="AT165" i="49" s="1"/>
  <c r="AS164" i="49"/>
  <c r="AT164" i="49" s="1"/>
  <c r="AS168" i="49"/>
  <c r="AT168" i="49" s="1"/>
  <c r="AS160" i="49"/>
  <c r="X178" i="51"/>
  <c r="Y178" i="51" s="1"/>
  <c r="X172" i="51"/>
  <c r="Y172" i="51" s="1"/>
  <c r="X173" i="51"/>
  <c r="Y173" i="51" s="1"/>
  <c r="X174" i="51"/>
  <c r="Y174" i="51" s="1"/>
  <c r="X179" i="51"/>
  <c r="Y179" i="51" s="1"/>
  <c r="X176" i="51"/>
  <c r="Y176" i="51" s="1"/>
  <c r="X177" i="51"/>
  <c r="Y177" i="51" s="1"/>
  <c r="X175" i="51"/>
  <c r="Y175" i="51" s="1"/>
  <c r="X171" i="51"/>
  <c r="Y171" i="51" s="1"/>
  <c r="X170" i="51"/>
  <c r="AE263" i="48"/>
  <c r="AE257" i="48"/>
  <c r="AE262" i="48"/>
  <c r="AE250" i="48"/>
  <c r="AE252" i="48"/>
  <c r="AE248" i="48"/>
  <c r="AE255" i="48"/>
  <c r="AE265" i="48"/>
  <c r="AE256" i="48"/>
  <c r="AE253" i="48"/>
  <c r="AE258" i="48"/>
  <c r="AE251" i="48"/>
  <c r="AE264" i="48"/>
  <c r="AE249" i="48"/>
  <c r="AE260" i="48"/>
  <c r="AE254" i="48"/>
  <c r="AE261" i="48"/>
  <c r="AE259" i="48"/>
  <c r="E272" i="48"/>
  <c r="AE247" i="48"/>
  <c r="AE246" i="48"/>
  <c r="AM249" i="48"/>
  <c r="J134" i="48"/>
  <c r="K134" i="48"/>
  <c r="D21" i="48"/>
  <c r="J120" i="48"/>
  <c r="D7" i="48"/>
  <c r="K120" i="48"/>
  <c r="J124" i="48"/>
  <c r="D11" i="48"/>
  <c r="K124" i="48"/>
  <c r="D12" i="48"/>
  <c r="J125" i="48"/>
  <c r="K125" i="48"/>
  <c r="D17" i="48"/>
  <c r="K130" i="48"/>
  <c r="J130" i="48"/>
  <c r="N311" i="51"/>
  <c r="T312" i="51"/>
  <c r="C16" i="49"/>
  <c r="J85" i="49"/>
  <c r="K85" i="49"/>
  <c r="K84" i="49"/>
  <c r="J84" i="49"/>
  <c r="C15" i="49"/>
  <c r="K79" i="49"/>
  <c r="J79" i="49"/>
  <c r="C10" i="49"/>
  <c r="K87" i="49"/>
  <c r="C18" i="49"/>
  <c r="J87" i="49"/>
  <c r="J86" i="49"/>
  <c r="K86" i="49"/>
  <c r="C17" i="49"/>
  <c r="AK202" i="48"/>
  <c r="AJ213" i="48" s="1"/>
  <c r="G229" i="48" s="1"/>
  <c r="AM203" i="48"/>
  <c r="AJ214" i="48" s="1"/>
  <c r="H229" i="48" s="1"/>
  <c r="P159" i="48"/>
  <c r="O171" i="48" s="1"/>
  <c r="F183" i="48" s="1"/>
  <c r="R160" i="48"/>
  <c r="O172" i="48" s="1"/>
  <c r="G183" i="48" s="1"/>
  <c r="B233" i="51"/>
  <c r="I236" i="51"/>
  <c r="F37" i="51" s="1"/>
  <c r="B240" i="51"/>
  <c r="B237" i="51"/>
  <c r="B234" i="51"/>
  <c r="B236" i="51"/>
  <c r="I242" i="51"/>
  <c r="F43" i="51" s="1"/>
  <c r="I238" i="51"/>
  <c r="F39" i="51" s="1"/>
  <c r="I240" i="51"/>
  <c r="F41" i="51" s="1"/>
  <c r="B239" i="51"/>
  <c r="I237" i="51"/>
  <c r="F38" i="51" s="1"/>
  <c r="B228" i="51"/>
  <c r="B235" i="51"/>
  <c r="B242" i="51"/>
  <c r="B223" i="51"/>
  <c r="I224" i="51"/>
  <c r="F25" i="51" s="1"/>
  <c r="I239" i="51"/>
  <c r="F40" i="51" s="1"/>
  <c r="B229" i="51"/>
  <c r="B232" i="51"/>
  <c r="B238" i="51"/>
  <c r="B230" i="51"/>
  <c r="B231" i="51"/>
  <c r="I223" i="51"/>
  <c r="F24" i="51" s="1"/>
  <c r="I235" i="51"/>
  <c r="F36" i="51" s="1"/>
  <c r="I226" i="51"/>
  <c r="F27" i="51" s="1"/>
  <c r="I225" i="51"/>
  <c r="F26" i="51" s="1"/>
  <c r="B241" i="51"/>
  <c r="B224" i="51"/>
  <c r="B243" i="51"/>
  <c r="B226" i="51"/>
  <c r="B225" i="51"/>
  <c r="B227" i="51"/>
  <c r="I233" i="51"/>
  <c r="F34" i="51" s="1"/>
  <c r="I243" i="51"/>
  <c r="F44" i="51" s="1"/>
  <c r="I218" i="51"/>
  <c r="I214" i="51"/>
  <c r="I216" i="51"/>
  <c r="I222" i="51"/>
  <c r="I221" i="51"/>
  <c r="I234" i="51"/>
  <c r="F35" i="51" s="1"/>
  <c r="I217" i="51"/>
  <c r="I241" i="51"/>
  <c r="F42" i="51" s="1"/>
  <c r="I229" i="51"/>
  <c r="F30" i="51" s="1"/>
  <c r="I232" i="51"/>
  <c r="F33" i="51" s="1"/>
  <c r="I219" i="51"/>
  <c r="I227" i="51"/>
  <c r="F28" i="51" s="1"/>
  <c r="I230" i="51"/>
  <c r="F31" i="51" s="1"/>
  <c r="I220" i="51"/>
  <c r="I231" i="51"/>
  <c r="F32" i="51" s="1"/>
  <c r="I215" i="51"/>
  <c r="I228" i="51"/>
  <c r="F29" i="51" s="1"/>
  <c r="I213" i="51"/>
  <c r="U294" i="47"/>
  <c r="U297" i="47" s="1"/>
  <c r="U295" i="47"/>
  <c r="U298" i="47" s="1"/>
  <c r="F14" i="48"/>
  <c r="J213" i="48"/>
  <c r="K213" i="48"/>
  <c r="F19" i="48"/>
  <c r="J218" i="48"/>
  <c r="K218" i="48"/>
  <c r="K216" i="48"/>
  <c r="F17" i="48"/>
  <c r="J216" i="48"/>
  <c r="J221" i="48"/>
  <c r="F22" i="48"/>
  <c r="K221" i="48"/>
  <c r="J220" i="48"/>
  <c r="F21" i="48"/>
  <c r="K220" i="48"/>
  <c r="J89" i="51"/>
  <c r="K89" i="51"/>
  <c r="C20" i="51"/>
  <c r="K92" i="51"/>
  <c r="C23" i="51"/>
  <c r="J92" i="51"/>
  <c r="K86" i="51"/>
  <c r="J86" i="51"/>
  <c r="C17" i="51"/>
  <c r="BG212" i="49"/>
  <c r="BH212" i="49" s="1"/>
  <c r="BG206" i="49"/>
  <c r="BH206" i="49" s="1"/>
  <c r="BG219" i="49"/>
  <c r="BH219" i="49" s="1"/>
  <c r="BG222" i="49"/>
  <c r="BH222" i="49" s="1"/>
  <c r="BG205" i="49"/>
  <c r="BH205" i="49" s="1"/>
  <c r="BG221" i="49"/>
  <c r="BH221" i="49" s="1"/>
  <c r="BG214" i="49"/>
  <c r="BH214" i="49" s="1"/>
  <c r="BG208" i="49"/>
  <c r="BH208" i="49" s="1"/>
  <c r="BG204" i="49"/>
  <c r="BH204" i="49" s="1"/>
  <c r="BG217" i="49"/>
  <c r="BH217" i="49" s="1"/>
  <c r="BG220" i="49"/>
  <c r="BH220" i="49" s="1"/>
  <c r="BG215" i="49"/>
  <c r="BH215" i="49" s="1"/>
  <c r="BG218" i="49"/>
  <c r="BH218" i="49" s="1"/>
  <c r="BG216" i="49"/>
  <c r="BH216" i="49" s="1"/>
  <c r="BG207" i="49"/>
  <c r="BH207" i="49" s="1"/>
  <c r="BG209" i="49"/>
  <c r="BH209" i="49" s="1"/>
  <c r="BG213" i="49"/>
  <c r="BH213" i="49" s="1"/>
  <c r="BG210" i="49"/>
  <c r="BH210" i="49" s="1"/>
  <c r="BG211" i="49"/>
  <c r="BH211" i="49" s="1"/>
  <c r="BG203" i="49"/>
  <c r="Q207" i="49"/>
  <c r="R207" i="49" s="1"/>
  <c r="Q215" i="49"/>
  <c r="R215" i="49" s="1"/>
  <c r="Q206" i="49"/>
  <c r="R206" i="49" s="1"/>
  <c r="Q219" i="49"/>
  <c r="R219" i="49" s="1"/>
  <c r="Q213" i="49"/>
  <c r="R213" i="49" s="1"/>
  <c r="Q222" i="49"/>
  <c r="R222" i="49" s="1"/>
  <c r="Q205" i="49"/>
  <c r="R205" i="49" s="1"/>
  <c r="Q211" i="49"/>
  <c r="R211" i="49" s="1"/>
  <c r="Q217" i="49"/>
  <c r="R217" i="49" s="1"/>
  <c r="Q208" i="49"/>
  <c r="R208" i="49" s="1"/>
  <c r="Q221" i="49"/>
  <c r="R221" i="49" s="1"/>
  <c r="Q212" i="49"/>
  <c r="R212" i="49" s="1"/>
  <c r="Q204" i="49"/>
  <c r="R204" i="49" s="1"/>
  <c r="Q214" i="49"/>
  <c r="R214" i="49" s="1"/>
  <c r="Q218" i="49"/>
  <c r="R218" i="49" s="1"/>
  <c r="Q216" i="49"/>
  <c r="R216" i="49" s="1"/>
  <c r="Q203" i="49"/>
  <c r="Q210" i="49"/>
  <c r="R210" i="49" s="1"/>
  <c r="Q209" i="49"/>
  <c r="R209" i="49" s="1"/>
  <c r="Q220" i="49"/>
  <c r="R220" i="49" s="1"/>
  <c r="AF203" i="48"/>
  <c r="AC214" i="48" s="1"/>
  <c r="H228" i="48" s="1"/>
  <c r="AD202" i="48"/>
  <c r="AC213" i="48" s="1"/>
  <c r="G228" i="48" s="1"/>
  <c r="E7" i="48"/>
  <c r="K163" i="48"/>
  <c r="J163" i="48"/>
  <c r="X167" i="49"/>
  <c r="Y167" i="49" s="1"/>
  <c r="X178" i="49"/>
  <c r="Y178" i="49" s="1"/>
  <c r="X166" i="49"/>
  <c r="Y166" i="49" s="1"/>
  <c r="X179" i="49"/>
  <c r="Y179" i="49" s="1"/>
  <c r="X161" i="49"/>
  <c r="Y161" i="49" s="1"/>
  <c r="X169" i="49"/>
  <c r="Y169" i="49" s="1"/>
  <c r="X170" i="49"/>
  <c r="Y170" i="49" s="1"/>
  <c r="X162" i="49"/>
  <c r="Y162" i="49" s="1"/>
  <c r="X165" i="49"/>
  <c r="Y165" i="49" s="1"/>
  <c r="X163" i="49"/>
  <c r="Y163" i="49" s="1"/>
  <c r="X172" i="49"/>
  <c r="Y172" i="49" s="1"/>
  <c r="X173" i="49"/>
  <c r="Y173" i="49" s="1"/>
  <c r="X177" i="49"/>
  <c r="Y177" i="49" s="1"/>
  <c r="X168" i="49"/>
  <c r="Y168" i="49" s="1"/>
  <c r="X164" i="49"/>
  <c r="Y164" i="49" s="1"/>
  <c r="X174" i="49"/>
  <c r="Y174" i="49" s="1"/>
  <c r="X175" i="49"/>
  <c r="Y175" i="49" s="1"/>
  <c r="X171" i="49"/>
  <c r="Y171" i="49" s="1"/>
  <c r="X176" i="49"/>
  <c r="Y176" i="49" s="1"/>
  <c r="X160" i="49"/>
  <c r="BM202" i="48"/>
  <c r="BL213" i="48" s="1"/>
  <c r="G233" i="48" s="1"/>
  <c r="BO203" i="48"/>
  <c r="BL214" i="48" s="1"/>
  <c r="H233" i="48" s="1"/>
  <c r="AZ218" i="51"/>
  <c r="BA218" i="51" s="1"/>
  <c r="AZ216" i="51"/>
  <c r="BA216" i="51" s="1"/>
  <c r="AZ215" i="51"/>
  <c r="BA215" i="51" s="1"/>
  <c r="AZ217" i="51"/>
  <c r="BA217" i="51" s="1"/>
  <c r="AZ220" i="51"/>
  <c r="BA220" i="51" s="1"/>
  <c r="AZ221" i="51"/>
  <c r="BA221" i="51" s="1"/>
  <c r="AZ222" i="51"/>
  <c r="BA222" i="51" s="1"/>
  <c r="AZ214" i="51"/>
  <c r="BA214" i="51" s="1"/>
  <c r="AZ219" i="51"/>
  <c r="BA219" i="51" s="1"/>
  <c r="AZ213" i="51"/>
  <c r="AS218" i="51"/>
  <c r="AT218" i="51" s="1"/>
  <c r="AS222" i="51"/>
  <c r="AT222" i="51" s="1"/>
  <c r="AS215" i="51"/>
  <c r="AT215" i="51" s="1"/>
  <c r="AS221" i="51"/>
  <c r="AT221" i="51" s="1"/>
  <c r="AS219" i="51"/>
  <c r="AT219" i="51" s="1"/>
  <c r="AS217" i="51"/>
  <c r="AT217" i="51" s="1"/>
  <c r="AS220" i="51"/>
  <c r="AT220" i="51" s="1"/>
  <c r="AS214" i="51"/>
  <c r="AT214" i="51" s="1"/>
  <c r="AS216" i="51"/>
  <c r="AT216" i="51" s="1"/>
  <c r="AS213" i="51"/>
  <c r="M265" i="51"/>
  <c r="E269" i="51"/>
  <c r="M259" i="51"/>
  <c r="M260" i="51"/>
  <c r="M258" i="51"/>
  <c r="M263" i="51"/>
  <c r="M264" i="51"/>
  <c r="M262" i="51"/>
  <c r="M257" i="51"/>
  <c r="M261" i="51"/>
  <c r="M256" i="51"/>
  <c r="O294" i="48"/>
  <c r="O297" i="48" s="1"/>
  <c r="O295" i="48"/>
  <c r="O298" i="48" s="1"/>
  <c r="AR159" i="48"/>
  <c r="AQ171" i="48" s="1"/>
  <c r="F187" i="48" s="1"/>
  <c r="AT160" i="48"/>
  <c r="AQ172" i="48" s="1"/>
  <c r="G187" i="48" s="1"/>
  <c r="D8" i="48"/>
  <c r="K121" i="48"/>
  <c r="J121" i="48"/>
  <c r="J91" i="49"/>
  <c r="C22" i="49"/>
  <c r="K91" i="49"/>
  <c r="J74" i="49"/>
  <c r="C5" i="49"/>
  <c r="K74" i="49"/>
  <c r="F12" i="48"/>
  <c r="J211" i="48"/>
  <c r="K211" i="48"/>
  <c r="F7" i="48"/>
  <c r="J206" i="48"/>
  <c r="K206" i="48"/>
  <c r="AT203" i="48"/>
  <c r="AQ214" i="48" s="1"/>
  <c r="H230" i="48" s="1"/>
  <c r="AR202" i="48"/>
  <c r="AQ213" i="48" s="1"/>
  <c r="G230" i="48" s="1"/>
  <c r="C14" i="51"/>
  <c r="H72" i="51"/>
  <c r="F78" i="51" s="1"/>
  <c r="C46" i="51" s="1"/>
  <c r="J83" i="51"/>
  <c r="K83" i="51"/>
  <c r="C15" i="51"/>
  <c r="K84" i="51"/>
  <c r="J84" i="51"/>
  <c r="K165" i="48"/>
  <c r="E9" i="48"/>
  <c r="J165" i="48"/>
  <c r="E17" i="48"/>
  <c r="K173" i="48"/>
  <c r="J173" i="48"/>
  <c r="W202" i="48"/>
  <c r="V213" i="48" s="1"/>
  <c r="G227" i="48" s="1"/>
  <c r="Y203" i="48"/>
  <c r="V214" i="48" s="1"/>
  <c r="H227" i="48" s="1"/>
  <c r="AK159" i="48"/>
  <c r="AJ171" i="48" s="1"/>
  <c r="F186" i="48" s="1"/>
  <c r="AM160" i="48"/>
  <c r="AJ172" i="48" s="1"/>
  <c r="G186" i="48" s="1"/>
  <c r="BA160" i="48"/>
  <c r="AX172" i="48" s="1"/>
  <c r="G188" i="48" s="1"/>
  <c r="AY159" i="48"/>
  <c r="AX171" i="48" s="1"/>
  <c r="F188" i="48" s="1"/>
  <c r="Y263" i="49"/>
  <c r="E271" i="49"/>
  <c r="Y255" i="49"/>
  <c r="Y247" i="49"/>
  <c r="Y249" i="49"/>
  <c r="Y254" i="49"/>
  <c r="Y252" i="49"/>
  <c r="Y248" i="49"/>
  <c r="Y257" i="49"/>
  <c r="Y262" i="49"/>
  <c r="Y260" i="49"/>
  <c r="Y265" i="49"/>
  <c r="Y250" i="49"/>
  <c r="Y264" i="49"/>
  <c r="Y256" i="49"/>
  <c r="Y261" i="49"/>
  <c r="Y258" i="49"/>
  <c r="Y253" i="49"/>
  <c r="Y259" i="49"/>
  <c r="Y251" i="49"/>
  <c r="Y246" i="49"/>
  <c r="AG249" i="49"/>
  <c r="Q170" i="49"/>
  <c r="R170" i="49" s="1"/>
  <c r="Q175" i="49"/>
  <c r="R175" i="49" s="1"/>
  <c r="Q179" i="49"/>
  <c r="R179" i="49" s="1"/>
  <c r="Q167" i="49"/>
  <c r="R167" i="49" s="1"/>
  <c r="Q169" i="49"/>
  <c r="R169" i="49" s="1"/>
  <c r="Q161" i="49"/>
  <c r="R161" i="49" s="1"/>
  <c r="Q166" i="49"/>
  <c r="R166" i="49" s="1"/>
  <c r="Q165" i="49"/>
  <c r="R165" i="49" s="1"/>
  <c r="Q172" i="49"/>
  <c r="R172" i="49" s="1"/>
  <c r="Q163" i="49"/>
  <c r="R163" i="49" s="1"/>
  <c r="Q178" i="49"/>
  <c r="R178" i="49" s="1"/>
  <c r="Q162" i="49"/>
  <c r="R162" i="49" s="1"/>
  <c r="Q174" i="49"/>
  <c r="R174" i="49" s="1"/>
  <c r="Q164" i="49"/>
  <c r="R164" i="49" s="1"/>
  <c r="Q168" i="49"/>
  <c r="R168" i="49" s="1"/>
  <c r="Q171" i="49"/>
  <c r="R171" i="49" s="1"/>
  <c r="Q173" i="49"/>
  <c r="R173" i="49" s="1"/>
  <c r="Q176" i="49"/>
  <c r="R176" i="49" s="1"/>
  <c r="Q160" i="49"/>
  <c r="Q177" i="49"/>
  <c r="R177" i="49" s="1"/>
  <c r="BN172" i="51"/>
  <c r="BO172" i="51" s="1"/>
  <c r="BN176" i="51"/>
  <c r="BO176" i="51" s="1"/>
  <c r="BN177" i="51"/>
  <c r="BO177" i="51" s="1"/>
  <c r="BN179" i="51"/>
  <c r="BO179" i="51" s="1"/>
  <c r="BN173" i="51"/>
  <c r="BO173" i="51" s="1"/>
  <c r="BN174" i="51"/>
  <c r="BO174" i="51" s="1"/>
  <c r="BN171" i="51"/>
  <c r="BO171" i="51" s="1"/>
  <c r="BN175" i="51"/>
  <c r="BO175" i="51" s="1"/>
  <c r="BN170" i="51"/>
  <c r="BN178" i="51"/>
  <c r="BO178" i="51" s="1"/>
  <c r="AA254" i="48"/>
  <c r="AA253" i="48"/>
  <c r="AA255" i="48" s="1"/>
  <c r="F80" i="48"/>
  <c r="C48" i="48" s="1"/>
  <c r="M307" i="51"/>
  <c r="M305" i="51"/>
  <c r="M306" i="51"/>
  <c r="M308" i="51"/>
  <c r="M301" i="51"/>
  <c r="M303" i="51"/>
  <c r="M304" i="51"/>
  <c r="E312" i="51"/>
  <c r="M300" i="51"/>
  <c r="M302" i="51"/>
  <c r="M299" i="51"/>
  <c r="W159" i="48"/>
  <c r="V171" i="48" s="1"/>
  <c r="F184" i="48" s="1"/>
  <c r="Y160" i="48"/>
  <c r="V172" i="48" s="1"/>
  <c r="G184" i="48" s="1"/>
  <c r="M303" i="49"/>
  <c r="M300" i="49"/>
  <c r="M293" i="49"/>
  <c r="M308" i="49"/>
  <c r="M306" i="49"/>
  <c r="M307" i="49"/>
  <c r="M297" i="49"/>
  <c r="M298" i="49"/>
  <c r="M301" i="49"/>
  <c r="M304" i="49"/>
  <c r="M291" i="49"/>
  <c r="M290" i="49"/>
  <c r="E312" i="49"/>
  <c r="M305" i="49"/>
  <c r="M294" i="49"/>
  <c r="M292" i="49"/>
  <c r="M302" i="49"/>
  <c r="M299" i="49"/>
  <c r="M295" i="49"/>
  <c r="M296" i="49"/>
  <c r="M289" i="49"/>
  <c r="J127" i="48"/>
  <c r="D14" i="48"/>
  <c r="K127" i="48"/>
  <c r="D18" i="48"/>
  <c r="J131" i="48"/>
  <c r="K131" i="48"/>
  <c r="D15" i="48"/>
  <c r="J128" i="48"/>
  <c r="K128" i="48"/>
  <c r="J123" i="48"/>
  <c r="K123" i="48"/>
  <c r="D10" i="48"/>
  <c r="D20" i="48"/>
  <c r="J133" i="48"/>
  <c r="K133" i="48"/>
  <c r="AE204" i="49"/>
  <c r="AF204" i="49" s="1"/>
  <c r="AE214" i="49"/>
  <c r="AF214" i="49" s="1"/>
  <c r="AE208" i="49"/>
  <c r="AF208" i="49" s="1"/>
  <c r="AE211" i="49"/>
  <c r="AF211" i="49" s="1"/>
  <c r="AE209" i="49"/>
  <c r="AF209" i="49" s="1"/>
  <c r="AE212" i="49"/>
  <c r="AF212" i="49" s="1"/>
  <c r="AE218" i="49"/>
  <c r="AF218" i="49" s="1"/>
  <c r="AE219" i="49"/>
  <c r="AF219" i="49" s="1"/>
  <c r="AE215" i="49"/>
  <c r="AF215" i="49" s="1"/>
  <c r="AE222" i="49"/>
  <c r="AF222" i="49" s="1"/>
  <c r="AE216" i="49"/>
  <c r="AF216" i="49" s="1"/>
  <c r="AE205" i="49"/>
  <c r="AF205" i="49" s="1"/>
  <c r="AE210" i="49"/>
  <c r="AF210" i="49" s="1"/>
  <c r="AE213" i="49"/>
  <c r="AF213" i="49" s="1"/>
  <c r="AE221" i="49"/>
  <c r="AF221" i="49" s="1"/>
  <c r="AE217" i="49"/>
  <c r="AF217" i="49" s="1"/>
  <c r="AE207" i="49"/>
  <c r="AF207" i="49" s="1"/>
  <c r="AE206" i="49"/>
  <c r="AF206" i="49" s="1"/>
  <c r="AE220" i="49"/>
  <c r="AF220" i="49" s="1"/>
  <c r="AE203" i="49"/>
  <c r="C4" i="49"/>
  <c r="K73" i="49"/>
  <c r="J73" i="49"/>
  <c r="H72" i="49"/>
  <c r="F78" i="49" s="1"/>
  <c r="C46" i="49" s="1"/>
  <c r="K82" i="49"/>
  <c r="C13" i="49"/>
  <c r="J82" i="49"/>
  <c r="K81" i="49"/>
  <c r="C12" i="49"/>
  <c r="J81" i="49"/>
  <c r="K89" i="49"/>
  <c r="J89" i="49"/>
  <c r="C20" i="49"/>
  <c r="J90" i="49"/>
  <c r="K90" i="49"/>
  <c r="C21" i="49"/>
  <c r="C8" i="49"/>
  <c r="J77" i="49"/>
  <c r="K77" i="49"/>
  <c r="BF202" i="48"/>
  <c r="BE213" i="48" s="1"/>
  <c r="G232" i="48" s="1"/>
  <c r="BH203" i="48"/>
  <c r="BE214" i="48" s="1"/>
  <c r="H232" i="48" s="1"/>
  <c r="Q221" i="51"/>
  <c r="R221" i="51" s="1"/>
  <c r="Q222" i="51"/>
  <c r="R222" i="51" s="1"/>
  <c r="Q214" i="51"/>
  <c r="R214" i="51" s="1"/>
  <c r="Q220" i="51"/>
  <c r="R220" i="51" s="1"/>
  <c r="Q215" i="51"/>
  <c r="R215" i="51" s="1"/>
  <c r="Q217" i="51"/>
  <c r="R217" i="51" s="1"/>
  <c r="Q216" i="51"/>
  <c r="R216" i="51" s="1"/>
  <c r="Q219" i="51"/>
  <c r="R219" i="51" s="1"/>
  <c r="Q218" i="51"/>
  <c r="R218" i="51" s="1"/>
  <c r="Q213" i="51"/>
  <c r="BG220" i="51"/>
  <c r="BH220" i="51" s="1"/>
  <c r="BG217" i="51"/>
  <c r="BH217" i="51" s="1"/>
  <c r="BG222" i="51"/>
  <c r="BH222" i="51" s="1"/>
  <c r="BG218" i="51"/>
  <c r="BH218" i="51" s="1"/>
  <c r="BG215" i="51"/>
  <c r="BH215" i="51" s="1"/>
  <c r="BG221" i="51"/>
  <c r="BH221" i="51" s="1"/>
  <c r="BG214" i="51"/>
  <c r="BH214" i="51" s="1"/>
  <c r="BG216" i="51"/>
  <c r="BH216" i="51" s="1"/>
  <c r="BG219" i="51"/>
  <c r="BH219" i="51" s="1"/>
  <c r="BG213" i="51"/>
  <c r="BH160" i="48"/>
  <c r="BE172" i="48" s="1"/>
  <c r="G189" i="48" s="1"/>
  <c r="BF159" i="48"/>
  <c r="BE171" i="48" s="1"/>
  <c r="F189" i="48" s="1"/>
  <c r="Y298" i="47"/>
  <c r="Y293" i="47"/>
  <c r="Y295" i="47"/>
  <c r="Y300" i="47"/>
  <c r="Y299" i="47"/>
  <c r="Y302" i="47"/>
  <c r="Y297" i="47"/>
  <c r="Y291" i="47"/>
  <c r="Y305" i="47"/>
  <c r="Y290" i="47"/>
  <c r="Y304" i="47"/>
  <c r="Y308" i="47"/>
  <c r="E314" i="47"/>
  <c r="Y307" i="47"/>
  <c r="Y294" i="47"/>
  <c r="Y303" i="47"/>
  <c r="Y292" i="47"/>
  <c r="Y306" i="47"/>
  <c r="Y296" i="47"/>
  <c r="Y301" i="47"/>
  <c r="Y289" i="47"/>
  <c r="AG292" i="47"/>
  <c r="F18" i="48"/>
  <c r="K217" i="48"/>
  <c r="J217" i="48"/>
  <c r="K214" i="48"/>
  <c r="J214" i="48"/>
  <c r="F15" i="48"/>
  <c r="J205" i="48"/>
  <c r="K205" i="48"/>
  <c r="F6" i="48"/>
  <c r="K212" i="48"/>
  <c r="J212" i="48"/>
  <c r="F13" i="48"/>
  <c r="K88" i="51"/>
  <c r="C19" i="51"/>
  <c r="J88" i="51"/>
  <c r="X207" i="49"/>
  <c r="Y207" i="49" s="1"/>
  <c r="X211" i="49"/>
  <c r="Y211" i="49" s="1"/>
  <c r="X210" i="49"/>
  <c r="Y210" i="49" s="1"/>
  <c r="X220" i="49"/>
  <c r="Y220" i="49" s="1"/>
  <c r="X205" i="49"/>
  <c r="Y205" i="49" s="1"/>
  <c r="X208" i="49"/>
  <c r="Y208" i="49" s="1"/>
  <c r="X212" i="49"/>
  <c r="Y212" i="49" s="1"/>
  <c r="X206" i="49"/>
  <c r="Y206" i="49" s="1"/>
  <c r="X216" i="49"/>
  <c r="Y216" i="49" s="1"/>
  <c r="X209" i="49"/>
  <c r="Y209" i="49" s="1"/>
  <c r="X215" i="49"/>
  <c r="Y215" i="49" s="1"/>
  <c r="X213" i="49"/>
  <c r="Y213" i="49" s="1"/>
  <c r="X222" i="49"/>
  <c r="Y222" i="49" s="1"/>
  <c r="X217" i="49"/>
  <c r="Y217" i="49" s="1"/>
  <c r="X214" i="49"/>
  <c r="Y214" i="49" s="1"/>
  <c r="X218" i="49"/>
  <c r="Y218" i="49" s="1"/>
  <c r="X219" i="49"/>
  <c r="Y219" i="49" s="1"/>
  <c r="X221" i="49"/>
  <c r="Y221" i="49" s="1"/>
  <c r="X204" i="49"/>
  <c r="Y204" i="49" s="1"/>
  <c r="X203" i="49"/>
  <c r="BO160" i="48"/>
  <c r="BL172" i="48" s="1"/>
  <c r="G190" i="48" s="1"/>
  <c r="BM159" i="48"/>
  <c r="BL171" i="48" s="1"/>
  <c r="F190" i="48" s="1"/>
  <c r="AZ215" i="49"/>
  <c r="BA215" i="49" s="1"/>
  <c r="AZ217" i="49"/>
  <c r="BA217" i="49" s="1"/>
  <c r="AZ211" i="49"/>
  <c r="BA211" i="49" s="1"/>
  <c r="AZ221" i="49"/>
  <c r="BA221" i="49" s="1"/>
  <c r="AZ216" i="49"/>
  <c r="BA216" i="49" s="1"/>
  <c r="AZ212" i="49"/>
  <c r="BA212" i="49" s="1"/>
  <c r="AZ206" i="49"/>
  <c r="BA206" i="49" s="1"/>
  <c r="AZ219" i="49"/>
  <c r="BA219" i="49" s="1"/>
  <c r="AZ208" i="49"/>
  <c r="BA208" i="49" s="1"/>
  <c r="AZ222" i="49"/>
  <c r="BA222" i="49" s="1"/>
  <c r="AZ204" i="49"/>
  <c r="BA204" i="49" s="1"/>
  <c r="AZ220" i="49"/>
  <c r="BA220" i="49" s="1"/>
  <c r="AZ213" i="49"/>
  <c r="BA213" i="49" s="1"/>
  <c r="AZ203" i="49"/>
  <c r="AZ207" i="49"/>
  <c r="BA207" i="49" s="1"/>
  <c r="AZ214" i="49"/>
  <c r="BA214" i="49" s="1"/>
  <c r="AZ205" i="49"/>
  <c r="BA205" i="49" s="1"/>
  <c r="AZ218" i="49"/>
  <c r="BA218" i="49" s="1"/>
  <c r="AZ210" i="49"/>
  <c r="BA210" i="49" s="1"/>
  <c r="AZ209" i="49"/>
  <c r="BA209" i="49" s="1"/>
  <c r="E14" i="48"/>
  <c r="K170" i="48"/>
  <c r="J170" i="48"/>
  <c r="J164" i="48"/>
  <c r="E8" i="48"/>
  <c r="K168" i="48"/>
  <c r="E12" i="48"/>
  <c r="J168" i="48"/>
  <c r="N311" i="49"/>
  <c r="T312" i="49"/>
  <c r="AY202" i="48"/>
  <c r="AX213" i="48" s="1"/>
  <c r="G231" i="48" s="1"/>
  <c r="BA203" i="48"/>
  <c r="AX214" i="48" s="1"/>
  <c r="H231" i="48" s="1"/>
  <c r="AC246" i="47"/>
  <c r="AA258" i="47" s="1"/>
  <c r="G271" i="47" s="1"/>
  <c r="AA245" i="47"/>
  <c r="AA257" i="47" s="1"/>
  <c r="F271" i="47" s="1"/>
  <c r="AS213" i="49"/>
  <c r="AT213" i="49" s="1"/>
  <c r="AS222" i="49"/>
  <c r="AT222" i="49" s="1"/>
  <c r="AS217" i="49"/>
  <c r="AT217" i="49" s="1"/>
  <c r="AS209" i="49"/>
  <c r="AT209" i="49" s="1"/>
  <c r="AS214" i="49"/>
  <c r="AT214" i="49" s="1"/>
  <c r="AS212" i="49"/>
  <c r="AT212" i="49" s="1"/>
  <c r="AS215" i="49"/>
  <c r="AT215" i="49" s="1"/>
  <c r="AS220" i="49"/>
  <c r="AT220" i="49" s="1"/>
  <c r="AS206" i="49"/>
  <c r="AT206" i="49" s="1"/>
  <c r="AS218" i="49"/>
  <c r="AT218" i="49" s="1"/>
  <c r="AS208" i="49"/>
  <c r="AT208" i="49" s="1"/>
  <c r="AS210" i="49"/>
  <c r="AT210" i="49" s="1"/>
  <c r="AS219" i="49"/>
  <c r="AT219" i="49" s="1"/>
  <c r="AS204" i="49"/>
  <c r="AT204" i="49" s="1"/>
  <c r="AS211" i="49"/>
  <c r="AT211" i="49" s="1"/>
  <c r="AS216" i="49"/>
  <c r="AT216" i="49" s="1"/>
  <c r="AS205" i="49"/>
  <c r="AT205" i="49" s="1"/>
  <c r="AS207" i="49"/>
  <c r="AT207" i="49" s="1"/>
  <c r="AS203" i="49"/>
  <c r="AS221" i="49"/>
  <c r="AT221" i="49" s="1"/>
  <c r="Z312" i="48"/>
  <c r="AF312" i="48" s="1"/>
  <c r="AL312" i="48" s="1"/>
  <c r="AR312" i="48" s="1"/>
  <c r="AX312" i="48" s="1"/>
  <c r="BD312" i="48" s="1"/>
  <c r="BJ312" i="48" s="1"/>
  <c r="U292" i="48"/>
  <c r="P202" i="48"/>
  <c r="O213" i="48" s="1"/>
  <c r="G226" i="48" s="1"/>
  <c r="R203" i="48"/>
  <c r="O214" i="48" s="1"/>
  <c r="H226" i="48" s="1"/>
  <c r="D4" i="48"/>
  <c r="H116" i="48"/>
  <c r="G127" i="48" s="1"/>
  <c r="D46" i="48" s="1"/>
  <c r="J117" i="48"/>
  <c r="K117" i="48"/>
  <c r="D9" i="48"/>
  <c r="K122" i="48"/>
  <c r="J122" i="48"/>
  <c r="C11" i="49"/>
  <c r="J80" i="49"/>
  <c r="K80" i="49"/>
  <c r="BN164" i="49"/>
  <c r="BO164" i="49" s="1"/>
  <c r="BN171" i="49"/>
  <c r="BO171" i="49" s="1"/>
  <c r="BN175" i="49"/>
  <c r="BO175" i="49" s="1"/>
  <c r="BN161" i="49"/>
  <c r="BO161" i="49" s="1"/>
  <c r="BN179" i="49"/>
  <c r="BO179" i="49" s="1"/>
  <c r="BN176" i="49"/>
  <c r="BO176" i="49" s="1"/>
  <c r="BN174" i="49"/>
  <c r="BO174" i="49" s="1"/>
  <c r="BN165" i="49"/>
  <c r="BO165" i="49" s="1"/>
  <c r="BN170" i="49"/>
  <c r="BO170" i="49" s="1"/>
  <c r="BN168" i="49"/>
  <c r="BO168" i="49" s="1"/>
  <c r="BN172" i="49"/>
  <c r="BO172" i="49" s="1"/>
  <c r="BN163" i="49"/>
  <c r="BO163" i="49" s="1"/>
  <c r="BN162" i="49"/>
  <c r="BO162" i="49" s="1"/>
  <c r="BN169" i="49"/>
  <c r="BO169" i="49" s="1"/>
  <c r="BN177" i="49"/>
  <c r="BO177" i="49" s="1"/>
  <c r="BN178" i="49"/>
  <c r="BO178" i="49" s="1"/>
  <c r="BN166" i="49"/>
  <c r="BO166" i="49" s="1"/>
  <c r="BN167" i="49"/>
  <c r="BO167" i="49" s="1"/>
  <c r="BN173" i="49"/>
  <c r="BO173" i="49" s="1"/>
  <c r="BN160" i="49"/>
  <c r="K204" i="48"/>
  <c r="F5" i="48"/>
  <c r="J204" i="48"/>
  <c r="B198" i="51"/>
  <c r="B190" i="51"/>
  <c r="B181" i="51"/>
  <c r="B186" i="51"/>
  <c r="B187" i="51"/>
  <c r="I199" i="51"/>
  <c r="E43" i="51" s="1"/>
  <c r="B199" i="51"/>
  <c r="B188" i="51"/>
  <c r="B196" i="51"/>
  <c r="B189" i="51"/>
  <c r="B180" i="51"/>
  <c r="B192" i="51"/>
  <c r="B185" i="51"/>
  <c r="B183" i="51"/>
  <c r="B197" i="51"/>
  <c r="B193" i="51"/>
  <c r="B194" i="51"/>
  <c r="B195" i="51"/>
  <c r="B184" i="51"/>
  <c r="I184" i="51"/>
  <c r="E28" i="51" s="1"/>
  <c r="I195" i="51"/>
  <c r="E39" i="51" s="1"/>
  <c r="I191" i="51"/>
  <c r="E35" i="51" s="1"/>
  <c r="I189" i="51"/>
  <c r="E33" i="51" s="1"/>
  <c r="I197" i="51"/>
  <c r="E41" i="51" s="1"/>
  <c r="I182" i="51"/>
  <c r="E26" i="51" s="1"/>
  <c r="I192" i="51"/>
  <c r="E36" i="51" s="1"/>
  <c r="B200" i="51"/>
  <c r="I200" i="51"/>
  <c r="E44" i="51" s="1"/>
  <c r="I186" i="51"/>
  <c r="E30" i="51" s="1"/>
  <c r="I198" i="51"/>
  <c r="E42" i="51" s="1"/>
  <c r="I185" i="51"/>
  <c r="E29" i="51" s="1"/>
  <c r="B191" i="51"/>
  <c r="I187" i="51"/>
  <c r="E31" i="51" s="1"/>
  <c r="I190" i="51"/>
  <c r="E34" i="51" s="1"/>
  <c r="I181" i="51"/>
  <c r="E25" i="51" s="1"/>
  <c r="I193" i="51"/>
  <c r="E37" i="51" s="1"/>
  <c r="I183" i="51"/>
  <c r="E27" i="51" s="1"/>
  <c r="I188" i="51"/>
  <c r="E32" i="51" s="1"/>
  <c r="I194" i="51"/>
  <c r="E38" i="51" s="1"/>
  <c r="B182" i="51"/>
  <c r="I196" i="51"/>
  <c r="E40" i="51" s="1"/>
  <c r="I180" i="51"/>
  <c r="E24" i="51" s="1"/>
  <c r="I178" i="51"/>
  <c r="I174" i="51"/>
  <c r="I176" i="51"/>
  <c r="I173" i="51"/>
  <c r="I177" i="51"/>
  <c r="I172" i="51"/>
  <c r="I175" i="51"/>
  <c r="I171" i="51"/>
  <c r="I179" i="51"/>
  <c r="I170" i="51"/>
  <c r="E18" i="48"/>
  <c r="J174" i="48"/>
  <c r="K174" i="48"/>
  <c r="AM253" i="47"/>
  <c r="AM255" i="47" s="1"/>
  <c r="AM254" i="47"/>
  <c r="J176" i="48"/>
  <c r="E20" i="48"/>
  <c r="K176" i="48"/>
  <c r="E11" i="48"/>
  <c r="J167" i="48"/>
  <c r="K167" i="48"/>
  <c r="AQ248" i="47"/>
  <c r="E274" i="47"/>
  <c r="AQ255" i="47"/>
  <c r="AQ247" i="47"/>
  <c r="AQ264" i="47"/>
  <c r="AQ260" i="47"/>
  <c r="AQ265" i="47"/>
  <c r="AQ262" i="47"/>
  <c r="AQ254" i="47"/>
  <c r="AQ253" i="47"/>
  <c r="AQ256" i="47"/>
  <c r="AQ258" i="47"/>
  <c r="AQ252" i="47"/>
  <c r="AQ259" i="47"/>
  <c r="AQ251" i="47"/>
  <c r="AQ263" i="47"/>
  <c r="AQ250" i="47"/>
  <c r="AQ246" i="47"/>
  <c r="AQ257" i="47"/>
  <c r="AQ249" i="47"/>
  <c r="AQ261" i="47"/>
  <c r="AY249" i="47"/>
  <c r="B194" i="49"/>
  <c r="B183" i="49"/>
  <c r="B188" i="49"/>
  <c r="B181" i="49"/>
  <c r="B189" i="49"/>
  <c r="B198" i="49"/>
  <c r="I186" i="49"/>
  <c r="E30" i="49" s="1"/>
  <c r="B195" i="49"/>
  <c r="B190" i="49"/>
  <c r="B182" i="49"/>
  <c r="B192" i="49"/>
  <c r="B193" i="49"/>
  <c r="I195" i="49"/>
  <c r="E39" i="49" s="1"/>
  <c r="I200" i="49"/>
  <c r="E44" i="49" s="1"/>
  <c r="B186" i="49"/>
  <c r="B191" i="49"/>
  <c r="B196" i="49"/>
  <c r="B185" i="49"/>
  <c r="B199" i="49"/>
  <c r="I184" i="49"/>
  <c r="E28" i="49" s="1"/>
  <c r="B187" i="49"/>
  <c r="B197" i="49"/>
  <c r="B180" i="49"/>
  <c r="B200" i="49"/>
  <c r="B184" i="49"/>
  <c r="I180" i="49"/>
  <c r="E24" i="49" s="1"/>
  <c r="I185" i="49"/>
  <c r="E29" i="49" s="1"/>
  <c r="I198" i="49"/>
  <c r="E42" i="49" s="1"/>
  <c r="I197" i="49"/>
  <c r="E41" i="49" s="1"/>
  <c r="I190" i="49"/>
  <c r="E34" i="49" s="1"/>
  <c r="I188" i="49"/>
  <c r="E32" i="49" s="1"/>
  <c r="I191" i="49"/>
  <c r="E35" i="49" s="1"/>
  <c r="I189" i="49"/>
  <c r="E33" i="49" s="1"/>
  <c r="I194" i="49"/>
  <c r="E38" i="49" s="1"/>
  <c r="I178" i="49"/>
  <c r="I179" i="49"/>
  <c r="I163" i="49"/>
  <c r="I169" i="49"/>
  <c r="I166" i="49"/>
  <c r="I174" i="49"/>
  <c r="I171" i="49"/>
  <c r="I167" i="49"/>
  <c r="I176" i="49"/>
  <c r="I168" i="49"/>
  <c r="I162" i="49"/>
  <c r="I196" i="49"/>
  <c r="E40" i="49" s="1"/>
  <c r="I181" i="49"/>
  <c r="E25" i="49" s="1"/>
  <c r="I199" i="49"/>
  <c r="E43" i="49" s="1"/>
  <c r="I175" i="49"/>
  <c r="I172" i="49"/>
  <c r="I160" i="49"/>
  <c r="I183" i="49"/>
  <c r="E27" i="49" s="1"/>
  <c r="I193" i="49"/>
  <c r="E37" i="49" s="1"/>
  <c r="I192" i="49"/>
  <c r="E36" i="49" s="1"/>
  <c r="I182" i="49"/>
  <c r="E26" i="49" s="1"/>
  <c r="I187" i="49"/>
  <c r="E31" i="49" s="1"/>
  <c r="I161" i="49"/>
  <c r="I173" i="49"/>
  <c r="I177" i="49"/>
  <c r="I164" i="49"/>
  <c r="I165" i="49"/>
  <c r="I170" i="49"/>
  <c r="BG172" i="51"/>
  <c r="BH172" i="51" s="1"/>
  <c r="BG179" i="51"/>
  <c r="BH179" i="51" s="1"/>
  <c r="BG177" i="51"/>
  <c r="BH177" i="51" s="1"/>
  <c r="BG178" i="51"/>
  <c r="BH178" i="51" s="1"/>
  <c r="BG176" i="51"/>
  <c r="BH176" i="51" s="1"/>
  <c r="BG173" i="51"/>
  <c r="BH173" i="51" s="1"/>
  <c r="BG171" i="51"/>
  <c r="BH171" i="51" s="1"/>
  <c r="BG175" i="51"/>
  <c r="BH175" i="51" s="1"/>
  <c r="BG174" i="51"/>
  <c r="BH174" i="51" s="1"/>
  <c r="BG170" i="51"/>
  <c r="F81" i="48"/>
  <c r="C49" i="48" s="1"/>
  <c r="BN215" i="49"/>
  <c r="BO215" i="49" s="1"/>
  <c r="BN221" i="49"/>
  <c r="BO221" i="49" s="1"/>
  <c r="BN213" i="49"/>
  <c r="BO213" i="49" s="1"/>
  <c r="BN219" i="49"/>
  <c r="BO219" i="49" s="1"/>
  <c r="BN216" i="49"/>
  <c r="BO216" i="49" s="1"/>
  <c r="BN218" i="49"/>
  <c r="BO218" i="49" s="1"/>
  <c r="BN220" i="49"/>
  <c r="BO220" i="49" s="1"/>
  <c r="BN208" i="49"/>
  <c r="BO208" i="49" s="1"/>
  <c r="BN209" i="49"/>
  <c r="BO209" i="49" s="1"/>
  <c r="BN217" i="49"/>
  <c r="BO217" i="49" s="1"/>
  <c r="BN205" i="49"/>
  <c r="BO205" i="49" s="1"/>
  <c r="BN206" i="49"/>
  <c r="BO206" i="49" s="1"/>
  <c r="BN207" i="49"/>
  <c r="BO207" i="49" s="1"/>
  <c r="BN214" i="49"/>
  <c r="BO214" i="49" s="1"/>
  <c r="BN212" i="49"/>
  <c r="BO212" i="49" s="1"/>
  <c r="BN222" i="49"/>
  <c r="BO222" i="49" s="1"/>
  <c r="BN204" i="49"/>
  <c r="BO204" i="49" s="1"/>
  <c r="BN211" i="49"/>
  <c r="BO211" i="49" s="1"/>
  <c r="BN210" i="49"/>
  <c r="BO210" i="49" s="1"/>
  <c r="BN203" i="49"/>
  <c r="AF160" i="48"/>
  <c r="AC172" i="48" s="1"/>
  <c r="G185" i="48" s="1"/>
  <c r="AD159" i="48"/>
  <c r="AC171" i="48" s="1"/>
  <c r="F185" i="48" s="1"/>
  <c r="BU214" i="51"/>
  <c r="BV214" i="51" s="1"/>
  <c r="BU222" i="51"/>
  <c r="BV222" i="51" s="1"/>
  <c r="BU219" i="51"/>
  <c r="BV219" i="51" s="1"/>
  <c r="BU220" i="51"/>
  <c r="BV220" i="51" s="1"/>
  <c r="BU217" i="51"/>
  <c r="BV217" i="51" s="1"/>
  <c r="BU216" i="51"/>
  <c r="BV216" i="51" s="1"/>
  <c r="BU215" i="51"/>
  <c r="BV215" i="51" s="1"/>
  <c r="BU218" i="51"/>
  <c r="BV218" i="51" s="1"/>
  <c r="BU221" i="51"/>
  <c r="BV221" i="51" s="1"/>
  <c r="BU213" i="51"/>
  <c r="I155" i="51"/>
  <c r="D42" i="51" s="1"/>
  <c r="I139" i="51"/>
  <c r="D26" i="51" s="1"/>
  <c r="I145" i="51"/>
  <c r="D32" i="51" s="1"/>
  <c r="B140" i="51"/>
  <c r="C140" i="51" s="1"/>
  <c r="B142" i="51"/>
  <c r="C142" i="51" s="1"/>
  <c r="I147" i="51"/>
  <c r="D34" i="51" s="1"/>
  <c r="I151" i="51"/>
  <c r="D38" i="51" s="1"/>
  <c r="I150" i="51"/>
  <c r="D37" i="51" s="1"/>
  <c r="I157" i="51"/>
  <c r="D44" i="51" s="1"/>
  <c r="B139" i="51"/>
  <c r="C139" i="51" s="1"/>
  <c r="I149" i="51"/>
  <c r="D36" i="51" s="1"/>
  <c r="I140" i="51"/>
  <c r="D27" i="51" s="1"/>
  <c r="I138" i="51"/>
  <c r="D25" i="51" s="1"/>
  <c r="I152" i="51"/>
  <c r="D39" i="51" s="1"/>
  <c r="B152" i="51"/>
  <c r="C152" i="51" s="1"/>
  <c r="B148" i="51"/>
  <c r="C148" i="51" s="1"/>
  <c r="B150" i="51"/>
  <c r="C150" i="51" s="1"/>
  <c r="I137" i="51"/>
  <c r="D24" i="51" s="1"/>
  <c r="I135" i="51"/>
  <c r="B137" i="51"/>
  <c r="C137" i="51" s="1"/>
  <c r="I141" i="51"/>
  <c r="D28" i="51" s="1"/>
  <c r="I153" i="51"/>
  <c r="D40" i="51" s="1"/>
  <c r="I156" i="51"/>
  <c r="D43" i="51" s="1"/>
  <c r="I148" i="51"/>
  <c r="D35" i="51" s="1"/>
  <c r="B147" i="51"/>
  <c r="C147" i="51" s="1"/>
  <c r="B149" i="51"/>
  <c r="C149" i="51" s="1"/>
  <c r="B138" i="51"/>
  <c r="C138" i="51" s="1"/>
  <c r="B156" i="51"/>
  <c r="C156" i="51" s="1"/>
  <c r="I143" i="51"/>
  <c r="D30" i="51" s="1"/>
  <c r="I134" i="51"/>
  <c r="B154" i="51"/>
  <c r="C154" i="51" s="1"/>
  <c r="B153" i="51"/>
  <c r="C153" i="51" s="1"/>
  <c r="B155" i="51"/>
  <c r="C155" i="51" s="1"/>
  <c r="B145" i="51"/>
  <c r="C145" i="51" s="1"/>
  <c r="I130" i="51"/>
  <c r="I136" i="51"/>
  <c r="B157" i="51"/>
  <c r="C157" i="51" s="1"/>
  <c r="B146" i="51"/>
  <c r="C146" i="51" s="1"/>
  <c r="I144" i="51"/>
  <c r="D31" i="51" s="1"/>
  <c r="I142" i="51"/>
  <c r="D29" i="51" s="1"/>
  <c r="B151" i="51"/>
  <c r="C151" i="51" s="1"/>
  <c r="B143" i="51"/>
  <c r="C143" i="51" s="1"/>
  <c r="I154" i="51"/>
  <c r="D41" i="51" s="1"/>
  <c r="I129" i="51"/>
  <c r="I132" i="51"/>
  <c r="I146" i="51"/>
  <c r="D33" i="51" s="1"/>
  <c r="B141" i="51"/>
  <c r="C141" i="51" s="1"/>
  <c r="I128" i="51"/>
  <c r="B144" i="51"/>
  <c r="C144" i="51" s="1"/>
  <c r="I133" i="51"/>
  <c r="I131" i="51"/>
  <c r="I127" i="51"/>
  <c r="X215" i="51"/>
  <c r="Y215" i="51" s="1"/>
  <c r="X214" i="51"/>
  <c r="Y214" i="51" s="1"/>
  <c r="X220" i="51"/>
  <c r="Y220" i="51" s="1"/>
  <c r="X221" i="51"/>
  <c r="Y221" i="51" s="1"/>
  <c r="X219" i="51"/>
  <c r="Y219" i="51" s="1"/>
  <c r="X217" i="51"/>
  <c r="Y217" i="51" s="1"/>
  <c r="X218" i="51"/>
  <c r="Y218" i="51" s="1"/>
  <c r="X222" i="51"/>
  <c r="Y222" i="51" s="1"/>
  <c r="X216" i="51"/>
  <c r="Y216" i="51" s="1"/>
  <c r="X213" i="51"/>
  <c r="F82" i="48"/>
  <c r="C50" i="48" s="1"/>
  <c r="AL212" i="49"/>
  <c r="AM212" i="49" s="1"/>
  <c r="AL220" i="49"/>
  <c r="AM220" i="49" s="1"/>
  <c r="AL215" i="49"/>
  <c r="AM215" i="49" s="1"/>
  <c r="AL221" i="49"/>
  <c r="AM221" i="49" s="1"/>
  <c r="AL217" i="49"/>
  <c r="AM217" i="49" s="1"/>
  <c r="AL208" i="49"/>
  <c r="AM208" i="49" s="1"/>
  <c r="AL209" i="49"/>
  <c r="AM209" i="49" s="1"/>
  <c r="AL211" i="49"/>
  <c r="AM211" i="49" s="1"/>
  <c r="AL222" i="49"/>
  <c r="AM222" i="49" s="1"/>
  <c r="AL219" i="49"/>
  <c r="AM219" i="49" s="1"/>
  <c r="AL210" i="49"/>
  <c r="AM210" i="49" s="1"/>
  <c r="AL218" i="49"/>
  <c r="AM218" i="49" s="1"/>
  <c r="AL216" i="49"/>
  <c r="AM216" i="49" s="1"/>
  <c r="AL214" i="49"/>
  <c r="AM214" i="49" s="1"/>
  <c r="AL206" i="49"/>
  <c r="AM206" i="49" s="1"/>
  <c r="AL205" i="49"/>
  <c r="AM205" i="49" s="1"/>
  <c r="AL213" i="49"/>
  <c r="AM213" i="49" s="1"/>
  <c r="AL203" i="49"/>
  <c r="AL207" i="49"/>
  <c r="AM207" i="49" s="1"/>
  <c r="AL204" i="49"/>
  <c r="AM204" i="49" s="1"/>
  <c r="BG166" i="49"/>
  <c r="BH166" i="49" s="1"/>
  <c r="BG174" i="49"/>
  <c r="BH174" i="49" s="1"/>
  <c r="BG167" i="49"/>
  <c r="BH167" i="49" s="1"/>
  <c r="BG171" i="49"/>
  <c r="BH171" i="49" s="1"/>
  <c r="BG169" i="49"/>
  <c r="BH169" i="49" s="1"/>
  <c r="BG168" i="49"/>
  <c r="BH168" i="49" s="1"/>
  <c r="BG175" i="49"/>
  <c r="BH175" i="49" s="1"/>
  <c r="BG177" i="49"/>
  <c r="BH177" i="49" s="1"/>
  <c r="BG162" i="49"/>
  <c r="BH162" i="49" s="1"/>
  <c r="BG172" i="49"/>
  <c r="BH172" i="49" s="1"/>
  <c r="BG170" i="49"/>
  <c r="BH170" i="49" s="1"/>
  <c r="BG178" i="49"/>
  <c r="BH178" i="49" s="1"/>
  <c r="BG176" i="49"/>
  <c r="BH176" i="49" s="1"/>
  <c r="BG179" i="49"/>
  <c r="BH179" i="49" s="1"/>
  <c r="BG173" i="49"/>
  <c r="BH173" i="49" s="1"/>
  <c r="BG161" i="49"/>
  <c r="BH161" i="49" s="1"/>
  <c r="BG164" i="49"/>
  <c r="BH164" i="49" s="1"/>
  <c r="BG165" i="49"/>
  <c r="BH165" i="49" s="1"/>
  <c r="BG163" i="49"/>
  <c r="BH163" i="49" s="1"/>
  <c r="BG160" i="49"/>
  <c r="K132" i="48"/>
  <c r="D19" i="48"/>
  <c r="J132" i="48"/>
  <c r="D6" i="48"/>
  <c r="K119" i="48"/>
  <c r="J119" i="48"/>
  <c r="D23" i="48"/>
  <c r="K136" i="48"/>
  <c r="J136" i="48"/>
  <c r="D5" i="48"/>
  <c r="J118" i="48"/>
  <c r="K118" i="48"/>
  <c r="D22" i="48"/>
  <c r="K135" i="48"/>
  <c r="J135" i="48"/>
  <c r="C14" i="49"/>
  <c r="J83" i="49"/>
  <c r="K83" i="49"/>
  <c r="J88" i="49"/>
  <c r="K88" i="49"/>
  <c r="C19" i="49"/>
  <c r="J92" i="49"/>
  <c r="K92" i="49"/>
  <c r="C23" i="49"/>
  <c r="K78" i="49"/>
  <c r="J78" i="49"/>
  <c r="C9" i="49"/>
  <c r="C7" i="49"/>
  <c r="J76" i="49"/>
  <c r="K76" i="49"/>
  <c r="K75" i="49"/>
  <c r="C6" i="49"/>
  <c r="J75" i="49"/>
  <c r="AE164" i="49"/>
  <c r="AF164" i="49" s="1"/>
  <c r="AE162" i="49"/>
  <c r="AF162" i="49" s="1"/>
  <c r="AE163" i="49"/>
  <c r="AF163" i="49" s="1"/>
  <c r="AE173" i="49"/>
  <c r="AF173" i="49" s="1"/>
  <c r="AE168" i="49"/>
  <c r="AF168" i="49" s="1"/>
  <c r="AE167" i="49"/>
  <c r="AF167" i="49" s="1"/>
  <c r="AE172" i="49"/>
  <c r="AF172" i="49" s="1"/>
  <c r="AE176" i="49"/>
  <c r="AF176" i="49" s="1"/>
  <c r="AE174" i="49"/>
  <c r="AF174" i="49" s="1"/>
  <c r="AE179" i="49"/>
  <c r="AF179" i="49" s="1"/>
  <c r="AE165" i="49"/>
  <c r="AF165" i="49" s="1"/>
  <c r="AE166" i="49"/>
  <c r="AF166" i="49" s="1"/>
  <c r="AE177" i="49"/>
  <c r="AF177" i="49" s="1"/>
  <c r="AE178" i="49"/>
  <c r="AF178" i="49" s="1"/>
  <c r="AE175" i="49"/>
  <c r="AF175" i="49" s="1"/>
  <c r="AE171" i="49"/>
  <c r="AF171" i="49" s="1"/>
  <c r="AE169" i="49"/>
  <c r="AF169" i="49" s="1"/>
  <c r="AE170" i="49"/>
  <c r="AF170" i="49" s="1"/>
  <c r="AE160" i="49"/>
  <c r="AE161" i="49"/>
  <c r="AF161" i="49" s="1"/>
  <c r="H202" i="48"/>
  <c r="H213" i="48" s="1"/>
  <c r="F46" i="48" s="1"/>
  <c r="F4" i="48"/>
  <c r="K203" i="48"/>
  <c r="J203" i="48"/>
  <c r="J208" i="48"/>
  <c r="K208" i="48"/>
  <c r="F9" i="48"/>
  <c r="F11" i="48"/>
  <c r="K210" i="48"/>
  <c r="J210" i="48"/>
  <c r="F23" i="48"/>
  <c r="J222" i="48"/>
  <c r="K222" i="48"/>
  <c r="J219" i="48"/>
  <c r="K219" i="48"/>
  <c r="F20" i="48"/>
  <c r="F8" i="48"/>
  <c r="J207" i="48"/>
  <c r="K207" i="48"/>
  <c r="F16" i="48"/>
  <c r="K215" i="48"/>
  <c r="J215" i="48"/>
  <c r="C16" i="51"/>
  <c r="J85" i="51"/>
  <c r="K85" i="51"/>
  <c r="J91" i="51"/>
  <c r="C22" i="51"/>
  <c r="K91" i="51"/>
  <c r="K87" i="51"/>
  <c r="J87" i="51"/>
  <c r="C18" i="51"/>
  <c r="J90" i="51"/>
  <c r="C21" i="51"/>
  <c r="K90" i="51"/>
  <c r="AL176" i="51"/>
  <c r="AM176" i="51" s="1"/>
  <c r="AL179" i="51"/>
  <c r="AM179" i="51" s="1"/>
  <c r="AL172" i="51"/>
  <c r="AM172" i="51" s="1"/>
  <c r="AL174" i="51"/>
  <c r="AM174" i="51" s="1"/>
  <c r="AL173" i="51"/>
  <c r="AM173" i="51" s="1"/>
  <c r="AL171" i="51"/>
  <c r="AM171" i="51" s="1"/>
  <c r="AL177" i="51"/>
  <c r="AM177" i="51" s="1"/>
  <c r="AL178" i="51"/>
  <c r="AM178" i="51" s="1"/>
  <c r="AL175" i="51"/>
  <c r="AM175" i="51" s="1"/>
  <c r="AL170" i="51"/>
  <c r="U254" i="51"/>
  <c r="U253" i="51"/>
  <c r="U255" i="51" s="1"/>
  <c r="AL215" i="51"/>
  <c r="AM215" i="51" s="1"/>
  <c r="AL217" i="51"/>
  <c r="AM217" i="51" s="1"/>
  <c r="AL216" i="51"/>
  <c r="AM216" i="51" s="1"/>
  <c r="AL219" i="51"/>
  <c r="AM219" i="51" s="1"/>
  <c r="AL222" i="51"/>
  <c r="AM222" i="51" s="1"/>
  <c r="AL218" i="51"/>
  <c r="AM218" i="51" s="1"/>
  <c r="AL214" i="51"/>
  <c r="AM214" i="51" s="1"/>
  <c r="AL220" i="51"/>
  <c r="AM220" i="51" s="1"/>
  <c r="AL221" i="51"/>
  <c r="AM221" i="51" s="1"/>
  <c r="AL213" i="51"/>
  <c r="AZ175" i="51"/>
  <c r="BA175" i="51" s="1"/>
  <c r="AZ174" i="51"/>
  <c r="BA174" i="51" s="1"/>
  <c r="AZ171" i="51"/>
  <c r="BA171" i="51" s="1"/>
  <c r="AZ176" i="51"/>
  <c r="BA176" i="51" s="1"/>
  <c r="AZ172" i="51"/>
  <c r="BA172" i="51" s="1"/>
  <c r="AZ179" i="51"/>
  <c r="BA179" i="51" s="1"/>
  <c r="AZ177" i="51"/>
  <c r="BA177" i="51" s="1"/>
  <c r="AZ173" i="51"/>
  <c r="BA173" i="51" s="1"/>
  <c r="AZ178" i="51"/>
  <c r="BA178" i="51" s="1"/>
  <c r="AZ170" i="51"/>
  <c r="O254" i="48"/>
  <c r="O253" i="48"/>
  <c r="O255" i="48" s="1"/>
  <c r="H216" i="48" l="1"/>
  <c r="F49" i="48" s="1"/>
  <c r="F82" i="49"/>
  <c r="C50" i="49" s="1"/>
  <c r="D14" i="51"/>
  <c r="J127" i="51"/>
  <c r="H116" i="51"/>
  <c r="G127" i="51" s="1"/>
  <c r="D46" i="51" s="1"/>
  <c r="K127" i="51"/>
  <c r="K136" i="51"/>
  <c r="J136" i="51"/>
  <c r="D23" i="51"/>
  <c r="K165" i="49"/>
  <c r="E9" i="49"/>
  <c r="J165" i="49"/>
  <c r="E19" i="49"/>
  <c r="K175" i="49"/>
  <c r="J175" i="49"/>
  <c r="K173" i="51"/>
  <c r="E17" i="51"/>
  <c r="J173" i="51"/>
  <c r="AR202" i="49"/>
  <c r="AQ213" i="49" s="1"/>
  <c r="G230" i="49" s="1"/>
  <c r="AT203" i="49"/>
  <c r="AQ214" i="49" s="1"/>
  <c r="H230" i="49" s="1"/>
  <c r="AA294" i="47"/>
  <c r="AA297" i="47" s="1"/>
  <c r="AA295" i="47"/>
  <c r="AA298" i="47" s="1"/>
  <c r="P202" i="51"/>
  <c r="O213" i="51" s="1"/>
  <c r="G226" i="51" s="1"/>
  <c r="R213" i="51"/>
  <c r="O214" i="51" s="1"/>
  <c r="H226" i="51" s="1"/>
  <c r="F81" i="49"/>
  <c r="C49" i="49" s="1"/>
  <c r="O294" i="49"/>
  <c r="O297" i="49" s="1"/>
  <c r="O295" i="49"/>
  <c r="O298" i="49" s="1"/>
  <c r="AB260" i="48"/>
  <c r="AC260" i="48" s="1"/>
  <c r="AB257" i="48"/>
  <c r="AC257" i="48" s="1"/>
  <c r="AB262" i="48"/>
  <c r="AC262" i="48" s="1"/>
  <c r="AB251" i="48"/>
  <c r="AC251" i="48" s="1"/>
  <c r="AB256" i="48"/>
  <c r="AC256" i="48" s="1"/>
  <c r="AB255" i="48"/>
  <c r="AC255" i="48" s="1"/>
  <c r="AB248" i="48"/>
  <c r="AC248" i="48" s="1"/>
  <c r="AB259" i="48"/>
  <c r="AC259" i="48" s="1"/>
  <c r="AB252" i="48"/>
  <c r="AC252" i="48" s="1"/>
  <c r="AB254" i="48"/>
  <c r="AC254" i="48" s="1"/>
  <c r="AB250" i="48"/>
  <c r="AC250" i="48" s="1"/>
  <c r="AB249" i="48"/>
  <c r="AC249" i="48" s="1"/>
  <c r="AB265" i="48"/>
  <c r="AC265" i="48" s="1"/>
  <c r="AB261" i="48"/>
  <c r="AC261" i="48" s="1"/>
  <c r="AB246" i="48"/>
  <c r="AB263" i="48"/>
  <c r="AC263" i="48" s="1"/>
  <c r="AB253" i="48"/>
  <c r="AC253" i="48" s="1"/>
  <c r="AB247" i="48"/>
  <c r="AC247" i="48" s="1"/>
  <c r="AB258" i="48"/>
  <c r="AC258" i="48" s="1"/>
  <c r="AB264" i="48"/>
  <c r="AC264" i="48" s="1"/>
  <c r="P159" i="49"/>
  <c r="O171" i="49" s="1"/>
  <c r="F183" i="49" s="1"/>
  <c r="R160" i="49"/>
  <c r="O172" i="49" s="1"/>
  <c r="G183" i="49" s="1"/>
  <c r="F80" i="51"/>
  <c r="C48" i="51" s="1"/>
  <c r="F79" i="51"/>
  <c r="C47" i="51" s="1"/>
  <c r="P303" i="48"/>
  <c r="Q303" i="48" s="1"/>
  <c r="P290" i="48"/>
  <c r="Q290" i="48" s="1"/>
  <c r="P306" i="48"/>
  <c r="Q306" i="48" s="1"/>
  <c r="P302" i="48"/>
  <c r="Q302" i="48" s="1"/>
  <c r="P295" i="48"/>
  <c r="Q295" i="48" s="1"/>
  <c r="P294" i="48"/>
  <c r="Q294" i="48" s="1"/>
  <c r="P305" i="48"/>
  <c r="Q305" i="48" s="1"/>
  <c r="P296" i="48"/>
  <c r="Q296" i="48" s="1"/>
  <c r="P299" i="48"/>
  <c r="Q299" i="48" s="1"/>
  <c r="P291" i="48"/>
  <c r="Q291" i="48" s="1"/>
  <c r="P292" i="48"/>
  <c r="Q292" i="48" s="1"/>
  <c r="P304" i="48"/>
  <c r="Q304" i="48" s="1"/>
  <c r="P301" i="48"/>
  <c r="Q301" i="48" s="1"/>
  <c r="P300" i="48"/>
  <c r="Q300" i="48" s="1"/>
  <c r="P307" i="48"/>
  <c r="Q307" i="48" s="1"/>
  <c r="P297" i="48"/>
  <c r="Q297" i="48" s="1"/>
  <c r="P293" i="48"/>
  <c r="Q293" i="48" s="1"/>
  <c r="P289" i="48"/>
  <c r="P308" i="48"/>
  <c r="Q308" i="48" s="1"/>
  <c r="P298" i="48"/>
  <c r="Q298" i="48" s="1"/>
  <c r="AY202" i="51"/>
  <c r="AX213" i="51" s="1"/>
  <c r="G231" i="51" s="1"/>
  <c r="BA213" i="51"/>
  <c r="AX214" i="51" s="1"/>
  <c r="H231" i="51" s="1"/>
  <c r="H217" i="48"/>
  <c r="F50" i="48" s="1"/>
  <c r="F14" i="51"/>
  <c r="H202" i="51"/>
  <c r="H213" i="51" s="1"/>
  <c r="F46" i="51" s="1"/>
  <c r="K213" i="51"/>
  <c r="J213" i="51"/>
  <c r="F21" i="51"/>
  <c r="K220" i="51"/>
  <c r="J220" i="51"/>
  <c r="F15" i="51"/>
  <c r="J214" i="51"/>
  <c r="K214" i="51"/>
  <c r="AK265" i="48"/>
  <c r="AK264" i="48"/>
  <c r="AK260" i="48"/>
  <c r="AK259" i="48"/>
  <c r="AK258" i="48"/>
  <c r="AK249" i="48"/>
  <c r="AK261" i="48"/>
  <c r="AK251" i="48"/>
  <c r="AK247" i="48"/>
  <c r="AK263" i="48"/>
  <c r="AK256" i="48"/>
  <c r="AK254" i="48"/>
  <c r="AK252" i="48"/>
  <c r="AK257" i="48"/>
  <c r="AK248" i="48"/>
  <c r="AK250" i="48"/>
  <c r="AK253" i="48"/>
  <c r="AK255" i="48"/>
  <c r="E273" i="48"/>
  <c r="AK262" i="48"/>
  <c r="AK246" i="48"/>
  <c r="AS249" i="48"/>
  <c r="AT160" i="49"/>
  <c r="AQ172" i="49" s="1"/>
  <c r="G187" i="49" s="1"/>
  <c r="AR159" i="49"/>
  <c r="AQ171" i="49" s="1"/>
  <c r="F187" i="49" s="1"/>
  <c r="D4" i="49"/>
  <c r="H116" i="49"/>
  <c r="G127" i="49" s="1"/>
  <c r="D46" i="49" s="1"/>
  <c r="J117" i="49"/>
  <c r="K117" i="49"/>
  <c r="J121" i="49"/>
  <c r="K121" i="49"/>
  <c r="D8" i="49"/>
  <c r="D13" i="49"/>
  <c r="J126" i="49"/>
  <c r="K126" i="49"/>
  <c r="K125" i="49"/>
  <c r="D12" i="49"/>
  <c r="J125" i="49"/>
  <c r="K132" i="49"/>
  <c r="D19" i="49"/>
  <c r="J132" i="49"/>
  <c r="G172" i="48"/>
  <c r="E47" i="48" s="1"/>
  <c r="J221" i="49"/>
  <c r="F22" i="49"/>
  <c r="K221" i="49"/>
  <c r="K211" i="49"/>
  <c r="F12" i="49"/>
  <c r="J211" i="49"/>
  <c r="F23" i="49"/>
  <c r="J222" i="49"/>
  <c r="K222" i="49"/>
  <c r="J220" i="49"/>
  <c r="F21" i="49"/>
  <c r="K220" i="49"/>
  <c r="K217" i="49"/>
  <c r="F18" i="49"/>
  <c r="J217" i="49"/>
  <c r="P159" i="51"/>
  <c r="O171" i="51" s="1"/>
  <c r="F183" i="51" s="1"/>
  <c r="R170" i="51"/>
  <c r="O172" i="51" s="1"/>
  <c r="G183" i="51" s="1"/>
  <c r="P257" i="48"/>
  <c r="Q257" i="48" s="1"/>
  <c r="P253" i="48"/>
  <c r="Q253" i="48" s="1"/>
  <c r="P247" i="48"/>
  <c r="Q247" i="48" s="1"/>
  <c r="P256" i="48"/>
  <c r="Q256" i="48" s="1"/>
  <c r="P264" i="48"/>
  <c r="Q264" i="48" s="1"/>
  <c r="P254" i="48"/>
  <c r="Q254" i="48" s="1"/>
  <c r="P260" i="48"/>
  <c r="Q260" i="48" s="1"/>
  <c r="P248" i="48"/>
  <c r="Q248" i="48" s="1"/>
  <c r="P252" i="48"/>
  <c r="Q252" i="48" s="1"/>
  <c r="P246" i="48"/>
  <c r="P251" i="48"/>
  <c r="Q251" i="48" s="1"/>
  <c r="P263" i="48"/>
  <c r="Q263" i="48" s="1"/>
  <c r="P261" i="48"/>
  <c r="Q261" i="48" s="1"/>
  <c r="P259" i="48"/>
  <c r="Q259" i="48" s="1"/>
  <c r="P265" i="48"/>
  <c r="Q265" i="48" s="1"/>
  <c r="P249" i="48"/>
  <c r="Q249" i="48" s="1"/>
  <c r="P250" i="48"/>
  <c r="Q250" i="48" s="1"/>
  <c r="P255" i="48"/>
  <c r="Q255" i="48" s="1"/>
  <c r="P262" i="48"/>
  <c r="Q262" i="48" s="1"/>
  <c r="P258" i="48"/>
  <c r="Q258" i="48" s="1"/>
  <c r="H214" i="48"/>
  <c r="F47" i="48" s="1"/>
  <c r="AD159" i="49"/>
  <c r="AC171" i="49" s="1"/>
  <c r="F185" i="49" s="1"/>
  <c r="AF160" i="49"/>
  <c r="AC172" i="49" s="1"/>
  <c r="G185" i="49" s="1"/>
  <c r="BF159" i="49"/>
  <c r="BE171" i="49" s="1"/>
  <c r="F189" i="49" s="1"/>
  <c r="BH160" i="49"/>
  <c r="BE172" i="49" s="1"/>
  <c r="G189" i="49" s="1"/>
  <c r="D18" i="51"/>
  <c r="K131" i="51"/>
  <c r="J131" i="51"/>
  <c r="J130" i="51"/>
  <c r="D17" i="51"/>
  <c r="K130" i="51"/>
  <c r="J135" i="51"/>
  <c r="D22" i="51"/>
  <c r="K135" i="51"/>
  <c r="BF159" i="51"/>
  <c r="BE171" i="51" s="1"/>
  <c r="F189" i="51" s="1"/>
  <c r="BH170" i="51"/>
  <c r="BE172" i="51" s="1"/>
  <c r="G189" i="51" s="1"/>
  <c r="E8" i="49"/>
  <c r="J164" i="49"/>
  <c r="E12" i="49"/>
  <c r="K168" i="49"/>
  <c r="J168" i="49"/>
  <c r="J174" i="49"/>
  <c r="K174" i="49"/>
  <c r="E18" i="49"/>
  <c r="J179" i="49"/>
  <c r="K179" i="49"/>
  <c r="E23" i="49"/>
  <c r="AW248" i="47"/>
  <c r="E275" i="47"/>
  <c r="AW252" i="47"/>
  <c r="AW264" i="47"/>
  <c r="AW258" i="47"/>
  <c r="AW249" i="47"/>
  <c r="AW255" i="47"/>
  <c r="AW260" i="47"/>
  <c r="AW253" i="47"/>
  <c r="AW256" i="47"/>
  <c r="AW257" i="47"/>
  <c r="AW259" i="47"/>
  <c r="AW261" i="47"/>
  <c r="AW265" i="47"/>
  <c r="AW247" i="47"/>
  <c r="AW254" i="47"/>
  <c r="AW250" i="47"/>
  <c r="AW251" i="47"/>
  <c r="AW262" i="47"/>
  <c r="AW263" i="47"/>
  <c r="AW246" i="47"/>
  <c r="BE249" i="47"/>
  <c r="AS254" i="47"/>
  <c r="AS253" i="47"/>
  <c r="AS255" i="47" s="1"/>
  <c r="AN262" i="47"/>
  <c r="AO262" i="47" s="1"/>
  <c r="AN259" i="47"/>
  <c r="AO259" i="47" s="1"/>
  <c r="AN255" i="47"/>
  <c r="AO255" i="47" s="1"/>
  <c r="AN265" i="47"/>
  <c r="AO265" i="47" s="1"/>
  <c r="AN250" i="47"/>
  <c r="AO250" i="47" s="1"/>
  <c r="AN248" i="47"/>
  <c r="AO248" i="47" s="1"/>
  <c r="AN252" i="47"/>
  <c r="AO252" i="47" s="1"/>
  <c r="AN261" i="47"/>
  <c r="AO261" i="47" s="1"/>
  <c r="AN247" i="47"/>
  <c r="AO247" i="47" s="1"/>
  <c r="AN264" i="47"/>
  <c r="AO264" i="47" s="1"/>
  <c r="AN251" i="47"/>
  <c r="AO251" i="47" s="1"/>
  <c r="AN260" i="47"/>
  <c r="AO260" i="47" s="1"/>
  <c r="AN258" i="47"/>
  <c r="AO258" i="47" s="1"/>
  <c r="AN256" i="47"/>
  <c r="AO256" i="47" s="1"/>
  <c r="AN249" i="47"/>
  <c r="AO249" i="47" s="1"/>
  <c r="AN253" i="47"/>
  <c r="AO253" i="47" s="1"/>
  <c r="AN246" i="47"/>
  <c r="AN263" i="47"/>
  <c r="AO263" i="47" s="1"/>
  <c r="AN257" i="47"/>
  <c r="AO257" i="47" s="1"/>
  <c r="AN254" i="47"/>
  <c r="AO254" i="47" s="1"/>
  <c r="K175" i="51"/>
  <c r="J175" i="51"/>
  <c r="E19" i="51"/>
  <c r="K176" i="51"/>
  <c r="E20" i="51"/>
  <c r="J176" i="51"/>
  <c r="BO160" i="49"/>
  <c r="BL172" i="49" s="1"/>
  <c r="G190" i="49" s="1"/>
  <c r="BM159" i="49"/>
  <c r="BL171" i="49" s="1"/>
  <c r="F190" i="49" s="1"/>
  <c r="S291" i="48"/>
  <c r="S290" i="48"/>
  <c r="S300" i="48"/>
  <c r="S306" i="48"/>
  <c r="E313" i="48"/>
  <c r="S307" i="48"/>
  <c r="S302" i="48"/>
  <c r="S301" i="48"/>
  <c r="S305" i="48"/>
  <c r="S295" i="48"/>
  <c r="S304" i="48"/>
  <c r="S299" i="48"/>
  <c r="S303" i="48"/>
  <c r="S296" i="48"/>
  <c r="S293" i="48"/>
  <c r="S294" i="48"/>
  <c r="S308" i="48"/>
  <c r="S297" i="48"/>
  <c r="S292" i="48"/>
  <c r="S298" i="48"/>
  <c r="S289" i="48"/>
  <c r="AA292" i="48"/>
  <c r="F79" i="49"/>
  <c r="C47" i="49" s="1"/>
  <c r="F81" i="51"/>
  <c r="C49" i="51" s="1"/>
  <c r="F82" i="51"/>
  <c r="C50" i="51" s="1"/>
  <c r="W159" i="49"/>
  <c r="V171" i="49" s="1"/>
  <c r="F184" i="49" s="1"/>
  <c r="Y160" i="49"/>
  <c r="V172" i="49" s="1"/>
  <c r="G184" i="49" s="1"/>
  <c r="P202" i="49"/>
  <c r="O213" i="49" s="1"/>
  <c r="G226" i="49" s="1"/>
  <c r="R203" i="49"/>
  <c r="O214" i="49" s="1"/>
  <c r="H226" i="49" s="1"/>
  <c r="J221" i="51"/>
  <c r="K221" i="51"/>
  <c r="F22" i="51"/>
  <c r="F19" i="51"/>
  <c r="K218" i="51"/>
  <c r="J218" i="51"/>
  <c r="V249" i="49"/>
  <c r="W249" i="49" s="1"/>
  <c r="V261" i="49"/>
  <c r="W261" i="49" s="1"/>
  <c r="V258" i="49"/>
  <c r="W258" i="49" s="1"/>
  <c r="V260" i="49"/>
  <c r="W260" i="49" s="1"/>
  <c r="V262" i="49"/>
  <c r="W262" i="49" s="1"/>
  <c r="V246" i="49"/>
  <c r="V255" i="49"/>
  <c r="W255" i="49" s="1"/>
  <c r="V265" i="49"/>
  <c r="W265" i="49" s="1"/>
  <c r="V253" i="49"/>
  <c r="W253" i="49" s="1"/>
  <c r="V256" i="49"/>
  <c r="W256" i="49" s="1"/>
  <c r="V263" i="49"/>
  <c r="W263" i="49" s="1"/>
  <c r="V264" i="49"/>
  <c r="W264" i="49" s="1"/>
  <c r="V257" i="49"/>
  <c r="W257" i="49" s="1"/>
  <c r="V248" i="49"/>
  <c r="W248" i="49" s="1"/>
  <c r="V252" i="49"/>
  <c r="W252" i="49" s="1"/>
  <c r="V259" i="49"/>
  <c r="W259" i="49" s="1"/>
  <c r="V250" i="49"/>
  <c r="W250" i="49" s="1"/>
  <c r="V254" i="49"/>
  <c r="W254" i="49" s="1"/>
  <c r="V251" i="49"/>
  <c r="W251" i="49" s="1"/>
  <c r="V247" i="49"/>
  <c r="W247" i="49" s="1"/>
  <c r="J136" i="49"/>
  <c r="K136" i="49"/>
  <c r="D23" i="49"/>
  <c r="J122" i="49"/>
  <c r="K122" i="49"/>
  <c r="D9" i="49"/>
  <c r="J128" i="49"/>
  <c r="D15" i="49"/>
  <c r="K128" i="49"/>
  <c r="D18" i="49"/>
  <c r="J131" i="49"/>
  <c r="K131" i="49"/>
  <c r="J120" i="49"/>
  <c r="K120" i="49"/>
  <c r="D7" i="49"/>
  <c r="U245" i="48"/>
  <c r="U257" i="48" s="1"/>
  <c r="F270" i="48" s="1"/>
  <c r="W246" i="48"/>
  <c r="U258" i="48" s="1"/>
  <c r="G270" i="48" s="1"/>
  <c r="AY159" i="49"/>
  <c r="AX171" i="49" s="1"/>
  <c r="F188" i="49" s="1"/>
  <c r="BA160" i="49"/>
  <c r="AX172" i="49" s="1"/>
  <c r="G188" i="49" s="1"/>
  <c r="K212" i="49"/>
  <c r="J212" i="49"/>
  <c r="F13" i="49"/>
  <c r="K214" i="49"/>
  <c r="F15" i="49"/>
  <c r="J214" i="49"/>
  <c r="K210" i="49"/>
  <c r="J210" i="49"/>
  <c r="F11" i="49"/>
  <c r="F7" i="49"/>
  <c r="K206" i="49"/>
  <c r="J206" i="49"/>
  <c r="F20" i="49"/>
  <c r="K219" i="49"/>
  <c r="J219" i="49"/>
  <c r="AK202" i="51"/>
  <c r="AJ213" i="51" s="1"/>
  <c r="G229" i="51" s="1"/>
  <c r="AM213" i="51"/>
  <c r="AJ214" i="51" s="1"/>
  <c r="H229" i="51" s="1"/>
  <c r="AK159" i="51"/>
  <c r="AJ171" i="51" s="1"/>
  <c r="F186" i="51" s="1"/>
  <c r="AM170" i="51"/>
  <c r="AJ172" i="51" s="1"/>
  <c r="G186" i="51" s="1"/>
  <c r="BV213" i="51"/>
  <c r="BS214" i="51" s="1"/>
  <c r="H234" i="51" s="1"/>
  <c r="BT202" i="51"/>
  <c r="BS213" i="51" s="1"/>
  <c r="G234" i="51" s="1"/>
  <c r="BO203" i="49"/>
  <c r="BL214" i="49" s="1"/>
  <c r="H233" i="49" s="1"/>
  <c r="BM202" i="49"/>
  <c r="BL213" i="49" s="1"/>
  <c r="G233" i="49" s="1"/>
  <c r="E5" i="49"/>
  <c r="J161" i="49"/>
  <c r="K161" i="49"/>
  <c r="J162" i="49"/>
  <c r="K162" i="49"/>
  <c r="E6" i="49"/>
  <c r="K163" i="49"/>
  <c r="E7" i="49"/>
  <c r="J163" i="49"/>
  <c r="G131" i="48"/>
  <c r="D50" i="48" s="1"/>
  <c r="G130" i="48"/>
  <c r="D49" i="48" s="1"/>
  <c r="AY159" i="51"/>
  <c r="AX171" i="51" s="1"/>
  <c r="F188" i="51" s="1"/>
  <c r="BA170" i="51"/>
  <c r="AX172" i="51" s="1"/>
  <c r="G188" i="51" s="1"/>
  <c r="K133" i="51"/>
  <c r="J133" i="51"/>
  <c r="D20" i="51"/>
  <c r="E21" i="49"/>
  <c r="J177" i="49"/>
  <c r="K177" i="49"/>
  <c r="E20" i="49"/>
  <c r="K176" i="49"/>
  <c r="J176" i="49"/>
  <c r="J166" i="49"/>
  <c r="K166" i="49"/>
  <c r="E10" i="49"/>
  <c r="J178" i="49"/>
  <c r="K178" i="49"/>
  <c r="E22" i="49"/>
  <c r="E14" i="51"/>
  <c r="J170" i="51"/>
  <c r="H159" i="51"/>
  <c r="G171" i="51" s="1"/>
  <c r="E46" i="51" s="1"/>
  <c r="K170" i="51"/>
  <c r="D15" i="51"/>
  <c r="J128" i="51"/>
  <c r="K128" i="51"/>
  <c r="D16" i="51"/>
  <c r="K129" i="51"/>
  <c r="J129" i="51"/>
  <c r="K171" i="49"/>
  <c r="E15" i="49"/>
  <c r="J171" i="49"/>
  <c r="K171" i="51"/>
  <c r="J171" i="51"/>
  <c r="E15" i="51"/>
  <c r="W202" i="51"/>
  <c r="V213" i="51" s="1"/>
  <c r="G227" i="51" s="1"/>
  <c r="Y213" i="51"/>
  <c r="V214" i="51" s="1"/>
  <c r="H227" i="51" s="1"/>
  <c r="J134" i="51"/>
  <c r="K134" i="51"/>
  <c r="D21" i="51"/>
  <c r="H159" i="49"/>
  <c r="G171" i="49" s="1"/>
  <c r="E46" i="49" s="1"/>
  <c r="J160" i="49"/>
  <c r="K160" i="49"/>
  <c r="E4" i="49"/>
  <c r="E16" i="51"/>
  <c r="K172" i="51"/>
  <c r="J172" i="51"/>
  <c r="K174" i="51"/>
  <c r="J174" i="51"/>
  <c r="E18" i="51"/>
  <c r="G175" i="48"/>
  <c r="E50" i="48" s="1"/>
  <c r="BH213" i="51"/>
  <c r="BE214" i="51" s="1"/>
  <c r="H232" i="51" s="1"/>
  <c r="BF202" i="51"/>
  <c r="BE213" i="51" s="1"/>
  <c r="G232" i="51" s="1"/>
  <c r="O294" i="51"/>
  <c r="O297" i="51" s="1"/>
  <c r="O295" i="51"/>
  <c r="O298" i="51" s="1"/>
  <c r="BM159" i="51"/>
  <c r="BL171" i="51" s="1"/>
  <c r="F190" i="51" s="1"/>
  <c r="BO170" i="51"/>
  <c r="BL172" i="51" s="1"/>
  <c r="G190" i="51" s="1"/>
  <c r="G174" i="48"/>
  <c r="E49" i="48" s="1"/>
  <c r="AR202" i="51"/>
  <c r="AQ213" i="51" s="1"/>
  <c r="G230" i="51" s="1"/>
  <c r="AT213" i="51"/>
  <c r="AQ214" i="51" s="1"/>
  <c r="H230" i="51" s="1"/>
  <c r="BH203" i="49"/>
  <c r="BE214" i="49" s="1"/>
  <c r="H232" i="49" s="1"/>
  <c r="BF202" i="49"/>
  <c r="BE213" i="49" s="1"/>
  <c r="G232" i="49" s="1"/>
  <c r="F16" i="51"/>
  <c r="K215" i="51"/>
  <c r="J215" i="51"/>
  <c r="F23" i="51"/>
  <c r="J222" i="51"/>
  <c r="K222" i="51"/>
  <c r="AG254" i="48"/>
  <c r="AG253" i="48"/>
  <c r="AG255" i="48" s="1"/>
  <c r="W159" i="51"/>
  <c r="V171" i="51" s="1"/>
  <c r="F184" i="51" s="1"/>
  <c r="Y170" i="51"/>
  <c r="V172" i="51" s="1"/>
  <c r="G184" i="51" s="1"/>
  <c r="AM160" i="49"/>
  <c r="AJ172" i="49" s="1"/>
  <c r="G186" i="49" s="1"/>
  <c r="AK159" i="49"/>
  <c r="AJ171" i="49" s="1"/>
  <c r="F186" i="49" s="1"/>
  <c r="BM202" i="51"/>
  <c r="BL213" i="51" s="1"/>
  <c r="G233" i="51" s="1"/>
  <c r="BO213" i="51"/>
  <c r="BL214" i="51" s="1"/>
  <c r="H233" i="51" s="1"/>
  <c r="D14" i="49"/>
  <c r="J127" i="49"/>
  <c r="K127" i="49"/>
  <c r="D21" i="49"/>
  <c r="K134" i="49"/>
  <c r="J134" i="49"/>
  <c r="D22" i="49"/>
  <c r="K135" i="49"/>
  <c r="J135" i="49"/>
  <c r="D16" i="49"/>
  <c r="J129" i="49"/>
  <c r="K129" i="49"/>
  <c r="K124" i="49"/>
  <c r="D11" i="49"/>
  <c r="J124" i="49"/>
  <c r="AE260" i="51"/>
  <c r="AE261" i="51"/>
  <c r="E272" i="51"/>
  <c r="AE258" i="51"/>
  <c r="AE263" i="51"/>
  <c r="AE259" i="51"/>
  <c r="AE257" i="51"/>
  <c r="AE265" i="51"/>
  <c r="AE262" i="51"/>
  <c r="AE264" i="51"/>
  <c r="AE256" i="51"/>
  <c r="AM249" i="51"/>
  <c r="AA254" i="51"/>
  <c r="AA253" i="51"/>
  <c r="AA255" i="51" s="1"/>
  <c r="AD159" i="51"/>
  <c r="AC171" i="51" s="1"/>
  <c r="F185" i="51" s="1"/>
  <c r="AF170" i="51"/>
  <c r="AC172" i="51" s="1"/>
  <c r="G185" i="51" s="1"/>
  <c r="F14" i="49"/>
  <c r="K213" i="49"/>
  <c r="J213" i="49"/>
  <c r="K204" i="49"/>
  <c r="F5" i="49"/>
  <c r="J204" i="49"/>
  <c r="K216" i="49"/>
  <c r="J216" i="49"/>
  <c r="F17" i="49"/>
  <c r="K208" i="49"/>
  <c r="F9" i="49"/>
  <c r="J208" i="49"/>
  <c r="K218" i="49"/>
  <c r="F19" i="49"/>
  <c r="J218" i="49"/>
  <c r="AD202" i="51"/>
  <c r="AC213" i="51" s="1"/>
  <c r="G228" i="51" s="1"/>
  <c r="AF213" i="51"/>
  <c r="AC214" i="51" s="1"/>
  <c r="H228" i="51" s="1"/>
  <c r="V261" i="51"/>
  <c r="W261" i="51" s="1"/>
  <c r="V257" i="51"/>
  <c r="W257" i="51" s="1"/>
  <c r="V260" i="51"/>
  <c r="W260" i="51" s="1"/>
  <c r="V259" i="51"/>
  <c r="W259" i="51" s="1"/>
  <c r="V258" i="51"/>
  <c r="W258" i="51" s="1"/>
  <c r="V256" i="51"/>
  <c r="V264" i="51"/>
  <c r="W264" i="51" s="1"/>
  <c r="V262" i="51"/>
  <c r="W262" i="51" s="1"/>
  <c r="V265" i="51"/>
  <c r="W265" i="51" s="1"/>
  <c r="V263" i="51"/>
  <c r="W263" i="51" s="1"/>
  <c r="F80" i="49"/>
  <c r="C48" i="49" s="1"/>
  <c r="AM203" i="49"/>
  <c r="AJ214" i="49" s="1"/>
  <c r="H229" i="49" s="1"/>
  <c r="AK202" i="49"/>
  <c r="AJ213" i="49" s="1"/>
  <c r="G229" i="49" s="1"/>
  <c r="J132" i="51"/>
  <c r="K132" i="51"/>
  <c r="D19" i="51"/>
  <c r="E14" i="49"/>
  <c r="K170" i="49"/>
  <c r="J170" i="49"/>
  <c r="J173" i="49"/>
  <c r="K173" i="49"/>
  <c r="E17" i="49"/>
  <c r="E16" i="49"/>
  <c r="J172" i="49"/>
  <c r="K172" i="49"/>
  <c r="J167" i="49"/>
  <c r="E11" i="49"/>
  <c r="K167" i="49"/>
  <c r="J169" i="49"/>
  <c r="E13" i="49"/>
  <c r="K169" i="49"/>
  <c r="E23" i="51"/>
  <c r="J179" i="51"/>
  <c r="K179" i="51"/>
  <c r="K177" i="51"/>
  <c r="E21" i="51"/>
  <c r="J177" i="51"/>
  <c r="J178" i="51"/>
  <c r="K178" i="51"/>
  <c r="E22" i="51"/>
  <c r="G128" i="48"/>
  <c r="D47" i="48" s="1"/>
  <c r="Z312" i="49"/>
  <c r="AF312" i="49" s="1"/>
  <c r="AL312" i="49" s="1"/>
  <c r="AR312" i="49" s="1"/>
  <c r="AX312" i="49" s="1"/>
  <c r="BD312" i="49" s="1"/>
  <c r="BJ312" i="49" s="1"/>
  <c r="U292" i="49"/>
  <c r="G173" i="48"/>
  <c r="E48" i="48" s="1"/>
  <c r="AY202" i="49"/>
  <c r="AX213" i="49" s="1"/>
  <c r="G231" i="49" s="1"/>
  <c r="BA203" i="49"/>
  <c r="AX214" i="49" s="1"/>
  <c r="H231" i="49" s="1"/>
  <c r="W202" i="49"/>
  <c r="V213" i="49" s="1"/>
  <c r="G227" i="49" s="1"/>
  <c r="Y203" i="49"/>
  <c r="V214" i="49" s="1"/>
  <c r="H227" i="49" s="1"/>
  <c r="AE293" i="47"/>
  <c r="AE306" i="47"/>
  <c r="AE307" i="47"/>
  <c r="AE297" i="47"/>
  <c r="AE291" i="47"/>
  <c r="AE308" i="47"/>
  <c r="AE296" i="47"/>
  <c r="E315" i="47"/>
  <c r="AE300" i="47"/>
  <c r="AE303" i="47"/>
  <c r="AE295" i="47"/>
  <c r="AE292" i="47"/>
  <c r="AE304" i="47"/>
  <c r="AE299" i="47"/>
  <c r="AE302" i="47"/>
  <c r="AE305" i="47"/>
  <c r="AE294" i="47"/>
  <c r="AE289" i="47"/>
  <c r="AE290" i="47"/>
  <c r="AE301" i="47"/>
  <c r="AE298" i="47"/>
  <c r="AM292" i="47"/>
  <c r="AF203" i="49"/>
  <c r="AC214" i="49" s="1"/>
  <c r="H228" i="49" s="1"/>
  <c r="AD202" i="49"/>
  <c r="AC213" i="49" s="1"/>
  <c r="G228" i="49" s="1"/>
  <c r="G129" i="48"/>
  <c r="D48" i="48" s="1"/>
  <c r="AE264" i="49"/>
  <c r="AE251" i="49"/>
  <c r="AE253" i="49"/>
  <c r="AE248" i="49"/>
  <c r="AE258" i="49"/>
  <c r="AE247" i="49"/>
  <c r="AE256" i="49"/>
  <c r="AE257" i="49"/>
  <c r="AE260" i="49"/>
  <c r="AE254" i="49"/>
  <c r="AE262" i="49"/>
  <c r="AE249" i="49"/>
  <c r="E272" i="49"/>
  <c r="AE265" i="49"/>
  <c r="AE255" i="49"/>
  <c r="AE259" i="49"/>
  <c r="AE250" i="49"/>
  <c r="AE252" i="49"/>
  <c r="AE261" i="49"/>
  <c r="AE263" i="49"/>
  <c r="AE246" i="49"/>
  <c r="AM249" i="49"/>
  <c r="AA254" i="49"/>
  <c r="AA253" i="49"/>
  <c r="AA255" i="49" s="1"/>
  <c r="O253" i="51"/>
  <c r="O255" i="51" s="1"/>
  <c r="O254" i="51"/>
  <c r="H215" i="48"/>
  <c r="F48" i="48" s="1"/>
  <c r="V296" i="47"/>
  <c r="W296" i="47" s="1"/>
  <c r="V298" i="47"/>
  <c r="W298" i="47" s="1"/>
  <c r="V308" i="47"/>
  <c r="W308" i="47" s="1"/>
  <c r="V306" i="47"/>
  <c r="W306" i="47" s="1"/>
  <c r="V289" i="47"/>
  <c r="V301" i="47"/>
  <c r="W301" i="47" s="1"/>
  <c r="V295" i="47"/>
  <c r="W295" i="47" s="1"/>
  <c r="V307" i="47"/>
  <c r="W307" i="47" s="1"/>
  <c r="V299" i="47"/>
  <c r="W299" i="47" s="1"/>
  <c r="V300" i="47"/>
  <c r="W300" i="47" s="1"/>
  <c r="V303" i="47"/>
  <c r="W303" i="47" s="1"/>
  <c r="V292" i="47"/>
  <c r="W292" i="47" s="1"/>
  <c r="V302" i="47"/>
  <c r="W302" i="47" s="1"/>
  <c r="V297" i="47"/>
  <c r="W297" i="47" s="1"/>
  <c r="V290" i="47"/>
  <c r="W290" i="47" s="1"/>
  <c r="V305" i="47"/>
  <c r="W305" i="47" s="1"/>
  <c r="V293" i="47"/>
  <c r="W293" i="47" s="1"/>
  <c r="V304" i="47"/>
  <c r="W304" i="47" s="1"/>
  <c r="V294" i="47"/>
  <c r="W294" i="47" s="1"/>
  <c r="V291" i="47"/>
  <c r="W291" i="47" s="1"/>
  <c r="F20" i="51"/>
  <c r="K219" i="51"/>
  <c r="J219" i="51"/>
  <c r="F18" i="51"/>
  <c r="K217" i="51"/>
  <c r="J217" i="51"/>
  <c r="F17" i="51"/>
  <c r="K216" i="51"/>
  <c r="J216" i="51"/>
  <c r="Z312" i="51"/>
  <c r="AF312" i="51" s="1"/>
  <c r="AL312" i="51" s="1"/>
  <c r="AR312" i="51" s="1"/>
  <c r="AX312" i="51" s="1"/>
  <c r="BD312" i="51" s="1"/>
  <c r="BJ312" i="51" s="1"/>
  <c r="U292" i="51"/>
  <c r="J123" i="49"/>
  <c r="K123" i="49"/>
  <c r="D10" i="49"/>
  <c r="D6" i="49"/>
  <c r="J119" i="49"/>
  <c r="K119" i="49"/>
  <c r="D5" i="49"/>
  <c r="K118" i="49"/>
  <c r="J118" i="49"/>
  <c r="K130" i="49"/>
  <c r="J130" i="49"/>
  <c r="D17" i="49"/>
  <c r="J133" i="49"/>
  <c r="K133" i="49"/>
  <c r="D20" i="49"/>
  <c r="AR159" i="51"/>
  <c r="AQ171" i="51" s="1"/>
  <c r="F187" i="51" s="1"/>
  <c r="AT170" i="51"/>
  <c r="AQ172" i="51" s="1"/>
  <c r="G187" i="51" s="1"/>
  <c r="AG245" i="47"/>
  <c r="AG257" i="47" s="1"/>
  <c r="F272" i="47" s="1"/>
  <c r="AI246" i="47"/>
  <c r="AG258" i="47" s="1"/>
  <c r="G272" i="47" s="1"/>
  <c r="O254" i="49"/>
  <c r="O253" i="49"/>
  <c r="O255" i="49" s="1"/>
  <c r="F4" i="49"/>
  <c r="H202" i="49"/>
  <c r="H213" i="49" s="1"/>
  <c r="F46" i="49" s="1"/>
  <c r="K203" i="49"/>
  <c r="J203" i="49"/>
  <c r="K209" i="49"/>
  <c r="F10" i="49"/>
  <c r="J209" i="49"/>
  <c r="J207" i="49"/>
  <c r="K207" i="49"/>
  <c r="F8" i="49"/>
  <c r="F16" i="49"/>
  <c r="J215" i="49"/>
  <c r="K215" i="49"/>
  <c r="J205" i="49"/>
  <c r="F6" i="49"/>
  <c r="K205" i="49"/>
  <c r="G175" i="49" l="1"/>
  <c r="E50" i="49" s="1"/>
  <c r="G173" i="49"/>
  <c r="E48" i="49" s="1"/>
  <c r="E316" i="47"/>
  <c r="AK293" i="47"/>
  <c r="AK300" i="47"/>
  <c r="AK308" i="47"/>
  <c r="AK304" i="47"/>
  <c r="AK305" i="47"/>
  <c r="AK292" i="47"/>
  <c r="AK294" i="47"/>
  <c r="AK299" i="47"/>
  <c r="AK291" i="47"/>
  <c r="AK295" i="47"/>
  <c r="AK307" i="47"/>
  <c r="AK290" i="47"/>
  <c r="AK297" i="47"/>
  <c r="AK303" i="47"/>
  <c r="AK301" i="47"/>
  <c r="AK298" i="47"/>
  <c r="AK289" i="47"/>
  <c r="AK296" i="47"/>
  <c r="AK302" i="47"/>
  <c r="AK306" i="47"/>
  <c r="AS292" i="47"/>
  <c r="W256" i="51"/>
  <c r="U258" i="51" s="1"/>
  <c r="G270" i="51" s="1"/>
  <c r="U245" i="51"/>
  <c r="U257" i="51" s="1"/>
  <c r="F270" i="51" s="1"/>
  <c r="H216" i="49"/>
  <c r="F49" i="49" s="1"/>
  <c r="S290" i="49"/>
  <c r="S296" i="49"/>
  <c r="S292" i="49"/>
  <c r="S299" i="49"/>
  <c r="S301" i="49"/>
  <c r="S297" i="49"/>
  <c r="S300" i="49"/>
  <c r="S303" i="49"/>
  <c r="S295" i="49"/>
  <c r="S306" i="49"/>
  <c r="S294" i="49"/>
  <c r="S293" i="49"/>
  <c r="S291" i="49"/>
  <c r="S307" i="49"/>
  <c r="E313" i="49"/>
  <c r="S298" i="49"/>
  <c r="S305" i="49"/>
  <c r="S289" i="49"/>
  <c r="S308" i="49"/>
  <c r="S302" i="49"/>
  <c r="S304" i="49"/>
  <c r="AA292" i="49"/>
  <c r="E273" i="51"/>
  <c r="AK262" i="51"/>
  <c r="AK260" i="51"/>
  <c r="AK264" i="51"/>
  <c r="AK263" i="51"/>
  <c r="AK258" i="51"/>
  <c r="AK261" i="51"/>
  <c r="AK259" i="51"/>
  <c r="AK257" i="51"/>
  <c r="AK265" i="51"/>
  <c r="AK256" i="51"/>
  <c r="AS249" i="51"/>
  <c r="AG254" i="51"/>
  <c r="AG253" i="51"/>
  <c r="AG255" i="51" s="1"/>
  <c r="Y297" i="48"/>
  <c r="Y293" i="48"/>
  <c r="Y296" i="48"/>
  <c r="Y291" i="48"/>
  <c r="Y302" i="48"/>
  <c r="Y292" i="48"/>
  <c r="Y308" i="48"/>
  <c r="Y304" i="48"/>
  <c r="Y298" i="48"/>
  <c r="Y295" i="48"/>
  <c r="Y294" i="48"/>
  <c r="Y307" i="48"/>
  <c r="Y301" i="48"/>
  <c r="Y290" i="48"/>
  <c r="Y306" i="48"/>
  <c r="Y300" i="48"/>
  <c r="Y305" i="48"/>
  <c r="Y289" i="48"/>
  <c r="E314" i="48"/>
  <c r="Y303" i="48"/>
  <c r="Y299" i="48"/>
  <c r="AG292" i="48"/>
  <c r="BC253" i="47"/>
  <c r="BC252" i="47"/>
  <c r="BC250" i="47"/>
  <c r="BC263" i="47"/>
  <c r="BC258" i="47"/>
  <c r="BC259" i="47"/>
  <c r="BC265" i="47"/>
  <c r="BC254" i="47"/>
  <c r="BC255" i="47"/>
  <c r="BC262" i="47"/>
  <c r="BC247" i="47"/>
  <c r="BC248" i="47"/>
  <c r="BC261" i="47"/>
  <c r="BC251" i="47"/>
  <c r="BC264" i="47"/>
  <c r="BC256" i="47"/>
  <c r="BC249" i="47"/>
  <c r="BC257" i="47"/>
  <c r="BC260" i="47"/>
  <c r="BC246" i="47"/>
  <c r="E276" i="47"/>
  <c r="F249" i="47" s="1"/>
  <c r="BK249" i="47"/>
  <c r="Q246" i="48"/>
  <c r="O258" i="48" s="1"/>
  <c r="G269" i="48" s="1"/>
  <c r="O245" i="48"/>
  <c r="O257" i="48" s="1"/>
  <c r="F269" i="48" s="1"/>
  <c r="G128" i="49"/>
  <c r="D47" i="49" s="1"/>
  <c r="AM254" i="48"/>
  <c r="AM253" i="48"/>
  <c r="AM255" i="48" s="1"/>
  <c r="G174" i="49"/>
  <c r="E49" i="49" s="1"/>
  <c r="H217" i="49"/>
  <c r="F50" i="49" s="1"/>
  <c r="AH258" i="48"/>
  <c r="AI258" i="48" s="1"/>
  <c r="AH252" i="48"/>
  <c r="AI252" i="48" s="1"/>
  <c r="AH265" i="48"/>
  <c r="AI265" i="48" s="1"/>
  <c r="AH255" i="48"/>
  <c r="AI255" i="48" s="1"/>
  <c r="AH257" i="48"/>
  <c r="AI257" i="48" s="1"/>
  <c r="AH261" i="48"/>
  <c r="AI261" i="48" s="1"/>
  <c r="AH260" i="48"/>
  <c r="AI260" i="48" s="1"/>
  <c r="AH248" i="48"/>
  <c r="AI248" i="48" s="1"/>
  <c r="AH251" i="48"/>
  <c r="AI251" i="48" s="1"/>
  <c r="AH253" i="48"/>
  <c r="AI253" i="48" s="1"/>
  <c r="AH254" i="48"/>
  <c r="AI254" i="48" s="1"/>
  <c r="AH263" i="48"/>
  <c r="AI263" i="48" s="1"/>
  <c r="AH249" i="48"/>
  <c r="AI249" i="48" s="1"/>
  <c r="AH246" i="48"/>
  <c r="AH262" i="48"/>
  <c r="AI262" i="48" s="1"/>
  <c r="AH259" i="48"/>
  <c r="AI259" i="48" s="1"/>
  <c r="AH256" i="48"/>
  <c r="AI256" i="48" s="1"/>
  <c r="AH247" i="48"/>
  <c r="AI247" i="48" s="1"/>
  <c r="AH250" i="48"/>
  <c r="AI250" i="48" s="1"/>
  <c r="AH264" i="48"/>
  <c r="AI264" i="48" s="1"/>
  <c r="G172" i="49"/>
  <c r="E47" i="49" s="1"/>
  <c r="G172" i="51"/>
  <c r="E47" i="51" s="1"/>
  <c r="G173" i="51"/>
  <c r="E48" i="51" s="1"/>
  <c r="W246" i="49"/>
  <c r="U258" i="49" s="1"/>
  <c r="G270" i="49" s="1"/>
  <c r="U245" i="49"/>
  <c r="U257" i="49" s="1"/>
  <c r="F270" i="49" s="1"/>
  <c r="U294" i="48"/>
  <c r="U297" i="48" s="1"/>
  <c r="U295" i="48"/>
  <c r="U298" i="48" s="1"/>
  <c r="AO246" i="47"/>
  <c r="AM258" i="47" s="1"/>
  <c r="G273" i="47" s="1"/>
  <c r="AM245" i="47"/>
  <c r="AM257" i="47" s="1"/>
  <c r="F273" i="47" s="1"/>
  <c r="G130" i="49"/>
  <c r="D49" i="49" s="1"/>
  <c r="G131" i="49"/>
  <c r="D50" i="49" s="1"/>
  <c r="G130" i="51"/>
  <c r="D49" i="51" s="1"/>
  <c r="G131" i="51"/>
  <c r="D50" i="51" s="1"/>
  <c r="AB259" i="49"/>
  <c r="AC259" i="49" s="1"/>
  <c r="AB260" i="49"/>
  <c r="AC260" i="49" s="1"/>
  <c r="AB254" i="49"/>
  <c r="AC254" i="49" s="1"/>
  <c r="AB263" i="49"/>
  <c r="AC263" i="49" s="1"/>
  <c r="AB253" i="49"/>
  <c r="AC253" i="49" s="1"/>
  <c r="AB252" i="49"/>
  <c r="AC252" i="49" s="1"/>
  <c r="AB249" i="49"/>
  <c r="AC249" i="49" s="1"/>
  <c r="AB262" i="49"/>
  <c r="AC262" i="49" s="1"/>
  <c r="AB257" i="49"/>
  <c r="AC257" i="49" s="1"/>
  <c r="AB261" i="49"/>
  <c r="AC261" i="49" s="1"/>
  <c r="AB258" i="49"/>
  <c r="AC258" i="49" s="1"/>
  <c r="AB255" i="49"/>
  <c r="AC255" i="49" s="1"/>
  <c r="AB256" i="49"/>
  <c r="AC256" i="49" s="1"/>
  <c r="AB251" i="49"/>
  <c r="AC251" i="49" s="1"/>
  <c r="AB248" i="49"/>
  <c r="AC248" i="49" s="1"/>
  <c r="AB264" i="49"/>
  <c r="AC264" i="49" s="1"/>
  <c r="AB247" i="49"/>
  <c r="AC247" i="49" s="1"/>
  <c r="AB265" i="49"/>
  <c r="AC265" i="49" s="1"/>
  <c r="AB250" i="49"/>
  <c r="AC250" i="49" s="1"/>
  <c r="AB246" i="49"/>
  <c r="AG253" i="49"/>
  <c r="AG255" i="49" s="1"/>
  <c r="AG254" i="49"/>
  <c r="AG294" i="47"/>
  <c r="AG297" i="47" s="1"/>
  <c r="AG295" i="47"/>
  <c r="AG298" i="47" s="1"/>
  <c r="H215" i="49"/>
  <c r="F48" i="49" s="1"/>
  <c r="G129" i="49"/>
  <c r="D48" i="49" s="1"/>
  <c r="P306" i="51"/>
  <c r="Q306" i="51" s="1"/>
  <c r="P300" i="51"/>
  <c r="Q300" i="51" s="1"/>
  <c r="P302" i="51"/>
  <c r="Q302" i="51" s="1"/>
  <c r="P305" i="51"/>
  <c r="Q305" i="51" s="1"/>
  <c r="P307" i="51"/>
  <c r="Q307" i="51" s="1"/>
  <c r="P303" i="51"/>
  <c r="Q303" i="51" s="1"/>
  <c r="P299" i="51"/>
  <c r="P301" i="51"/>
  <c r="Q301" i="51" s="1"/>
  <c r="P308" i="51"/>
  <c r="Q308" i="51" s="1"/>
  <c r="P304" i="51"/>
  <c r="Q304" i="51" s="1"/>
  <c r="AY254" i="47"/>
  <c r="AY253" i="47"/>
  <c r="AY255" i="47" s="1"/>
  <c r="AQ257" i="48"/>
  <c r="AQ256" i="48"/>
  <c r="AQ249" i="48"/>
  <c r="AQ253" i="48"/>
  <c r="AQ263" i="48"/>
  <c r="AQ264" i="48"/>
  <c r="AQ255" i="48"/>
  <c r="AQ254" i="48"/>
  <c r="AQ260" i="48"/>
  <c r="E274" i="48"/>
  <c r="AQ259" i="48"/>
  <c r="AQ262" i="48"/>
  <c r="AQ251" i="48"/>
  <c r="AQ252" i="48"/>
  <c r="AQ261" i="48"/>
  <c r="AQ258" i="48"/>
  <c r="AQ265" i="48"/>
  <c r="AQ250" i="48"/>
  <c r="AQ247" i="48"/>
  <c r="AQ248" i="48"/>
  <c r="AQ246" i="48"/>
  <c r="AY249" i="48"/>
  <c r="H216" i="51"/>
  <c r="F49" i="51" s="1"/>
  <c r="H217" i="51"/>
  <c r="F50" i="51" s="1"/>
  <c r="AA245" i="48"/>
  <c r="AA257" i="48" s="1"/>
  <c r="F271" i="48" s="1"/>
  <c r="AC246" i="48"/>
  <c r="AA258" i="48" s="1"/>
  <c r="G271" i="48" s="1"/>
  <c r="P305" i="49"/>
  <c r="Q305" i="49" s="1"/>
  <c r="P304" i="49"/>
  <c r="Q304" i="49" s="1"/>
  <c r="P296" i="49"/>
  <c r="Q296" i="49" s="1"/>
  <c r="P297" i="49"/>
  <c r="Q297" i="49" s="1"/>
  <c r="P308" i="49"/>
  <c r="Q308" i="49" s="1"/>
  <c r="P291" i="49"/>
  <c r="Q291" i="49" s="1"/>
  <c r="P295" i="49"/>
  <c r="Q295" i="49" s="1"/>
  <c r="P302" i="49"/>
  <c r="Q302" i="49" s="1"/>
  <c r="P293" i="49"/>
  <c r="Q293" i="49" s="1"/>
  <c r="P307" i="49"/>
  <c r="Q307" i="49" s="1"/>
  <c r="P290" i="49"/>
  <c r="Q290" i="49" s="1"/>
  <c r="P299" i="49"/>
  <c r="Q299" i="49" s="1"/>
  <c r="P294" i="49"/>
  <c r="Q294" i="49" s="1"/>
  <c r="P289" i="49"/>
  <c r="P301" i="49"/>
  <c r="Q301" i="49" s="1"/>
  <c r="P300" i="49"/>
  <c r="Q300" i="49" s="1"/>
  <c r="P306" i="49"/>
  <c r="Q306" i="49" s="1"/>
  <c r="P298" i="49"/>
  <c r="Q298" i="49" s="1"/>
  <c r="P292" i="49"/>
  <c r="Q292" i="49" s="1"/>
  <c r="P303" i="49"/>
  <c r="Q303" i="49" s="1"/>
  <c r="W289" i="47"/>
  <c r="U301" i="47" s="1"/>
  <c r="G313" i="47" s="1"/>
  <c r="U288" i="47"/>
  <c r="U300" i="47" s="1"/>
  <c r="F313" i="47" s="1"/>
  <c r="H214" i="49"/>
  <c r="F47" i="49" s="1"/>
  <c r="P249" i="49"/>
  <c r="Q249" i="49" s="1"/>
  <c r="P255" i="49"/>
  <c r="Q255" i="49" s="1"/>
  <c r="P247" i="49"/>
  <c r="Q247" i="49" s="1"/>
  <c r="P257" i="49"/>
  <c r="Q257" i="49" s="1"/>
  <c r="P262" i="49"/>
  <c r="Q262" i="49" s="1"/>
  <c r="P264" i="49"/>
  <c r="Q264" i="49" s="1"/>
  <c r="P259" i="49"/>
  <c r="Q259" i="49" s="1"/>
  <c r="P246" i="49"/>
  <c r="P261" i="49"/>
  <c r="Q261" i="49" s="1"/>
  <c r="P263" i="49"/>
  <c r="Q263" i="49" s="1"/>
  <c r="P258" i="49"/>
  <c r="Q258" i="49" s="1"/>
  <c r="P253" i="49"/>
  <c r="Q253" i="49" s="1"/>
  <c r="P251" i="49"/>
  <c r="Q251" i="49" s="1"/>
  <c r="P254" i="49"/>
  <c r="Q254" i="49" s="1"/>
  <c r="P260" i="49"/>
  <c r="Q260" i="49" s="1"/>
  <c r="P265" i="49"/>
  <c r="Q265" i="49" s="1"/>
  <c r="P256" i="49"/>
  <c r="Q256" i="49" s="1"/>
  <c r="P250" i="49"/>
  <c r="Q250" i="49" s="1"/>
  <c r="P248" i="49"/>
  <c r="Q248" i="49" s="1"/>
  <c r="P252" i="49"/>
  <c r="Q252" i="49" s="1"/>
  <c r="S303" i="51"/>
  <c r="S304" i="51"/>
  <c r="E313" i="51"/>
  <c r="S306" i="51"/>
  <c r="S302" i="51"/>
  <c r="S305" i="51"/>
  <c r="S308" i="51"/>
  <c r="S307" i="51"/>
  <c r="S300" i="51"/>
  <c r="S301" i="51"/>
  <c r="S299" i="51"/>
  <c r="AA292" i="51"/>
  <c r="P262" i="51"/>
  <c r="Q262" i="51" s="1"/>
  <c r="P261" i="51"/>
  <c r="Q261" i="51" s="1"/>
  <c r="P259" i="51"/>
  <c r="Q259" i="51" s="1"/>
  <c r="P265" i="51"/>
  <c r="Q265" i="51" s="1"/>
  <c r="P256" i="51"/>
  <c r="P257" i="51"/>
  <c r="Q257" i="51" s="1"/>
  <c r="P260" i="51"/>
  <c r="Q260" i="51" s="1"/>
  <c r="P258" i="51"/>
  <c r="Q258" i="51" s="1"/>
  <c r="P263" i="51"/>
  <c r="Q263" i="51" s="1"/>
  <c r="P264" i="51"/>
  <c r="Q264" i="51" s="1"/>
  <c r="AK249" i="49"/>
  <c r="AK262" i="49"/>
  <c r="AK253" i="49"/>
  <c r="AK257" i="49"/>
  <c r="AK254" i="49"/>
  <c r="AK259" i="49"/>
  <c r="AK255" i="49"/>
  <c r="AK250" i="49"/>
  <c r="AK261" i="49"/>
  <c r="AK260" i="49"/>
  <c r="AK248" i="49"/>
  <c r="AK252" i="49"/>
  <c r="E273" i="49"/>
  <c r="AK264" i="49"/>
  <c r="AK265" i="49"/>
  <c r="AK256" i="49"/>
  <c r="AK258" i="49"/>
  <c r="AK251" i="49"/>
  <c r="AK263" i="49"/>
  <c r="AK247" i="49"/>
  <c r="AK246" i="49"/>
  <c r="AS249" i="49"/>
  <c r="AB262" i="51"/>
  <c r="AC262" i="51" s="1"/>
  <c r="AB256" i="51"/>
  <c r="AB258" i="51"/>
  <c r="AC258" i="51" s="1"/>
  <c r="AB263" i="51"/>
  <c r="AC263" i="51" s="1"/>
  <c r="AB264" i="51"/>
  <c r="AC264" i="51" s="1"/>
  <c r="AB257" i="51"/>
  <c r="AC257" i="51" s="1"/>
  <c r="AB265" i="51"/>
  <c r="AC265" i="51" s="1"/>
  <c r="AB261" i="51"/>
  <c r="AC261" i="51" s="1"/>
  <c r="AB260" i="51"/>
  <c r="AC260" i="51" s="1"/>
  <c r="AB259" i="51"/>
  <c r="AC259" i="51" s="1"/>
  <c r="G175" i="51"/>
  <c r="E50" i="51" s="1"/>
  <c r="G174" i="51"/>
  <c r="E49" i="51" s="1"/>
  <c r="AT261" i="47"/>
  <c r="AU261" i="47" s="1"/>
  <c r="AT248" i="47"/>
  <c r="AU248" i="47" s="1"/>
  <c r="AT263" i="47"/>
  <c r="AU263" i="47" s="1"/>
  <c r="AT260" i="47"/>
  <c r="AU260" i="47" s="1"/>
  <c r="AT258" i="47"/>
  <c r="AU258" i="47" s="1"/>
  <c r="AT256" i="47"/>
  <c r="AU256" i="47" s="1"/>
  <c r="AT249" i="47"/>
  <c r="AU249" i="47" s="1"/>
  <c r="AT253" i="47"/>
  <c r="AU253" i="47" s="1"/>
  <c r="AT259" i="47"/>
  <c r="AU259" i="47" s="1"/>
  <c r="AT265" i="47"/>
  <c r="AU265" i="47" s="1"/>
  <c r="AT252" i="47"/>
  <c r="AU252" i="47" s="1"/>
  <c r="AT246" i="47"/>
  <c r="AT250" i="47"/>
  <c r="AU250" i="47" s="1"/>
  <c r="AT264" i="47"/>
  <c r="AU264" i="47" s="1"/>
  <c r="AT257" i="47"/>
  <c r="AU257" i="47" s="1"/>
  <c r="AT262" i="47"/>
  <c r="AU262" i="47" s="1"/>
  <c r="AT251" i="47"/>
  <c r="AU251" i="47" s="1"/>
  <c r="AT247" i="47"/>
  <c r="AU247" i="47" s="1"/>
  <c r="AT254" i="47"/>
  <c r="AU254" i="47" s="1"/>
  <c r="AT255" i="47"/>
  <c r="AU255" i="47" s="1"/>
  <c r="H214" i="51"/>
  <c r="F47" i="51" s="1"/>
  <c r="H215" i="51"/>
  <c r="F48" i="51" s="1"/>
  <c r="Q289" i="48"/>
  <c r="O301" i="48" s="1"/>
  <c r="G312" i="48" s="1"/>
  <c r="O288" i="48"/>
  <c r="O300" i="48" s="1"/>
  <c r="F312" i="48" s="1"/>
  <c r="AB301" i="47"/>
  <c r="AC301" i="47" s="1"/>
  <c r="AB295" i="47"/>
  <c r="AC295" i="47" s="1"/>
  <c r="AB294" i="47"/>
  <c r="AC294" i="47" s="1"/>
  <c r="AB291" i="47"/>
  <c r="AC291" i="47" s="1"/>
  <c r="AB308" i="47"/>
  <c r="AC308" i="47" s="1"/>
  <c r="AB298" i="47"/>
  <c r="AC298" i="47" s="1"/>
  <c r="AB307" i="47"/>
  <c r="AC307" i="47" s="1"/>
  <c r="AB300" i="47"/>
  <c r="AC300" i="47" s="1"/>
  <c r="AB297" i="47"/>
  <c r="AC297" i="47" s="1"/>
  <c r="AB289" i="47"/>
  <c r="AB292" i="47"/>
  <c r="AC292" i="47" s="1"/>
  <c r="AB304" i="47"/>
  <c r="AC304" i="47" s="1"/>
  <c r="AB293" i="47"/>
  <c r="AC293" i="47" s="1"/>
  <c r="AB290" i="47"/>
  <c r="AC290" i="47" s="1"/>
  <c r="AB306" i="47"/>
  <c r="AC306" i="47" s="1"/>
  <c r="AB299" i="47"/>
  <c r="AC299" i="47" s="1"/>
  <c r="AB303" i="47"/>
  <c r="AC303" i="47" s="1"/>
  <c r="AB296" i="47"/>
  <c r="AC296" i="47" s="1"/>
  <c r="AB305" i="47"/>
  <c r="AC305" i="47" s="1"/>
  <c r="AB302" i="47"/>
  <c r="AC302" i="47" s="1"/>
  <c r="G129" i="51"/>
  <c r="D48" i="51" s="1"/>
  <c r="G128" i="51"/>
  <c r="D47" i="51" s="1"/>
  <c r="U294" i="51" l="1"/>
  <c r="U297" i="51" s="1"/>
  <c r="U295" i="51"/>
  <c r="U298" i="51" s="1"/>
  <c r="AW250" i="48"/>
  <c r="AW260" i="48"/>
  <c r="AW247" i="48"/>
  <c r="AW252" i="48"/>
  <c r="AW263" i="48"/>
  <c r="AW249" i="48"/>
  <c r="AW253" i="48"/>
  <c r="AW261" i="48"/>
  <c r="AW256" i="48"/>
  <c r="AW259" i="48"/>
  <c r="AW254" i="48"/>
  <c r="AW265" i="48"/>
  <c r="AW258" i="48"/>
  <c r="AW255" i="48"/>
  <c r="AW264" i="48"/>
  <c r="AW248" i="48"/>
  <c r="AW251" i="48"/>
  <c r="AW257" i="48"/>
  <c r="AW246" i="48"/>
  <c r="AW262" i="48"/>
  <c r="BE249" i="48"/>
  <c r="E275" i="48"/>
  <c r="F249" i="48" s="1"/>
  <c r="AC246" i="49"/>
  <c r="AA258" i="49" s="1"/>
  <c r="G271" i="49" s="1"/>
  <c r="AA245" i="49"/>
  <c r="AA257" i="49" s="1"/>
  <c r="F271" i="49" s="1"/>
  <c r="V296" i="48"/>
  <c r="W296" i="48" s="1"/>
  <c r="V290" i="48"/>
  <c r="W290" i="48" s="1"/>
  <c r="V295" i="48"/>
  <c r="W295" i="48" s="1"/>
  <c r="V289" i="48"/>
  <c r="V307" i="48"/>
  <c r="W307" i="48" s="1"/>
  <c r="V292" i="48"/>
  <c r="W292" i="48" s="1"/>
  <c r="V302" i="48"/>
  <c r="W302" i="48" s="1"/>
  <c r="V293" i="48"/>
  <c r="W293" i="48" s="1"/>
  <c r="V303" i="48"/>
  <c r="W303" i="48" s="1"/>
  <c r="V306" i="48"/>
  <c r="W306" i="48" s="1"/>
  <c r="V301" i="48"/>
  <c r="W301" i="48" s="1"/>
  <c r="V299" i="48"/>
  <c r="W299" i="48" s="1"/>
  <c r="V297" i="48"/>
  <c r="W297" i="48" s="1"/>
  <c r="V300" i="48"/>
  <c r="W300" i="48" s="1"/>
  <c r="V308" i="48"/>
  <c r="W308" i="48" s="1"/>
  <c r="V291" i="48"/>
  <c r="W291" i="48" s="1"/>
  <c r="V305" i="48"/>
  <c r="W305" i="48" s="1"/>
  <c r="V294" i="48"/>
  <c r="W294" i="48" s="1"/>
  <c r="V304" i="48"/>
  <c r="W304" i="48" s="1"/>
  <c r="V298" i="48"/>
  <c r="W298" i="48" s="1"/>
  <c r="BE254" i="47"/>
  <c r="BE253" i="47"/>
  <c r="BE255" i="47" s="1"/>
  <c r="AQ263" i="51"/>
  <c r="AQ265" i="51"/>
  <c r="AQ258" i="51"/>
  <c r="AQ259" i="51"/>
  <c r="AQ264" i="51"/>
  <c r="AQ261" i="51"/>
  <c r="AQ257" i="51"/>
  <c r="AQ262" i="51"/>
  <c r="AQ260" i="51"/>
  <c r="AQ256" i="51"/>
  <c r="AY249" i="51"/>
  <c r="E274" i="51"/>
  <c r="F249" i="51" s="1"/>
  <c r="U295" i="49"/>
  <c r="U298" i="49" s="1"/>
  <c r="U294" i="49"/>
  <c r="U297" i="49" s="1"/>
  <c r="AQ304" i="47"/>
  <c r="AQ297" i="47"/>
  <c r="AQ295" i="47"/>
  <c r="AQ299" i="47"/>
  <c r="AQ303" i="47"/>
  <c r="AQ302" i="47"/>
  <c r="AQ307" i="47"/>
  <c r="AQ293" i="47"/>
  <c r="AQ292" i="47"/>
  <c r="AQ300" i="47"/>
  <c r="AQ301" i="47"/>
  <c r="AQ308" i="47"/>
  <c r="AQ290" i="47"/>
  <c r="AQ296" i="47"/>
  <c r="AQ294" i="47"/>
  <c r="AQ289" i="47"/>
  <c r="AQ306" i="47"/>
  <c r="AQ298" i="47"/>
  <c r="AQ291" i="47"/>
  <c r="AQ305" i="47"/>
  <c r="E317" i="47"/>
  <c r="AY292" i="47"/>
  <c r="AH303" i="47"/>
  <c r="AI303" i="47" s="1"/>
  <c r="AH291" i="47"/>
  <c r="AI291" i="47" s="1"/>
  <c r="AH308" i="47"/>
  <c r="AI308" i="47" s="1"/>
  <c r="AH305" i="47"/>
  <c r="AI305" i="47" s="1"/>
  <c r="AH294" i="47"/>
  <c r="AI294" i="47" s="1"/>
  <c r="AH300" i="47"/>
  <c r="AI300" i="47" s="1"/>
  <c r="AH297" i="47"/>
  <c r="AI297" i="47" s="1"/>
  <c r="AH306" i="47"/>
  <c r="AI306" i="47" s="1"/>
  <c r="AH293" i="47"/>
  <c r="AI293" i="47" s="1"/>
  <c r="AH289" i="47"/>
  <c r="AH295" i="47"/>
  <c r="AI295" i="47" s="1"/>
  <c r="AH301" i="47"/>
  <c r="AI301" i="47" s="1"/>
  <c r="AH307" i="47"/>
  <c r="AI307" i="47" s="1"/>
  <c r="AH302" i="47"/>
  <c r="AI302" i="47" s="1"/>
  <c r="AH299" i="47"/>
  <c r="AI299" i="47" s="1"/>
  <c r="AH304" i="47"/>
  <c r="AI304" i="47" s="1"/>
  <c r="AH290" i="47"/>
  <c r="AI290" i="47" s="1"/>
  <c r="AH292" i="47"/>
  <c r="AI292" i="47" s="1"/>
  <c r="AH298" i="47"/>
  <c r="AI298" i="47" s="1"/>
  <c r="AH296" i="47"/>
  <c r="AI296" i="47" s="1"/>
  <c r="AG245" i="48"/>
  <c r="AG257" i="48" s="1"/>
  <c r="F272" i="48" s="1"/>
  <c r="AI246" i="48"/>
  <c r="AG258" i="48" s="1"/>
  <c r="G272" i="48" s="1"/>
  <c r="AE290" i="48"/>
  <c r="AE299" i="48"/>
  <c r="AE303" i="48"/>
  <c r="AE305" i="48"/>
  <c r="AE293" i="48"/>
  <c r="AE301" i="48"/>
  <c r="AE304" i="48"/>
  <c r="AE308" i="48"/>
  <c r="AE297" i="48"/>
  <c r="AE294" i="48"/>
  <c r="AE295" i="48"/>
  <c r="AE307" i="48"/>
  <c r="AE302" i="48"/>
  <c r="AE300" i="48"/>
  <c r="AE291" i="48"/>
  <c r="AE306" i="48"/>
  <c r="E315" i="48"/>
  <c r="AE298" i="48"/>
  <c r="AE296" i="48"/>
  <c r="AE292" i="48"/>
  <c r="AE289" i="48"/>
  <c r="AM292" i="48"/>
  <c r="AA294" i="48"/>
  <c r="AA297" i="48" s="1"/>
  <c r="AA295" i="48"/>
  <c r="AA298" i="48" s="1"/>
  <c r="AS245" i="47"/>
  <c r="AS257" i="47" s="1"/>
  <c r="F274" i="47" s="1"/>
  <c r="AU246" i="47"/>
  <c r="AS258" i="47" s="1"/>
  <c r="G274" i="47" s="1"/>
  <c r="Q289" i="49"/>
  <c r="O301" i="49" s="1"/>
  <c r="G312" i="49" s="1"/>
  <c r="O288" i="49"/>
  <c r="O300" i="49" s="1"/>
  <c r="F312" i="49" s="1"/>
  <c r="AA288" i="47"/>
  <c r="AA300" i="47" s="1"/>
  <c r="F314" i="47" s="1"/>
  <c r="AC289" i="47"/>
  <c r="AA301" i="47" s="1"/>
  <c r="G314" i="47" s="1"/>
  <c r="AQ260" i="49"/>
  <c r="AQ254" i="49"/>
  <c r="AQ262" i="49"/>
  <c r="E274" i="49"/>
  <c r="AQ247" i="49"/>
  <c r="AQ261" i="49"/>
  <c r="AQ256" i="49"/>
  <c r="AQ253" i="49"/>
  <c r="AQ259" i="49"/>
  <c r="AQ251" i="49"/>
  <c r="AQ255" i="49"/>
  <c r="AQ257" i="49"/>
  <c r="AQ249" i="49"/>
  <c r="AQ265" i="49"/>
  <c r="AQ258" i="49"/>
  <c r="AQ248" i="49"/>
  <c r="AQ264" i="49"/>
  <c r="AQ252" i="49"/>
  <c r="AQ250" i="49"/>
  <c r="AQ263" i="49"/>
  <c r="AQ246" i="49"/>
  <c r="AY249" i="49"/>
  <c r="Y302" i="51"/>
  <c r="Y300" i="51"/>
  <c r="E314" i="51"/>
  <c r="Y305" i="51"/>
  <c r="Y304" i="51"/>
  <c r="Y303" i="51"/>
  <c r="Y306" i="51"/>
  <c r="Y301" i="51"/>
  <c r="Y307" i="51"/>
  <c r="Y308" i="51"/>
  <c r="Y299" i="51"/>
  <c r="AG292" i="51"/>
  <c r="AZ249" i="47"/>
  <c r="BA249" i="47" s="1"/>
  <c r="AZ258" i="47"/>
  <c r="BA258" i="47" s="1"/>
  <c r="AZ247" i="47"/>
  <c r="BA247" i="47" s="1"/>
  <c r="AZ257" i="47"/>
  <c r="BA257" i="47" s="1"/>
  <c r="AZ253" i="47"/>
  <c r="BA253" i="47" s="1"/>
  <c r="AZ250" i="47"/>
  <c r="BA250" i="47" s="1"/>
  <c r="AZ255" i="47"/>
  <c r="BA255" i="47" s="1"/>
  <c r="AZ262" i="47"/>
  <c r="BA262" i="47" s="1"/>
  <c r="AZ256" i="47"/>
  <c r="BA256" i="47" s="1"/>
  <c r="AZ261" i="47"/>
  <c r="BA261" i="47" s="1"/>
  <c r="AZ251" i="47"/>
  <c r="BA251" i="47" s="1"/>
  <c r="AZ260" i="47"/>
  <c r="BA260" i="47" s="1"/>
  <c r="AZ259" i="47"/>
  <c r="BA259" i="47" s="1"/>
  <c r="AZ265" i="47"/>
  <c r="BA265" i="47" s="1"/>
  <c r="AZ246" i="47"/>
  <c r="AZ264" i="47"/>
  <c r="BA264" i="47" s="1"/>
  <c r="AZ263" i="47"/>
  <c r="BA263" i="47" s="1"/>
  <c r="AZ254" i="47"/>
  <c r="BA254" i="47" s="1"/>
  <c r="AZ248" i="47"/>
  <c r="BA248" i="47" s="1"/>
  <c r="AZ252" i="47"/>
  <c r="BA252" i="47" s="1"/>
  <c r="AH260" i="49"/>
  <c r="AI260" i="49" s="1"/>
  <c r="AH250" i="49"/>
  <c r="AI250" i="49" s="1"/>
  <c r="AH255" i="49"/>
  <c r="AI255" i="49" s="1"/>
  <c r="AH252" i="49"/>
  <c r="AI252" i="49" s="1"/>
  <c r="AH256" i="49"/>
  <c r="AI256" i="49" s="1"/>
  <c r="AH259" i="49"/>
  <c r="AI259" i="49" s="1"/>
  <c r="AH253" i="49"/>
  <c r="AI253" i="49" s="1"/>
  <c r="AH261" i="49"/>
  <c r="AI261" i="49" s="1"/>
  <c r="AH249" i="49"/>
  <c r="AI249" i="49" s="1"/>
  <c r="AH258" i="49"/>
  <c r="AI258" i="49" s="1"/>
  <c r="AH257" i="49"/>
  <c r="AI257" i="49" s="1"/>
  <c r="AH264" i="49"/>
  <c r="AI264" i="49" s="1"/>
  <c r="AH251" i="49"/>
  <c r="AI251" i="49" s="1"/>
  <c r="AH262" i="49"/>
  <c r="AI262" i="49" s="1"/>
  <c r="AH265" i="49"/>
  <c r="AI265" i="49" s="1"/>
  <c r="AH248" i="49"/>
  <c r="AI248" i="49" s="1"/>
  <c r="AH254" i="49"/>
  <c r="AI254" i="49" s="1"/>
  <c r="AH263" i="49"/>
  <c r="AI263" i="49" s="1"/>
  <c r="AH246" i="49"/>
  <c r="AH247" i="49"/>
  <c r="AI247" i="49" s="1"/>
  <c r="AN252" i="48"/>
  <c r="AO252" i="48" s="1"/>
  <c r="AN249" i="48"/>
  <c r="AO249" i="48" s="1"/>
  <c r="AN257" i="48"/>
  <c r="AO257" i="48" s="1"/>
  <c r="AN253" i="48"/>
  <c r="AO253" i="48" s="1"/>
  <c r="AN246" i="48"/>
  <c r="AN250" i="48"/>
  <c r="AO250" i="48" s="1"/>
  <c r="AN259" i="48"/>
  <c r="AO259" i="48" s="1"/>
  <c r="AN248" i="48"/>
  <c r="AO248" i="48" s="1"/>
  <c r="AN262" i="48"/>
  <c r="AO262" i="48" s="1"/>
  <c r="AN258" i="48"/>
  <c r="AO258" i="48" s="1"/>
  <c r="AN264" i="48"/>
  <c r="AO264" i="48" s="1"/>
  <c r="AN247" i="48"/>
  <c r="AO247" i="48" s="1"/>
  <c r="AN256" i="48"/>
  <c r="AO256" i="48" s="1"/>
  <c r="AN261" i="48"/>
  <c r="AO261" i="48" s="1"/>
  <c r="AN254" i="48"/>
  <c r="AO254" i="48" s="1"/>
  <c r="AN265" i="48"/>
  <c r="AO265" i="48" s="1"/>
  <c r="AN255" i="48"/>
  <c r="AO255" i="48" s="1"/>
  <c r="AN263" i="48"/>
  <c r="AO263" i="48" s="1"/>
  <c r="AN251" i="48"/>
  <c r="AO251" i="48" s="1"/>
  <c r="AN260" i="48"/>
  <c r="AO260" i="48" s="1"/>
  <c r="E277" i="47"/>
  <c r="BI255" i="47"/>
  <c r="BI249" i="47"/>
  <c r="BI256" i="47"/>
  <c r="BI264" i="47"/>
  <c r="BI261" i="47"/>
  <c r="BI250" i="47"/>
  <c r="BI247" i="47"/>
  <c r="BI257" i="47"/>
  <c r="BI260" i="47"/>
  <c r="BI253" i="47"/>
  <c r="BI262" i="47"/>
  <c r="BI251" i="47"/>
  <c r="BI258" i="47"/>
  <c r="BI252" i="47"/>
  <c r="BI259" i="47"/>
  <c r="BI265" i="47"/>
  <c r="BI263" i="47"/>
  <c r="BI248" i="47"/>
  <c r="BI254" i="47"/>
  <c r="BI246" i="47"/>
  <c r="AM253" i="51"/>
  <c r="AM255" i="51" s="1"/>
  <c r="AM254" i="51"/>
  <c r="AM294" i="47"/>
  <c r="AM297" i="47" s="1"/>
  <c r="AM295" i="47"/>
  <c r="AM298" i="47" s="1"/>
  <c r="O245" i="51"/>
  <c r="O257" i="51" s="1"/>
  <c r="F269" i="51" s="1"/>
  <c r="Q256" i="51"/>
  <c r="O258" i="51" s="1"/>
  <c r="G269" i="51" s="1"/>
  <c r="AS254" i="48"/>
  <c r="AS253" i="48"/>
  <c r="AS255" i="48" s="1"/>
  <c r="AA245" i="51"/>
  <c r="AA257" i="51" s="1"/>
  <c r="F271" i="51" s="1"/>
  <c r="AC256" i="51"/>
  <c r="AA258" i="51" s="1"/>
  <c r="G271" i="51" s="1"/>
  <c r="AM254" i="49"/>
  <c r="AM253" i="49"/>
  <c r="AM255" i="49" s="1"/>
  <c r="O245" i="49"/>
  <c r="O257" i="49" s="1"/>
  <c r="F269" i="49" s="1"/>
  <c r="Q246" i="49"/>
  <c r="O258" i="49" s="1"/>
  <c r="G269" i="49" s="1"/>
  <c r="Q299" i="51"/>
  <c r="O301" i="51" s="1"/>
  <c r="G312" i="51" s="1"/>
  <c r="O288" i="51"/>
  <c r="O300" i="51" s="1"/>
  <c r="F312" i="51" s="1"/>
  <c r="C254" i="47"/>
  <c r="C256" i="47"/>
  <c r="C260" i="47"/>
  <c r="C249" i="47"/>
  <c r="C250" i="47"/>
  <c r="C255" i="47"/>
  <c r="C265" i="47"/>
  <c r="C261" i="47"/>
  <c r="C248" i="47"/>
  <c r="C264" i="47"/>
  <c r="C257" i="47"/>
  <c r="C263" i="47"/>
  <c r="C259" i="47"/>
  <c r="C251" i="47"/>
  <c r="C247" i="47"/>
  <c r="C253" i="47"/>
  <c r="C262" i="47"/>
  <c r="C258" i="47"/>
  <c r="C252" i="47"/>
  <c r="C246" i="47"/>
  <c r="AH257" i="51"/>
  <c r="AI257" i="51" s="1"/>
  <c r="AH263" i="51"/>
  <c r="AI263" i="51" s="1"/>
  <c r="AH265" i="51"/>
  <c r="AI265" i="51" s="1"/>
  <c r="AH259" i="51"/>
  <c r="AI259" i="51" s="1"/>
  <c r="AH256" i="51"/>
  <c r="AH261" i="51"/>
  <c r="AI261" i="51" s="1"/>
  <c r="AH260" i="51"/>
  <c r="AI260" i="51" s="1"/>
  <c r="AH264" i="51"/>
  <c r="AI264" i="51" s="1"/>
  <c r="AH258" i="51"/>
  <c r="AI258" i="51" s="1"/>
  <c r="AH262" i="51"/>
  <c r="AI262" i="51" s="1"/>
  <c r="Y306" i="49"/>
  <c r="Y300" i="49"/>
  <c r="Y298" i="49"/>
  <c r="Y301" i="49"/>
  <c r="Y304" i="49"/>
  <c r="Y302" i="49"/>
  <c r="Y293" i="49"/>
  <c r="Y307" i="49"/>
  <c r="E314" i="49"/>
  <c r="Y303" i="49"/>
  <c r="Y295" i="49"/>
  <c r="Y305" i="49"/>
  <c r="Y291" i="49"/>
  <c r="Y294" i="49"/>
  <c r="Y308" i="49"/>
  <c r="Y296" i="49"/>
  <c r="Y297" i="49"/>
  <c r="Y290" i="49"/>
  <c r="Y292" i="49"/>
  <c r="Y299" i="49"/>
  <c r="Y289" i="49"/>
  <c r="AG292" i="49"/>
  <c r="AI256" i="51" l="1"/>
  <c r="AG258" i="51" s="1"/>
  <c r="G272" i="51" s="1"/>
  <c r="AG245" i="51"/>
  <c r="AG257" i="51" s="1"/>
  <c r="F272" i="51" s="1"/>
  <c r="BK254" i="47"/>
  <c r="BK253" i="47"/>
  <c r="BK255" i="47" s="1"/>
  <c r="AO246" i="48"/>
  <c r="AM258" i="48" s="1"/>
  <c r="G273" i="48" s="1"/>
  <c r="AM245" i="48"/>
  <c r="AM257" i="48" s="1"/>
  <c r="F273" i="48" s="1"/>
  <c r="AA295" i="51"/>
  <c r="AA298" i="51" s="1"/>
  <c r="AA294" i="51"/>
  <c r="AA297" i="51" s="1"/>
  <c r="AS254" i="49"/>
  <c r="AS253" i="49"/>
  <c r="AS255" i="49" s="1"/>
  <c r="AB305" i="48"/>
  <c r="AC305" i="48" s="1"/>
  <c r="AB291" i="48"/>
  <c r="AC291" i="48" s="1"/>
  <c r="AB292" i="48"/>
  <c r="AC292" i="48" s="1"/>
  <c r="AB298" i="48"/>
  <c r="AC298" i="48" s="1"/>
  <c r="AB297" i="48"/>
  <c r="AC297" i="48" s="1"/>
  <c r="AB300" i="48"/>
  <c r="AC300" i="48" s="1"/>
  <c r="AB301" i="48"/>
  <c r="AC301" i="48" s="1"/>
  <c r="AB308" i="48"/>
  <c r="AC308" i="48" s="1"/>
  <c r="AB294" i="48"/>
  <c r="AC294" i="48" s="1"/>
  <c r="AB299" i="48"/>
  <c r="AC299" i="48" s="1"/>
  <c r="AB295" i="48"/>
  <c r="AC295" i="48" s="1"/>
  <c r="AB293" i="48"/>
  <c r="AC293" i="48" s="1"/>
  <c r="AB307" i="48"/>
  <c r="AC307" i="48" s="1"/>
  <c r="AB306" i="48"/>
  <c r="AC306" i="48" s="1"/>
  <c r="AB303" i="48"/>
  <c r="AC303" i="48" s="1"/>
  <c r="AB304" i="48"/>
  <c r="AC304" i="48" s="1"/>
  <c r="AB302" i="48"/>
  <c r="AC302" i="48" s="1"/>
  <c r="AB290" i="48"/>
  <c r="AC290" i="48" s="1"/>
  <c r="AB296" i="48"/>
  <c r="AC296" i="48" s="1"/>
  <c r="AB289" i="48"/>
  <c r="AK301" i="48"/>
  <c r="AK293" i="48"/>
  <c r="AK295" i="48"/>
  <c r="AK299" i="48"/>
  <c r="AK298" i="48"/>
  <c r="AK305" i="48"/>
  <c r="AK290" i="48"/>
  <c r="AK296" i="48"/>
  <c r="AK304" i="48"/>
  <c r="AK291" i="48"/>
  <c r="AK294" i="48"/>
  <c r="AK307" i="48"/>
  <c r="AK297" i="48"/>
  <c r="AK300" i="48"/>
  <c r="AK303" i="48"/>
  <c r="AK306" i="48"/>
  <c r="AK292" i="48"/>
  <c r="E316" i="48"/>
  <c r="AK302" i="48"/>
  <c r="AK308" i="48"/>
  <c r="AK289" i="48"/>
  <c r="AS292" i="48"/>
  <c r="AS294" i="47"/>
  <c r="AS297" i="47" s="1"/>
  <c r="AS295" i="47"/>
  <c r="AS298" i="47" s="1"/>
  <c r="BF262" i="47"/>
  <c r="BG262" i="47" s="1"/>
  <c r="BF251" i="47"/>
  <c r="BG251" i="47" s="1"/>
  <c r="BF264" i="47"/>
  <c r="BG264" i="47" s="1"/>
  <c r="BF250" i="47"/>
  <c r="BG250" i="47" s="1"/>
  <c r="BF247" i="47"/>
  <c r="BG247" i="47" s="1"/>
  <c r="BF259" i="47"/>
  <c r="BG259" i="47" s="1"/>
  <c r="BF249" i="47"/>
  <c r="BG249" i="47" s="1"/>
  <c r="BF260" i="47"/>
  <c r="BG260" i="47" s="1"/>
  <c r="BF252" i="47"/>
  <c r="BG252" i="47" s="1"/>
  <c r="BF258" i="47"/>
  <c r="BG258" i="47" s="1"/>
  <c r="BF257" i="47"/>
  <c r="BG257" i="47" s="1"/>
  <c r="BF261" i="47"/>
  <c r="BG261" i="47" s="1"/>
  <c r="BF255" i="47"/>
  <c r="BG255" i="47" s="1"/>
  <c r="BF263" i="47"/>
  <c r="BG263" i="47" s="1"/>
  <c r="BF246" i="47"/>
  <c r="BF248" i="47"/>
  <c r="BG248" i="47" s="1"/>
  <c r="BF265" i="47"/>
  <c r="BG265" i="47" s="1"/>
  <c r="BF256" i="47"/>
  <c r="BG256" i="47" s="1"/>
  <c r="BF253" i="47"/>
  <c r="BG253" i="47" s="1"/>
  <c r="BF254" i="47"/>
  <c r="BG254" i="47" s="1"/>
  <c r="F254" i="47"/>
  <c r="F253" i="47"/>
  <c r="F255" i="47" s="1"/>
  <c r="AT259" i="48"/>
  <c r="AU259" i="48" s="1"/>
  <c r="AT252" i="48"/>
  <c r="AU252" i="48" s="1"/>
  <c r="AT253" i="48"/>
  <c r="AU253" i="48" s="1"/>
  <c r="AT251" i="48"/>
  <c r="AU251" i="48" s="1"/>
  <c r="AT256" i="48"/>
  <c r="AU256" i="48" s="1"/>
  <c r="AT246" i="48"/>
  <c r="AT249" i="48"/>
  <c r="AU249" i="48" s="1"/>
  <c r="AT258" i="48"/>
  <c r="AU258" i="48" s="1"/>
  <c r="AT265" i="48"/>
  <c r="AU265" i="48" s="1"/>
  <c r="AT250" i="48"/>
  <c r="AU250" i="48" s="1"/>
  <c r="AT257" i="48"/>
  <c r="AU257" i="48" s="1"/>
  <c r="AT261" i="48"/>
  <c r="AU261" i="48" s="1"/>
  <c r="AT247" i="48"/>
  <c r="AU247" i="48" s="1"/>
  <c r="AT254" i="48"/>
  <c r="AU254" i="48" s="1"/>
  <c r="AT264" i="48"/>
  <c r="AU264" i="48" s="1"/>
  <c r="AT248" i="48"/>
  <c r="AU248" i="48" s="1"/>
  <c r="AT260" i="48"/>
  <c r="AU260" i="48" s="1"/>
  <c r="AT262" i="48"/>
  <c r="AU262" i="48" s="1"/>
  <c r="AT255" i="48"/>
  <c r="AU255" i="48" s="1"/>
  <c r="AT263" i="48"/>
  <c r="AU263" i="48" s="1"/>
  <c r="AE303" i="51"/>
  <c r="AE305" i="51"/>
  <c r="E315" i="51"/>
  <c r="AE301" i="51"/>
  <c r="AE308" i="51"/>
  <c r="AE302" i="51"/>
  <c r="AE300" i="51"/>
  <c r="AE306" i="51"/>
  <c r="AE307" i="51"/>
  <c r="AE304" i="51"/>
  <c r="AE299" i="51"/>
  <c r="AM292" i="51"/>
  <c r="AW300" i="47"/>
  <c r="AW293" i="47"/>
  <c r="E318" i="47"/>
  <c r="AW299" i="47"/>
  <c r="AW307" i="47"/>
  <c r="AW297" i="47"/>
  <c r="AW308" i="47"/>
  <c r="AW304" i="47"/>
  <c r="AW296" i="47"/>
  <c r="AW290" i="47"/>
  <c r="AW295" i="47"/>
  <c r="AW302" i="47"/>
  <c r="AW306" i="47"/>
  <c r="AW292" i="47"/>
  <c r="AW301" i="47"/>
  <c r="AW294" i="47"/>
  <c r="AW303" i="47"/>
  <c r="AW291" i="47"/>
  <c r="AW298" i="47"/>
  <c r="AW305" i="47"/>
  <c r="AW289" i="47"/>
  <c r="BE292" i="47"/>
  <c r="C262" i="51"/>
  <c r="C261" i="51"/>
  <c r="C257" i="51"/>
  <c r="C263" i="51"/>
  <c r="C260" i="51"/>
  <c r="C259" i="51"/>
  <c r="C258" i="51"/>
  <c r="C264" i="51"/>
  <c r="C265" i="51"/>
  <c r="C256" i="51"/>
  <c r="U288" i="48"/>
  <c r="U300" i="48" s="1"/>
  <c r="F313" i="48" s="1"/>
  <c r="W289" i="48"/>
  <c r="U301" i="48" s="1"/>
  <c r="G313" i="48" s="1"/>
  <c r="BC257" i="48"/>
  <c r="BC262" i="48"/>
  <c r="E276" i="48"/>
  <c r="BC264" i="48"/>
  <c r="BC259" i="48"/>
  <c r="BC254" i="48"/>
  <c r="BC261" i="48"/>
  <c r="BC265" i="48"/>
  <c r="BC256" i="48"/>
  <c r="BC258" i="48"/>
  <c r="BC255" i="48"/>
  <c r="BC248" i="48"/>
  <c r="BC251" i="48"/>
  <c r="BC252" i="48"/>
  <c r="BC250" i="48"/>
  <c r="BC260" i="48"/>
  <c r="BC253" i="48"/>
  <c r="BC263" i="48"/>
  <c r="BC247" i="48"/>
  <c r="BC249" i="48"/>
  <c r="BC246" i="48"/>
  <c r="BK249" i="48"/>
  <c r="AE305" i="49"/>
  <c r="AE308" i="49"/>
  <c r="AE294" i="49"/>
  <c r="AE297" i="49"/>
  <c r="AE299" i="49"/>
  <c r="AE289" i="49"/>
  <c r="AE291" i="49"/>
  <c r="AE292" i="49"/>
  <c r="AE303" i="49"/>
  <c r="AE293" i="49"/>
  <c r="AE304" i="49"/>
  <c r="AE290" i="49"/>
  <c r="AE298" i="49"/>
  <c r="E315" i="49"/>
  <c r="AE300" i="49"/>
  <c r="AE301" i="49"/>
  <c r="AE307" i="49"/>
  <c r="AE306" i="49"/>
  <c r="AE295" i="49"/>
  <c r="AE302" i="49"/>
  <c r="AE296" i="49"/>
  <c r="AM292" i="49"/>
  <c r="AN257" i="49"/>
  <c r="AO257" i="49" s="1"/>
  <c r="AN253" i="49"/>
  <c r="AO253" i="49" s="1"/>
  <c r="AN254" i="49"/>
  <c r="AO254" i="49" s="1"/>
  <c r="AN249" i="49"/>
  <c r="AO249" i="49" s="1"/>
  <c r="AN247" i="49"/>
  <c r="AO247" i="49" s="1"/>
  <c r="AN259" i="49"/>
  <c r="AO259" i="49" s="1"/>
  <c r="AN264" i="49"/>
  <c r="AO264" i="49" s="1"/>
  <c r="AN258" i="49"/>
  <c r="AO258" i="49" s="1"/>
  <c r="AN265" i="49"/>
  <c r="AO265" i="49" s="1"/>
  <c r="AN255" i="49"/>
  <c r="AO255" i="49" s="1"/>
  <c r="AN248" i="49"/>
  <c r="AO248" i="49" s="1"/>
  <c r="AN246" i="49"/>
  <c r="AN252" i="49"/>
  <c r="AO252" i="49" s="1"/>
  <c r="AN262" i="49"/>
  <c r="AO262" i="49" s="1"/>
  <c r="AN256" i="49"/>
  <c r="AO256" i="49" s="1"/>
  <c r="AN260" i="49"/>
  <c r="AO260" i="49" s="1"/>
  <c r="AN251" i="49"/>
  <c r="AO251" i="49" s="1"/>
  <c r="AN261" i="49"/>
  <c r="AO261" i="49" s="1"/>
  <c r="AN250" i="49"/>
  <c r="AO250" i="49" s="1"/>
  <c r="AN263" i="49"/>
  <c r="AO263" i="49" s="1"/>
  <c r="AN294" i="47"/>
  <c r="AO294" i="47" s="1"/>
  <c r="AN290" i="47"/>
  <c r="AO290" i="47" s="1"/>
  <c r="AN303" i="47"/>
  <c r="AO303" i="47" s="1"/>
  <c r="AN299" i="47"/>
  <c r="AO299" i="47" s="1"/>
  <c r="AN301" i="47"/>
  <c r="AO301" i="47" s="1"/>
  <c r="AN305" i="47"/>
  <c r="AO305" i="47" s="1"/>
  <c r="AN308" i="47"/>
  <c r="AO308" i="47" s="1"/>
  <c r="AN300" i="47"/>
  <c r="AO300" i="47" s="1"/>
  <c r="AN293" i="47"/>
  <c r="AO293" i="47" s="1"/>
  <c r="AN302" i="47"/>
  <c r="AO302" i="47" s="1"/>
  <c r="AN291" i="47"/>
  <c r="AO291" i="47" s="1"/>
  <c r="AN292" i="47"/>
  <c r="AO292" i="47" s="1"/>
  <c r="AN307" i="47"/>
  <c r="AO307" i="47" s="1"/>
  <c r="AN304" i="47"/>
  <c r="AO304" i="47" s="1"/>
  <c r="AN297" i="47"/>
  <c r="AO297" i="47" s="1"/>
  <c r="AN289" i="47"/>
  <c r="AN298" i="47"/>
  <c r="AO298" i="47" s="1"/>
  <c r="AN296" i="47"/>
  <c r="AO296" i="47" s="1"/>
  <c r="AN306" i="47"/>
  <c r="AO306" i="47" s="1"/>
  <c r="AN295" i="47"/>
  <c r="AO295" i="47" s="1"/>
  <c r="AN261" i="51"/>
  <c r="AO261" i="51" s="1"/>
  <c r="AN265" i="51"/>
  <c r="AO265" i="51" s="1"/>
  <c r="AN258" i="51"/>
  <c r="AO258" i="51" s="1"/>
  <c r="AN262" i="51"/>
  <c r="AO262" i="51" s="1"/>
  <c r="AN257" i="51"/>
  <c r="AO257" i="51" s="1"/>
  <c r="AN264" i="51"/>
  <c r="AO264" i="51" s="1"/>
  <c r="AN263" i="51"/>
  <c r="AO263" i="51" s="1"/>
  <c r="AN256" i="51"/>
  <c r="AN259" i="51"/>
  <c r="AO259" i="51" s="1"/>
  <c r="AN260" i="51"/>
  <c r="AO260" i="51" s="1"/>
  <c r="AI246" i="49"/>
  <c r="AG258" i="49" s="1"/>
  <c r="G272" i="49" s="1"/>
  <c r="AG245" i="49"/>
  <c r="AG257" i="49" s="1"/>
  <c r="F272" i="49" s="1"/>
  <c r="BA246" i="47"/>
  <c r="AY258" i="47" s="1"/>
  <c r="G275" i="47" s="1"/>
  <c r="AY245" i="47"/>
  <c r="AY257" i="47" s="1"/>
  <c r="F275" i="47" s="1"/>
  <c r="AG294" i="48"/>
  <c r="AG297" i="48" s="1"/>
  <c r="AG295" i="48"/>
  <c r="AG298" i="48" s="1"/>
  <c r="AW259" i="51"/>
  <c r="E275" i="51"/>
  <c r="AW262" i="51"/>
  <c r="AW257" i="51"/>
  <c r="AW261" i="51"/>
  <c r="AW263" i="51"/>
  <c r="AW265" i="51"/>
  <c r="AW258" i="51"/>
  <c r="AW260" i="51"/>
  <c r="AW264" i="51"/>
  <c r="AW256" i="51"/>
  <c r="BE249" i="51"/>
  <c r="AS254" i="51"/>
  <c r="AS253" i="51"/>
  <c r="AS255" i="51" s="1"/>
  <c r="V308" i="51"/>
  <c r="W308" i="51" s="1"/>
  <c r="V304" i="51"/>
  <c r="W304" i="51" s="1"/>
  <c r="V299" i="51"/>
  <c r="V301" i="51"/>
  <c r="W301" i="51" s="1"/>
  <c r="V305" i="51"/>
  <c r="W305" i="51" s="1"/>
  <c r="V303" i="51"/>
  <c r="W303" i="51" s="1"/>
  <c r="V302" i="51"/>
  <c r="W302" i="51" s="1"/>
  <c r="V300" i="51"/>
  <c r="W300" i="51" s="1"/>
  <c r="V306" i="51"/>
  <c r="W306" i="51" s="1"/>
  <c r="V307" i="51"/>
  <c r="W307" i="51" s="1"/>
  <c r="AA294" i="49"/>
  <c r="AA297" i="49" s="1"/>
  <c r="AA295" i="49"/>
  <c r="AA298" i="49" s="1"/>
  <c r="AW256" i="49"/>
  <c r="AW262" i="49"/>
  <c r="AW249" i="49"/>
  <c r="AW248" i="49"/>
  <c r="AW257" i="49"/>
  <c r="AW251" i="49"/>
  <c r="AW260" i="49"/>
  <c r="AW250" i="49"/>
  <c r="AW253" i="49"/>
  <c r="AW252" i="49"/>
  <c r="AW258" i="49"/>
  <c r="AW261" i="49"/>
  <c r="AW254" i="49"/>
  <c r="AW265" i="49"/>
  <c r="AW247" i="49"/>
  <c r="AW259" i="49"/>
  <c r="E275" i="49"/>
  <c r="AW264" i="49"/>
  <c r="AW263" i="49"/>
  <c r="AW255" i="49"/>
  <c r="BE249" i="49"/>
  <c r="AW246" i="49"/>
  <c r="AI289" i="47"/>
  <c r="AG301" i="47" s="1"/>
  <c r="G315" i="47" s="1"/>
  <c r="AG288" i="47"/>
  <c r="AG300" i="47" s="1"/>
  <c r="F315" i="47" s="1"/>
  <c r="V302" i="49"/>
  <c r="W302" i="49" s="1"/>
  <c r="V290" i="49"/>
  <c r="W290" i="49" s="1"/>
  <c r="V308" i="49"/>
  <c r="W308" i="49" s="1"/>
  <c r="V297" i="49"/>
  <c r="W297" i="49" s="1"/>
  <c r="V296" i="49"/>
  <c r="W296" i="49" s="1"/>
  <c r="V306" i="49"/>
  <c r="W306" i="49" s="1"/>
  <c r="V295" i="49"/>
  <c r="W295" i="49" s="1"/>
  <c r="V303" i="49"/>
  <c r="W303" i="49" s="1"/>
  <c r="V301" i="49"/>
  <c r="W301" i="49" s="1"/>
  <c r="V305" i="49"/>
  <c r="W305" i="49" s="1"/>
  <c r="V299" i="49"/>
  <c r="W299" i="49" s="1"/>
  <c r="V298" i="49"/>
  <c r="W298" i="49" s="1"/>
  <c r="V293" i="49"/>
  <c r="W293" i="49" s="1"/>
  <c r="V307" i="49"/>
  <c r="W307" i="49" s="1"/>
  <c r="V291" i="49"/>
  <c r="W291" i="49" s="1"/>
  <c r="V304" i="49"/>
  <c r="W304" i="49" s="1"/>
  <c r="V294" i="49"/>
  <c r="W294" i="49" s="1"/>
  <c r="V300" i="49"/>
  <c r="W300" i="49" s="1"/>
  <c r="V292" i="49"/>
  <c r="W292" i="49" s="1"/>
  <c r="V289" i="49"/>
  <c r="C251" i="48"/>
  <c r="C259" i="48"/>
  <c r="C255" i="48"/>
  <c r="C258" i="48"/>
  <c r="C248" i="48"/>
  <c r="C253" i="48"/>
  <c r="C263" i="48"/>
  <c r="C261" i="48"/>
  <c r="C252" i="48"/>
  <c r="C260" i="48"/>
  <c r="C264" i="48"/>
  <c r="C257" i="48"/>
  <c r="C256" i="48"/>
  <c r="C249" i="48"/>
  <c r="C250" i="48"/>
  <c r="C265" i="48"/>
  <c r="C247" i="48"/>
  <c r="C254" i="48"/>
  <c r="C262" i="48"/>
  <c r="C246" i="48"/>
  <c r="AY254" i="48"/>
  <c r="AY253" i="48"/>
  <c r="AY255" i="48" s="1"/>
  <c r="AT261" i="51" l="1"/>
  <c r="AU261" i="51" s="1"/>
  <c r="AT256" i="51"/>
  <c r="AT258" i="51"/>
  <c r="AU258" i="51" s="1"/>
  <c r="AT259" i="51"/>
  <c r="AU259" i="51" s="1"/>
  <c r="AT265" i="51"/>
  <c r="AU265" i="51" s="1"/>
  <c r="AT264" i="51"/>
  <c r="AU264" i="51" s="1"/>
  <c r="AT257" i="51"/>
  <c r="AU257" i="51" s="1"/>
  <c r="AT262" i="51"/>
  <c r="AU262" i="51" s="1"/>
  <c r="AT260" i="51"/>
  <c r="AU260" i="51" s="1"/>
  <c r="AT263" i="51"/>
  <c r="AU263" i="51" s="1"/>
  <c r="AH291" i="48"/>
  <c r="AI291" i="48" s="1"/>
  <c r="AH300" i="48"/>
  <c r="AI300" i="48" s="1"/>
  <c r="AH301" i="48"/>
  <c r="AI301" i="48" s="1"/>
  <c r="AH297" i="48"/>
  <c r="AI297" i="48" s="1"/>
  <c r="AH295" i="48"/>
  <c r="AI295" i="48" s="1"/>
  <c r="AH289" i="48"/>
  <c r="AH293" i="48"/>
  <c r="AI293" i="48" s="1"/>
  <c r="AH296" i="48"/>
  <c r="AI296" i="48" s="1"/>
  <c r="AH298" i="48"/>
  <c r="AI298" i="48" s="1"/>
  <c r="AH294" i="48"/>
  <c r="AI294" i="48" s="1"/>
  <c r="AH299" i="48"/>
  <c r="AI299" i="48" s="1"/>
  <c r="AH302" i="48"/>
  <c r="AI302" i="48" s="1"/>
  <c r="AH308" i="48"/>
  <c r="AI308" i="48" s="1"/>
  <c r="AH292" i="48"/>
  <c r="AI292" i="48" s="1"/>
  <c r="AH304" i="48"/>
  <c r="AI304" i="48" s="1"/>
  <c r="AH290" i="48"/>
  <c r="AI290" i="48" s="1"/>
  <c r="AH306" i="48"/>
  <c r="AI306" i="48" s="1"/>
  <c r="AH307" i="48"/>
  <c r="AI307" i="48" s="1"/>
  <c r="AH305" i="48"/>
  <c r="AI305" i="48" s="1"/>
  <c r="AH303" i="48"/>
  <c r="AI303" i="48" s="1"/>
  <c r="BC293" i="47"/>
  <c r="BC291" i="47"/>
  <c r="BC303" i="47"/>
  <c r="BC299" i="47"/>
  <c r="BC305" i="47"/>
  <c r="E319" i="47"/>
  <c r="BC294" i="47"/>
  <c r="BC308" i="47"/>
  <c r="BC300" i="47"/>
  <c r="BC302" i="47"/>
  <c r="BC304" i="47"/>
  <c r="BC292" i="47"/>
  <c r="BC290" i="47"/>
  <c r="BC307" i="47"/>
  <c r="BC297" i="47"/>
  <c r="BC298" i="47"/>
  <c r="BC306" i="47"/>
  <c r="BC301" i="47"/>
  <c r="BC295" i="47"/>
  <c r="BC296" i="47"/>
  <c r="BC289" i="47"/>
  <c r="BK292" i="47"/>
  <c r="B280" i="47"/>
  <c r="B277" i="47"/>
  <c r="B269" i="47"/>
  <c r="I268" i="47"/>
  <c r="G26" i="47" s="1"/>
  <c r="I252" i="47"/>
  <c r="I262" i="47"/>
  <c r="I274" i="47"/>
  <c r="G32" i="47" s="1"/>
  <c r="I264" i="47"/>
  <c r="B278" i="47"/>
  <c r="I286" i="47"/>
  <c r="G44" i="47" s="1"/>
  <c r="I258" i="47"/>
  <c r="I260" i="47"/>
  <c r="I275" i="47"/>
  <c r="G33" i="47" s="1"/>
  <c r="I284" i="47"/>
  <c r="G42" i="47" s="1"/>
  <c r="I256" i="47"/>
  <c r="B271" i="47"/>
  <c r="B282" i="47"/>
  <c r="B268" i="47"/>
  <c r="I285" i="47"/>
  <c r="G43" i="47" s="1"/>
  <c r="I253" i="47"/>
  <c r="I272" i="47"/>
  <c r="G30" i="47" s="1"/>
  <c r="B276" i="47"/>
  <c r="B266" i="47"/>
  <c r="I265" i="47"/>
  <c r="B284" i="47"/>
  <c r="I269" i="47"/>
  <c r="G27" i="47" s="1"/>
  <c r="I255" i="47"/>
  <c r="I247" i="47"/>
  <c r="I280" i="47"/>
  <c r="G38" i="47" s="1"/>
  <c r="I276" i="47"/>
  <c r="G34" i="47" s="1"/>
  <c r="I283" i="47"/>
  <c r="G41" i="47" s="1"/>
  <c r="I271" i="47"/>
  <c r="G29" i="47" s="1"/>
  <c r="I273" i="47"/>
  <c r="G31" i="47" s="1"/>
  <c r="I281" i="47"/>
  <c r="G39" i="47" s="1"/>
  <c r="I278" i="47"/>
  <c r="G36" i="47" s="1"/>
  <c r="B275" i="47"/>
  <c r="B270" i="47"/>
  <c r="B281" i="47"/>
  <c r="I270" i="47"/>
  <c r="G28" i="47" s="1"/>
  <c r="I263" i="47"/>
  <c r="I249" i="47"/>
  <c r="B279" i="47"/>
  <c r="B267" i="47"/>
  <c r="I257" i="47"/>
  <c r="B272" i="47"/>
  <c r="B285" i="47"/>
  <c r="I261" i="47"/>
  <c r="I250" i="47"/>
  <c r="I266" i="47"/>
  <c r="G24" i="47" s="1"/>
  <c r="B274" i="47"/>
  <c r="I277" i="47"/>
  <c r="G35" i="47" s="1"/>
  <c r="I282" i="47"/>
  <c r="G40" i="47" s="1"/>
  <c r="I259" i="47"/>
  <c r="I251" i="47"/>
  <c r="B273" i="47"/>
  <c r="I248" i="47"/>
  <c r="B283" i="47"/>
  <c r="B286" i="47"/>
  <c r="I267" i="47"/>
  <c r="G25" i="47" s="1"/>
  <c r="I254" i="47"/>
  <c r="I279" i="47"/>
  <c r="G37" i="47" s="1"/>
  <c r="I246" i="47"/>
  <c r="BL255" i="47"/>
  <c r="BM255" i="47" s="1"/>
  <c r="BL264" i="47"/>
  <c r="BM264" i="47" s="1"/>
  <c r="BL258" i="47"/>
  <c r="BM258" i="47" s="1"/>
  <c r="BL257" i="47"/>
  <c r="BM257" i="47" s="1"/>
  <c r="BL251" i="47"/>
  <c r="BM251" i="47" s="1"/>
  <c r="BL261" i="47"/>
  <c r="BM261" i="47" s="1"/>
  <c r="BL262" i="47"/>
  <c r="BM262" i="47" s="1"/>
  <c r="BL265" i="47"/>
  <c r="BM265" i="47" s="1"/>
  <c r="BL247" i="47"/>
  <c r="BM247" i="47" s="1"/>
  <c r="BL253" i="47"/>
  <c r="BM253" i="47" s="1"/>
  <c r="BL259" i="47"/>
  <c r="BM259" i="47" s="1"/>
  <c r="BL250" i="47"/>
  <c r="BM250" i="47" s="1"/>
  <c r="BL263" i="47"/>
  <c r="BM263" i="47" s="1"/>
  <c r="BL260" i="47"/>
  <c r="BM260" i="47" s="1"/>
  <c r="BL252" i="47"/>
  <c r="BM252" i="47" s="1"/>
  <c r="BL249" i="47"/>
  <c r="BM249" i="47" s="1"/>
  <c r="BL248" i="47"/>
  <c r="BM248" i="47" s="1"/>
  <c r="BL256" i="47"/>
  <c r="BM256" i="47" s="1"/>
  <c r="BL246" i="47"/>
  <c r="BL254" i="47"/>
  <c r="BM254" i="47" s="1"/>
  <c r="W289" i="49"/>
  <c r="U301" i="49" s="1"/>
  <c r="G313" i="49" s="1"/>
  <c r="U288" i="49"/>
  <c r="U300" i="49" s="1"/>
  <c r="F313" i="49" s="1"/>
  <c r="AM288" i="47"/>
  <c r="AM300" i="47" s="1"/>
  <c r="F316" i="47" s="1"/>
  <c r="AO289" i="47"/>
  <c r="AM301" i="47" s="1"/>
  <c r="G316" i="47" s="1"/>
  <c r="AM245" i="49"/>
  <c r="AM257" i="49" s="1"/>
  <c r="F273" i="49" s="1"/>
  <c r="AO246" i="49"/>
  <c r="AM258" i="49" s="1"/>
  <c r="G273" i="49" s="1"/>
  <c r="BE253" i="48"/>
  <c r="BE255" i="48" s="1"/>
  <c r="BE254" i="48"/>
  <c r="F254" i="51"/>
  <c r="F253" i="51"/>
  <c r="F255" i="51" s="1"/>
  <c r="AB298" i="49"/>
  <c r="AC298" i="49" s="1"/>
  <c r="AB297" i="49"/>
  <c r="AC297" i="49" s="1"/>
  <c r="AB301" i="49"/>
  <c r="AC301" i="49" s="1"/>
  <c r="AB300" i="49"/>
  <c r="AC300" i="49" s="1"/>
  <c r="AB308" i="49"/>
  <c r="AC308" i="49" s="1"/>
  <c r="AB299" i="49"/>
  <c r="AC299" i="49" s="1"/>
  <c r="AB293" i="49"/>
  <c r="AC293" i="49" s="1"/>
  <c r="AB302" i="49"/>
  <c r="AC302" i="49" s="1"/>
  <c r="AB296" i="49"/>
  <c r="AC296" i="49" s="1"/>
  <c r="AB289" i="49"/>
  <c r="AB290" i="49"/>
  <c r="AC290" i="49" s="1"/>
  <c r="AB294" i="49"/>
  <c r="AC294" i="49" s="1"/>
  <c r="AB292" i="49"/>
  <c r="AC292" i="49" s="1"/>
  <c r="AB291" i="49"/>
  <c r="AC291" i="49" s="1"/>
  <c r="AB304" i="49"/>
  <c r="AC304" i="49" s="1"/>
  <c r="AB307" i="49"/>
  <c r="AC307" i="49" s="1"/>
  <c r="AB303" i="49"/>
  <c r="AC303" i="49" s="1"/>
  <c r="AB306" i="49"/>
  <c r="AC306" i="49" s="1"/>
  <c r="AB305" i="49"/>
  <c r="AC305" i="49" s="1"/>
  <c r="AB295" i="49"/>
  <c r="AC295" i="49" s="1"/>
  <c r="W299" i="51"/>
  <c r="U301" i="51" s="1"/>
  <c r="G313" i="51" s="1"/>
  <c r="U288" i="51"/>
  <c r="U300" i="51" s="1"/>
  <c r="F313" i="51" s="1"/>
  <c r="AY253" i="49"/>
  <c r="AY255" i="49" s="1"/>
  <c r="AY254" i="49"/>
  <c r="BC263" i="51"/>
  <c r="BC261" i="51"/>
  <c r="BC264" i="51"/>
  <c r="BC260" i="51"/>
  <c r="BC258" i="51"/>
  <c r="E276" i="51"/>
  <c r="BC259" i="51"/>
  <c r="BC265" i="51"/>
  <c r="BC257" i="51"/>
  <c r="BC262" i="51"/>
  <c r="BC256" i="51"/>
  <c r="BK249" i="51"/>
  <c r="AG295" i="49"/>
  <c r="AG298" i="49" s="1"/>
  <c r="AG294" i="49"/>
  <c r="AG297" i="49" s="1"/>
  <c r="AY295" i="47"/>
  <c r="AY298" i="47" s="1"/>
  <c r="AY294" i="47"/>
  <c r="AY297" i="47" s="1"/>
  <c r="AS245" i="48"/>
  <c r="AS257" i="48" s="1"/>
  <c r="F274" i="48" s="1"/>
  <c r="AU246" i="48"/>
  <c r="AS258" i="48" s="1"/>
  <c r="G274" i="48" s="1"/>
  <c r="AM294" i="48"/>
  <c r="AM297" i="48" s="1"/>
  <c r="AM295" i="48"/>
  <c r="AM298" i="48" s="1"/>
  <c r="AC289" i="48"/>
  <c r="AA301" i="48" s="1"/>
  <c r="G314" i="48" s="1"/>
  <c r="AA288" i="48"/>
  <c r="AA300" i="48" s="1"/>
  <c r="F314" i="48" s="1"/>
  <c r="AM245" i="51"/>
  <c r="AM257" i="51" s="1"/>
  <c r="F273" i="51" s="1"/>
  <c r="AO256" i="51"/>
  <c r="AM258" i="51" s="1"/>
  <c r="G273" i="51" s="1"/>
  <c r="AK293" i="49"/>
  <c r="AK297" i="49"/>
  <c r="AK301" i="49"/>
  <c r="E316" i="49"/>
  <c r="AK290" i="49"/>
  <c r="AK307" i="49"/>
  <c r="AK303" i="49"/>
  <c r="AK305" i="49"/>
  <c r="AK302" i="49"/>
  <c r="AK304" i="49"/>
  <c r="AK300" i="49"/>
  <c r="AK308" i="49"/>
  <c r="AK294" i="49"/>
  <c r="AK299" i="49"/>
  <c r="AK298" i="49"/>
  <c r="AK289" i="49"/>
  <c r="AK306" i="49"/>
  <c r="AK296" i="49"/>
  <c r="AK291" i="49"/>
  <c r="AK292" i="49"/>
  <c r="AK295" i="49"/>
  <c r="AS292" i="49"/>
  <c r="AQ305" i="48"/>
  <c r="AQ303" i="48"/>
  <c r="AQ293" i="48"/>
  <c r="AQ300" i="48"/>
  <c r="E317" i="48"/>
  <c r="AQ301" i="48"/>
  <c r="AQ307" i="48"/>
  <c r="AQ290" i="48"/>
  <c r="AQ295" i="48"/>
  <c r="AQ292" i="48"/>
  <c r="AQ294" i="48"/>
  <c r="AQ297" i="48"/>
  <c r="AQ299" i="48"/>
  <c r="AQ291" i="48"/>
  <c r="AQ304" i="48"/>
  <c r="AQ306" i="48"/>
  <c r="AQ302" i="48"/>
  <c r="AQ298" i="48"/>
  <c r="AQ296" i="48"/>
  <c r="AQ308" i="48"/>
  <c r="AY292" i="48"/>
  <c r="AQ289" i="48"/>
  <c r="AB308" i="51"/>
  <c r="AC308" i="51" s="1"/>
  <c r="AB302" i="51"/>
  <c r="AC302" i="51" s="1"/>
  <c r="AB299" i="51"/>
  <c r="AB301" i="51"/>
  <c r="AC301" i="51" s="1"/>
  <c r="AB304" i="51"/>
  <c r="AC304" i="51" s="1"/>
  <c r="AB300" i="51"/>
  <c r="AC300" i="51" s="1"/>
  <c r="AB306" i="51"/>
  <c r="AC306" i="51" s="1"/>
  <c r="AB305" i="51"/>
  <c r="AC305" i="51" s="1"/>
  <c r="AB303" i="51"/>
  <c r="AC303" i="51" s="1"/>
  <c r="AB307" i="51"/>
  <c r="AC307" i="51" s="1"/>
  <c r="AZ247" i="48"/>
  <c r="BA247" i="48" s="1"/>
  <c r="AZ255" i="48"/>
  <c r="BA255" i="48" s="1"/>
  <c r="AZ252" i="48"/>
  <c r="BA252" i="48" s="1"/>
  <c r="AZ265" i="48"/>
  <c r="BA265" i="48" s="1"/>
  <c r="AZ253" i="48"/>
  <c r="BA253" i="48" s="1"/>
  <c r="AZ261" i="48"/>
  <c r="BA261" i="48" s="1"/>
  <c r="AZ254" i="48"/>
  <c r="BA254" i="48" s="1"/>
  <c r="AZ259" i="48"/>
  <c r="BA259" i="48" s="1"/>
  <c r="AZ257" i="48"/>
  <c r="BA257" i="48" s="1"/>
  <c r="AZ251" i="48"/>
  <c r="BA251" i="48" s="1"/>
  <c r="AZ262" i="48"/>
  <c r="BA262" i="48" s="1"/>
  <c r="AZ250" i="48"/>
  <c r="BA250" i="48" s="1"/>
  <c r="AZ249" i="48"/>
  <c r="BA249" i="48" s="1"/>
  <c r="AZ258" i="48"/>
  <c r="BA258" i="48" s="1"/>
  <c r="AZ263" i="48"/>
  <c r="BA263" i="48" s="1"/>
  <c r="AZ248" i="48"/>
  <c r="BA248" i="48" s="1"/>
  <c r="AZ256" i="48"/>
  <c r="BA256" i="48" s="1"/>
  <c r="AZ264" i="48"/>
  <c r="BA264" i="48" s="1"/>
  <c r="AZ260" i="48"/>
  <c r="BA260" i="48" s="1"/>
  <c r="AZ246" i="48"/>
  <c r="F254" i="48"/>
  <c r="F253" i="48"/>
  <c r="F255" i="48" s="1"/>
  <c r="E276" i="49"/>
  <c r="BC265" i="49"/>
  <c r="BC262" i="49"/>
  <c r="BC249" i="49"/>
  <c r="BC253" i="49"/>
  <c r="BC248" i="49"/>
  <c r="BC261" i="49"/>
  <c r="BC264" i="49"/>
  <c r="BC263" i="49"/>
  <c r="BC255" i="49"/>
  <c r="BC252" i="49"/>
  <c r="BC254" i="49"/>
  <c r="BC247" i="49"/>
  <c r="BC250" i="49"/>
  <c r="BC260" i="49"/>
  <c r="BC257" i="49"/>
  <c r="BC259" i="49"/>
  <c r="BC256" i="49"/>
  <c r="BC251" i="49"/>
  <c r="BC258" i="49"/>
  <c r="BK249" i="49"/>
  <c r="BC246" i="49"/>
  <c r="AY253" i="51"/>
  <c r="AY255" i="51" s="1"/>
  <c r="AY254" i="51"/>
  <c r="BI250" i="48"/>
  <c r="BI265" i="48"/>
  <c r="BI264" i="48"/>
  <c r="BI256" i="48"/>
  <c r="BI247" i="48"/>
  <c r="E277" i="48"/>
  <c r="BI261" i="48"/>
  <c r="BI262" i="48"/>
  <c r="BI257" i="48"/>
  <c r="BI259" i="48"/>
  <c r="BI253" i="48"/>
  <c r="BI263" i="48"/>
  <c r="BI255" i="48"/>
  <c r="BI252" i="48"/>
  <c r="BI258" i="48"/>
  <c r="BI260" i="48"/>
  <c r="BI248" i="48"/>
  <c r="BI249" i="48"/>
  <c r="BI251" i="48"/>
  <c r="BI254" i="48"/>
  <c r="BI246" i="48"/>
  <c r="AK304" i="51"/>
  <c r="AK305" i="51"/>
  <c r="AK301" i="51"/>
  <c r="AK300" i="51"/>
  <c r="AK307" i="51"/>
  <c r="AK306" i="51"/>
  <c r="AK303" i="51"/>
  <c r="AK308" i="51"/>
  <c r="AK302" i="51"/>
  <c r="AK299" i="51"/>
  <c r="AS292" i="51"/>
  <c r="E316" i="51"/>
  <c r="F292" i="51" s="1"/>
  <c r="AG294" i="51"/>
  <c r="AG297" i="51" s="1"/>
  <c r="AG295" i="51"/>
  <c r="AG298" i="51" s="1"/>
  <c r="BG246" i="47"/>
  <c r="BE258" i="47" s="1"/>
  <c r="G276" i="47" s="1"/>
  <c r="BE245" i="47"/>
  <c r="BE257" i="47" s="1"/>
  <c r="F276" i="47" s="1"/>
  <c r="AT294" i="47"/>
  <c r="AU294" i="47" s="1"/>
  <c r="AT300" i="47"/>
  <c r="AU300" i="47" s="1"/>
  <c r="AT291" i="47"/>
  <c r="AU291" i="47" s="1"/>
  <c r="AT296" i="47"/>
  <c r="AU296" i="47" s="1"/>
  <c r="AT297" i="47"/>
  <c r="AU297" i="47" s="1"/>
  <c r="AT301" i="47"/>
  <c r="AU301" i="47" s="1"/>
  <c r="AT290" i="47"/>
  <c r="AU290" i="47" s="1"/>
  <c r="AT293" i="47"/>
  <c r="AU293" i="47" s="1"/>
  <c r="AT303" i="47"/>
  <c r="AU303" i="47" s="1"/>
  <c r="AT289" i="47"/>
  <c r="AT306" i="47"/>
  <c r="AU306" i="47" s="1"/>
  <c r="AT292" i="47"/>
  <c r="AU292" i="47" s="1"/>
  <c r="AT307" i="47"/>
  <c r="AU307" i="47" s="1"/>
  <c r="AT302" i="47"/>
  <c r="AU302" i="47" s="1"/>
  <c r="AT308" i="47"/>
  <c r="AU308" i="47" s="1"/>
  <c r="AT304" i="47"/>
  <c r="AU304" i="47" s="1"/>
  <c r="AT299" i="47"/>
  <c r="AU299" i="47" s="1"/>
  <c r="AT305" i="47"/>
  <c r="AU305" i="47" s="1"/>
  <c r="AT295" i="47"/>
  <c r="AU295" i="47" s="1"/>
  <c r="AT298" i="47"/>
  <c r="AU298" i="47" s="1"/>
  <c r="AT254" i="49"/>
  <c r="AU254" i="49" s="1"/>
  <c r="AT250" i="49"/>
  <c r="AU250" i="49" s="1"/>
  <c r="AT253" i="49"/>
  <c r="AU253" i="49" s="1"/>
  <c r="AT265" i="49"/>
  <c r="AU265" i="49" s="1"/>
  <c r="AT247" i="49"/>
  <c r="AU247" i="49" s="1"/>
  <c r="AT252" i="49"/>
  <c r="AU252" i="49" s="1"/>
  <c r="AT255" i="49"/>
  <c r="AU255" i="49" s="1"/>
  <c r="AT256" i="49"/>
  <c r="AU256" i="49" s="1"/>
  <c r="AT260" i="49"/>
  <c r="AU260" i="49" s="1"/>
  <c r="AT259" i="49"/>
  <c r="AU259" i="49" s="1"/>
  <c r="AT264" i="49"/>
  <c r="AU264" i="49" s="1"/>
  <c r="AT263" i="49"/>
  <c r="AU263" i="49" s="1"/>
  <c r="AT258" i="49"/>
  <c r="AU258" i="49" s="1"/>
  <c r="AT261" i="49"/>
  <c r="AU261" i="49" s="1"/>
  <c r="AT257" i="49"/>
  <c r="AU257" i="49" s="1"/>
  <c r="AT262" i="49"/>
  <c r="AU262" i="49" s="1"/>
  <c r="AT251" i="49"/>
  <c r="AU251" i="49" s="1"/>
  <c r="AT248" i="49"/>
  <c r="AU248" i="49" s="1"/>
  <c r="AT249" i="49"/>
  <c r="AU249" i="49" s="1"/>
  <c r="AT246" i="49"/>
  <c r="B278" i="51" l="1"/>
  <c r="B282" i="51"/>
  <c r="B274" i="51"/>
  <c r="B272" i="51"/>
  <c r="I257" i="51"/>
  <c r="I285" i="51"/>
  <c r="G43" i="51" s="1"/>
  <c r="I43" i="51" s="1"/>
  <c r="G7" i="16" s="1"/>
  <c r="I273" i="51"/>
  <c r="G31" i="51" s="1"/>
  <c r="I31" i="51" s="1"/>
  <c r="I277" i="51"/>
  <c r="G35" i="51" s="1"/>
  <c r="I35" i="51" s="1"/>
  <c r="I256" i="51"/>
  <c r="I262" i="51"/>
  <c r="I275" i="51"/>
  <c r="G33" i="51" s="1"/>
  <c r="I33" i="51" s="1"/>
  <c r="G5" i="16" s="1"/>
  <c r="I267" i="51"/>
  <c r="G25" i="51" s="1"/>
  <c r="I25" i="51" s="1"/>
  <c r="I266" i="51"/>
  <c r="G24" i="51" s="1"/>
  <c r="I24" i="51" s="1"/>
  <c r="B283" i="51"/>
  <c r="B271" i="51"/>
  <c r="B277" i="51"/>
  <c r="B285" i="51"/>
  <c r="B273" i="51"/>
  <c r="I271" i="51"/>
  <c r="G29" i="51" s="1"/>
  <c r="I29" i="51" s="1"/>
  <c r="I272" i="51"/>
  <c r="G30" i="51" s="1"/>
  <c r="I30" i="51" s="1"/>
  <c r="I286" i="51"/>
  <c r="G44" i="51" s="1"/>
  <c r="I44" i="51" s="1"/>
  <c r="I279" i="51"/>
  <c r="G37" i="51" s="1"/>
  <c r="I37" i="51" s="1"/>
  <c r="B270" i="51"/>
  <c r="B280" i="51"/>
  <c r="B276" i="51"/>
  <c r="B284" i="51"/>
  <c r="B286" i="51"/>
  <c r="I261" i="51"/>
  <c r="B281" i="51"/>
  <c r="I268" i="51"/>
  <c r="G26" i="51" s="1"/>
  <c r="I26" i="51" s="1"/>
  <c r="I270" i="51"/>
  <c r="G28" i="51" s="1"/>
  <c r="I28" i="51" s="1"/>
  <c r="G4" i="16" s="1"/>
  <c r="I280" i="51"/>
  <c r="G38" i="51" s="1"/>
  <c r="I38" i="51" s="1"/>
  <c r="G6" i="16" s="1"/>
  <c r="I259" i="51"/>
  <c r="I284" i="51"/>
  <c r="G42" i="51" s="1"/>
  <c r="I42" i="51" s="1"/>
  <c r="I263" i="51"/>
  <c r="I278" i="51"/>
  <c r="G36" i="51" s="1"/>
  <c r="I36" i="51" s="1"/>
  <c r="I283" i="51"/>
  <c r="G41" i="51" s="1"/>
  <c r="I41" i="51" s="1"/>
  <c r="I274" i="51"/>
  <c r="G32" i="51" s="1"/>
  <c r="I32" i="51" s="1"/>
  <c r="I258" i="51"/>
  <c r="B279" i="51"/>
  <c r="B267" i="51"/>
  <c r="B268" i="51"/>
  <c r="B269" i="51"/>
  <c r="B266" i="51"/>
  <c r="B275" i="51"/>
  <c r="I281" i="51"/>
  <c r="G39" i="51" s="1"/>
  <c r="I39" i="51" s="1"/>
  <c r="I276" i="51"/>
  <c r="G34" i="51" s="1"/>
  <c r="I34" i="51" s="1"/>
  <c r="I269" i="51"/>
  <c r="G27" i="51" s="1"/>
  <c r="I27" i="51" s="1"/>
  <c r="I260" i="51"/>
  <c r="I282" i="51"/>
  <c r="G40" i="51" s="1"/>
  <c r="I40" i="51" s="1"/>
  <c r="I265" i="51"/>
  <c r="I264" i="51"/>
  <c r="AM295" i="51"/>
  <c r="AM298" i="51" s="1"/>
  <c r="AM294" i="51"/>
  <c r="AM297" i="51" s="1"/>
  <c r="AQ300" i="51"/>
  <c r="AQ307" i="51"/>
  <c r="AQ301" i="51"/>
  <c r="AQ305" i="51"/>
  <c r="AQ302" i="51"/>
  <c r="AQ303" i="51"/>
  <c r="AQ306" i="51"/>
  <c r="AQ308" i="51"/>
  <c r="AQ304" i="51"/>
  <c r="E317" i="51"/>
  <c r="AQ299" i="51"/>
  <c r="AY292" i="51"/>
  <c r="BI259" i="49"/>
  <c r="BI256" i="49"/>
  <c r="BI252" i="49"/>
  <c r="BI265" i="49"/>
  <c r="BI247" i="49"/>
  <c r="BI251" i="49"/>
  <c r="BI260" i="49"/>
  <c r="BI253" i="49"/>
  <c r="BI262" i="49"/>
  <c r="BI249" i="49"/>
  <c r="BI264" i="49"/>
  <c r="BI250" i="49"/>
  <c r="BI255" i="49"/>
  <c r="BI263" i="49"/>
  <c r="BI261" i="49"/>
  <c r="BI254" i="49"/>
  <c r="BI257" i="49"/>
  <c r="BI248" i="49"/>
  <c r="BI258" i="49"/>
  <c r="BI246" i="49"/>
  <c r="E277" i="49"/>
  <c r="F249" i="49" s="1"/>
  <c r="AY245" i="48"/>
  <c r="AY257" i="48" s="1"/>
  <c r="F275" i="48" s="1"/>
  <c r="BA246" i="48"/>
  <c r="AY258" i="48" s="1"/>
  <c r="G275" i="48" s="1"/>
  <c r="AQ299" i="49"/>
  <c r="AQ295" i="49"/>
  <c r="AQ308" i="49"/>
  <c r="AQ306" i="49"/>
  <c r="AQ290" i="49"/>
  <c r="AQ298" i="49"/>
  <c r="AQ303" i="49"/>
  <c r="AQ302" i="49"/>
  <c r="AQ297" i="49"/>
  <c r="AQ301" i="49"/>
  <c r="AQ292" i="49"/>
  <c r="AQ307" i="49"/>
  <c r="AQ293" i="49"/>
  <c r="E317" i="49"/>
  <c r="AQ304" i="49"/>
  <c r="AQ291" i="49"/>
  <c r="AQ294" i="49"/>
  <c r="AQ296" i="49"/>
  <c r="AQ305" i="49"/>
  <c r="AQ300" i="49"/>
  <c r="AQ289" i="49"/>
  <c r="AY292" i="49"/>
  <c r="AH295" i="49"/>
  <c r="AI295" i="49" s="1"/>
  <c r="AH290" i="49"/>
  <c r="AI290" i="49" s="1"/>
  <c r="AH296" i="49"/>
  <c r="AI296" i="49" s="1"/>
  <c r="AH293" i="49"/>
  <c r="AI293" i="49" s="1"/>
  <c r="AH294" i="49"/>
  <c r="AI294" i="49" s="1"/>
  <c r="AH300" i="49"/>
  <c r="AI300" i="49" s="1"/>
  <c r="AH302" i="49"/>
  <c r="AI302" i="49" s="1"/>
  <c r="AH306" i="49"/>
  <c r="AI306" i="49" s="1"/>
  <c r="AH298" i="49"/>
  <c r="AI298" i="49" s="1"/>
  <c r="AH291" i="49"/>
  <c r="AI291" i="49" s="1"/>
  <c r="AH307" i="49"/>
  <c r="AI307" i="49" s="1"/>
  <c r="AH308" i="49"/>
  <c r="AI308" i="49" s="1"/>
  <c r="AH299" i="49"/>
  <c r="AI299" i="49" s="1"/>
  <c r="AH305" i="49"/>
  <c r="AI305" i="49" s="1"/>
  <c r="AH303" i="49"/>
  <c r="AI303" i="49" s="1"/>
  <c r="AH301" i="49"/>
  <c r="AI301" i="49" s="1"/>
  <c r="AH304" i="49"/>
  <c r="AI304" i="49" s="1"/>
  <c r="AH292" i="49"/>
  <c r="AI292" i="49" s="1"/>
  <c r="AH297" i="49"/>
  <c r="AI297" i="49" s="1"/>
  <c r="AH289" i="49"/>
  <c r="BE254" i="51"/>
  <c r="BE253" i="51"/>
  <c r="BE255" i="51" s="1"/>
  <c r="AZ255" i="49"/>
  <c r="BA255" i="49" s="1"/>
  <c r="AZ260" i="49"/>
  <c r="BA260" i="49" s="1"/>
  <c r="AZ251" i="49"/>
  <c r="BA251" i="49" s="1"/>
  <c r="AZ249" i="49"/>
  <c r="BA249" i="49" s="1"/>
  <c r="AZ254" i="49"/>
  <c r="BA254" i="49" s="1"/>
  <c r="AZ250" i="49"/>
  <c r="BA250" i="49" s="1"/>
  <c r="AZ261" i="49"/>
  <c r="BA261" i="49" s="1"/>
  <c r="AZ252" i="49"/>
  <c r="BA252" i="49" s="1"/>
  <c r="AZ263" i="49"/>
  <c r="BA263" i="49" s="1"/>
  <c r="AZ264" i="49"/>
  <c r="BA264" i="49" s="1"/>
  <c r="AZ257" i="49"/>
  <c r="BA257" i="49" s="1"/>
  <c r="AZ262" i="49"/>
  <c r="BA262" i="49" s="1"/>
  <c r="AZ253" i="49"/>
  <c r="BA253" i="49" s="1"/>
  <c r="AZ258" i="49"/>
  <c r="BA258" i="49" s="1"/>
  <c r="AZ259" i="49"/>
  <c r="BA259" i="49" s="1"/>
  <c r="AZ246" i="49"/>
  <c r="AZ256" i="49"/>
  <c r="BA256" i="49" s="1"/>
  <c r="AZ265" i="49"/>
  <c r="BA265" i="49" s="1"/>
  <c r="AZ248" i="49"/>
  <c r="BA248" i="49" s="1"/>
  <c r="AZ247" i="49"/>
  <c r="BA247" i="49" s="1"/>
  <c r="K254" i="47"/>
  <c r="J254" i="47"/>
  <c r="G12" i="47"/>
  <c r="G6" i="47"/>
  <c r="K248" i="47"/>
  <c r="J248" i="47"/>
  <c r="J250" i="47"/>
  <c r="K250" i="47"/>
  <c r="G8" i="47"/>
  <c r="K257" i="47"/>
  <c r="G15" i="47"/>
  <c r="J257" i="47"/>
  <c r="K263" i="47"/>
  <c r="J263" i="47"/>
  <c r="G21" i="47"/>
  <c r="G5" i="47"/>
  <c r="J247" i="47"/>
  <c r="K247" i="47"/>
  <c r="G23" i="47"/>
  <c r="K265" i="47"/>
  <c r="J265" i="47"/>
  <c r="K253" i="47"/>
  <c r="J253" i="47"/>
  <c r="G11" i="47"/>
  <c r="G18" i="47"/>
  <c r="K260" i="47"/>
  <c r="J260" i="47"/>
  <c r="G22" i="47"/>
  <c r="J264" i="47"/>
  <c r="K264" i="47"/>
  <c r="BI293" i="47"/>
  <c r="BI296" i="47"/>
  <c r="BI292" i="47"/>
  <c r="BI304" i="47"/>
  <c r="BI290" i="47"/>
  <c r="BI291" i="47"/>
  <c r="BI303" i="47"/>
  <c r="BI302" i="47"/>
  <c r="BI295" i="47"/>
  <c r="BI294" i="47"/>
  <c r="BI307" i="47"/>
  <c r="BI306" i="47"/>
  <c r="BI298" i="47"/>
  <c r="BI305" i="47"/>
  <c r="BI299" i="47"/>
  <c r="BI297" i="47"/>
  <c r="BI300" i="47"/>
  <c r="BI308" i="47"/>
  <c r="BI301" i="47"/>
  <c r="BI289" i="47"/>
  <c r="E320" i="47"/>
  <c r="F292" i="47" s="1"/>
  <c r="BE295" i="47"/>
  <c r="BE298" i="47" s="1"/>
  <c r="BE294" i="47"/>
  <c r="BE297" i="47" s="1"/>
  <c r="AG288" i="48"/>
  <c r="AG300" i="48" s="1"/>
  <c r="F315" i="48" s="1"/>
  <c r="AI289" i="48"/>
  <c r="AG301" i="48" s="1"/>
  <c r="G315" i="48" s="1"/>
  <c r="AU289" i="47"/>
  <c r="AS301" i="47" s="1"/>
  <c r="G317" i="47" s="1"/>
  <c r="AS288" i="47"/>
  <c r="AS300" i="47" s="1"/>
  <c r="F317" i="47" s="1"/>
  <c r="J261" i="47"/>
  <c r="K261" i="47"/>
  <c r="G19" i="47"/>
  <c r="G14" i="47"/>
  <c r="K256" i="47"/>
  <c r="J256" i="47"/>
  <c r="AH305" i="51"/>
  <c r="AI305" i="51" s="1"/>
  <c r="AH300" i="51"/>
  <c r="AI300" i="51" s="1"/>
  <c r="AH299" i="51"/>
  <c r="AH301" i="51"/>
  <c r="AI301" i="51" s="1"/>
  <c r="AH308" i="51"/>
  <c r="AI308" i="51" s="1"/>
  <c r="AH302" i="51"/>
  <c r="AI302" i="51" s="1"/>
  <c r="AH304" i="51"/>
  <c r="AI304" i="51" s="1"/>
  <c r="AH306" i="51"/>
  <c r="AI306" i="51" s="1"/>
  <c r="AH303" i="51"/>
  <c r="AI303" i="51" s="1"/>
  <c r="AH307" i="51"/>
  <c r="AI307" i="51" s="1"/>
  <c r="BK254" i="48"/>
  <c r="BK253" i="48"/>
  <c r="BK255" i="48" s="1"/>
  <c r="BE254" i="49"/>
  <c r="BE253" i="49"/>
  <c r="BE255" i="49" s="1"/>
  <c r="AS294" i="48"/>
  <c r="AS297" i="48" s="1"/>
  <c r="AS295" i="48"/>
  <c r="AS298" i="48" s="1"/>
  <c r="AZ304" i="47"/>
  <c r="BA304" i="47" s="1"/>
  <c r="AZ292" i="47"/>
  <c r="BA292" i="47" s="1"/>
  <c r="AZ303" i="47"/>
  <c r="BA303" i="47" s="1"/>
  <c r="AZ307" i="47"/>
  <c r="BA307" i="47" s="1"/>
  <c r="AZ306" i="47"/>
  <c r="BA306" i="47" s="1"/>
  <c r="AZ299" i="47"/>
  <c r="BA299" i="47" s="1"/>
  <c r="AZ305" i="47"/>
  <c r="BA305" i="47" s="1"/>
  <c r="AZ300" i="47"/>
  <c r="BA300" i="47" s="1"/>
  <c r="AZ301" i="47"/>
  <c r="BA301" i="47" s="1"/>
  <c r="AZ289" i="47"/>
  <c r="AZ298" i="47"/>
  <c r="BA298" i="47" s="1"/>
  <c r="AZ293" i="47"/>
  <c r="BA293" i="47" s="1"/>
  <c r="AZ296" i="47"/>
  <c r="BA296" i="47" s="1"/>
  <c r="AZ294" i="47"/>
  <c r="BA294" i="47" s="1"/>
  <c r="AZ295" i="47"/>
  <c r="BA295" i="47" s="1"/>
  <c r="AZ308" i="47"/>
  <c r="BA308" i="47" s="1"/>
  <c r="AZ291" i="47"/>
  <c r="BA291" i="47" s="1"/>
  <c r="AZ297" i="47"/>
  <c r="BA297" i="47" s="1"/>
  <c r="AZ302" i="47"/>
  <c r="BA302" i="47" s="1"/>
  <c r="AZ290" i="47"/>
  <c r="BA290" i="47" s="1"/>
  <c r="BI264" i="51"/>
  <c r="BI257" i="51"/>
  <c r="BI258" i="51"/>
  <c r="BI259" i="51"/>
  <c r="BI260" i="51"/>
  <c r="BI265" i="51"/>
  <c r="E277" i="51"/>
  <c r="BI262" i="51"/>
  <c r="BI263" i="51"/>
  <c r="BI261" i="51"/>
  <c r="BI256" i="51"/>
  <c r="AA288" i="49"/>
  <c r="AA300" i="49" s="1"/>
  <c r="F314" i="49" s="1"/>
  <c r="AC289" i="49"/>
  <c r="AA301" i="49" s="1"/>
  <c r="G314" i="49" s="1"/>
  <c r="BF265" i="48"/>
  <c r="BG265" i="48" s="1"/>
  <c r="BF255" i="48"/>
  <c r="BG255" i="48" s="1"/>
  <c r="BF248" i="48"/>
  <c r="BG248" i="48" s="1"/>
  <c r="BF253" i="48"/>
  <c r="BG253" i="48" s="1"/>
  <c r="BF264" i="48"/>
  <c r="BG264" i="48" s="1"/>
  <c r="BF258" i="48"/>
  <c r="BG258" i="48" s="1"/>
  <c r="BF261" i="48"/>
  <c r="BG261" i="48" s="1"/>
  <c r="BF252" i="48"/>
  <c r="BG252" i="48" s="1"/>
  <c r="BF247" i="48"/>
  <c r="BG247" i="48" s="1"/>
  <c r="BF250" i="48"/>
  <c r="BG250" i="48" s="1"/>
  <c r="BF262" i="48"/>
  <c r="BG262" i="48" s="1"/>
  <c r="BF246" i="48"/>
  <c r="BF251" i="48"/>
  <c r="BG251" i="48" s="1"/>
  <c r="BF257" i="48"/>
  <c r="BG257" i="48" s="1"/>
  <c r="BF254" i="48"/>
  <c r="BG254" i="48" s="1"/>
  <c r="BF263" i="48"/>
  <c r="BG263" i="48" s="1"/>
  <c r="BF249" i="48"/>
  <c r="BG249" i="48" s="1"/>
  <c r="BF260" i="48"/>
  <c r="BG260" i="48" s="1"/>
  <c r="BF259" i="48"/>
  <c r="BG259" i="48" s="1"/>
  <c r="BF256" i="48"/>
  <c r="BG256" i="48" s="1"/>
  <c r="G4" i="47"/>
  <c r="H245" i="47"/>
  <c r="G257" i="47" s="1"/>
  <c r="G46" i="47" s="1"/>
  <c r="J246" i="47"/>
  <c r="K246" i="47"/>
  <c r="J251" i="47"/>
  <c r="G9" i="47"/>
  <c r="K251" i="47"/>
  <c r="J262" i="47"/>
  <c r="G20" i="47"/>
  <c r="K262" i="47"/>
  <c r="AU256" i="51"/>
  <c r="AS258" i="51" s="1"/>
  <c r="G274" i="51" s="1"/>
  <c r="AS245" i="51"/>
  <c r="AS257" i="51" s="1"/>
  <c r="F274" i="51" s="1"/>
  <c r="G13" i="47"/>
  <c r="K255" i="47"/>
  <c r="J255" i="47"/>
  <c r="G16" i="47"/>
  <c r="J258" i="47"/>
  <c r="K258" i="47"/>
  <c r="AZ262" i="51"/>
  <c r="BA262" i="51" s="1"/>
  <c r="AZ257" i="51"/>
  <c r="BA257" i="51" s="1"/>
  <c r="AZ258" i="51"/>
  <c r="BA258" i="51" s="1"/>
  <c r="AZ259" i="51"/>
  <c r="BA259" i="51" s="1"/>
  <c r="AZ265" i="51"/>
  <c r="BA265" i="51" s="1"/>
  <c r="AZ264" i="51"/>
  <c r="BA264" i="51" s="1"/>
  <c r="AZ256" i="51"/>
  <c r="AZ260" i="51"/>
  <c r="BA260" i="51" s="1"/>
  <c r="AZ263" i="51"/>
  <c r="BA263" i="51" s="1"/>
  <c r="AZ261" i="51"/>
  <c r="BA261" i="51" s="1"/>
  <c r="AS245" i="49"/>
  <c r="AS257" i="49" s="1"/>
  <c r="F274" i="49" s="1"/>
  <c r="AU246" i="49"/>
  <c r="AS258" i="49" s="1"/>
  <c r="G274" i="49" s="1"/>
  <c r="C304" i="51"/>
  <c r="C306" i="51"/>
  <c r="C299" i="51"/>
  <c r="C303" i="51"/>
  <c r="C307" i="51"/>
  <c r="C302" i="51"/>
  <c r="C300" i="51"/>
  <c r="C308" i="51"/>
  <c r="C301" i="51"/>
  <c r="C305" i="51"/>
  <c r="B273" i="48"/>
  <c r="B275" i="48"/>
  <c r="B272" i="48"/>
  <c r="B284" i="48"/>
  <c r="B268" i="48"/>
  <c r="B274" i="48"/>
  <c r="I248" i="48"/>
  <c r="I283" i="48"/>
  <c r="G41" i="48" s="1"/>
  <c r="I41" i="48" s="1"/>
  <c r="I274" i="48"/>
  <c r="G32" i="48" s="1"/>
  <c r="I32" i="48" s="1"/>
  <c r="I285" i="48"/>
  <c r="G43" i="48" s="1"/>
  <c r="I43" i="48" s="1"/>
  <c r="E7" i="16" s="1"/>
  <c r="H7" i="16" s="1"/>
  <c r="H9" i="50" s="1"/>
  <c r="I257" i="48"/>
  <c r="I246" i="48"/>
  <c r="I251" i="48"/>
  <c r="I267" i="48"/>
  <c r="G25" i="48" s="1"/>
  <c r="I25" i="48" s="1"/>
  <c r="I252" i="48"/>
  <c r="I266" i="48"/>
  <c r="G24" i="48" s="1"/>
  <c r="I24" i="48" s="1"/>
  <c r="I273" i="48"/>
  <c r="G31" i="48" s="1"/>
  <c r="I31" i="48" s="1"/>
  <c r="B270" i="48"/>
  <c r="B269" i="48"/>
  <c r="B271" i="48"/>
  <c r="B280" i="48"/>
  <c r="I281" i="48"/>
  <c r="G39" i="48" s="1"/>
  <c r="I39" i="48" s="1"/>
  <c r="I261" i="48"/>
  <c r="I275" i="48"/>
  <c r="G33" i="48" s="1"/>
  <c r="I33" i="48" s="1"/>
  <c r="E5" i="16" s="1"/>
  <c r="H5" i="16" s="1"/>
  <c r="F9" i="50" s="1"/>
  <c r="I260" i="48"/>
  <c r="I254" i="48"/>
  <c r="I272" i="48"/>
  <c r="G30" i="48" s="1"/>
  <c r="I30" i="48" s="1"/>
  <c r="I276" i="48"/>
  <c r="G34" i="48" s="1"/>
  <c r="I34" i="48" s="1"/>
  <c r="B276" i="48"/>
  <c r="B281" i="48"/>
  <c r="I277" i="48"/>
  <c r="G35" i="48" s="1"/>
  <c r="I35" i="48" s="1"/>
  <c r="B266" i="48"/>
  <c r="B285" i="48"/>
  <c r="B267" i="48"/>
  <c r="B286" i="48"/>
  <c r="B283" i="48"/>
  <c r="I247" i="48"/>
  <c r="I263" i="48"/>
  <c r="I280" i="48"/>
  <c r="G38" i="48" s="1"/>
  <c r="I38" i="48" s="1"/>
  <c r="E6" i="16" s="1"/>
  <c r="H6" i="16" s="1"/>
  <c r="G9" i="50" s="1"/>
  <c r="I264" i="48"/>
  <c r="I259" i="48"/>
  <c r="I256" i="48"/>
  <c r="I249" i="48"/>
  <c r="I265" i="48"/>
  <c r="I270" i="48"/>
  <c r="G28" i="48" s="1"/>
  <c r="I28" i="48" s="1"/>
  <c r="E4" i="16" s="1"/>
  <c r="H4" i="16" s="1"/>
  <c r="E9" i="50" s="1"/>
  <c r="I269" i="48"/>
  <c r="G27" i="48" s="1"/>
  <c r="I27" i="48" s="1"/>
  <c r="I262" i="48"/>
  <c r="I268" i="48"/>
  <c r="G26" i="48" s="1"/>
  <c r="I26" i="48" s="1"/>
  <c r="I278" i="48"/>
  <c r="G36" i="48" s="1"/>
  <c r="I36" i="48" s="1"/>
  <c r="I271" i="48"/>
  <c r="G29" i="48" s="1"/>
  <c r="I29" i="48" s="1"/>
  <c r="I250" i="48"/>
  <c r="B279" i="48"/>
  <c r="I258" i="48"/>
  <c r="B278" i="48"/>
  <c r="B282" i="48"/>
  <c r="B277" i="48"/>
  <c r="I286" i="48"/>
  <c r="G44" i="48" s="1"/>
  <c r="I44" i="48" s="1"/>
  <c r="I284" i="48"/>
  <c r="G42" i="48" s="1"/>
  <c r="I42" i="48" s="1"/>
  <c r="I255" i="48"/>
  <c r="I282" i="48"/>
  <c r="G40" i="48" s="1"/>
  <c r="I40" i="48" s="1"/>
  <c r="I279" i="48"/>
  <c r="G37" i="48" s="1"/>
  <c r="I37" i="48" s="1"/>
  <c r="I253" i="48"/>
  <c r="AC299" i="51"/>
  <c r="AA301" i="51" s="1"/>
  <c r="G314" i="51" s="1"/>
  <c r="AA288" i="51"/>
  <c r="AA300" i="51" s="1"/>
  <c r="F314" i="51" s="1"/>
  <c r="AW291" i="48"/>
  <c r="AW300" i="48"/>
  <c r="AW290" i="48"/>
  <c r="AW307" i="48"/>
  <c r="AW298" i="48"/>
  <c r="AW295" i="48"/>
  <c r="AW297" i="48"/>
  <c r="AW292" i="48"/>
  <c r="AW293" i="48"/>
  <c r="AW304" i="48"/>
  <c r="AW301" i="48"/>
  <c r="AW299" i="48"/>
  <c r="AW294" i="48"/>
  <c r="AW303" i="48"/>
  <c r="AW306" i="48"/>
  <c r="E318" i="48"/>
  <c r="AW296" i="48"/>
  <c r="AW302" i="48"/>
  <c r="AW305" i="48"/>
  <c r="AW308" i="48"/>
  <c r="AW289" i="48"/>
  <c r="BE292" i="48"/>
  <c r="AM294" i="49"/>
  <c r="AM297" i="49" s="1"/>
  <c r="AM295" i="49"/>
  <c r="AM298" i="49" s="1"/>
  <c r="AN306" i="48"/>
  <c r="AO306" i="48" s="1"/>
  <c r="AN294" i="48"/>
  <c r="AO294" i="48" s="1"/>
  <c r="AN297" i="48"/>
  <c r="AO297" i="48" s="1"/>
  <c r="AN295" i="48"/>
  <c r="AO295" i="48" s="1"/>
  <c r="AN304" i="48"/>
  <c r="AO304" i="48" s="1"/>
  <c r="AN305" i="48"/>
  <c r="AO305" i="48" s="1"/>
  <c r="AN299" i="48"/>
  <c r="AO299" i="48" s="1"/>
  <c r="AN300" i="48"/>
  <c r="AO300" i="48" s="1"/>
  <c r="AN303" i="48"/>
  <c r="AO303" i="48" s="1"/>
  <c r="AN298" i="48"/>
  <c r="AO298" i="48" s="1"/>
  <c r="AN291" i="48"/>
  <c r="AO291" i="48" s="1"/>
  <c r="AN292" i="48"/>
  <c r="AO292" i="48" s="1"/>
  <c r="AN308" i="48"/>
  <c r="AO308" i="48" s="1"/>
  <c r="AN307" i="48"/>
  <c r="AO307" i="48" s="1"/>
  <c r="AN301" i="48"/>
  <c r="AO301" i="48" s="1"/>
  <c r="AN290" i="48"/>
  <c r="AO290" i="48" s="1"/>
  <c r="AN302" i="48"/>
  <c r="AO302" i="48" s="1"/>
  <c r="AN289" i="48"/>
  <c r="AN293" i="48"/>
  <c r="AO293" i="48" s="1"/>
  <c r="AN296" i="48"/>
  <c r="AO296" i="48" s="1"/>
  <c r="BM246" i="47"/>
  <c r="BK258" i="47" s="1"/>
  <c r="G277" i="47" s="1"/>
  <c r="BK245" i="47"/>
  <c r="BK257" i="47" s="1"/>
  <c r="F277" i="47" s="1"/>
  <c r="K259" i="47"/>
  <c r="J259" i="47"/>
  <c r="G17" i="47"/>
  <c r="J249" i="47"/>
  <c r="G7" i="47"/>
  <c r="K249" i="47"/>
  <c r="K252" i="47"/>
  <c r="G10" i="47"/>
  <c r="J252" i="47"/>
  <c r="AO289" i="48" l="1"/>
  <c r="AM301" i="48" s="1"/>
  <c r="G316" i="48" s="1"/>
  <c r="AM288" i="48"/>
  <c r="AM300" i="48" s="1"/>
  <c r="F316" i="48" s="1"/>
  <c r="K256" i="48"/>
  <c r="G14" i="48"/>
  <c r="I14" i="48" s="1"/>
  <c r="J256" i="48"/>
  <c r="J263" i="48"/>
  <c r="K263" i="48"/>
  <c r="G21" i="48"/>
  <c r="I21" i="48" s="1"/>
  <c r="BF257" i="49"/>
  <c r="BG257" i="49" s="1"/>
  <c r="BF262" i="49"/>
  <c r="BG262" i="49" s="1"/>
  <c r="BF248" i="49"/>
  <c r="BG248" i="49" s="1"/>
  <c r="BF246" i="49"/>
  <c r="BF249" i="49"/>
  <c r="BG249" i="49" s="1"/>
  <c r="BF260" i="49"/>
  <c r="BG260" i="49" s="1"/>
  <c r="BF247" i="49"/>
  <c r="BG247" i="49" s="1"/>
  <c r="BF255" i="49"/>
  <c r="BG255" i="49" s="1"/>
  <c r="BF261" i="49"/>
  <c r="BG261" i="49" s="1"/>
  <c r="BF263" i="49"/>
  <c r="BG263" i="49" s="1"/>
  <c r="BF250" i="49"/>
  <c r="BG250" i="49" s="1"/>
  <c r="BF252" i="49"/>
  <c r="BG252" i="49" s="1"/>
  <c r="BF258" i="49"/>
  <c r="BG258" i="49" s="1"/>
  <c r="BF253" i="49"/>
  <c r="BG253" i="49" s="1"/>
  <c r="BF256" i="49"/>
  <c r="BG256" i="49" s="1"/>
  <c r="BF259" i="49"/>
  <c r="BG259" i="49" s="1"/>
  <c r="BF251" i="49"/>
  <c r="BG251" i="49" s="1"/>
  <c r="BF264" i="49"/>
  <c r="BG264" i="49" s="1"/>
  <c r="BF265" i="49"/>
  <c r="BG265" i="49" s="1"/>
  <c r="BF254" i="49"/>
  <c r="BG254" i="49" s="1"/>
  <c r="BK254" i="49"/>
  <c r="BK253" i="49"/>
  <c r="BK255" i="49" s="1"/>
  <c r="K265" i="48"/>
  <c r="J265" i="48"/>
  <c r="G23" i="48"/>
  <c r="I23" i="48" s="1"/>
  <c r="G22" i="48"/>
  <c r="I22" i="48" s="1"/>
  <c r="J264" i="48"/>
  <c r="K264" i="48"/>
  <c r="G258" i="47"/>
  <c r="G47" i="47" s="1"/>
  <c r="BE245" i="48"/>
  <c r="BE257" i="48" s="1"/>
  <c r="F276" i="48" s="1"/>
  <c r="BG246" i="48"/>
  <c r="BE258" i="48" s="1"/>
  <c r="G276" i="48" s="1"/>
  <c r="AN295" i="49"/>
  <c r="AO295" i="49" s="1"/>
  <c r="AN301" i="49"/>
  <c r="AO301" i="49" s="1"/>
  <c r="AN308" i="49"/>
  <c r="AO308" i="49" s="1"/>
  <c r="AN306" i="49"/>
  <c r="AO306" i="49" s="1"/>
  <c r="AN300" i="49"/>
  <c r="AO300" i="49" s="1"/>
  <c r="AN293" i="49"/>
  <c r="AO293" i="49" s="1"/>
  <c r="AN296" i="49"/>
  <c r="AO296" i="49" s="1"/>
  <c r="AN302" i="49"/>
  <c r="AO302" i="49" s="1"/>
  <c r="AN297" i="49"/>
  <c r="AO297" i="49" s="1"/>
  <c r="AN291" i="49"/>
  <c r="AO291" i="49" s="1"/>
  <c r="AN298" i="49"/>
  <c r="AO298" i="49" s="1"/>
  <c r="AN307" i="49"/>
  <c r="AO307" i="49" s="1"/>
  <c r="AN304" i="49"/>
  <c r="AO304" i="49" s="1"/>
  <c r="AN290" i="49"/>
  <c r="AO290" i="49" s="1"/>
  <c r="AN303" i="49"/>
  <c r="AO303" i="49" s="1"/>
  <c r="AN299" i="49"/>
  <c r="AO299" i="49" s="1"/>
  <c r="AN305" i="49"/>
  <c r="AO305" i="49" s="1"/>
  <c r="AN292" i="49"/>
  <c r="AO292" i="49" s="1"/>
  <c r="AN294" i="49"/>
  <c r="AO294" i="49" s="1"/>
  <c r="AN289" i="49"/>
  <c r="J255" i="48"/>
  <c r="K255" i="48"/>
  <c r="G13" i="48"/>
  <c r="I13" i="48" s="1"/>
  <c r="J250" i="48"/>
  <c r="K250" i="48"/>
  <c r="G8" i="48"/>
  <c r="I8" i="48" s="1"/>
  <c r="K262" i="48"/>
  <c r="J262" i="48"/>
  <c r="G20" i="48"/>
  <c r="I20" i="48" s="1"/>
  <c r="G7" i="48"/>
  <c r="I7" i="48" s="1"/>
  <c r="K249" i="48"/>
  <c r="J249" i="48"/>
  <c r="J261" i="48"/>
  <c r="K261" i="48"/>
  <c r="G19" i="48"/>
  <c r="I19" i="48" s="1"/>
  <c r="J252" i="48"/>
  <c r="K252" i="48"/>
  <c r="G10" i="48"/>
  <c r="I10" i="48" s="1"/>
  <c r="J257" i="48"/>
  <c r="K257" i="48"/>
  <c r="G15" i="48"/>
  <c r="I15" i="48" s="1"/>
  <c r="K248" i="48"/>
  <c r="J248" i="48"/>
  <c r="G6" i="48"/>
  <c r="I6" i="48" s="1"/>
  <c r="G260" i="47"/>
  <c r="G49" i="47" s="1"/>
  <c r="BA289" i="47"/>
  <c r="AY301" i="47" s="1"/>
  <c r="G318" i="47" s="1"/>
  <c r="AY288" i="47"/>
  <c r="AY300" i="47" s="1"/>
  <c r="F318" i="47" s="1"/>
  <c r="BF291" i="47"/>
  <c r="BG291" i="47" s="1"/>
  <c r="BF304" i="47"/>
  <c r="BG304" i="47" s="1"/>
  <c r="BF293" i="47"/>
  <c r="BG293" i="47" s="1"/>
  <c r="BF302" i="47"/>
  <c r="BG302" i="47" s="1"/>
  <c r="BF298" i="47"/>
  <c r="BG298" i="47" s="1"/>
  <c r="BF306" i="47"/>
  <c r="BG306" i="47" s="1"/>
  <c r="BF296" i="47"/>
  <c r="BG296" i="47" s="1"/>
  <c r="BF292" i="47"/>
  <c r="BG292" i="47" s="1"/>
  <c r="BF305" i="47"/>
  <c r="BG305" i="47" s="1"/>
  <c r="BF289" i="47"/>
  <c r="BF299" i="47"/>
  <c r="BG299" i="47" s="1"/>
  <c r="BF297" i="47"/>
  <c r="BG297" i="47" s="1"/>
  <c r="BF295" i="47"/>
  <c r="BG295" i="47" s="1"/>
  <c r="BF307" i="47"/>
  <c r="BG307" i="47" s="1"/>
  <c r="BF308" i="47"/>
  <c r="BG308" i="47" s="1"/>
  <c r="BF303" i="47"/>
  <c r="BG303" i="47" s="1"/>
  <c r="BF290" i="47"/>
  <c r="BG290" i="47" s="1"/>
  <c r="BF301" i="47"/>
  <c r="BG301" i="47" s="1"/>
  <c r="BF300" i="47"/>
  <c r="BG300" i="47" s="1"/>
  <c r="BF294" i="47"/>
  <c r="BG294" i="47" s="1"/>
  <c r="AW290" i="49"/>
  <c r="AW301" i="49"/>
  <c r="E318" i="49"/>
  <c r="AW307" i="49"/>
  <c r="AW293" i="49"/>
  <c r="AW294" i="49"/>
  <c r="AW292" i="49"/>
  <c r="AW298" i="49"/>
  <c r="AW306" i="49"/>
  <c r="AW304" i="49"/>
  <c r="AW291" i="49"/>
  <c r="AW296" i="49"/>
  <c r="AW295" i="49"/>
  <c r="AW297" i="49"/>
  <c r="AW305" i="49"/>
  <c r="AW303" i="49"/>
  <c r="AW308" i="49"/>
  <c r="AW300" i="49"/>
  <c r="AW299" i="49"/>
  <c r="AW302" i="49"/>
  <c r="BE292" i="49"/>
  <c r="AW289" i="49"/>
  <c r="C247" i="49"/>
  <c r="C260" i="49"/>
  <c r="C257" i="49"/>
  <c r="C254" i="49"/>
  <c r="C263" i="49"/>
  <c r="C262" i="49"/>
  <c r="C249" i="49"/>
  <c r="C265" i="49"/>
  <c r="C253" i="49"/>
  <c r="C248" i="49"/>
  <c r="C251" i="49"/>
  <c r="C256" i="49"/>
  <c r="C258" i="49"/>
  <c r="C261" i="49"/>
  <c r="C255" i="49"/>
  <c r="C250" i="49"/>
  <c r="C259" i="49"/>
  <c r="C252" i="49"/>
  <c r="C264" i="49"/>
  <c r="C246" i="49"/>
  <c r="E318" i="51"/>
  <c r="AW303" i="51"/>
  <c r="AW304" i="51"/>
  <c r="AW305" i="51"/>
  <c r="AW306" i="51"/>
  <c r="AW301" i="51"/>
  <c r="AW307" i="51"/>
  <c r="AW308" i="51"/>
  <c r="AW300" i="51"/>
  <c r="AW302" i="51"/>
  <c r="AW299" i="51"/>
  <c r="BE292" i="51"/>
  <c r="K264" i="51"/>
  <c r="J264" i="51"/>
  <c r="G22" i="51"/>
  <c r="I22" i="51" s="1"/>
  <c r="K261" i="51"/>
  <c r="J261" i="51"/>
  <c r="G19" i="51"/>
  <c r="I19" i="51" s="1"/>
  <c r="AY294" i="48"/>
  <c r="AY297" i="48" s="1"/>
  <c r="AY295" i="48"/>
  <c r="AY298" i="48" s="1"/>
  <c r="K253" i="48"/>
  <c r="G11" i="48"/>
  <c r="I11" i="48" s="1"/>
  <c r="J253" i="48"/>
  <c r="K254" i="48"/>
  <c r="G12" i="48"/>
  <c r="I12" i="48" s="1"/>
  <c r="J254" i="48"/>
  <c r="F294" i="51"/>
  <c r="F297" i="51" s="1"/>
  <c r="F295" i="51"/>
  <c r="F298" i="51" s="1"/>
  <c r="AY245" i="49"/>
  <c r="AY257" i="49" s="1"/>
  <c r="F275" i="49" s="1"/>
  <c r="BA246" i="49"/>
  <c r="AY258" i="49" s="1"/>
  <c r="G275" i="49" s="1"/>
  <c r="K265" i="51"/>
  <c r="J265" i="51"/>
  <c r="G23" i="51"/>
  <c r="I23" i="51" s="1"/>
  <c r="G16" i="51"/>
  <c r="I16" i="51" s="1"/>
  <c r="K258" i="51"/>
  <c r="J258" i="51"/>
  <c r="J263" i="51"/>
  <c r="K263" i="51"/>
  <c r="G21" i="51"/>
  <c r="I21" i="51" s="1"/>
  <c r="BC298" i="48"/>
  <c r="BC306" i="48"/>
  <c r="BC294" i="48"/>
  <c r="E319" i="48"/>
  <c r="BC296" i="48"/>
  <c r="BC300" i="48"/>
  <c r="BC292" i="48"/>
  <c r="BC291" i="48"/>
  <c r="BC297" i="48"/>
  <c r="BC301" i="48"/>
  <c r="BC299" i="48"/>
  <c r="BC304" i="48"/>
  <c r="BC302" i="48"/>
  <c r="BC307" i="48"/>
  <c r="BC290" i="48"/>
  <c r="BC308" i="48"/>
  <c r="BC295" i="48"/>
  <c r="BC305" i="48"/>
  <c r="BC303" i="48"/>
  <c r="BC293" i="48"/>
  <c r="BC289" i="48"/>
  <c r="BK292" i="48"/>
  <c r="G16" i="48"/>
  <c r="I16" i="48" s="1"/>
  <c r="K258" i="48"/>
  <c r="J258" i="48"/>
  <c r="J259" i="48"/>
  <c r="G17" i="48"/>
  <c r="I17" i="48" s="1"/>
  <c r="K259" i="48"/>
  <c r="J247" i="48"/>
  <c r="G5" i="48"/>
  <c r="I5" i="48" s="1"/>
  <c r="K247" i="48"/>
  <c r="K260" i="48"/>
  <c r="J260" i="48"/>
  <c r="G18" i="48"/>
  <c r="I18" i="48" s="1"/>
  <c r="J251" i="48"/>
  <c r="K251" i="48"/>
  <c r="G9" i="48"/>
  <c r="I9" i="48" s="1"/>
  <c r="BA256" i="51"/>
  <c r="AY258" i="51" s="1"/>
  <c r="G275" i="51" s="1"/>
  <c r="AY245" i="51"/>
  <c r="AY257" i="51" s="1"/>
  <c r="F275" i="51" s="1"/>
  <c r="G261" i="47"/>
  <c r="G50" i="47" s="1"/>
  <c r="C300" i="47"/>
  <c r="C297" i="47"/>
  <c r="C293" i="47"/>
  <c r="C305" i="47"/>
  <c r="C294" i="47"/>
  <c r="C296" i="47"/>
  <c r="C290" i="47"/>
  <c r="C307" i="47"/>
  <c r="C302" i="47"/>
  <c r="C292" i="47"/>
  <c r="C304" i="47"/>
  <c r="C299" i="47"/>
  <c r="C295" i="47"/>
  <c r="C308" i="47"/>
  <c r="C306" i="47"/>
  <c r="C291" i="47"/>
  <c r="C303" i="47"/>
  <c r="C298" i="47"/>
  <c r="C301" i="47"/>
  <c r="C289" i="47"/>
  <c r="BF263" i="51"/>
  <c r="BG263" i="51" s="1"/>
  <c r="BF261" i="51"/>
  <c r="BG261" i="51" s="1"/>
  <c r="BF256" i="51"/>
  <c r="BF264" i="51"/>
  <c r="BG264" i="51" s="1"/>
  <c r="BF262" i="51"/>
  <c r="BG262" i="51" s="1"/>
  <c r="BF259" i="51"/>
  <c r="BG259" i="51" s="1"/>
  <c r="BF260" i="51"/>
  <c r="BG260" i="51" s="1"/>
  <c r="BF265" i="51"/>
  <c r="BG265" i="51" s="1"/>
  <c r="BF258" i="51"/>
  <c r="BG258" i="51" s="1"/>
  <c r="BF257" i="51"/>
  <c r="BG257" i="51" s="1"/>
  <c r="AS295" i="51"/>
  <c r="AS298" i="51" s="1"/>
  <c r="AS294" i="51"/>
  <c r="AS297" i="51" s="1"/>
  <c r="AN301" i="51"/>
  <c r="AO301" i="51" s="1"/>
  <c r="AN303" i="51"/>
  <c r="AO303" i="51" s="1"/>
  <c r="AN300" i="51"/>
  <c r="AO300" i="51" s="1"/>
  <c r="AN302" i="51"/>
  <c r="AO302" i="51" s="1"/>
  <c r="AN306" i="51"/>
  <c r="AO306" i="51" s="1"/>
  <c r="AN305" i="51"/>
  <c r="AO305" i="51" s="1"/>
  <c r="AN299" i="51"/>
  <c r="AN307" i="51"/>
  <c r="AO307" i="51" s="1"/>
  <c r="AN308" i="51"/>
  <c r="AO308" i="51" s="1"/>
  <c r="AN304" i="51"/>
  <c r="AO304" i="51" s="1"/>
  <c r="J262" i="51"/>
  <c r="K262" i="51"/>
  <c r="G20" i="51"/>
  <c r="I20" i="51" s="1"/>
  <c r="BK253" i="51"/>
  <c r="BK255" i="51" s="1"/>
  <c r="BK254" i="51"/>
  <c r="AS294" i="49"/>
  <c r="AS297" i="49" s="1"/>
  <c r="AS295" i="49"/>
  <c r="AS298" i="49" s="1"/>
  <c r="H245" i="48"/>
  <c r="G257" i="48" s="1"/>
  <c r="G46" i="48" s="1"/>
  <c r="K246" i="48"/>
  <c r="J246" i="48"/>
  <c r="G260" i="48" s="1"/>
  <c r="G49" i="48" s="1"/>
  <c r="G4" i="48"/>
  <c r="I4" i="48" s="1"/>
  <c r="AT301" i="48"/>
  <c r="AU301" i="48" s="1"/>
  <c r="AT291" i="48"/>
  <c r="AU291" i="48" s="1"/>
  <c r="AT303" i="48"/>
  <c r="AU303" i="48" s="1"/>
  <c r="AT299" i="48"/>
  <c r="AU299" i="48" s="1"/>
  <c r="AT290" i="48"/>
  <c r="AU290" i="48" s="1"/>
  <c r="AT304" i="48"/>
  <c r="AU304" i="48" s="1"/>
  <c r="AT298" i="48"/>
  <c r="AU298" i="48" s="1"/>
  <c r="AT302" i="48"/>
  <c r="AU302" i="48" s="1"/>
  <c r="AT297" i="48"/>
  <c r="AU297" i="48" s="1"/>
  <c r="AT305" i="48"/>
  <c r="AU305" i="48" s="1"/>
  <c r="AT307" i="48"/>
  <c r="AU307" i="48" s="1"/>
  <c r="AT306" i="48"/>
  <c r="AU306" i="48" s="1"/>
  <c r="AT293" i="48"/>
  <c r="AU293" i="48" s="1"/>
  <c r="AT308" i="48"/>
  <c r="AU308" i="48" s="1"/>
  <c r="AT300" i="48"/>
  <c r="AU300" i="48" s="1"/>
  <c r="AT289" i="48"/>
  <c r="AT292" i="48"/>
  <c r="AU292" i="48" s="1"/>
  <c r="AT296" i="48"/>
  <c r="AU296" i="48" s="1"/>
  <c r="AT294" i="48"/>
  <c r="AU294" i="48" s="1"/>
  <c r="AT295" i="48"/>
  <c r="AU295" i="48" s="1"/>
  <c r="BL249" i="48"/>
  <c r="BM249" i="48" s="1"/>
  <c r="BL253" i="48"/>
  <c r="BM253" i="48" s="1"/>
  <c r="BL247" i="48"/>
  <c r="BM247" i="48" s="1"/>
  <c r="BL259" i="48"/>
  <c r="BM259" i="48" s="1"/>
  <c r="BL263" i="48"/>
  <c r="BM263" i="48" s="1"/>
  <c r="BL264" i="48"/>
  <c r="BM264" i="48" s="1"/>
  <c r="BL248" i="48"/>
  <c r="BM248" i="48" s="1"/>
  <c r="BL262" i="48"/>
  <c r="BM262" i="48" s="1"/>
  <c r="BL261" i="48"/>
  <c r="BM261" i="48" s="1"/>
  <c r="BL255" i="48"/>
  <c r="BM255" i="48" s="1"/>
  <c r="BL252" i="48"/>
  <c r="BM252" i="48" s="1"/>
  <c r="BL258" i="48"/>
  <c r="BM258" i="48" s="1"/>
  <c r="BL257" i="48"/>
  <c r="BM257" i="48" s="1"/>
  <c r="BL256" i="48"/>
  <c r="BM256" i="48" s="1"/>
  <c r="BL251" i="48"/>
  <c r="BM251" i="48" s="1"/>
  <c r="BL265" i="48"/>
  <c r="BM265" i="48" s="1"/>
  <c r="BL254" i="48"/>
  <c r="BM254" i="48" s="1"/>
  <c r="BL250" i="48"/>
  <c r="BM250" i="48" s="1"/>
  <c r="BL260" i="48"/>
  <c r="BM260" i="48" s="1"/>
  <c r="BL246" i="48"/>
  <c r="AG288" i="51"/>
  <c r="AG300" i="51" s="1"/>
  <c r="F315" i="51" s="1"/>
  <c r="AI299" i="51"/>
  <c r="AG301" i="51" s="1"/>
  <c r="G315" i="51" s="1"/>
  <c r="G259" i="47"/>
  <c r="G48" i="47" s="1"/>
  <c r="BK294" i="47"/>
  <c r="BK297" i="47" s="1"/>
  <c r="BK295" i="47"/>
  <c r="BK298" i="47" s="1"/>
  <c r="AI289" i="49"/>
  <c r="AG301" i="49" s="1"/>
  <c r="G315" i="49" s="1"/>
  <c r="AG288" i="49"/>
  <c r="AG300" i="49" s="1"/>
  <c r="F315" i="49" s="1"/>
  <c r="J260" i="51"/>
  <c r="K260" i="51"/>
  <c r="G18" i="51"/>
  <c r="I18" i="51" s="1"/>
  <c r="K259" i="51"/>
  <c r="G17" i="51"/>
  <c r="I17" i="51" s="1"/>
  <c r="J259" i="51"/>
  <c r="G14" i="51"/>
  <c r="I14" i="51" s="1"/>
  <c r="J256" i="51"/>
  <c r="H245" i="51"/>
  <c r="G257" i="51" s="1"/>
  <c r="G46" i="51" s="1"/>
  <c r="K256" i="51"/>
  <c r="K257" i="51"/>
  <c r="J257" i="51"/>
  <c r="G15" i="51"/>
  <c r="I15" i="51" s="1"/>
  <c r="G258" i="48" l="1"/>
  <c r="G47" i="48" s="1"/>
  <c r="G260" i="51"/>
  <c r="G49" i="51" s="1"/>
  <c r="G261" i="51"/>
  <c r="G50" i="51" s="1"/>
  <c r="G258" i="51"/>
  <c r="G47" i="51" s="1"/>
  <c r="G259" i="51"/>
  <c r="G48" i="51" s="1"/>
  <c r="BE294" i="48"/>
  <c r="BE297" i="48" s="1"/>
  <c r="BE295" i="48"/>
  <c r="BE298" i="48" s="1"/>
  <c r="B312" i="51"/>
  <c r="I310" i="51"/>
  <c r="H25" i="51" s="1"/>
  <c r="B319" i="51"/>
  <c r="B315" i="51"/>
  <c r="I305" i="51"/>
  <c r="B326" i="51"/>
  <c r="B316" i="51"/>
  <c r="I300" i="51"/>
  <c r="B311" i="51"/>
  <c r="B324" i="51"/>
  <c r="I324" i="51"/>
  <c r="H39" i="51" s="1"/>
  <c r="I327" i="51"/>
  <c r="H42" i="51" s="1"/>
  <c r="I316" i="51"/>
  <c r="H31" i="51" s="1"/>
  <c r="I318" i="51"/>
  <c r="H33" i="51" s="1"/>
  <c r="I329" i="51"/>
  <c r="H44" i="51" s="1"/>
  <c r="B321" i="51"/>
  <c r="I319" i="51"/>
  <c r="H34" i="51" s="1"/>
  <c r="B328" i="51"/>
  <c r="I304" i="51"/>
  <c r="I308" i="51"/>
  <c r="I313" i="51"/>
  <c r="H28" i="51" s="1"/>
  <c r="I309" i="51"/>
  <c r="H24" i="51" s="1"/>
  <c r="I317" i="51"/>
  <c r="H32" i="51" s="1"/>
  <c r="B329" i="51"/>
  <c r="B322" i="51"/>
  <c r="I312" i="51"/>
  <c r="H27" i="51" s="1"/>
  <c r="I321" i="51"/>
  <c r="H36" i="51" s="1"/>
  <c r="B310" i="51"/>
  <c r="B309" i="51"/>
  <c r="I326" i="51"/>
  <c r="H41" i="51" s="1"/>
  <c r="B323" i="51"/>
  <c r="B317" i="51"/>
  <c r="I307" i="51"/>
  <c r="I325" i="51"/>
  <c r="H40" i="51" s="1"/>
  <c r="I320" i="51"/>
  <c r="H35" i="51" s="1"/>
  <c r="I303" i="51"/>
  <c r="I301" i="51"/>
  <c r="B325" i="51"/>
  <c r="B327" i="51"/>
  <c r="B318" i="51"/>
  <c r="I315" i="51"/>
  <c r="H30" i="51" s="1"/>
  <c r="B320" i="51"/>
  <c r="I302" i="51"/>
  <c r="I328" i="51"/>
  <c r="H43" i="51" s="1"/>
  <c r="B313" i="51"/>
  <c r="I314" i="51"/>
  <c r="H29" i="51" s="1"/>
  <c r="I306" i="51"/>
  <c r="I311" i="51"/>
  <c r="H26" i="51" s="1"/>
  <c r="I322" i="51"/>
  <c r="H37" i="51" s="1"/>
  <c r="I323" i="51"/>
  <c r="H38" i="51" s="1"/>
  <c r="I299" i="51"/>
  <c r="B314" i="51"/>
  <c r="AZ307" i="48"/>
  <c r="BA307" i="48" s="1"/>
  <c r="AZ291" i="48"/>
  <c r="BA291" i="48" s="1"/>
  <c r="AZ293" i="48"/>
  <c r="BA293" i="48" s="1"/>
  <c r="AZ299" i="48"/>
  <c r="BA299" i="48" s="1"/>
  <c r="AZ298" i="48"/>
  <c r="BA298" i="48" s="1"/>
  <c r="AZ303" i="48"/>
  <c r="BA303" i="48" s="1"/>
  <c r="AZ305" i="48"/>
  <c r="BA305" i="48" s="1"/>
  <c r="AZ295" i="48"/>
  <c r="BA295" i="48" s="1"/>
  <c r="AZ308" i="48"/>
  <c r="BA308" i="48" s="1"/>
  <c r="AZ300" i="48"/>
  <c r="BA300" i="48" s="1"/>
  <c r="AZ296" i="48"/>
  <c r="BA296" i="48" s="1"/>
  <c r="AZ294" i="48"/>
  <c r="BA294" i="48" s="1"/>
  <c r="AZ301" i="48"/>
  <c r="BA301" i="48" s="1"/>
  <c r="AZ304" i="48"/>
  <c r="BA304" i="48" s="1"/>
  <c r="AZ297" i="48"/>
  <c r="BA297" i="48" s="1"/>
  <c r="AZ292" i="48"/>
  <c r="BA292" i="48" s="1"/>
  <c r="AZ289" i="48"/>
  <c r="AZ290" i="48"/>
  <c r="BA290" i="48" s="1"/>
  <c r="AZ302" i="48"/>
  <c r="BA302" i="48" s="1"/>
  <c r="AZ306" i="48"/>
  <c r="BA306" i="48" s="1"/>
  <c r="F254" i="49"/>
  <c r="F253" i="49"/>
  <c r="F255" i="49" s="1"/>
  <c r="AO289" i="49"/>
  <c r="AM301" i="49" s="1"/>
  <c r="G316" i="49" s="1"/>
  <c r="AM288" i="49"/>
  <c r="AM300" i="49" s="1"/>
  <c r="F316" i="49" s="1"/>
  <c r="BL300" i="47"/>
  <c r="BM300" i="47" s="1"/>
  <c r="BL301" i="47"/>
  <c r="BM301" i="47" s="1"/>
  <c r="BL291" i="47"/>
  <c r="BM291" i="47" s="1"/>
  <c r="BL293" i="47"/>
  <c r="BM293" i="47" s="1"/>
  <c r="BL303" i="47"/>
  <c r="BM303" i="47" s="1"/>
  <c r="BL299" i="47"/>
  <c r="BM299" i="47" s="1"/>
  <c r="BL307" i="47"/>
  <c r="BM307" i="47" s="1"/>
  <c r="BL295" i="47"/>
  <c r="BM295" i="47" s="1"/>
  <c r="BL298" i="47"/>
  <c r="BM298" i="47" s="1"/>
  <c r="BL297" i="47"/>
  <c r="BM297" i="47" s="1"/>
  <c r="BL294" i="47"/>
  <c r="BM294" i="47" s="1"/>
  <c r="BL290" i="47"/>
  <c r="BM290" i="47" s="1"/>
  <c r="BL289" i="47"/>
  <c r="BL306" i="47"/>
  <c r="BM306" i="47" s="1"/>
  <c r="BL292" i="47"/>
  <c r="BM292" i="47" s="1"/>
  <c r="BL308" i="47"/>
  <c r="BM308" i="47" s="1"/>
  <c r="BL302" i="47"/>
  <c r="BM302" i="47" s="1"/>
  <c r="BL304" i="47"/>
  <c r="BM304" i="47" s="1"/>
  <c r="BL305" i="47"/>
  <c r="BM305" i="47" s="1"/>
  <c r="BL296" i="47"/>
  <c r="BM296" i="47" s="1"/>
  <c r="BK245" i="48"/>
  <c r="BK257" i="48" s="1"/>
  <c r="F277" i="48" s="1"/>
  <c r="BM246" i="48"/>
  <c r="BK258" i="48" s="1"/>
  <c r="G277" i="48" s="1"/>
  <c r="AU289" i="48"/>
  <c r="AS301" i="48" s="1"/>
  <c r="G317" i="48" s="1"/>
  <c r="AS288" i="48"/>
  <c r="AS300" i="48" s="1"/>
  <c r="F317" i="48" s="1"/>
  <c r="AY294" i="51"/>
  <c r="AY297" i="51" s="1"/>
  <c r="AY295" i="51"/>
  <c r="AY298" i="51" s="1"/>
  <c r="G259" i="48"/>
  <c r="G48" i="48" s="1"/>
  <c r="AT291" i="49"/>
  <c r="AU291" i="49" s="1"/>
  <c r="AT298" i="49"/>
  <c r="AU298" i="49" s="1"/>
  <c r="AT305" i="49"/>
  <c r="AU305" i="49" s="1"/>
  <c r="AT304" i="49"/>
  <c r="AU304" i="49" s="1"/>
  <c r="AT301" i="49"/>
  <c r="AU301" i="49" s="1"/>
  <c r="AT299" i="49"/>
  <c r="AU299" i="49" s="1"/>
  <c r="AT289" i="49"/>
  <c r="AT306" i="49"/>
  <c r="AU306" i="49" s="1"/>
  <c r="AT303" i="49"/>
  <c r="AU303" i="49" s="1"/>
  <c r="AT290" i="49"/>
  <c r="AU290" i="49" s="1"/>
  <c r="AT292" i="49"/>
  <c r="AU292" i="49" s="1"/>
  <c r="AT293" i="49"/>
  <c r="AU293" i="49" s="1"/>
  <c r="AT302" i="49"/>
  <c r="AU302" i="49" s="1"/>
  <c r="AT307" i="49"/>
  <c r="AU307" i="49" s="1"/>
  <c r="AT308" i="49"/>
  <c r="AU308" i="49" s="1"/>
  <c r="AT300" i="49"/>
  <c r="AU300" i="49" s="1"/>
  <c r="AT295" i="49"/>
  <c r="AU295" i="49" s="1"/>
  <c r="AT294" i="49"/>
  <c r="AU294" i="49" s="1"/>
  <c r="AT297" i="49"/>
  <c r="AU297" i="49" s="1"/>
  <c r="AT296" i="49"/>
  <c r="AU296" i="49" s="1"/>
  <c r="AT301" i="51"/>
  <c r="AU301" i="51" s="1"/>
  <c r="AT302" i="51"/>
  <c r="AU302" i="51" s="1"/>
  <c r="AT303" i="51"/>
  <c r="AU303" i="51" s="1"/>
  <c r="AT300" i="51"/>
  <c r="AU300" i="51" s="1"/>
  <c r="AT308" i="51"/>
  <c r="AU308" i="51" s="1"/>
  <c r="AT305" i="51"/>
  <c r="AU305" i="51" s="1"/>
  <c r="AT304" i="51"/>
  <c r="AU304" i="51" s="1"/>
  <c r="AT306" i="51"/>
  <c r="AU306" i="51" s="1"/>
  <c r="AT307" i="51"/>
  <c r="AU307" i="51" s="1"/>
  <c r="AT299" i="51"/>
  <c r="BI293" i="48"/>
  <c r="BI291" i="48"/>
  <c r="BI297" i="48"/>
  <c r="BI301" i="48"/>
  <c r="BI296" i="48"/>
  <c r="BI305" i="48"/>
  <c r="BI294" i="48"/>
  <c r="BI306" i="48"/>
  <c r="BI302" i="48"/>
  <c r="BI304" i="48"/>
  <c r="BI295" i="48"/>
  <c r="BI300" i="48"/>
  <c r="BI307" i="48"/>
  <c r="BI290" i="48"/>
  <c r="BI299" i="48"/>
  <c r="BI298" i="48"/>
  <c r="BI303" i="48"/>
  <c r="BI292" i="48"/>
  <c r="BI308" i="48"/>
  <c r="BI289" i="48"/>
  <c r="E320" i="48"/>
  <c r="F292" i="48" s="1"/>
  <c r="BC306" i="51"/>
  <c r="BC303" i="51"/>
  <c r="BC304" i="51"/>
  <c r="E319" i="51"/>
  <c r="BC307" i="51"/>
  <c r="BC301" i="51"/>
  <c r="BC302" i="51"/>
  <c r="BC305" i="51"/>
  <c r="BC308" i="51"/>
  <c r="BC300" i="51"/>
  <c r="BK292" i="51"/>
  <c r="BC299" i="51"/>
  <c r="BC291" i="49"/>
  <c r="BC303" i="49"/>
  <c r="BC302" i="49"/>
  <c r="BC304" i="49"/>
  <c r="BC299" i="49"/>
  <c r="BC296" i="49"/>
  <c r="BC294" i="49"/>
  <c r="BC290" i="49"/>
  <c r="BC300" i="49"/>
  <c r="BC297" i="49"/>
  <c r="E319" i="49"/>
  <c r="BC295" i="49"/>
  <c r="BC292" i="49"/>
  <c r="BC305" i="49"/>
  <c r="BC298" i="49"/>
  <c r="BC293" i="49"/>
  <c r="BC308" i="49"/>
  <c r="BC301" i="49"/>
  <c r="BC306" i="49"/>
  <c r="BC307" i="49"/>
  <c r="BC289" i="49"/>
  <c r="BK292" i="49"/>
  <c r="BL257" i="49"/>
  <c r="BM257" i="49" s="1"/>
  <c r="BL254" i="49"/>
  <c r="BM254" i="49" s="1"/>
  <c r="BL259" i="49"/>
  <c r="BM259" i="49" s="1"/>
  <c r="BL248" i="49"/>
  <c r="BM248" i="49" s="1"/>
  <c r="BL252" i="49"/>
  <c r="BM252" i="49" s="1"/>
  <c r="BL246" i="49"/>
  <c r="BL247" i="49"/>
  <c r="BM247" i="49" s="1"/>
  <c r="BL258" i="49"/>
  <c r="BM258" i="49" s="1"/>
  <c r="BL253" i="49"/>
  <c r="BM253" i="49" s="1"/>
  <c r="BL264" i="49"/>
  <c r="BM264" i="49" s="1"/>
  <c r="BL249" i="49"/>
  <c r="BM249" i="49" s="1"/>
  <c r="BL260" i="49"/>
  <c r="BM260" i="49" s="1"/>
  <c r="BL261" i="49"/>
  <c r="BM261" i="49" s="1"/>
  <c r="BL255" i="49"/>
  <c r="BM255" i="49" s="1"/>
  <c r="BL251" i="49"/>
  <c r="BM251" i="49" s="1"/>
  <c r="BL250" i="49"/>
  <c r="BM250" i="49" s="1"/>
  <c r="BL256" i="49"/>
  <c r="BM256" i="49" s="1"/>
  <c r="BL263" i="49"/>
  <c r="BM263" i="49" s="1"/>
  <c r="BL265" i="49"/>
  <c r="BM265" i="49" s="1"/>
  <c r="BL262" i="49"/>
  <c r="BM262" i="49" s="1"/>
  <c r="BL263" i="51"/>
  <c r="BM263" i="51" s="1"/>
  <c r="BL259" i="51"/>
  <c r="BM259" i="51" s="1"/>
  <c r="BL262" i="51"/>
  <c r="BM262" i="51" s="1"/>
  <c r="BL265" i="51"/>
  <c r="BM265" i="51" s="1"/>
  <c r="BL264" i="51"/>
  <c r="BM264" i="51" s="1"/>
  <c r="BL261" i="51"/>
  <c r="BM261" i="51" s="1"/>
  <c r="BL258" i="51"/>
  <c r="BM258" i="51" s="1"/>
  <c r="BL257" i="51"/>
  <c r="BM257" i="51" s="1"/>
  <c r="BL256" i="51"/>
  <c r="BL260" i="51"/>
  <c r="BM260" i="51" s="1"/>
  <c r="AO299" i="51"/>
  <c r="AM301" i="51" s="1"/>
  <c r="G316" i="51" s="1"/>
  <c r="AM288" i="51"/>
  <c r="AM300" i="51" s="1"/>
  <c r="F316" i="51" s="1"/>
  <c r="BG256" i="51"/>
  <c r="BE258" i="51" s="1"/>
  <c r="G276" i="51" s="1"/>
  <c r="BE245" i="51"/>
  <c r="BE257" i="51" s="1"/>
  <c r="F276" i="51" s="1"/>
  <c r="F294" i="47"/>
  <c r="F297" i="47" s="1"/>
  <c r="F295" i="47"/>
  <c r="F298" i="47" s="1"/>
  <c r="AY295" i="49"/>
  <c r="AY298" i="49" s="1"/>
  <c r="AY294" i="49"/>
  <c r="AY297" i="49" s="1"/>
  <c r="BE288" i="47"/>
  <c r="BE300" i="47" s="1"/>
  <c r="F319" i="47" s="1"/>
  <c r="BG289" i="47"/>
  <c r="BE301" i="47" s="1"/>
  <c r="G319" i="47" s="1"/>
  <c r="BG246" i="49"/>
  <c r="BE258" i="49" s="1"/>
  <c r="G276" i="49" s="1"/>
  <c r="BE245" i="49"/>
  <c r="BE257" i="49" s="1"/>
  <c r="F276" i="49" s="1"/>
  <c r="G261" i="48"/>
  <c r="G50" i="48" s="1"/>
  <c r="BK245" i="51" l="1"/>
  <c r="BK257" i="51" s="1"/>
  <c r="F277" i="51" s="1"/>
  <c r="BM256" i="51"/>
  <c r="BK258" i="51" s="1"/>
  <c r="G277" i="51" s="1"/>
  <c r="J308" i="51"/>
  <c r="K308" i="51"/>
  <c r="H23" i="51"/>
  <c r="BI301" i="49"/>
  <c r="BI295" i="49"/>
  <c r="BI290" i="49"/>
  <c r="BI307" i="49"/>
  <c r="BI292" i="49"/>
  <c r="BI298" i="49"/>
  <c r="BI296" i="49"/>
  <c r="BI291" i="49"/>
  <c r="BI297" i="49"/>
  <c r="BI293" i="49"/>
  <c r="BI305" i="49"/>
  <c r="BI304" i="49"/>
  <c r="BI294" i="49"/>
  <c r="BI303" i="49"/>
  <c r="BI289" i="49"/>
  <c r="BI306" i="49"/>
  <c r="E320" i="49"/>
  <c r="F292" i="49" s="1"/>
  <c r="BI300" i="49"/>
  <c r="BI299" i="49"/>
  <c r="BI302" i="49"/>
  <c r="BI308" i="49"/>
  <c r="C305" i="48"/>
  <c r="C308" i="48"/>
  <c r="C299" i="48"/>
  <c r="C298" i="48"/>
  <c r="C307" i="48"/>
  <c r="C289" i="48"/>
  <c r="C297" i="48"/>
  <c r="C296" i="48"/>
  <c r="C301" i="48"/>
  <c r="C295" i="48"/>
  <c r="C306" i="48"/>
  <c r="C303" i="48"/>
  <c r="C304" i="48"/>
  <c r="C294" i="48"/>
  <c r="C290" i="48"/>
  <c r="C292" i="48"/>
  <c r="C302" i="48"/>
  <c r="C293" i="48"/>
  <c r="C291" i="48"/>
  <c r="C300" i="48"/>
  <c r="AU289" i="49"/>
  <c r="AS301" i="49" s="1"/>
  <c r="G317" i="49" s="1"/>
  <c r="AS288" i="49"/>
  <c r="AS300" i="49" s="1"/>
  <c r="F317" i="49" s="1"/>
  <c r="H14" i="51"/>
  <c r="H288" i="51"/>
  <c r="G300" i="51" s="1"/>
  <c r="H46" i="51" s="1"/>
  <c r="M46" i="51" s="1"/>
  <c r="J299" i="51"/>
  <c r="K299" i="51"/>
  <c r="H21" i="51"/>
  <c r="J306" i="51"/>
  <c r="K306" i="51"/>
  <c r="K302" i="51"/>
  <c r="J302" i="51"/>
  <c r="H17" i="51"/>
  <c r="K304" i="51"/>
  <c r="H19" i="51"/>
  <c r="J304" i="51"/>
  <c r="BF292" i="48"/>
  <c r="BG292" i="48" s="1"/>
  <c r="BF293" i="48"/>
  <c r="BG293" i="48" s="1"/>
  <c r="BF305" i="48"/>
  <c r="BG305" i="48" s="1"/>
  <c r="BF299" i="48"/>
  <c r="BG299" i="48" s="1"/>
  <c r="BF303" i="48"/>
  <c r="BG303" i="48" s="1"/>
  <c r="BF308" i="48"/>
  <c r="BG308" i="48" s="1"/>
  <c r="BF290" i="48"/>
  <c r="BG290" i="48" s="1"/>
  <c r="BF307" i="48"/>
  <c r="BG307" i="48" s="1"/>
  <c r="BF291" i="48"/>
  <c r="BG291" i="48" s="1"/>
  <c r="BF304" i="48"/>
  <c r="BG304" i="48" s="1"/>
  <c r="BF298" i="48"/>
  <c r="BG298" i="48" s="1"/>
  <c r="BF294" i="48"/>
  <c r="BG294" i="48" s="1"/>
  <c r="BF306" i="48"/>
  <c r="BG306" i="48" s="1"/>
  <c r="BF289" i="48"/>
  <c r="BF295" i="48"/>
  <c r="BG295" i="48" s="1"/>
  <c r="BF296" i="48"/>
  <c r="BG296" i="48" s="1"/>
  <c r="BF302" i="48"/>
  <c r="BG302" i="48" s="1"/>
  <c r="BF301" i="48"/>
  <c r="BG301" i="48" s="1"/>
  <c r="BF297" i="48"/>
  <c r="BG297" i="48" s="1"/>
  <c r="BF300" i="48"/>
  <c r="BG300" i="48" s="1"/>
  <c r="H18" i="51"/>
  <c r="K303" i="51"/>
  <c r="J303" i="51"/>
  <c r="J300" i="51"/>
  <c r="K300" i="51"/>
  <c r="H15" i="51"/>
  <c r="B312" i="47"/>
  <c r="B328" i="47"/>
  <c r="B321" i="47"/>
  <c r="I322" i="47"/>
  <c r="H37" i="47" s="1"/>
  <c r="B314" i="47"/>
  <c r="B325" i="47"/>
  <c r="B316" i="47"/>
  <c r="B318" i="47"/>
  <c r="I316" i="47"/>
  <c r="H31" i="47" s="1"/>
  <c r="I296" i="47"/>
  <c r="I329" i="47"/>
  <c r="H44" i="47" s="1"/>
  <c r="I323" i="47"/>
  <c r="H38" i="47" s="1"/>
  <c r="I326" i="47"/>
  <c r="H41" i="47" s="1"/>
  <c r="I318" i="47"/>
  <c r="H33" i="47" s="1"/>
  <c r="I302" i="47"/>
  <c r="I324" i="47"/>
  <c r="H39" i="47" s="1"/>
  <c r="I298" i="47"/>
  <c r="B313" i="47"/>
  <c r="B329" i="47"/>
  <c r="B309" i="47"/>
  <c r="B317" i="47"/>
  <c r="B326" i="47"/>
  <c r="I319" i="47"/>
  <c r="H34" i="47" s="1"/>
  <c r="I303" i="47"/>
  <c r="I292" i="47"/>
  <c r="I300" i="47"/>
  <c r="I291" i="47"/>
  <c r="I313" i="47"/>
  <c r="H28" i="47" s="1"/>
  <c r="I321" i="47"/>
  <c r="H36" i="47" s="1"/>
  <c r="I297" i="47"/>
  <c r="I325" i="47"/>
  <c r="H40" i="47" s="1"/>
  <c r="I304" i="47"/>
  <c r="I310" i="47"/>
  <c r="H25" i="47" s="1"/>
  <c r="B320" i="47"/>
  <c r="B310" i="47"/>
  <c r="B327" i="47"/>
  <c r="B322" i="47"/>
  <c r="I320" i="47"/>
  <c r="H35" i="47" s="1"/>
  <c r="I294" i="47"/>
  <c r="I295" i="47"/>
  <c r="I301" i="47"/>
  <c r="I307" i="47"/>
  <c r="I299" i="47"/>
  <c r="I290" i="47"/>
  <c r="I308" i="47"/>
  <c r="I317" i="47"/>
  <c r="H32" i="47" s="1"/>
  <c r="I309" i="47"/>
  <c r="H24" i="47" s="1"/>
  <c r="B319" i="47"/>
  <c r="B323" i="47"/>
  <c r="B324" i="47"/>
  <c r="B311" i="47"/>
  <c r="B315" i="47"/>
  <c r="I312" i="47"/>
  <c r="H27" i="47" s="1"/>
  <c r="I311" i="47"/>
  <c r="H26" i="47" s="1"/>
  <c r="I315" i="47"/>
  <c r="H30" i="47" s="1"/>
  <c r="I305" i="47"/>
  <c r="I328" i="47"/>
  <c r="H43" i="47" s="1"/>
  <c r="I289" i="47"/>
  <c r="I293" i="47"/>
  <c r="I314" i="47"/>
  <c r="H29" i="47" s="1"/>
  <c r="I327" i="47"/>
  <c r="H42" i="47" s="1"/>
  <c r="I306" i="47"/>
  <c r="BK245" i="49"/>
  <c r="BK257" i="49" s="1"/>
  <c r="F277" i="49" s="1"/>
  <c r="BM246" i="49"/>
  <c r="BK258" i="49" s="1"/>
  <c r="G277" i="49" s="1"/>
  <c r="BE295" i="51"/>
  <c r="BE298" i="51" s="1"/>
  <c r="BE294" i="51"/>
  <c r="BE297" i="51" s="1"/>
  <c r="AU299" i="51"/>
  <c r="AS301" i="51" s="1"/>
  <c r="G317" i="51" s="1"/>
  <c r="AS288" i="51"/>
  <c r="AS300" i="51" s="1"/>
  <c r="F317" i="51" s="1"/>
  <c r="AZ308" i="51"/>
  <c r="BA308" i="51" s="1"/>
  <c r="AZ300" i="51"/>
  <c r="BA300" i="51" s="1"/>
  <c r="AZ307" i="51"/>
  <c r="BA307" i="51" s="1"/>
  <c r="AZ299" i="51"/>
  <c r="AZ303" i="51"/>
  <c r="BA303" i="51" s="1"/>
  <c r="AZ306" i="51"/>
  <c r="BA306" i="51" s="1"/>
  <c r="AZ301" i="51"/>
  <c r="BA301" i="51" s="1"/>
  <c r="AZ305" i="51"/>
  <c r="BA305" i="51" s="1"/>
  <c r="AZ304" i="51"/>
  <c r="BA304" i="51" s="1"/>
  <c r="AZ302" i="51"/>
  <c r="BA302" i="51" s="1"/>
  <c r="BM289" i="47"/>
  <c r="BK301" i="47" s="1"/>
  <c r="G320" i="47" s="1"/>
  <c r="BK288" i="47"/>
  <c r="BK300" i="47" s="1"/>
  <c r="F320" i="47" s="1"/>
  <c r="BE295" i="49"/>
  <c r="BE298" i="49" s="1"/>
  <c r="BE294" i="49"/>
  <c r="BE297" i="49" s="1"/>
  <c r="AZ305" i="49"/>
  <c r="BA305" i="49" s="1"/>
  <c r="AZ292" i="49"/>
  <c r="BA292" i="49" s="1"/>
  <c r="AZ300" i="49"/>
  <c r="BA300" i="49" s="1"/>
  <c r="AZ291" i="49"/>
  <c r="BA291" i="49" s="1"/>
  <c r="AZ298" i="49"/>
  <c r="BA298" i="49" s="1"/>
  <c r="AZ303" i="49"/>
  <c r="BA303" i="49" s="1"/>
  <c r="AZ302" i="49"/>
  <c r="BA302" i="49" s="1"/>
  <c r="AZ304" i="49"/>
  <c r="BA304" i="49" s="1"/>
  <c r="AZ299" i="49"/>
  <c r="BA299" i="49" s="1"/>
  <c r="AZ306" i="49"/>
  <c r="BA306" i="49" s="1"/>
  <c r="AZ301" i="49"/>
  <c r="BA301" i="49" s="1"/>
  <c r="AZ296" i="49"/>
  <c r="BA296" i="49" s="1"/>
  <c r="AZ295" i="49"/>
  <c r="BA295" i="49" s="1"/>
  <c r="AZ289" i="49"/>
  <c r="AZ293" i="49"/>
  <c r="BA293" i="49" s="1"/>
  <c r="AZ307" i="49"/>
  <c r="BA307" i="49" s="1"/>
  <c r="AZ297" i="49"/>
  <c r="BA297" i="49" s="1"/>
  <c r="AZ294" i="49"/>
  <c r="BA294" i="49" s="1"/>
  <c r="AZ308" i="49"/>
  <c r="BA308" i="49" s="1"/>
  <c r="AZ290" i="49"/>
  <c r="BA290" i="49" s="1"/>
  <c r="BI302" i="51"/>
  <c r="BI301" i="51"/>
  <c r="BI308" i="51"/>
  <c r="BI303" i="51"/>
  <c r="BI305" i="51"/>
  <c r="BI307" i="51"/>
  <c r="BI300" i="51"/>
  <c r="E320" i="51"/>
  <c r="BI304" i="51"/>
  <c r="BI306" i="51"/>
  <c r="BI299" i="51"/>
  <c r="BK294" i="48"/>
  <c r="BK297" i="48" s="1"/>
  <c r="BK295" i="48"/>
  <c r="BK298" i="48" s="1"/>
  <c r="B279" i="49"/>
  <c r="B284" i="49"/>
  <c r="I266" i="49"/>
  <c r="G24" i="49" s="1"/>
  <c r="B272" i="49"/>
  <c r="I268" i="49"/>
  <c r="G26" i="49" s="1"/>
  <c r="B276" i="49"/>
  <c r="I275" i="49"/>
  <c r="G33" i="49" s="1"/>
  <c r="I261" i="49"/>
  <c r="I283" i="49"/>
  <c r="G41" i="49" s="1"/>
  <c r="I253" i="49"/>
  <c r="I267" i="49"/>
  <c r="G25" i="49" s="1"/>
  <c r="I259" i="49"/>
  <c r="I282" i="49"/>
  <c r="G40" i="49" s="1"/>
  <c r="I248" i="49"/>
  <c r="I276" i="49"/>
  <c r="G34" i="49" s="1"/>
  <c r="B286" i="49"/>
  <c r="B267" i="49"/>
  <c r="I281" i="49"/>
  <c r="G39" i="49" s="1"/>
  <c r="B266" i="49"/>
  <c r="B274" i="49"/>
  <c r="B271" i="49"/>
  <c r="I271" i="49"/>
  <c r="G29" i="49" s="1"/>
  <c r="I270" i="49"/>
  <c r="G28" i="49" s="1"/>
  <c r="I273" i="49"/>
  <c r="G31" i="49" s="1"/>
  <c r="I264" i="49"/>
  <c r="I246" i="49"/>
  <c r="I279" i="49"/>
  <c r="G37" i="49" s="1"/>
  <c r="I262" i="49"/>
  <c r="I286" i="49"/>
  <c r="G44" i="49" s="1"/>
  <c r="I258" i="49"/>
  <c r="B278" i="49"/>
  <c r="B281" i="49"/>
  <c r="B277" i="49"/>
  <c r="B275" i="49"/>
  <c r="B280" i="49"/>
  <c r="B285" i="49"/>
  <c r="I274" i="49"/>
  <c r="G32" i="49" s="1"/>
  <c r="B283" i="49"/>
  <c r="B269" i="49"/>
  <c r="I260" i="49"/>
  <c r="I249" i="49"/>
  <c r="I278" i="49"/>
  <c r="G36" i="49" s="1"/>
  <c r="I254" i="49"/>
  <c r="I280" i="49"/>
  <c r="G38" i="49" s="1"/>
  <c r="I257" i="49"/>
  <c r="I247" i="49"/>
  <c r="I250" i="49"/>
  <c r="I256" i="49"/>
  <c r="I272" i="49"/>
  <c r="G30" i="49" s="1"/>
  <c r="B282" i="49"/>
  <c r="B273" i="49"/>
  <c r="I284" i="49"/>
  <c r="G42" i="49" s="1"/>
  <c r="B268" i="49"/>
  <c r="B270" i="49"/>
  <c r="I269" i="49"/>
  <c r="G27" i="49" s="1"/>
  <c r="I251" i="49"/>
  <c r="I285" i="49"/>
  <c r="G43" i="49" s="1"/>
  <c r="I277" i="49"/>
  <c r="G35" i="49" s="1"/>
  <c r="I255" i="49"/>
  <c r="I252" i="49"/>
  <c r="I263" i="49"/>
  <c r="I265" i="49"/>
  <c r="BA289" i="48"/>
  <c r="AY301" i="48" s="1"/>
  <c r="G318" i="48" s="1"/>
  <c r="AY288" i="48"/>
  <c r="AY300" i="48" s="1"/>
  <c r="F318" i="48" s="1"/>
  <c r="H16" i="51"/>
  <c r="J301" i="51"/>
  <c r="K301" i="51"/>
  <c r="H22" i="51"/>
  <c r="K307" i="51"/>
  <c r="J307" i="51"/>
  <c r="J305" i="51"/>
  <c r="H20" i="51"/>
  <c r="K305" i="51"/>
  <c r="G21" i="49" l="1"/>
  <c r="K263" i="49"/>
  <c r="J263" i="49"/>
  <c r="J264" i="49"/>
  <c r="G22" i="49"/>
  <c r="K264" i="49"/>
  <c r="K299" i="47"/>
  <c r="H14" i="47"/>
  <c r="J299" i="47"/>
  <c r="H9" i="47"/>
  <c r="K294" i="47"/>
  <c r="J294" i="47"/>
  <c r="H6" i="47"/>
  <c r="K291" i="47"/>
  <c r="J291" i="47"/>
  <c r="H17" i="47"/>
  <c r="K302" i="47"/>
  <c r="J302" i="47"/>
  <c r="K251" i="49"/>
  <c r="J251" i="49"/>
  <c r="G9" i="49"/>
  <c r="J256" i="49"/>
  <c r="K256" i="49"/>
  <c r="G14" i="49"/>
  <c r="G17" i="49"/>
  <c r="J259" i="49"/>
  <c r="K259" i="49"/>
  <c r="BF307" i="51"/>
  <c r="BG307" i="51" s="1"/>
  <c r="BF304" i="51"/>
  <c r="BG304" i="51" s="1"/>
  <c r="BF301" i="51"/>
  <c r="BG301" i="51" s="1"/>
  <c r="BF306" i="51"/>
  <c r="BG306" i="51" s="1"/>
  <c r="BF302" i="51"/>
  <c r="BG302" i="51" s="1"/>
  <c r="BF305" i="51"/>
  <c r="BG305" i="51" s="1"/>
  <c r="BF303" i="51"/>
  <c r="BG303" i="51" s="1"/>
  <c r="BF300" i="51"/>
  <c r="BG300" i="51" s="1"/>
  <c r="BF299" i="51"/>
  <c r="BF308" i="51"/>
  <c r="BG308" i="51" s="1"/>
  <c r="H21" i="47"/>
  <c r="K306" i="47"/>
  <c r="J306" i="47"/>
  <c r="H4" i="47"/>
  <c r="K289" i="47"/>
  <c r="H288" i="47"/>
  <c r="G300" i="47" s="1"/>
  <c r="H46" i="47" s="1"/>
  <c r="M46" i="47" s="1"/>
  <c r="J289" i="47"/>
  <c r="J307" i="47"/>
  <c r="H22" i="47"/>
  <c r="K307" i="47"/>
  <c r="J297" i="47"/>
  <c r="K297" i="47"/>
  <c r="H12" i="47"/>
  <c r="K300" i="47"/>
  <c r="J300" i="47"/>
  <c r="H15" i="47"/>
  <c r="H11" i="47"/>
  <c r="K296" i="47"/>
  <c r="J296" i="47"/>
  <c r="BE288" i="48"/>
  <c r="BE300" i="48" s="1"/>
  <c r="F319" i="48" s="1"/>
  <c r="BG289" i="48"/>
  <c r="BE301" i="48" s="1"/>
  <c r="G319" i="48" s="1"/>
  <c r="G303" i="51"/>
  <c r="H49" i="51" s="1"/>
  <c r="M49" i="51" s="1"/>
  <c r="G304" i="51"/>
  <c r="H50" i="51" s="1"/>
  <c r="M50" i="51" s="1"/>
  <c r="K249" i="49"/>
  <c r="G7" i="49"/>
  <c r="J249" i="49"/>
  <c r="BK294" i="51"/>
  <c r="BK297" i="51" s="1"/>
  <c r="BK295" i="51"/>
  <c r="BK298" i="51" s="1"/>
  <c r="G302" i="51"/>
  <c r="H48" i="51" s="1"/>
  <c r="M48" i="51" s="1"/>
  <c r="G301" i="51"/>
  <c r="H47" i="51" s="1"/>
  <c r="M47" i="51" s="1"/>
  <c r="K252" i="49"/>
  <c r="G10" i="49"/>
  <c r="J252" i="49"/>
  <c r="J260" i="49"/>
  <c r="K260" i="49"/>
  <c r="G18" i="49"/>
  <c r="J262" i="49"/>
  <c r="K262" i="49"/>
  <c r="G20" i="49"/>
  <c r="G19" i="49"/>
  <c r="K261" i="49"/>
  <c r="J261" i="49"/>
  <c r="BL299" i="48"/>
  <c r="BM299" i="48" s="1"/>
  <c r="BL298" i="48"/>
  <c r="BM298" i="48" s="1"/>
  <c r="BL306" i="48"/>
  <c r="BM306" i="48" s="1"/>
  <c r="BL294" i="48"/>
  <c r="BM294" i="48" s="1"/>
  <c r="BL303" i="48"/>
  <c r="BM303" i="48" s="1"/>
  <c r="BL290" i="48"/>
  <c r="BM290" i="48" s="1"/>
  <c r="BL297" i="48"/>
  <c r="BM297" i="48" s="1"/>
  <c r="BL302" i="48"/>
  <c r="BM302" i="48" s="1"/>
  <c r="BL295" i="48"/>
  <c r="BM295" i="48" s="1"/>
  <c r="BL300" i="48"/>
  <c r="BM300" i="48" s="1"/>
  <c r="BL289" i="48"/>
  <c r="BL291" i="48"/>
  <c r="BM291" i="48" s="1"/>
  <c r="BL296" i="48"/>
  <c r="BM296" i="48" s="1"/>
  <c r="BL293" i="48"/>
  <c r="BM293" i="48" s="1"/>
  <c r="BL301" i="48"/>
  <c r="BM301" i="48" s="1"/>
  <c r="BL304" i="48"/>
  <c r="BM304" i="48" s="1"/>
  <c r="BL292" i="48"/>
  <c r="BM292" i="48" s="1"/>
  <c r="BL305" i="48"/>
  <c r="BM305" i="48" s="1"/>
  <c r="BL307" i="48"/>
  <c r="BM307" i="48" s="1"/>
  <c r="BL308" i="48"/>
  <c r="BM308" i="48" s="1"/>
  <c r="AY288" i="49"/>
  <c r="AY300" i="49" s="1"/>
  <c r="F318" i="49" s="1"/>
  <c r="BA289" i="49"/>
  <c r="AY301" i="49" s="1"/>
  <c r="G318" i="49" s="1"/>
  <c r="K308" i="47"/>
  <c r="H23" i="47"/>
  <c r="J308" i="47"/>
  <c r="H16" i="47"/>
  <c r="J301" i="47"/>
  <c r="K301" i="47"/>
  <c r="K292" i="47"/>
  <c r="H7" i="47"/>
  <c r="J292" i="47"/>
  <c r="H13" i="47"/>
  <c r="K298" i="47"/>
  <c r="J298" i="47"/>
  <c r="C297" i="49"/>
  <c r="C293" i="49"/>
  <c r="C290" i="49"/>
  <c r="C306" i="49"/>
  <c r="C308" i="49"/>
  <c r="C291" i="49"/>
  <c r="C292" i="49"/>
  <c r="C302" i="49"/>
  <c r="C305" i="49"/>
  <c r="C301" i="49"/>
  <c r="C300" i="49"/>
  <c r="C294" i="49"/>
  <c r="C295" i="49"/>
  <c r="C303" i="49"/>
  <c r="C299" i="49"/>
  <c r="C307" i="49"/>
  <c r="C296" i="49"/>
  <c r="C298" i="49"/>
  <c r="C304" i="49"/>
  <c r="C289" i="49"/>
  <c r="BK294" i="49"/>
  <c r="BK297" i="49" s="1"/>
  <c r="BK295" i="49"/>
  <c r="BK298" i="49" s="1"/>
  <c r="J257" i="49"/>
  <c r="G15" i="49"/>
  <c r="K257" i="49"/>
  <c r="BF301" i="49"/>
  <c r="BG301" i="49" s="1"/>
  <c r="BF307" i="49"/>
  <c r="BG307" i="49" s="1"/>
  <c r="BF306" i="49"/>
  <c r="BG306" i="49" s="1"/>
  <c r="BF305" i="49"/>
  <c r="BG305" i="49" s="1"/>
  <c r="BF308" i="49"/>
  <c r="BG308" i="49" s="1"/>
  <c r="BF291" i="49"/>
  <c r="BG291" i="49" s="1"/>
  <c r="BF290" i="49"/>
  <c r="BG290" i="49" s="1"/>
  <c r="BF302" i="49"/>
  <c r="BG302" i="49" s="1"/>
  <c r="BF294" i="49"/>
  <c r="BG294" i="49" s="1"/>
  <c r="BF295" i="49"/>
  <c r="BG295" i="49" s="1"/>
  <c r="BF300" i="49"/>
  <c r="BG300" i="49" s="1"/>
  <c r="BF299" i="49"/>
  <c r="BG299" i="49" s="1"/>
  <c r="BF293" i="49"/>
  <c r="BG293" i="49" s="1"/>
  <c r="BF298" i="49"/>
  <c r="BG298" i="49" s="1"/>
  <c r="BF303" i="49"/>
  <c r="BG303" i="49" s="1"/>
  <c r="BF292" i="49"/>
  <c r="BG292" i="49" s="1"/>
  <c r="BF304" i="49"/>
  <c r="BG304" i="49" s="1"/>
  <c r="BF296" i="49"/>
  <c r="BG296" i="49" s="1"/>
  <c r="BF297" i="49"/>
  <c r="BG297" i="49" s="1"/>
  <c r="BF289" i="49"/>
  <c r="K293" i="47"/>
  <c r="H8" i="47"/>
  <c r="J293" i="47"/>
  <c r="J255" i="49"/>
  <c r="K255" i="49"/>
  <c r="G13" i="49"/>
  <c r="G8" i="49"/>
  <c r="J250" i="49"/>
  <c r="K250" i="49"/>
  <c r="K254" i="49"/>
  <c r="J254" i="49"/>
  <c r="G12" i="49"/>
  <c r="G23" i="49"/>
  <c r="K265" i="49"/>
  <c r="J265" i="49"/>
  <c r="J247" i="49"/>
  <c r="G5" i="49"/>
  <c r="K247" i="49"/>
  <c r="G16" i="49"/>
  <c r="J258" i="49"/>
  <c r="K258" i="49"/>
  <c r="G4" i="49"/>
  <c r="K246" i="49"/>
  <c r="J246" i="49"/>
  <c r="H245" i="49"/>
  <c r="G257" i="49" s="1"/>
  <c r="G46" i="49" s="1"/>
  <c r="K248" i="49"/>
  <c r="G6" i="49"/>
  <c r="J248" i="49"/>
  <c r="K253" i="49"/>
  <c r="G11" i="49"/>
  <c r="J253" i="49"/>
  <c r="BA299" i="51"/>
  <c r="AY301" i="51" s="1"/>
  <c r="G318" i="51" s="1"/>
  <c r="AY288" i="51"/>
  <c r="AY300" i="51" s="1"/>
  <c r="F318" i="51" s="1"/>
  <c r="H20" i="47"/>
  <c r="K305" i="47"/>
  <c r="J305" i="47"/>
  <c r="K290" i="47"/>
  <c r="J290" i="47"/>
  <c r="H5" i="47"/>
  <c r="K295" i="47"/>
  <c r="H10" i="47"/>
  <c r="J295" i="47"/>
  <c r="K304" i="47"/>
  <c r="H19" i="47"/>
  <c r="J304" i="47"/>
  <c r="K303" i="47"/>
  <c r="H18" i="47"/>
  <c r="J303" i="47"/>
  <c r="F294" i="48"/>
  <c r="F297" i="48" s="1"/>
  <c r="F295" i="48"/>
  <c r="F298" i="48" s="1"/>
  <c r="G258" i="49" l="1"/>
  <c r="G47" i="49" s="1"/>
  <c r="G260" i="49"/>
  <c r="G49" i="49" s="1"/>
  <c r="BG289" i="49"/>
  <c r="BE301" i="49" s="1"/>
  <c r="G319" i="49" s="1"/>
  <c r="BE288" i="49"/>
  <c r="BE300" i="49" s="1"/>
  <c r="F319" i="49" s="1"/>
  <c r="BL293" i="49"/>
  <c r="BM293" i="49" s="1"/>
  <c r="BL302" i="49"/>
  <c r="BM302" i="49" s="1"/>
  <c r="BL304" i="49"/>
  <c r="BM304" i="49" s="1"/>
  <c r="BL297" i="49"/>
  <c r="BM297" i="49" s="1"/>
  <c r="BL305" i="49"/>
  <c r="BM305" i="49" s="1"/>
  <c r="BL289" i="49"/>
  <c r="BL294" i="49"/>
  <c r="BM294" i="49" s="1"/>
  <c r="BL295" i="49"/>
  <c r="BM295" i="49" s="1"/>
  <c r="BL301" i="49"/>
  <c r="BM301" i="49" s="1"/>
  <c r="BL300" i="49"/>
  <c r="BM300" i="49" s="1"/>
  <c r="BL308" i="49"/>
  <c r="BM308" i="49" s="1"/>
  <c r="BL298" i="49"/>
  <c r="BM298" i="49" s="1"/>
  <c r="BL307" i="49"/>
  <c r="BM307" i="49" s="1"/>
  <c r="BL306" i="49"/>
  <c r="BM306" i="49" s="1"/>
  <c r="BL299" i="49"/>
  <c r="BM299" i="49" s="1"/>
  <c r="BL291" i="49"/>
  <c r="BM291" i="49" s="1"/>
  <c r="BL303" i="49"/>
  <c r="BM303" i="49" s="1"/>
  <c r="BL290" i="49"/>
  <c r="BM290" i="49" s="1"/>
  <c r="BL292" i="49"/>
  <c r="BM292" i="49" s="1"/>
  <c r="BL296" i="49"/>
  <c r="BM296" i="49" s="1"/>
  <c r="BL303" i="51"/>
  <c r="BM303" i="51" s="1"/>
  <c r="BL299" i="51"/>
  <c r="BL306" i="51"/>
  <c r="BM306" i="51" s="1"/>
  <c r="BL305" i="51"/>
  <c r="BM305" i="51" s="1"/>
  <c r="BL301" i="51"/>
  <c r="BM301" i="51" s="1"/>
  <c r="BL300" i="51"/>
  <c r="BM300" i="51" s="1"/>
  <c r="BL308" i="51"/>
  <c r="BM308" i="51" s="1"/>
  <c r="BL302" i="51"/>
  <c r="BM302" i="51" s="1"/>
  <c r="BL307" i="51"/>
  <c r="BM307" i="51" s="1"/>
  <c r="BL304" i="51"/>
  <c r="BM304" i="51" s="1"/>
  <c r="G303" i="47"/>
  <c r="H49" i="47" s="1"/>
  <c r="M49" i="47" s="1"/>
  <c r="BE288" i="51"/>
  <c r="BE300" i="51" s="1"/>
  <c r="F319" i="51" s="1"/>
  <c r="BG299" i="51"/>
  <c r="BE301" i="51" s="1"/>
  <c r="G319" i="51" s="1"/>
  <c r="G259" i="49"/>
  <c r="G48" i="49" s="1"/>
  <c r="G302" i="47"/>
  <c r="H48" i="47" s="1"/>
  <c r="M48" i="47" s="1"/>
  <c r="F294" i="49"/>
  <c r="F297" i="49" s="1"/>
  <c r="F295" i="49"/>
  <c r="F298" i="49" s="1"/>
  <c r="BM289" i="48"/>
  <c r="BK301" i="48" s="1"/>
  <c r="G320" i="48" s="1"/>
  <c r="BK288" i="48"/>
  <c r="BK300" i="48" s="1"/>
  <c r="F320" i="48" s="1"/>
  <c r="G301" i="47"/>
  <c r="H47" i="47" s="1"/>
  <c r="M47" i="47" s="1"/>
  <c r="G261" i="49"/>
  <c r="G50" i="49" s="1"/>
  <c r="B318" i="48"/>
  <c r="I292" i="48"/>
  <c r="I313" i="48"/>
  <c r="H28" i="48" s="1"/>
  <c r="B312" i="48"/>
  <c r="I324" i="48"/>
  <c r="H39" i="48" s="1"/>
  <c r="B328" i="48"/>
  <c r="I298" i="48"/>
  <c r="I321" i="48"/>
  <c r="H36" i="48" s="1"/>
  <c r="I312" i="48"/>
  <c r="H27" i="48" s="1"/>
  <c r="B325" i="48"/>
  <c r="I304" i="48"/>
  <c r="I327" i="48"/>
  <c r="H42" i="48" s="1"/>
  <c r="I325" i="48"/>
  <c r="H40" i="48" s="1"/>
  <c r="I315" i="48"/>
  <c r="H30" i="48" s="1"/>
  <c r="I322" i="48"/>
  <c r="H37" i="48" s="1"/>
  <c r="B319" i="48"/>
  <c r="I296" i="48"/>
  <c r="B311" i="48"/>
  <c r="I316" i="48"/>
  <c r="H31" i="48" s="1"/>
  <c r="I302" i="48"/>
  <c r="I310" i="48"/>
  <c r="H25" i="48" s="1"/>
  <c r="B323" i="48"/>
  <c r="B320" i="48"/>
  <c r="B317" i="48"/>
  <c r="I294" i="48"/>
  <c r="I314" i="48"/>
  <c r="H29" i="48" s="1"/>
  <c r="I311" i="48"/>
  <c r="H26" i="48" s="1"/>
  <c r="B313" i="48"/>
  <c r="B326" i="48"/>
  <c r="I320" i="48"/>
  <c r="H35" i="48" s="1"/>
  <c r="B309" i="48"/>
  <c r="B314" i="48"/>
  <c r="B329" i="48"/>
  <c r="I300" i="48"/>
  <c r="I299" i="48"/>
  <c r="B327" i="48"/>
  <c r="I326" i="48"/>
  <c r="H41" i="48" s="1"/>
  <c r="I289" i="48"/>
  <c r="B316" i="48"/>
  <c r="I328" i="48"/>
  <c r="H43" i="48" s="1"/>
  <c r="I308" i="48"/>
  <c r="B321" i="48"/>
  <c r="I307" i="48"/>
  <c r="I291" i="48"/>
  <c r="B315" i="48"/>
  <c r="I318" i="48"/>
  <c r="H33" i="48" s="1"/>
  <c r="I297" i="48"/>
  <c r="I319" i="48"/>
  <c r="H34" i="48" s="1"/>
  <c r="B324" i="48"/>
  <c r="I293" i="48"/>
  <c r="B310" i="48"/>
  <c r="I309" i="48"/>
  <c r="H24" i="48" s="1"/>
  <c r="I323" i="48"/>
  <c r="H38" i="48" s="1"/>
  <c r="I301" i="48"/>
  <c r="I303" i="48"/>
  <c r="I329" i="48"/>
  <c r="H44" i="48" s="1"/>
  <c r="B322" i="48"/>
  <c r="I295" i="48"/>
  <c r="I306" i="48"/>
  <c r="I305" i="48"/>
  <c r="I290" i="48"/>
  <c r="I317" i="48"/>
  <c r="H32" i="48" s="1"/>
  <c r="G304" i="47"/>
  <c r="H50" i="47" s="1"/>
  <c r="M50" i="47" s="1"/>
  <c r="H10" i="48" l="1"/>
  <c r="K295" i="48"/>
  <c r="J295" i="48"/>
  <c r="H16" i="48"/>
  <c r="J301" i="48"/>
  <c r="K301" i="48"/>
  <c r="H8" i="48"/>
  <c r="K293" i="48"/>
  <c r="J293" i="48"/>
  <c r="H4" i="48"/>
  <c r="H288" i="48"/>
  <c r="G300" i="48" s="1"/>
  <c r="H46" i="48" s="1"/>
  <c r="M46" i="48" s="1"/>
  <c r="K289" i="48"/>
  <c r="J289" i="48"/>
  <c r="K300" i="48"/>
  <c r="J300" i="48"/>
  <c r="H15" i="48"/>
  <c r="H7" i="48"/>
  <c r="K292" i="48"/>
  <c r="J292" i="48"/>
  <c r="K306" i="48"/>
  <c r="H21" i="48"/>
  <c r="J306" i="48"/>
  <c r="J307" i="48"/>
  <c r="H22" i="48"/>
  <c r="K307" i="48"/>
  <c r="K299" i="48"/>
  <c r="H14" i="48"/>
  <c r="J299" i="48"/>
  <c r="J304" i="48"/>
  <c r="K304" i="48"/>
  <c r="H19" i="48"/>
  <c r="J298" i="48"/>
  <c r="K298" i="48"/>
  <c r="H13" i="48"/>
  <c r="B322" i="49"/>
  <c r="I296" i="49"/>
  <c r="I310" i="49"/>
  <c r="H25" i="49" s="1"/>
  <c r="I25" i="49" s="1"/>
  <c r="I320" i="49"/>
  <c r="H35" i="49" s="1"/>
  <c r="I35" i="49" s="1"/>
  <c r="B326" i="49"/>
  <c r="B314" i="49"/>
  <c r="I298" i="49"/>
  <c r="I304" i="49"/>
  <c r="B321" i="49"/>
  <c r="B324" i="49"/>
  <c r="I305" i="49"/>
  <c r="I303" i="49"/>
  <c r="I318" i="49"/>
  <c r="H33" i="49" s="1"/>
  <c r="I33" i="49" s="1"/>
  <c r="F5" i="16" s="1"/>
  <c r="I317" i="49"/>
  <c r="H32" i="49" s="1"/>
  <c r="I32" i="49" s="1"/>
  <c r="I295" i="49"/>
  <c r="I294" i="49"/>
  <c r="I329" i="49"/>
  <c r="H44" i="49" s="1"/>
  <c r="I44" i="49" s="1"/>
  <c r="I306" i="49"/>
  <c r="B309" i="49"/>
  <c r="I322" i="49"/>
  <c r="H37" i="49" s="1"/>
  <c r="I37" i="49" s="1"/>
  <c r="I327" i="49"/>
  <c r="H42" i="49" s="1"/>
  <c r="I42" i="49" s="1"/>
  <c r="I297" i="49"/>
  <c r="I321" i="49"/>
  <c r="H36" i="49" s="1"/>
  <c r="I36" i="49" s="1"/>
  <c r="I328" i="49"/>
  <c r="H43" i="49" s="1"/>
  <c r="I43" i="49" s="1"/>
  <c r="F7" i="16" s="1"/>
  <c r="B313" i="49"/>
  <c r="B329" i="49"/>
  <c r="B310" i="49"/>
  <c r="I309" i="49"/>
  <c r="H24" i="49" s="1"/>
  <c r="I24" i="49" s="1"/>
  <c r="B316" i="49"/>
  <c r="I292" i="49"/>
  <c r="I290" i="49"/>
  <c r="I307" i="49"/>
  <c r="B312" i="49"/>
  <c r="I300" i="49"/>
  <c r="I326" i="49"/>
  <c r="H41" i="49" s="1"/>
  <c r="I41" i="49" s="1"/>
  <c r="I308" i="49"/>
  <c r="I312" i="49"/>
  <c r="H27" i="49" s="1"/>
  <c r="I27" i="49" s="1"/>
  <c r="B319" i="49"/>
  <c r="I289" i="49"/>
  <c r="I313" i="49"/>
  <c r="H28" i="49" s="1"/>
  <c r="I28" i="49" s="1"/>
  <c r="F4" i="16" s="1"/>
  <c r="I314" i="49"/>
  <c r="H29" i="49" s="1"/>
  <c r="I29" i="49" s="1"/>
  <c r="I319" i="49"/>
  <c r="H34" i="49" s="1"/>
  <c r="I34" i="49" s="1"/>
  <c r="I323" i="49"/>
  <c r="H38" i="49" s="1"/>
  <c r="I38" i="49" s="1"/>
  <c r="F6" i="16" s="1"/>
  <c r="B327" i="49"/>
  <c r="B323" i="49"/>
  <c r="B325" i="49"/>
  <c r="I311" i="49"/>
  <c r="H26" i="49" s="1"/>
  <c r="I26" i="49" s="1"/>
  <c r="I301" i="49"/>
  <c r="I325" i="49"/>
  <c r="H40" i="49" s="1"/>
  <c r="I40" i="49" s="1"/>
  <c r="B318" i="49"/>
  <c r="B317" i="49"/>
  <c r="I291" i="49"/>
  <c r="I315" i="49"/>
  <c r="H30" i="49" s="1"/>
  <c r="I30" i="49" s="1"/>
  <c r="B315" i="49"/>
  <c r="B328" i="49"/>
  <c r="I324" i="49"/>
  <c r="H39" i="49" s="1"/>
  <c r="I39" i="49" s="1"/>
  <c r="I299" i="49"/>
  <c r="I302" i="49"/>
  <c r="B311" i="49"/>
  <c r="I316" i="49"/>
  <c r="H31" i="49" s="1"/>
  <c r="I31" i="49" s="1"/>
  <c r="B320" i="49"/>
  <c r="I293" i="49"/>
  <c r="J290" i="48"/>
  <c r="H5" i="48"/>
  <c r="K290" i="48"/>
  <c r="K308" i="48"/>
  <c r="J308" i="48"/>
  <c r="H23" i="48"/>
  <c r="K294" i="48"/>
  <c r="H9" i="48"/>
  <c r="J294" i="48"/>
  <c r="J296" i="48"/>
  <c r="K296" i="48"/>
  <c r="H11" i="48"/>
  <c r="BM299" i="51"/>
  <c r="BK301" i="51" s="1"/>
  <c r="G320" i="51" s="1"/>
  <c r="BK288" i="51"/>
  <c r="BK300" i="51" s="1"/>
  <c r="F320" i="51" s="1"/>
  <c r="BM289" i="49"/>
  <c r="BK301" i="49" s="1"/>
  <c r="G320" i="49" s="1"/>
  <c r="BK288" i="49"/>
  <c r="BK300" i="49" s="1"/>
  <c r="F320" i="49" s="1"/>
  <c r="J303" i="48"/>
  <c r="H18" i="48"/>
  <c r="K303" i="48"/>
  <c r="J297" i="48"/>
  <c r="H12" i="48"/>
  <c r="K297" i="48"/>
  <c r="K305" i="48"/>
  <c r="J305" i="48"/>
  <c r="H20" i="48"/>
  <c r="K291" i="48"/>
  <c r="H6" i="48"/>
  <c r="J291" i="48"/>
  <c r="H17" i="48"/>
  <c r="J302" i="48"/>
  <c r="K302" i="48"/>
  <c r="I4" i="16" l="1"/>
  <c r="E8" i="50"/>
  <c r="E12" i="50" s="1"/>
  <c r="K294" i="49"/>
  <c r="J294" i="49"/>
  <c r="H9" i="49"/>
  <c r="I9" i="49" s="1"/>
  <c r="K303" i="49"/>
  <c r="J303" i="49"/>
  <c r="H18" i="49"/>
  <c r="I18" i="49" s="1"/>
  <c r="J304" i="49"/>
  <c r="H19" i="49"/>
  <c r="I19" i="49" s="1"/>
  <c r="K304" i="49"/>
  <c r="J293" i="49"/>
  <c r="H8" i="49"/>
  <c r="I8" i="49" s="1"/>
  <c r="K293" i="49"/>
  <c r="K302" i="49"/>
  <c r="H17" i="49"/>
  <c r="I17" i="49" s="1"/>
  <c r="J302" i="49"/>
  <c r="K300" i="49"/>
  <c r="J300" i="49"/>
  <c r="H15" i="49"/>
  <c r="I15" i="49" s="1"/>
  <c r="H7" i="49"/>
  <c r="I7" i="49" s="1"/>
  <c r="K292" i="49"/>
  <c r="J292" i="49"/>
  <c r="K297" i="49"/>
  <c r="J297" i="49"/>
  <c r="H12" i="49"/>
  <c r="I12" i="49" s="1"/>
  <c r="J306" i="49"/>
  <c r="H21" i="49"/>
  <c r="I21" i="49" s="1"/>
  <c r="K306" i="49"/>
  <c r="H11" i="49"/>
  <c r="I11" i="49" s="1"/>
  <c r="K296" i="49"/>
  <c r="J296" i="49"/>
  <c r="G304" i="48"/>
  <c r="H50" i="48" s="1"/>
  <c r="M50" i="48" s="1"/>
  <c r="G301" i="48"/>
  <c r="H47" i="48" s="1"/>
  <c r="M47" i="48" s="1"/>
  <c r="K299" i="49"/>
  <c r="J299" i="49"/>
  <c r="H14" i="49"/>
  <c r="I14" i="49" s="1"/>
  <c r="I5" i="16"/>
  <c r="F8" i="50"/>
  <c r="G302" i="48"/>
  <c r="H48" i="48" s="1"/>
  <c r="M48" i="48" s="1"/>
  <c r="J291" i="49"/>
  <c r="K291" i="49"/>
  <c r="H6" i="49"/>
  <c r="I6" i="49" s="1"/>
  <c r="H16" i="49"/>
  <c r="I16" i="49" s="1"/>
  <c r="K301" i="49"/>
  <c r="J301" i="49"/>
  <c r="J308" i="49"/>
  <c r="H23" i="49"/>
  <c r="I23" i="49" s="1"/>
  <c r="K308" i="49"/>
  <c r="H22" i="49"/>
  <c r="I22" i="49" s="1"/>
  <c r="K307" i="49"/>
  <c r="J307" i="49"/>
  <c r="I7" i="16"/>
  <c r="H8" i="50"/>
  <c r="G8" i="50"/>
  <c r="I6" i="16"/>
  <c r="H288" i="49"/>
  <c r="G300" i="49" s="1"/>
  <c r="H46" i="49" s="1"/>
  <c r="M46" i="49" s="1"/>
  <c r="H4" i="49"/>
  <c r="I4" i="49" s="1"/>
  <c r="J289" i="49"/>
  <c r="K289" i="49"/>
  <c r="H5" i="49"/>
  <c r="I5" i="49" s="1"/>
  <c r="K290" i="49"/>
  <c r="J290" i="49"/>
  <c r="K295" i="49"/>
  <c r="H10" i="49"/>
  <c r="I10" i="49" s="1"/>
  <c r="J295" i="49"/>
  <c r="K305" i="49"/>
  <c r="H20" i="49"/>
  <c r="I20" i="49" s="1"/>
  <c r="J305" i="49"/>
  <c r="J298" i="49"/>
  <c r="K298" i="49"/>
  <c r="H13" i="49"/>
  <c r="I13" i="49" s="1"/>
  <c r="G303" i="48"/>
  <c r="H49" i="48" s="1"/>
  <c r="M49" i="48" s="1"/>
  <c r="G301" i="49" l="1"/>
  <c r="H47" i="49" s="1"/>
  <c r="M47" i="49" s="1"/>
  <c r="G304" i="49"/>
  <c r="H50" i="49" s="1"/>
  <c r="M50" i="49" s="1"/>
  <c r="G302" i="49"/>
  <c r="H48" i="49" s="1"/>
  <c r="M48" i="49" s="1"/>
  <c r="G303" i="49"/>
  <c r="H49" i="49" s="1"/>
  <c r="M49" i="49" s="1"/>
  <c r="E14" i="50"/>
  <c r="F12" i="50"/>
  <c r="F14" i="50" l="1"/>
  <c r="G12" i="50"/>
  <c r="G14" i="50" l="1"/>
  <c r="H12" i="50"/>
  <c r="H14" i="50" s="1"/>
</calcChain>
</file>

<file path=xl/comments1.xml><?xml version="1.0" encoding="utf-8"?>
<comments xmlns="http://schemas.openxmlformats.org/spreadsheetml/2006/main">
  <authors>
    <author>변역근</author>
  </authors>
  <commentList>
    <comment ref="F164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G207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49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92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</commentList>
</comments>
</file>

<file path=xl/comments2.xml><?xml version="1.0" encoding="utf-8"?>
<comments xmlns="http://schemas.openxmlformats.org/spreadsheetml/2006/main">
  <authors>
    <author>변역근</author>
  </authors>
  <commentList>
    <comment ref="F164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G207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49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92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</commentList>
</comments>
</file>

<file path=xl/comments3.xml><?xml version="1.0" encoding="utf-8"?>
<comments xmlns="http://schemas.openxmlformats.org/spreadsheetml/2006/main">
  <authors>
    <author>변역근</author>
  </authors>
  <commentList>
    <comment ref="F164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G207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49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92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</commentList>
</comments>
</file>

<file path=xl/comments4.xml><?xml version="1.0" encoding="utf-8"?>
<comments xmlns="http://schemas.openxmlformats.org/spreadsheetml/2006/main">
  <authors>
    <author>변역근</author>
  </authors>
  <commentList>
    <comment ref="F164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G207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49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  <comment ref="F292" authorId="0">
      <text>
        <r>
          <rPr>
            <b/>
            <sz val="9"/>
            <color indexed="81"/>
            <rFont val="굴림"/>
            <family val="3"/>
            <charset val="129"/>
          </rPr>
          <t>오차자승의 합이 최소가 되도록!!!</t>
        </r>
      </text>
    </comment>
  </commentList>
</comments>
</file>

<file path=xl/sharedStrings.xml><?xml version="1.0" encoding="utf-8"?>
<sst xmlns="http://schemas.openxmlformats.org/spreadsheetml/2006/main" count="5263" uniqueCount="598">
  <si>
    <t>구   분</t>
  </si>
  <si>
    <t>총인구(인)</t>
  </si>
  <si>
    <t>급수인구 (인)</t>
  </si>
  <si>
    <t>보 급 율 (%)</t>
  </si>
  <si>
    <t>급수량 (㎥/일)</t>
  </si>
  <si>
    <t>1인1일당급수량(ℓ)</t>
  </si>
  <si>
    <t>급수인구</t>
  </si>
  <si>
    <t>급          수          량</t>
  </si>
  <si>
    <t>급  수  원  단  위</t>
  </si>
  <si>
    <t>총수량</t>
  </si>
  <si>
    <t>유효수량</t>
  </si>
  <si>
    <t>무효수량</t>
  </si>
  <si>
    <t>유수율</t>
  </si>
  <si>
    <t>무수율</t>
  </si>
  <si>
    <t>계</t>
  </si>
  <si>
    <t>가정용</t>
  </si>
  <si>
    <t>영업용</t>
  </si>
  <si>
    <t>목욕탕</t>
  </si>
  <si>
    <t>공업용</t>
  </si>
  <si>
    <t>업무용</t>
  </si>
  <si>
    <t>임시용</t>
  </si>
  <si>
    <t>공공용</t>
  </si>
  <si>
    <t>기타</t>
  </si>
  <si>
    <t>영업용합계</t>
  </si>
  <si>
    <t>원단위합계</t>
  </si>
  <si>
    <t>1종</t>
  </si>
  <si>
    <t>2종</t>
  </si>
  <si>
    <t>합계</t>
  </si>
  <si>
    <t>유효자리수 =</t>
    <phoneticPr fontId="14" type="noConversion"/>
  </si>
  <si>
    <t>연도</t>
  </si>
  <si>
    <t>비     고</t>
    <phoneticPr fontId="14" type="noConversion"/>
  </si>
  <si>
    <t>채택</t>
  </si>
  <si>
    <t>○</t>
  </si>
  <si>
    <t>오차자승합 (전구간)</t>
    <phoneticPr fontId="14" type="noConversion"/>
  </si>
  <si>
    <t>오차자승</t>
    <phoneticPr fontId="14" type="noConversion"/>
  </si>
  <si>
    <t>상수(a) =</t>
    <phoneticPr fontId="14" type="noConversion"/>
  </si>
  <si>
    <t>상수(b) =</t>
    <phoneticPr fontId="14" type="noConversion"/>
  </si>
  <si>
    <t>LN(y)</t>
    <phoneticPr fontId="14" type="noConversion"/>
  </si>
  <si>
    <t>B =</t>
    <phoneticPr fontId="14" type="noConversion"/>
  </si>
  <si>
    <t>b =</t>
    <phoneticPr fontId="14" type="noConversion"/>
  </si>
  <si>
    <t xml:space="preserve">   y = a(1+b)^x + c</t>
    <phoneticPr fontId="14" type="noConversion"/>
  </si>
  <si>
    <t xml:space="preserve">   LN(y-c) = LN(a) + LN(1+b)x</t>
    <phoneticPr fontId="14" type="noConversion"/>
  </si>
  <si>
    <t>c =</t>
    <phoneticPr fontId="14" type="noConversion"/>
  </si>
  <si>
    <t>LN(a) =</t>
    <phoneticPr fontId="14" type="noConversion"/>
  </si>
  <si>
    <t>LN(1+b) =</t>
    <phoneticPr fontId="14" type="noConversion"/>
  </si>
  <si>
    <t>오차자승합 =</t>
    <phoneticPr fontId="14" type="noConversion"/>
  </si>
  <si>
    <t>c</t>
    <phoneticPr fontId="14" type="noConversion"/>
  </si>
  <si>
    <t>오차자승합</t>
    <phoneticPr fontId="14" type="noConversion"/>
  </si>
  <si>
    <t>LN(x)</t>
    <phoneticPr fontId="14" type="noConversion"/>
  </si>
  <si>
    <t xml:space="preserve">  y = ax^b + c</t>
    <phoneticPr fontId="14" type="noConversion"/>
  </si>
  <si>
    <t xml:space="preserve">  LN(y-c) = LN(a) + b LN(x)</t>
    <phoneticPr fontId="14" type="noConversion"/>
  </si>
  <si>
    <t xml:space="preserve">  Y = A + bx</t>
    <phoneticPr fontId="14" type="noConversion"/>
  </si>
  <si>
    <t>= LN(a)</t>
    <phoneticPr fontId="14" type="noConversion"/>
  </si>
  <si>
    <t>최소자료값 =</t>
    <phoneticPr fontId="14" type="noConversion"/>
  </si>
  <si>
    <t>LN(k/y-1)</t>
    <phoneticPr fontId="14" type="noConversion"/>
  </si>
  <si>
    <t xml:space="preserve">  Y=k/(1+e^(a-bx))</t>
    <phoneticPr fontId="14" type="noConversion"/>
  </si>
  <si>
    <t>k=</t>
  </si>
  <si>
    <t>자료시작년=</t>
    <phoneticPr fontId="14" type="noConversion"/>
  </si>
  <si>
    <t>선   정</t>
    <phoneticPr fontId="14" type="noConversion"/>
  </si>
  <si>
    <t>상관계수 (R²)</t>
    <phoneticPr fontId="14" type="noConversion"/>
  </si>
  <si>
    <t>오차자승합 (최근10년간)</t>
    <phoneticPr fontId="14" type="noConversion"/>
  </si>
  <si>
    <t>절대평균오차율 (전구간)</t>
    <phoneticPr fontId="14" type="noConversion"/>
  </si>
  <si>
    <t>절대평균오차율(최근10년간)</t>
    <phoneticPr fontId="14" type="noConversion"/>
  </si>
  <si>
    <t>경과년수(x)</t>
    <phoneticPr fontId="14" type="noConversion"/>
  </si>
  <si>
    <t>R2=</t>
    <phoneticPr fontId="5" type="noConversion"/>
  </si>
  <si>
    <t>절대오차율</t>
    <phoneticPr fontId="14" type="noConversion"/>
  </si>
  <si>
    <t>y = ax + b</t>
    <phoneticPr fontId="14" type="noConversion"/>
  </si>
  <si>
    <t xml:space="preserve">   y = a(1+b)^x</t>
    <phoneticPr fontId="14" type="noConversion"/>
  </si>
  <si>
    <t xml:space="preserve">   LN(y) = LN(a) + LN(1+b)x</t>
    <phoneticPr fontId="14" type="noConversion"/>
  </si>
  <si>
    <t xml:space="preserve">   Y = A + Bx</t>
    <phoneticPr fontId="14" type="noConversion"/>
  </si>
  <si>
    <t>A =</t>
    <phoneticPr fontId="14" type="noConversion"/>
  </si>
  <si>
    <t>a =</t>
    <phoneticPr fontId="14" type="noConversion"/>
  </si>
  <si>
    <t>LN(y-c)</t>
    <phoneticPr fontId="14" type="noConversion"/>
  </si>
  <si>
    <t>R2 =</t>
    <phoneticPr fontId="14" type="noConversion"/>
  </si>
  <si>
    <t>R2</t>
    <phoneticPr fontId="5" type="noConversion"/>
  </si>
  <si>
    <t>(단위 : lpcd)</t>
    <phoneticPr fontId="3" type="noConversion"/>
  </si>
  <si>
    <t>지역</t>
    <phoneticPr fontId="3" type="noConversion"/>
  </si>
  <si>
    <t>년도</t>
    <phoneticPr fontId="3" type="noConversion"/>
  </si>
  <si>
    <t>홍성군</t>
    <phoneticPr fontId="3" type="noConversion"/>
  </si>
  <si>
    <t>홍성읍</t>
    <phoneticPr fontId="3" type="noConversion"/>
  </si>
  <si>
    <t>광천읍</t>
    <phoneticPr fontId="3" type="noConversion"/>
  </si>
  <si>
    <t>흥북면</t>
    <phoneticPr fontId="3" type="noConversion"/>
  </si>
  <si>
    <t>금마면</t>
    <phoneticPr fontId="3" type="noConversion"/>
  </si>
  <si>
    <t>홍동면</t>
    <phoneticPr fontId="3" type="noConversion"/>
  </si>
  <si>
    <t>장곡면</t>
    <phoneticPr fontId="3" type="noConversion"/>
  </si>
  <si>
    <t>은하면</t>
    <phoneticPr fontId="3" type="noConversion"/>
  </si>
  <si>
    <t>결성면</t>
    <phoneticPr fontId="3" type="noConversion"/>
  </si>
  <si>
    <t>서부면</t>
    <phoneticPr fontId="3" type="noConversion"/>
  </si>
  <si>
    <t>갈산면</t>
    <phoneticPr fontId="3" type="noConversion"/>
  </si>
  <si>
    <t>구향면</t>
    <phoneticPr fontId="3" type="noConversion"/>
  </si>
  <si>
    <t xml:space="preserve"> ■ 홍성군 읍면별 과거 급수현황(과거20년)</t>
  </si>
  <si>
    <t>연    별
읍 면 별</t>
  </si>
  <si>
    <t>총인구
(인)</t>
  </si>
  <si>
    <t xml:space="preserve">급수인구
(인) </t>
  </si>
  <si>
    <t>보급률 
 (%)</t>
  </si>
  <si>
    <t>시설용량
(㎥/일)</t>
  </si>
  <si>
    <t>급 수 량
(㎥/일)</t>
  </si>
  <si>
    <t>급수사용량
(㎥/일)</t>
  </si>
  <si>
    <t>1일 1인
급수량
(ℓ)</t>
  </si>
  <si>
    <t>홍 성 읍</t>
  </si>
  <si>
    <t>광 천 읍</t>
  </si>
  <si>
    <t>홍 북 면</t>
  </si>
  <si>
    <t>금 마 면</t>
  </si>
  <si>
    <t>홍 동 면</t>
  </si>
  <si>
    <t>장 곡 면</t>
  </si>
  <si>
    <t>은 하 면</t>
  </si>
  <si>
    <t>결 성 면</t>
  </si>
  <si>
    <t>서 부 면</t>
  </si>
  <si>
    <t>갈 산 면</t>
  </si>
  <si>
    <t>구 항 면</t>
  </si>
  <si>
    <t>■ 읍면별 급수사용량 실적(과거 20년)</t>
  </si>
  <si>
    <r>
      <t>(단위: m</t>
    </r>
    <r>
      <rPr>
        <sz val="11"/>
        <rFont val="돋움"/>
        <family val="3"/>
        <charset val="129"/>
      </rPr>
      <t>³</t>
    </r>
    <r>
      <rPr>
        <sz val="11"/>
        <rFont val="돋움체"/>
        <family val="3"/>
        <charset val="129"/>
      </rPr>
      <t>/일)</t>
    </r>
  </si>
  <si>
    <t>구분</t>
  </si>
  <si>
    <t>급수량</t>
  </si>
  <si>
    <t>급수사용량</t>
  </si>
  <si>
    <t>욕탕용1종</t>
  </si>
  <si>
    <t>욕탕용2종</t>
  </si>
  <si>
    <t>비고</t>
  </si>
  <si>
    <t>2007년</t>
  </si>
  <si>
    <t>2006년</t>
  </si>
  <si>
    <t>2005년</t>
  </si>
  <si>
    <t>2004년</t>
  </si>
  <si>
    <t>2003년</t>
  </si>
  <si>
    <t>2002년</t>
  </si>
  <si>
    <t>2001년</t>
  </si>
  <si>
    <t>2000년</t>
  </si>
  <si>
    <t>1999년</t>
  </si>
  <si>
    <t>1998년</t>
  </si>
  <si>
    <t>1997년</t>
  </si>
  <si>
    <t>1996년</t>
  </si>
  <si>
    <t>2014년</t>
    <phoneticPr fontId="3" type="noConversion"/>
  </si>
  <si>
    <t>2013년</t>
    <phoneticPr fontId="3" type="noConversion"/>
  </si>
  <si>
    <t>2012년</t>
    <phoneticPr fontId="3" type="noConversion"/>
  </si>
  <si>
    <t>2011년</t>
    <phoneticPr fontId="3" type="noConversion"/>
  </si>
  <si>
    <t>2010년</t>
    <phoneticPr fontId="3" type="noConversion"/>
  </si>
  <si>
    <t>* 전체합이 다름(통계연보상 합계:4,683, 가정용:3,025, 업무용:1,636)</t>
    <phoneticPr fontId="3" type="noConversion"/>
  </si>
  <si>
    <t>2009년</t>
    <phoneticPr fontId="3" type="noConversion"/>
  </si>
  <si>
    <t>2008년</t>
    <phoneticPr fontId="3" type="noConversion"/>
  </si>
  <si>
    <t>업무용</t>
    <phoneticPr fontId="3" type="noConversion"/>
  </si>
  <si>
    <t>영업용</t>
    <phoneticPr fontId="3" type="noConversion"/>
  </si>
  <si>
    <t>기타</t>
    <phoneticPr fontId="3" type="noConversion"/>
  </si>
  <si>
    <t>기타</t>
    <phoneticPr fontId="3" type="noConversion"/>
  </si>
  <si>
    <t>목욕탕</t>
    <phoneticPr fontId="3" type="noConversion"/>
  </si>
  <si>
    <t>업무용</t>
    <phoneticPr fontId="3" type="noConversion"/>
  </si>
  <si>
    <t>과거 용수수요 현황(홍성군)</t>
    <phoneticPr fontId="3" type="noConversion"/>
  </si>
  <si>
    <t>충청남도홍성군</t>
  </si>
  <si>
    <t>시가지</t>
  </si>
  <si>
    <t>읍</t>
  </si>
  <si>
    <t>면</t>
  </si>
  <si>
    <t>(도서지역)</t>
  </si>
  <si>
    <t>수도사업자</t>
  </si>
  <si>
    <t>자료명</t>
  </si>
  <si>
    <t>총인구
[행정구역내 주민등록인구_등록외국인 포함)</t>
  </si>
  <si>
    <t>급수인구 계(B3+B5)</t>
  </si>
  <si>
    <t>단위</t>
  </si>
  <si>
    <t>(명)</t>
  </si>
  <si>
    <t>기호</t>
  </si>
  <si>
    <t>B1</t>
  </si>
  <si>
    <t>B2</t>
  </si>
  <si>
    <t>마을상수도 급수인구
(인가, 고시, 직접관리 등 
상수도보급률산정기준 적합)</t>
  </si>
  <si>
    <t>B6</t>
  </si>
  <si>
    <t>(%)</t>
  </si>
  <si>
    <t>년도</t>
  </si>
  <si>
    <t>수도사업형태별 급수인구</t>
  </si>
  <si>
    <t>미급수인구 계</t>
  </si>
  <si>
    <t>미급수인구</t>
  </si>
  <si>
    <t>마을, 소규모, 전용 상수도시설 현황</t>
  </si>
  <si>
    <t>행정구역 기준 보급율 지표</t>
  </si>
  <si>
    <t>마을상수도 개소</t>
  </si>
  <si>
    <t>마을상수도시설용량</t>
  </si>
  <si>
    <t>소규모 급수시설</t>
  </si>
  <si>
    <t>소규모급수시설용량</t>
  </si>
  <si>
    <t>전용상수도</t>
  </si>
  <si>
    <t>전용상수도용량</t>
  </si>
  <si>
    <t>일반상수도보급율</t>
  </si>
  <si>
    <t>지방 및 광역상수도 보급율</t>
  </si>
  <si>
    <t>급수보급율(마을상수도, 소규모급수시설 인구포함)</t>
  </si>
  <si>
    <t>당해수도사업자 급수인구</t>
  </si>
  <si>
    <t>인근지자체에급수한 인구</t>
  </si>
  <si>
    <t>타수도사업자에 의해 
급수받는 인구</t>
  </si>
  <si>
    <t>마을상수도 급수인구
(상수도보급률 산정기준에 부적합)</t>
  </si>
  <si>
    <t>소규모급수시설인구</t>
  </si>
  <si>
    <t>전용상수도인구</t>
  </si>
  <si>
    <t>기타 미급수인구
(우물, 샘 등)</t>
  </si>
  <si>
    <t>상수도보급율
산정기준 적합</t>
  </si>
  <si>
    <t>상수도보급율
산정기준 부적합</t>
  </si>
  <si>
    <t>상수도보급율 산정기준에
적합</t>
  </si>
  <si>
    <t>상수도보급율 산정기준
부적합</t>
  </si>
  <si>
    <t>(개)</t>
  </si>
  <si>
    <t>(㎥/일)</t>
  </si>
  <si>
    <t>(개소)</t>
  </si>
  <si>
    <t>B3</t>
  </si>
  <si>
    <t>B4</t>
  </si>
  <si>
    <t>B5</t>
  </si>
  <si>
    <t>B7</t>
  </si>
  <si>
    <t>B8</t>
  </si>
  <si>
    <t>B9</t>
  </si>
  <si>
    <t>B10</t>
  </si>
  <si>
    <t>B11</t>
  </si>
  <si>
    <t>B12</t>
  </si>
  <si>
    <t>B12-1</t>
  </si>
  <si>
    <t>B13</t>
  </si>
  <si>
    <t>B13-1</t>
  </si>
  <si>
    <t>B14</t>
  </si>
  <si>
    <t>B15</t>
  </si>
  <si>
    <t>B16</t>
  </si>
  <si>
    <t>B17</t>
  </si>
  <si>
    <t>B18</t>
  </si>
  <si>
    <t>B19</t>
  </si>
  <si>
    <t>B20</t>
  </si>
  <si>
    <t>0.0</t>
  </si>
  <si>
    <t>0</t>
  </si>
  <si>
    <t xml:space="preserve">홍성군 </t>
  </si>
  <si>
    <t>-</t>
  </si>
  <si>
    <t>영업용(일반용)</t>
  </si>
  <si>
    <t>욕탕1종(대중탕용)</t>
  </si>
  <si>
    <t>욕탕2종</t>
  </si>
  <si>
    <t>기타업종</t>
  </si>
  <si>
    <t>분수량</t>
  </si>
  <si>
    <t>기타부과량</t>
  </si>
  <si>
    <t>총괄원가</t>
  </si>
  <si>
    <t>지표</t>
  </si>
  <si>
    <t>부과액</t>
  </si>
  <si>
    <t>부과량</t>
  </si>
  <si>
    <t>평균단가</t>
  </si>
  <si>
    <t>최초 1㎥ 요금</t>
  </si>
  <si>
    <t>최초 1㎥요금</t>
  </si>
  <si>
    <t>현실화율</t>
  </si>
  <si>
    <t>1인1일가정용수사용량</t>
  </si>
  <si>
    <t>(천원)</t>
  </si>
  <si>
    <t>(㎥)</t>
  </si>
  <si>
    <t>(원/㎥)</t>
  </si>
  <si>
    <t>(L/인/일)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</si>
  <si>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</si>
  <si>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</si>
  <si>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</si>
  <si>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</si>
  <si>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</si>
  <si>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</si>
  <si>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</si>
  <si>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</si>
  <si>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</si>
  <si>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</si>
  <si>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</si>
  <si>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</si>
  <si>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</si>
  <si>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</si>
  <si>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</si>
  <si>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</si>
  <si>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</si>
  <si>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</si>
  <si>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</si>
  <si>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</si>
  <si>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</si>
  <si>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</si>
  <si>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</si>
  <si>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</si>
  <si>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</si>
  <si>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</si>
  <si>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</si>
  <si>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</si>
  <si>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</si>
  <si>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</si>
  <si>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</si>
  <si>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</si>
  <si>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</si>
  <si>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</si>
  <si>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</si>
  <si>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</si>
  <si>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</si>
  <si>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</si>
  <si>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</si>
  <si>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/>
  </si>
  <si>
    <t xml:space="preserve">0 </t>
  </si>
  <si>
    <t>홍성군</t>
  </si>
  <si>
    <t>수도사업자</t>
    <phoneticPr fontId="3" type="noConversion"/>
  </si>
  <si>
    <t>홍성군</t>
    <phoneticPr fontId="3" type="noConversion"/>
  </si>
  <si>
    <t>계</t>
    <phoneticPr fontId="3" type="noConversion"/>
  </si>
  <si>
    <t>가정용</t>
    <phoneticPr fontId="3" type="noConversion"/>
  </si>
  <si>
    <t>업무용</t>
    <phoneticPr fontId="3" type="noConversion"/>
  </si>
  <si>
    <t>영업용</t>
    <phoneticPr fontId="3" type="noConversion"/>
  </si>
  <si>
    <t>1종</t>
    <phoneticPr fontId="3" type="noConversion"/>
  </si>
  <si>
    <t>2종</t>
    <phoneticPr fontId="3" type="noConversion"/>
  </si>
  <si>
    <t>욕탕용</t>
    <phoneticPr fontId="3" type="noConversion"/>
  </si>
  <si>
    <t>용도별 사용수량</t>
    <phoneticPr fontId="3" type="noConversion"/>
  </si>
  <si>
    <t>급수인구</t>
    <phoneticPr fontId="3" type="noConversion"/>
  </si>
  <si>
    <t>용도별 사용수량(홍성군통계)</t>
    <phoneticPr fontId="3" type="noConversion"/>
  </si>
  <si>
    <t>2015년</t>
    <phoneticPr fontId="3" type="noConversion"/>
  </si>
  <si>
    <t>자료시작년=</t>
    <phoneticPr fontId="14" type="noConversion"/>
  </si>
  <si>
    <t>유효자리수 =</t>
    <phoneticPr fontId="14" type="noConversion"/>
  </si>
  <si>
    <t>외국인제외</t>
    <phoneticPr fontId="5" type="noConversion"/>
  </si>
  <si>
    <t>과거자료</t>
    <phoneticPr fontId="14" type="noConversion"/>
  </si>
  <si>
    <t>등차급수</t>
    <phoneticPr fontId="5" type="noConversion"/>
  </si>
  <si>
    <t>등비급수</t>
    <phoneticPr fontId="5" type="noConversion"/>
  </si>
  <si>
    <t>베기함수</t>
    <phoneticPr fontId="5" type="noConversion"/>
  </si>
  <si>
    <t>지수함수</t>
    <phoneticPr fontId="5" type="noConversion"/>
  </si>
  <si>
    <t>로지스틱</t>
    <phoneticPr fontId="5" type="noConversion"/>
  </si>
  <si>
    <t>수정지수</t>
    <phoneticPr fontId="5" type="noConversion"/>
  </si>
  <si>
    <t>선   정</t>
    <phoneticPr fontId="14" type="noConversion"/>
  </si>
  <si>
    <t>비     고</t>
    <phoneticPr fontId="14" type="noConversion"/>
  </si>
  <si>
    <t>상관계수 (R²)</t>
    <phoneticPr fontId="14" type="noConversion"/>
  </si>
  <si>
    <t>오차자승합 (전구간)</t>
    <phoneticPr fontId="14" type="noConversion"/>
  </si>
  <si>
    <t>오차자승합 (최근10년간)</t>
    <phoneticPr fontId="14" type="noConversion"/>
  </si>
  <si>
    <t>절대평균오차율 (전구간)</t>
    <phoneticPr fontId="14" type="noConversion"/>
  </si>
  <si>
    <t>절대평균오차율(최근10년간)</t>
    <phoneticPr fontId="14" type="noConversion"/>
  </si>
  <si>
    <t>가. 등차급수</t>
    <phoneticPr fontId="14" type="noConversion"/>
  </si>
  <si>
    <t>과거자료(y)</t>
    <phoneticPr fontId="14" type="noConversion"/>
  </si>
  <si>
    <t>경과년수(x)</t>
    <phoneticPr fontId="14" type="noConversion"/>
  </si>
  <si>
    <t>R2=</t>
    <phoneticPr fontId="5" type="noConversion"/>
  </si>
  <si>
    <t>추정치</t>
    <phoneticPr fontId="5" type="noConversion"/>
  </si>
  <si>
    <t>절대오차율</t>
    <phoneticPr fontId="14" type="noConversion"/>
  </si>
  <si>
    <t>오차자승</t>
    <phoneticPr fontId="14" type="noConversion"/>
  </si>
  <si>
    <t>y = ax + b</t>
    <phoneticPr fontId="14" type="noConversion"/>
  </si>
  <si>
    <t>상수(a) =</t>
    <phoneticPr fontId="14" type="noConversion"/>
  </si>
  <si>
    <t>상수(b) =</t>
    <phoneticPr fontId="14" type="noConversion"/>
  </si>
  <si>
    <t>상관계수 (R²)</t>
    <phoneticPr fontId="14" type="noConversion"/>
  </si>
  <si>
    <t>오차자승합 (전구간)</t>
    <phoneticPr fontId="14" type="noConversion"/>
  </si>
  <si>
    <t>오차자승합 (최근10년간)</t>
    <phoneticPr fontId="14" type="noConversion"/>
  </si>
  <si>
    <t>절대평균오차율 (전구간)</t>
    <phoneticPr fontId="14" type="noConversion"/>
  </si>
  <si>
    <t>절대평균오차율(최근10년간)</t>
    <phoneticPr fontId="14" type="noConversion"/>
  </si>
  <si>
    <t>나. 등비급수</t>
    <phoneticPr fontId="14" type="noConversion"/>
  </si>
  <si>
    <t>LN(y)</t>
    <phoneticPr fontId="14" type="noConversion"/>
  </si>
  <si>
    <t xml:space="preserve">   y = a(1+b)^x</t>
    <phoneticPr fontId="14" type="noConversion"/>
  </si>
  <si>
    <t xml:space="preserve">   LN(y) = LN(a) + LN(1+b)x</t>
    <phoneticPr fontId="14" type="noConversion"/>
  </si>
  <si>
    <t xml:space="preserve">   Y = A + Bx</t>
    <phoneticPr fontId="14" type="noConversion"/>
  </si>
  <si>
    <t>A =</t>
    <phoneticPr fontId="14" type="noConversion"/>
  </si>
  <si>
    <t>LN(a) =</t>
    <phoneticPr fontId="14" type="noConversion"/>
  </si>
  <si>
    <t>B =</t>
    <phoneticPr fontId="14" type="noConversion"/>
  </si>
  <si>
    <t>LN(1+b) =</t>
    <phoneticPr fontId="14" type="noConversion"/>
  </si>
  <si>
    <t>a =</t>
    <phoneticPr fontId="14" type="noConversion"/>
  </si>
  <si>
    <t>b =</t>
    <phoneticPr fontId="14" type="noConversion"/>
  </si>
  <si>
    <t>오차자승합 (전구간)</t>
    <phoneticPr fontId="14" type="noConversion"/>
  </si>
  <si>
    <t>오차자승합 (최근10년간)</t>
    <phoneticPr fontId="14" type="noConversion"/>
  </si>
  <si>
    <t>절대평균오차율 (전구간)</t>
    <phoneticPr fontId="14" type="noConversion"/>
  </si>
  <si>
    <t>절대평균오차율(최근10년간)</t>
    <phoneticPr fontId="14" type="noConversion"/>
  </si>
  <si>
    <t>다. 베기함수</t>
    <phoneticPr fontId="14" type="noConversion"/>
  </si>
  <si>
    <t>LN(y-c)</t>
    <phoneticPr fontId="14" type="noConversion"/>
  </si>
  <si>
    <t>과거추정치</t>
    <phoneticPr fontId="5" type="noConversion"/>
  </si>
  <si>
    <t xml:space="preserve">   y = a(1+b)^x + c</t>
    <phoneticPr fontId="14" type="noConversion"/>
  </si>
  <si>
    <t xml:space="preserve">   LN(y-c) = LN(a) + LN(1+b)x</t>
    <phoneticPr fontId="14" type="noConversion"/>
  </si>
  <si>
    <t>c =</t>
    <phoneticPr fontId="14" type="noConversion"/>
  </si>
  <si>
    <t>c =</t>
    <phoneticPr fontId="14" type="noConversion"/>
  </si>
  <si>
    <t>A =</t>
    <phoneticPr fontId="14" type="noConversion"/>
  </si>
  <si>
    <t>LN(a) =</t>
    <phoneticPr fontId="14" type="noConversion"/>
  </si>
  <si>
    <t>B =</t>
    <phoneticPr fontId="14" type="noConversion"/>
  </si>
  <si>
    <t>LN(1+b) =</t>
    <phoneticPr fontId="14" type="noConversion"/>
  </si>
  <si>
    <t>a =</t>
    <phoneticPr fontId="14" type="noConversion"/>
  </si>
  <si>
    <t>a =</t>
    <phoneticPr fontId="14" type="noConversion"/>
  </si>
  <si>
    <t>a =</t>
    <phoneticPr fontId="14" type="noConversion"/>
  </si>
  <si>
    <t>a =</t>
    <phoneticPr fontId="14" type="noConversion"/>
  </si>
  <si>
    <t>R2 =</t>
    <phoneticPr fontId="14" type="noConversion"/>
  </si>
  <si>
    <t>R2 =</t>
    <phoneticPr fontId="14" type="noConversion"/>
  </si>
  <si>
    <t>오차자승합 (전구간)</t>
    <phoneticPr fontId="14" type="noConversion"/>
  </si>
  <si>
    <t>오차자승합 =</t>
    <phoneticPr fontId="14" type="noConversion"/>
  </si>
  <si>
    <t>오차자승합 (최근10년간)</t>
    <phoneticPr fontId="14" type="noConversion"/>
  </si>
  <si>
    <t>절대평균오차율 (전구간)</t>
    <phoneticPr fontId="14" type="noConversion"/>
  </si>
  <si>
    <t>절대평균오차율(최근10년간)</t>
    <phoneticPr fontId="14" type="noConversion"/>
  </si>
  <si>
    <t>c</t>
    <phoneticPr fontId="14" type="noConversion"/>
  </si>
  <si>
    <t>R2</t>
    <phoneticPr fontId="5" type="noConversion"/>
  </si>
  <si>
    <t>오차자승합</t>
    <phoneticPr fontId="14" type="noConversion"/>
  </si>
  <si>
    <t>min(y) =</t>
    <phoneticPr fontId="14" type="noConversion"/>
  </si>
  <si>
    <t>min(y) =</t>
    <phoneticPr fontId="14" type="noConversion"/>
  </si>
  <si>
    <t>유효자리 =</t>
    <phoneticPr fontId="14" type="noConversion"/>
  </si>
  <si>
    <t>유효자리 =</t>
    <phoneticPr fontId="14" type="noConversion"/>
  </si>
  <si>
    <t>유효자리 =</t>
    <phoneticPr fontId="14" type="noConversion"/>
  </si>
  <si>
    <t>c 간격 =</t>
    <phoneticPr fontId="14" type="noConversion"/>
  </si>
  <si>
    <t>c 간격 =</t>
    <phoneticPr fontId="14" type="noConversion"/>
  </si>
  <si>
    <t>c 간격 =</t>
    <phoneticPr fontId="14" type="noConversion"/>
  </si>
  <si>
    <t>라. 지수함수</t>
    <phoneticPr fontId="14" type="noConversion"/>
  </si>
  <si>
    <t>LN(x)</t>
    <phoneticPr fontId="14" type="noConversion"/>
  </si>
  <si>
    <t xml:space="preserve">  y = ax^b + c</t>
    <phoneticPr fontId="14" type="noConversion"/>
  </si>
  <si>
    <t xml:space="preserve">  LN(y-c) = LN(a) + b LN(x)</t>
    <phoneticPr fontId="14" type="noConversion"/>
  </si>
  <si>
    <t xml:space="preserve">  Y = A + bx</t>
    <phoneticPr fontId="14" type="noConversion"/>
  </si>
  <si>
    <t>= LN(a)</t>
    <phoneticPr fontId="14" type="noConversion"/>
  </si>
  <si>
    <t>a =</t>
    <phoneticPr fontId="14" type="noConversion"/>
  </si>
  <si>
    <t>상관계수 (R²)</t>
    <phoneticPr fontId="14" type="noConversion"/>
  </si>
  <si>
    <t>오차자승합 =</t>
    <phoneticPr fontId="14" type="noConversion"/>
  </si>
  <si>
    <t>R2</t>
    <phoneticPr fontId="5" type="noConversion"/>
  </si>
  <si>
    <t>오차자승합</t>
    <phoneticPr fontId="14" type="noConversion"/>
  </si>
  <si>
    <t>최소자료값 =</t>
    <phoneticPr fontId="14" type="noConversion"/>
  </si>
  <si>
    <t>유효자리=</t>
    <phoneticPr fontId="14" type="noConversion"/>
  </si>
  <si>
    <t>유효자리=</t>
    <phoneticPr fontId="14" type="noConversion"/>
  </si>
  <si>
    <t>c 간격 =</t>
    <phoneticPr fontId="14" type="noConversion"/>
  </si>
  <si>
    <t>마. 로지스틱</t>
    <phoneticPr fontId="14" type="noConversion"/>
  </si>
  <si>
    <t>LN(k/y-1)</t>
    <phoneticPr fontId="14" type="noConversion"/>
  </si>
  <si>
    <t xml:space="preserve">  Y=k/(1+e^(a-bx))</t>
    <phoneticPr fontId="14" type="noConversion"/>
  </si>
  <si>
    <t xml:space="preserve">  LN(k/Y-1)=a-bx</t>
    <phoneticPr fontId="14" type="noConversion"/>
  </si>
  <si>
    <t>max(y) =</t>
    <phoneticPr fontId="14" type="noConversion"/>
  </si>
  <si>
    <t>avg(5) =</t>
    <phoneticPr fontId="14" type="noConversion"/>
  </si>
  <si>
    <t>-b =</t>
    <phoneticPr fontId="14" type="noConversion"/>
  </si>
  <si>
    <t>a =</t>
    <phoneticPr fontId="14" type="noConversion"/>
  </si>
  <si>
    <t>b =</t>
    <phoneticPr fontId="14" type="noConversion"/>
  </si>
  <si>
    <t>상관계수 (R²)</t>
    <phoneticPr fontId="14" type="noConversion"/>
  </si>
  <si>
    <t>k</t>
    <phoneticPr fontId="14" type="noConversion"/>
  </si>
  <si>
    <t>유효자리=</t>
    <phoneticPr fontId="14" type="noConversion"/>
  </si>
  <si>
    <t>k 간격 =</t>
    <phoneticPr fontId="14" type="noConversion"/>
  </si>
  <si>
    <t>k 간격 =</t>
    <phoneticPr fontId="14" type="noConversion"/>
  </si>
  <si>
    <t>k 간격 =</t>
    <phoneticPr fontId="14" type="noConversion"/>
  </si>
  <si>
    <t>k 간격 =</t>
    <phoneticPr fontId="14" type="noConversion"/>
  </si>
  <si>
    <t>사. 수정지수</t>
    <phoneticPr fontId="14" type="noConversion"/>
  </si>
  <si>
    <t>과거자료(y)</t>
    <phoneticPr fontId="14" type="noConversion"/>
  </si>
  <si>
    <t>LN(k-y)</t>
    <phoneticPr fontId="14" type="noConversion"/>
  </si>
  <si>
    <t>경과년수(x)</t>
    <phoneticPr fontId="14" type="noConversion"/>
  </si>
  <si>
    <t>R2=</t>
    <phoneticPr fontId="5" type="noConversion"/>
  </si>
  <si>
    <t>추정치</t>
    <phoneticPr fontId="5" type="noConversion"/>
  </si>
  <si>
    <t>절대오차율</t>
    <phoneticPr fontId="14" type="noConversion"/>
  </si>
  <si>
    <t>오차자승</t>
    <phoneticPr fontId="14" type="noConversion"/>
  </si>
  <si>
    <t>과거추정치</t>
    <phoneticPr fontId="5" type="noConversion"/>
  </si>
  <si>
    <t xml:space="preserve"> y = k - ab^x</t>
    <phoneticPr fontId="14" type="noConversion"/>
  </si>
  <si>
    <t xml:space="preserve">  LN(k-y) = ln(a) + ln(b)x</t>
    <phoneticPr fontId="14" type="noConversion"/>
  </si>
  <si>
    <t>k =</t>
    <phoneticPr fontId="14" type="noConversion"/>
  </si>
  <si>
    <t>ln(a) =</t>
    <phoneticPr fontId="14" type="noConversion"/>
  </si>
  <si>
    <t>ln(b) =</t>
    <phoneticPr fontId="14" type="noConversion"/>
  </si>
  <si>
    <t>a =</t>
    <phoneticPr fontId="14" type="noConversion"/>
  </si>
  <si>
    <t>a =</t>
    <phoneticPr fontId="14" type="noConversion"/>
  </si>
  <si>
    <t>a =</t>
    <phoneticPr fontId="14" type="noConversion"/>
  </si>
  <si>
    <t>a =</t>
    <phoneticPr fontId="14" type="noConversion"/>
  </si>
  <si>
    <t>b =</t>
    <phoneticPr fontId="14" type="noConversion"/>
  </si>
  <si>
    <t>b =</t>
    <phoneticPr fontId="14" type="noConversion"/>
  </si>
  <si>
    <t>b =</t>
    <phoneticPr fontId="14" type="noConversion"/>
  </si>
  <si>
    <t>b =</t>
    <phoneticPr fontId="14" type="noConversion"/>
  </si>
  <si>
    <t>b =</t>
    <phoneticPr fontId="14" type="noConversion"/>
  </si>
  <si>
    <t>상관계수 (R²)</t>
    <phoneticPr fontId="14" type="noConversion"/>
  </si>
  <si>
    <t>R2 =</t>
    <phoneticPr fontId="14" type="noConversion"/>
  </si>
  <si>
    <t>R2 =</t>
    <phoneticPr fontId="14" type="noConversion"/>
  </si>
  <si>
    <t>R2 =</t>
    <phoneticPr fontId="14" type="noConversion"/>
  </si>
  <si>
    <t>R2 =</t>
    <phoneticPr fontId="14" type="noConversion"/>
  </si>
  <si>
    <t>R2 =</t>
    <phoneticPr fontId="14" type="noConversion"/>
  </si>
  <si>
    <t>R2 =</t>
    <phoneticPr fontId="14" type="noConversion"/>
  </si>
  <si>
    <t>k</t>
    <phoneticPr fontId="14" type="noConversion"/>
  </si>
  <si>
    <t>R2</t>
    <phoneticPr fontId="5" type="noConversion"/>
  </si>
  <si>
    <t>오차자승합</t>
    <phoneticPr fontId="14" type="noConversion"/>
  </si>
  <si>
    <t>2max(y)=</t>
    <phoneticPr fontId="14" type="noConversion"/>
  </si>
  <si>
    <t>유효자리=</t>
    <phoneticPr fontId="14" type="noConversion"/>
  </si>
  <si>
    <t>유효자리=</t>
    <phoneticPr fontId="14" type="noConversion"/>
  </si>
  <si>
    <t>k 간격 =</t>
    <phoneticPr fontId="14" type="noConversion"/>
  </si>
  <si>
    <t>k 간격 =</t>
    <phoneticPr fontId="14" type="noConversion"/>
  </si>
  <si>
    <t>k 간격 =</t>
    <phoneticPr fontId="14" type="noConversion"/>
  </si>
  <si>
    <t>k 간격 =</t>
    <phoneticPr fontId="14" type="noConversion"/>
  </si>
  <si>
    <t>최대값</t>
  </si>
  <si>
    <t>최소값</t>
  </si>
  <si>
    <t>오차자승합(최근10년간)이 가장 작은 지수함수법으로 결정함.</t>
  </si>
  <si>
    <t>2010년
(2012년)</t>
  </si>
  <si>
    <t>2015년</t>
  </si>
  <si>
    <t>2020년</t>
  </si>
  <si>
    <t>2025년</t>
  </si>
  <si>
    <t>2030년</t>
  </si>
  <si>
    <t>2035년</t>
  </si>
  <si>
    <t>전국수도종합계획(2007.3)</t>
  </si>
  <si>
    <t>홍성군 수도정비 기본계획(변경) (2010.8, 홍성군)</t>
  </si>
  <si>
    <t>▣ 원단위 추정(홍성군)(가정)</t>
    <phoneticPr fontId="5" type="noConversion"/>
  </si>
  <si>
    <t>▣ 원단위 추정(홍성군)(비가정)</t>
    <phoneticPr fontId="5" type="noConversion"/>
  </si>
  <si>
    <t>가정</t>
    <phoneticPr fontId="3" type="noConversion"/>
  </si>
  <si>
    <t>비가정</t>
    <phoneticPr fontId="3" type="noConversion"/>
  </si>
  <si>
    <t>사용량 원단위 상위계획 비교 검토</t>
    <phoneticPr fontId="3" type="noConversion"/>
  </si>
  <si>
    <t>-</t>
    <phoneticPr fontId="3" type="noConversion"/>
  </si>
  <si>
    <t>사용량 원단위</t>
    <phoneticPr fontId="3" type="noConversion"/>
  </si>
  <si>
    <t>내포신도시인구</t>
    <phoneticPr fontId="3" type="noConversion"/>
  </si>
  <si>
    <t>통계상 급수인구</t>
    <phoneticPr fontId="3" type="noConversion"/>
  </si>
  <si>
    <t>구분</t>
    <phoneticPr fontId="3" type="noConversion"/>
  </si>
  <si>
    <t>내포신도시 제외 급수인구</t>
    <phoneticPr fontId="3" type="noConversion"/>
  </si>
  <si>
    <t>계획인구(내포제외)</t>
    <phoneticPr fontId="3" type="noConversion"/>
  </si>
  <si>
    <t>보급률(내포신도시 포함)</t>
    <phoneticPr fontId="3" type="noConversion"/>
  </si>
  <si>
    <t>홍성군</t>
    <phoneticPr fontId="3" type="noConversion"/>
  </si>
  <si>
    <t>급수량 (㎥/일)</t>
    <phoneticPr fontId="3" type="noConversion"/>
  </si>
  <si>
    <t>읍면 적용</t>
    <phoneticPr fontId="3" type="noConversion"/>
  </si>
  <si>
    <t>내포신도시 적용</t>
    <phoneticPr fontId="3" type="noConversion"/>
  </si>
  <si>
    <t>내포신도시</t>
    <phoneticPr fontId="3" type="noConversion"/>
  </si>
  <si>
    <t>가정용수</t>
    <phoneticPr fontId="3" type="noConversion"/>
  </si>
  <si>
    <t>충남 도청이전신도시 수도정비 기본계획 보고서 (2009.9 충청남도)</t>
    <phoneticPr fontId="3" type="noConversion"/>
  </si>
  <si>
    <t>유수율 적용시(읍면)</t>
    <phoneticPr fontId="3" type="noConversion"/>
  </si>
  <si>
    <t>유수율 적용시(내포신도시)</t>
    <phoneticPr fontId="3" type="noConversion"/>
  </si>
  <si>
    <t>금강북부권 급수체계조정방안 구축사업(2007, 환경부)</t>
    <phoneticPr fontId="3" type="noConversion"/>
  </si>
  <si>
    <t>원단위 수학적추정(사용량전체)</t>
  </si>
  <si>
    <t>2025수도정비기본계획
(광역상수도 및 공업용수도)
(2015.6,국토해양부)</t>
  </si>
  <si>
    <t>2025수도정비기본계획
(광역상수도 및 공업용수도)
(2015.6,국토해양부)</t>
    <phoneticPr fontId="3" type="noConversion"/>
  </si>
  <si>
    <t>사용량 원단위</t>
  </si>
  <si>
    <t>금강북부권 급수체계조정방안 구축사업(2007, 환경부)</t>
  </si>
  <si>
    <t>급수량 원단위</t>
  </si>
  <si>
    <t>2020년 홍성 군기본계획 변경(1차)(2012.3, 홍성군)</t>
  </si>
  <si>
    <t>원단위 수학적추정(가정+비가정)(원단위합계)</t>
  </si>
  <si>
    <t>충남 도청이전신도시 수도정비 기본계획 보고서 (2009.9 충청남도)</t>
  </si>
  <si>
    <t>가정용수</t>
  </si>
  <si>
    <t>내포신도시</t>
  </si>
  <si>
    <t>영업용수 및 기타용수</t>
  </si>
  <si>
    <t>읍면 적용</t>
  </si>
  <si>
    <t>내포신도시 적용</t>
  </si>
  <si>
    <t>유수율 적용시(읍면)</t>
  </si>
  <si>
    <t>유수율 적용시(내포신도시)</t>
  </si>
  <si>
    <t>* 내포 신도시는 ⌜충남 도청이전신도시 수도정비 기본계획 보고서 (2009.9 충청남도)⌟상의 사용량 원단위를 적용</t>
  </si>
  <si>
    <t>금회</t>
    <phoneticPr fontId="3" type="noConversion"/>
  </si>
  <si>
    <t>생활용수 (가정+비가정)</t>
    <phoneticPr fontId="3" type="noConversion"/>
  </si>
  <si>
    <t>생활용수 (사용량 전체)</t>
    <phoneticPr fontId="3" type="noConversion"/>
  </si>
  <si>
    <t>생활(가정+비가정)</t>
    <phoneticPr fontId="3" type="noConversion"/>
  </si>
  <si>
    <t>업무용수 및 영업용수 및 기타용수</t>
    <phoneticPr fontId="3" type="noConversion"/>
  </si>
  <si>
    <t>가정+비가정</t>
    <phoneticPr fontId="3" type="noConversion"/>
  </si>
  <si>
    <t>사용량전체</t>
    <phoneticPr fontId="3" type="noConversion"/>
  </si>
  <si>
    <t>* 사용량은 내포를 포함한 양임</t>
    <phoneticPr fontId="3" type="noConversion"/>
  </si>
  <si>
    <t>은하전문농공단지</t>
    <phoneticPr fontId="3" type="noConversion"/>
  </si>
  <si>
    <t>결성전문농공단지</t>
    <phoneticPr fontId="3" type="noConversion"/>
  </si>
  <si>
    <t>갈산전문농공단지</t>
    <phoneticPr fontId="3" type="noConversion"/>
  </si>
  <si>
    <t>관천김특화</t>
    <phoneticPr fontId="3" type="noConversion"/>
  </si>
  <si>
    <t>홍성일반</t>
    <phoneticPr fontId="3" type="noConversion"/>
  </si>
  <si>
    <t>비고</t>
    <phoneticPr fontId="3" type="noConversion"/>
  </si>
  <si>
    <t>시작년도</t>
    <phoneticPr fontId="3" type="noConversion"/>
  </si>
  <si>
    <t>총 빠지는 사용량</t>
    <phoneticPr fontId="3" type="noConversion"/>
  </si>
  <si>
    <t>일평균사용량</t>
    <phoneticPr fontId="3" type="noConversion"/>
  </si>
  <si>
    <t>▣ 원단위 추정(홍성군)(가정+비가정)-10년</t>
    <phoneticPr fontId="5" type="noConversion"/>
  </si>
  <si>
    <t>▣ 원단위 추정(홍성군)(가정+비가정)-20년</t>
    <phoneticPr fontId="5" type="noConversion"/>
  </si>
  <si>
    <t>1인1일당급수량(ℓ)</t>
    <phoneticPr fontId="3" type="noConversion"/>
  </si>
  <si>
    <t>생활 20년치 추정            (사용량전체)</t>
    <phoneticPr fontId="3" type="noConversion"/>
  </si>
  <si>
    <t>생활 10년치 추정            (사용량전체)</t>
    <phoneticPr fontId="3" type="noConversion"/>
  </si>
  <si>
    <t>2009년</t>
    <phoneticPr fontId="3" type="noConversion"/>
  </si>
  <si>
    <t>홍북블럭(내포) 원수량(2016년)</t>
    <phoneticPr fontId="3" type="noConversion"/>
  </si>
  <si>
    <t>내포배수지 원수량(2016년)</t>
    <phoneticPr fontId="3" type="noConversion"/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</si>
  <si>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</si>
  <si>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</si>
  <si>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</si>
  <si>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</si>
  <si>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</si>
  <si>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</si>
  <si>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</si>
  <si>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</si>
  <si>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</si>
  <si>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</si>
  <si>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</si>
  <si>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</si>
  <si>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1일</t>
  </si>
  <si>
    <t>2일</t>
  </si>
  <si>
    <t>3일</t>
  </si>
  <si>
    <t>4일</t>
  </si>
  <si>
    <t>5일</t>
  </si>
  <si>
    <t>6일</t>
  </si>
  <si>
    <t>7일</t>
  </si>
  <si>
    <t>8일</t>
  </si>
  <si>
    <t>9일</t>
  </si>
  <si>
    <t>10일</t>
  </si>
  <si>
    <t>11일</t>
  </si>
  <si>
    <t>12일</t>
  </si>
  <si>
    <t>13일</t>
  </si>
  <si>
    <t>14일</t>
  </si>
  <si>
    <t>15일</t>
  </si>
  <si>
    <t>16일</t>
  </si>
  <si>
    <t>17일</t>
  </si>
  <si>
    <t>18일</t>
  </si>
  <si>
    <t>19일</t>
  </si>
  <si>
    <t>20일</t>
  </si>
  <si>
    <t>21일</t>
  </si>
  <si>
    <t>22일</t>
  </si>
  <si>
    <t>23일</t>
  </si>
  <si>
    <t>24일</t>
  </si>
  <si>
    <t>25일</t>
  </si>
  <si>
    <t>26일</t>
  </si>
  <si>
    <t>27일</t>
  </si>
  <si>
    <t>28일</t>
  </si>
  <si>
    <t>29일</t>
  </si>
  <si>
    <t>30일</t>
  </si>
  <si>
    <t>31일</t>
  </si>
  <si>
    <t>일평균</t>
  </si>
  <si>
    <t>일최대</t>
  </si>
  <si>
    <t>첨두부하율</t>
  </si>
  <si>
    <t>월</t>
    <phoneticPr fontId="172" type="noConversion"/>
  </si>
  <si>
    <t>일</t>
    <phoneticPr fontId="172" type="noConversion"/>
  </si>
  <si>
    <t>구  분</t>
    <phoneticPr fontId="172" type="noConversion"/>
  </si>
  <si>
    <t>값</t>
    <phoneticPr fontId="172" type="noConversion"/>
  </si>
  <si>
    <t>계산식</t>
    <phoneticPr fontId="172" type="noConversion"/>
  </si>
  <si>
    <t>비고</t>
    <phoneticPr fontId="172" type="noConversion"/>
  </si>
  <si>
    <t>내포배수지 연사용량(4월~11월)</t>
    <phoneticPr fontId="172" type="noConversion"/>
  </si>
  <si>
    <t>⓵</t>
    <phoneticPr fontId="172" type="noConversion"/>
  </si>
  <si>
    <t>배수지 운영일지정리 엑셀 참조</t>
    <phoneticPr fontId="172" type="noConversion"/>
  </si>
  <si>
    <t>홍북블럭 연사용량(4월~11월)</t>
    <phoneticPr fontId="172" type="noConversion"/>
  </si>
  <si>
    <t>⓶</t>
    <phoneticPr fontId="172" type="noConversion"/>
  </si>
  <si>
    <t>내포신도시내 연사용량</t>
    <phoneticPr fontId="172" type="noConversion"/>
  </si>
  <si>
    <t>⓷=⓵-⓶</t>
    <phoneticPr fontId="172" type="noConversion"/>
  </si>
  <si>
    <t>내포신도시내 일사용량</t>
    <phoneticPr fontId="172" type="noConversion"/>
  </si>
  <si>
    <t>⓸=⓷/244</t>
    <phoneticPr fontId="172" type="noConversion"/>
  </si>
  <si>
    <t>내포신도시내 인구(2016년)</t>
    <phoneticPr fontId="172" type="noConversion"/>
  </si>
  <si>
    <t>⓹</t>
    <phoneticPr fontId="172" type="noConversion"/>
  </si>
  <si>
    <t>내포신도시내 사용량원단위</t>
    <phoneticPr fontId="172" type="noConversion"/>
  </si>
  <si>
    <t>⓺=⓸/⓹*1000</t>
    <phoneticPr fontId="172" type="noConversion"/>
  </si>
  <si>
    <t>내포신도시내 일평균원단위</t>
    <phoneticPr fontId="172" type="noConversion"/>
  </si>
  <si>
    <t>⓻=⓺/95*100</t>
    <phoneticPr fontId="172" type="noConversion"/>
  </si>
  <si>
    <t>유수율은95%적용</t>
    <phoneticPr fontId="172" type="noConversion"/>
  </si>
  <si>
    <t>내포신도시내 일최대원단위</t>
    <phoneticPr fontId="172" type="noConversion"/>
  </si>
  <si>
    <t>⓼=⓻*1.3</t>
    <phoneticPr fontId="172" type="noConversion"/>
  </si>
  <si>
    <t>첨두부하율 1.3적용</t>
    <phoneticPr fontId="172" type="noConversion"/>
  </si>
  <si>
    <t>내포신도시내 일최대원단위(가정)</t>
    <phoneticPr fontId="172" type="noConversion"/>
  </si>
  <si>
    <t>내포신도시내 일최대원단위(비가정)</t>
    <phoneticPr fontId="172" type="noConversion"/>
  </si>
  <si>
    <t>내포신도시 홈페이지</t>
    <phoneticPr fontId="3" type="noConversion"/>
  </si>
  <si>
    <t>주) 내포 신도시는 ⌜충남 도청이전신도시 수도정비 기본계획 보고서 (2009.9 충청남도)⌟상의 사용량 원단위를 적용</t>
    <phoneticPr fontId="3" type="noConversion"/>
  </si>
  <si>
    <t>▣ 과거 용수수요 현황(홍성군)</t>
    <phoneticPr fontId="3" type="noConversion"/>
  </si>
  <si>
    <t>* 사용량에서 공업용수(일평균사용량) 제외함(음영 표시)</t>
    <phoneticPr fontId="3" type="noConversion"/>
  </si>
  <si>
    <t>급수량
(㎥/일)</t>
    <phoneticPr fontId="3" type="noConversion"/>
  </si>
  <si>
    <t>사          용          량</t>
    <phoneticPr fontId="3" type="noConversion"/>
  </si>
  <si>
    <t>사용량(㎥/일)</t>
    <phoneticPr fontId="3" type="noConversion"/>
  </si>
  <si>
    <t>급수원단위(Lpcd)</t>
    <phoneticPr fontId="3" type="noConversion"/>
  </si>
  <si>
    <t>보급율
(%)</t>
    <phoneticPr fontId="3" type="noConversion"/>
  </si>
  <si>
    <t>▣ 사용량 원단위(수학적 추정)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</si>
</sst>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5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_-* #,##0.000_-;\-* #,##0.000_-;_-* &quot;-&quot;_-;_-@_-"/>
    <numFmt numFmtId="178" formatCode="_-* #,##0.0_-;\-* #,##0.0_-;_-* &quot;-&quot;_-;_-@_-"/>
    <numFmt numFmtId="179" formatCode="_-* #,##0.00_-;\-* #,##0.00_-;_-* &quot;-&quot;_-;_-@_-"/>
    <numFmt numFmtId="180" formatCode="0.0"/>
    <numFmt numFmtId="181" formatCode="_ * #,##0_ ;_ * \-#,##0_ ;_ * &quot;-&quot;_ ;_ @_ "/>
    <numFmt numFmtId="182" formatCode="0.00000"/>
    <numFmt numFmtId="183" formatCode="0.000000"/>
    <numFmt numFmtId="184" formatCode="0_ "/>
    <numFmt numFmtId="185" formatCode="#,##0_ "/>
    <numFmt numFmtId="186" formatCode="0.0_ "/>
    <numFmt numFmtId="187" formatCode="0.00000_ "/>
    <numFmt numFmtId="188" formatCode="0.0000_ "/>
    <numFmt numFmtId="189" formatCode="0.00_ "/>
    <numFmt numFmtId="190" formatCode="_ * #,##0.00_ ;_ * \-#,##0.00_ ;_ * &quot;-&quot;??_ ;_ @_ "/>
    <numFmt numFmtId="191" formatCode="_(&quot;$&quot;* #,##0.00_);_(&quot;$&quot;* \(#,##0.00\);_(&quot;$&quot;* &quot;-&quot;??_);_(@_)"/>
    <numFmt numFmtId="192" formatCode="#,##0_);[Red]\(#,##0\)"/>
    <numFmt numFmtId="193" formatCode="_-* #,##0.0000_-;\-* #,##0.0000_-;_-* &quot;-&quot;_-;_-@_-"/>
    <numFmt numFmtId="194" formatCode="_-* #,##0.00000_-;\-* #,##0.00000_-;_-* &quot;-&quot;_-;_-@_-"/>
    <numFmt numFmtId="195" formatCode="0_);[Red]\(0\)"/>
    <numFmt numFmtId="196" formatCode="0.0000_);[Red]\(0.0000\)"/>
    <numFmt numFmtId="197" formatCode="0.0000000_);[Red]\(0.0000000\)"/>
    <numFmt numFmtId="198" formatCode="0.000"/>
    <numFmt numFmtId="199" formatCode="#,##0.0_);[Red]\(#,##0.0\)"/>
    <numFmt numFmtId="200" formatCode="_-* #,##0.0_-;\-* #,##0.0_-;_-* &quot;-&quot;?_-;_-@_-"/>
    <numFmt numFmtId="201" formatCode="0.0_);[Red]\(0.0\)"/>
    <numFmt numFmtId="202" formatCode="#."/>
    <numFmt numFmtId="203" formatCode="#.00"/>
    <numFmt numFmtId="204" formatCode="#,##0;[Red]&quot;-&quot;#,##0"/>
    <numFmt numFmtId="205" formatCode="0.00\ &quot;)&quot;"/>
    <numFmt numFmtId="206" formatCode="0.00\ &quot;)]&quot;"/>
    <numFmt numFmtId="207" formatCode="0.000\ &quot;²&quot;"/>
    <numFmt numFmtId="208" formatCode="&quot;(&quot;\ 0.00"/>
    <numFmt numFmtId="209" formatCode="&quot;[(&quot;\ 0.00"/>
    <numFmt numFmtId="210" formatCode="_ * #,##0_ ;_ * &quot;₩&quot;&quot;₩&quot;&quot;₩&quot;&quot;₩&quot;\-#,##0_ ;_ * &quot;-&quot;_ ;_ @_ "/>
    <numFmt numFmtId="211" formatCode="#,##0.00_ "/>
    <numFmt numFmtId="212" formatCode="#,##0.000000000;[Red]\-#,##0.000000000"/>
    <numFmt numFmtId="213" formatCode="&quot;1 : &quot;0.0"/>
    <numFmt numFmtId="214" formatCode="_ &quot;₩&quot;* #,##0_ ;_ &quot;₩&quot;* &quot;₩&quot;\!\-#,##0_ ;_ &quot;₩&quot;* &quot;-&quot;_ ;_ @_ "/>
    <numFmt numFmtId="215" formatCode="_ &quot;₩&quot;* #,##0.00_ ;_ &quot;₩&quot;* &quot;₩&quot;\!\-#,##0.00_ ;_ &quot;₩&quot;* &quot;-&quot;??_ ;_ @_ "/>
    <numFmt numFmtId="216" formatCode="%#.00"/>
    <numFmt numFmtId="217" formatCode="_ * #,##0.00_ ;_ * &quot;₩&quot;\!\-#,##0.00_ ;_ * &quot;-&quot;??_ ;_ @_ "/>
    <numFmt numFmtId="218" formatCode="#,##0."/>
    <numFmt numFmtId="219" formatCode="yyyy&quot;年&quot;&quot;₩&quot;&quot;₩&quot;&quot;₩&quot;&quot;₩&quot;\ mm&quot;月&quot;&quot;₩&quot;&quot;₩&quot;&quot;₩&quot;&quot;₩&quot;\ dd&quot;日&quot;"/>
    <numFmt numFmtId="220" formatCode="\$#.00"/>
    <numFmt numFmtId="221" formatCode="&quot;$&quot;#,##0_);[Red]\(&quot;$&quot;#,##0\)"/>
    <numFmt numFmtId="222" formatCode="&quot;₩&quot;\!\$#,##0&quot;₩&quot;\!\ ;&quot;₩&quot;\!\(&quot;₩&quot;\!\$#,##0&quot;₩&quot;\!\)"/>
    <numFmt numFmtId="223" formatCode="#,##0.0000000;[Red]&quot;-&quot;#,##0.0000000"/>
    <numFmt numFmtId="224" formatCode="_-* #,##0\ _D_M_-;\-* #,##0\ _D_M_-;_-* &quot;-&quot;\ _D_M_-;_-@_-"/>
    <numFmt numFmtId="225" formatCode="_-* #,##0.00\ _D_M_-;\-* #,##0.00\ _D_M_-;_-* &quot;-&quot;??\ _D_M_-;_-@_-"/>
    <numFmt numFmtId="226" formatCode="#,##0.000000000;[Red]&quot;-&quot;#,##0.000000000"/>
    <numFmt numFmtId="227" formatCode="0\ &quot;EA&quot;"/>
    <numFmt numFmtId="228" formatCode="\$#."/>
    <numFmt numFmtId="229" formatCode="#,000"/>
    <numFmt numFmtId="230" formatCode="&quot;₩&quot;#,##0;&quot;₩&quot;&quot;₩&quot;&quot;₩&quot;&quot;₩&quot;\-#,##0"/>
    <numFmt numFmtId="231" formatCode="0\ &quot;t&quot;"/>
    <numFmt numFmtId="232" formatCode="_-* #,##0\ &quot;DM&quot;_-;\-* #,##0\ &quot;DM&quot;_-;_-* &quot;-&quot;\ &quot;DM&quot;_-;_-@_-"/>
    <numFmt numFmtId="233" formatCode="_-* #,##0.000000_-;\-* #,##0.000000_-;_-* &quot;-&quot;_-;_-@_-"/>
    <numFmt numFmtId="234" formatCode="#,##0.0_ "/>
    <numFmt numFmtId="235" formatCode="_(* #,##0.0_);_(* &quot;₩&quot;&quot;₩&quot;&quot;₩&quot;&quot;₩&quot;&quot;₩&quot;&quot;₩&quot;&quot;₩&quot;&quot;₩&quot;\(#,##0.0&quot;₩&quot;&quot;₩&quot;&quot;₩&quot;&quot;₩&quot;&quot;₩&quot;&quot;₩&quot;&quot;₩&quot;&quot;₩&quot;\);_(* &quot;-&quot;_);_(@_)"/>
    <numFmt numFmtId="236" formatCode="&quot;$&quot;#,##0_);[Red]&quot;₩&quot;&quot;₩&quot;&quot;₩&quot;&quot;₩&quot;&quot;₩&quot;&quot;₩&quot;&quot;₩&quot;&quot;₩&quot;\(&quot;$&quot;#,##0&quot;₩&quot;&quot;₩&quot;&quot;₩&quot;&quot;₩&quot;&quot;₩&quot;&quot;₩&quot;&quot;₩&quot;&quot;₩&quot;\)"/>
    <numFmt numFmtId="237" formatCode="_ * #,##0_ ;_ * &quot;₩&quot;&quot;₩&quot;&quot;₩&quot;&quot;₩&quot;&quot;₩&quot;&quot;₩&quot;&quot;₩&quot;&quot;₩&quot;\-#,##0_ ;_ * &quot;-&quot;_ ;_ @_ "/>
    <numFmt numFmtId="238" formatCode="&quot;$&quot;#,##0.0000_);&quot;₩&quot;&quot;₩&quot;&quot;₩&quot;&quot;₩&quot;&quot;₩&quot;&quot;₩&quot;&quot;₩&quot;&quot;₩&quot;\(&quot;$&quot;#,##0.0000&quot;₩&quot;&quot;₩&quot;&quot;₩&quot;&quot;₩&quot;&quot;₩&quot;&quot;₩&quot;&quot;₩&quot;&quot;₩&quot;\)"/>
    <numFmt numFmtId="239" formatCode="&quot;₩&quot;#,##0;&quot;₩&quot;&quot;₩&quot;&quot;₩&quot;\-#,##0"/>
    <numFmt numFmtId="240" formatCode="#,##0;[Red]#,##0"/>
    <numFmt numFmtId="241" formatCode="#,##0.0;[Red]#,##0.0"/>
    <numFmt numFmtId="242" formatCode="0.0;[Red]0.0"/>
    <numFmt numFmtId="243" formatCode="0.000000000000000_);[Red]\(0.000000000000000\)"/>
    <numFmt numFmtId="244" formatCode="0.00000_);[Red]\(0.00000\)"/>
    <numFmt numFmtId="245" formatCode="mm&quot;월&quot;\ dd&quot;일&quot;"/>
  </numFmts>
  <fonts count="17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10"/>
      <name val="굴림"/>
      <family val="3"/>
      <charset val="129"/>
    </font>
    <font>
      <sz val="8"/>
      <name val="돋움"/>
      <family val="3"/>
      <charset val="129"/>
    </font>
    <font>
      <sz val="12"/>
      <name val="바탕체"/>
      <family val="1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sz val="12"/>
      <name val="뼻뮝"/>
      <family val="3"/>
      <charset val="129"/>
    </font>
    <font>
      <sz val="10"/>
      <name val="Arial"/>
      <family val="2"/>
    </font>
    <font>
      <sz val="12"/>
      <name val="¹UAAA¼"/>
      <family val="3"/>
      <charset val="129"/>
    </font>
    <font>
      <sz val="10"/>
      <name val="굴림체"/>
      <family val="3"/>
      <charset val="129"/>
    </font>
    <font>
      <sz val="12"/>
      <color theme="1"/>
      <name val="굴림"/>
      <family val="3"/>
      <charset val="129"/>
    </font>
    <font>
      <sz val="14"/>
      <color theme="1"/>
      <name val="굴림"/>
      <family val="3"/>
      <charset val="129"/>
    </font>
    <font>
      <b/>
      <sz val="12"/>
      <color theme="1"/>
      <name val="굴림"/>
      <family val="3"/>
      <charset val="129"/>
    </font>
    <font>
      <sz val="9"/>
      <name val="굴림"/>
      <family val="3"/>
      <charset val="129"/>
    </font>
    <font>
      <sz val="9"/>
      <name val="Times New Roman"/>
      <family val="1"/>
    </font>
    <font>
      <sz val="11"/>
      <name val="돋움체"/>
      <family val="3"/>
      <charset val="129"/>
    </font>
    <font>
      <b/>
      <sz val="11"/>
      <name val="돋움체"/>
      <family val="3"/>
      <charset val="129"/>
    </font>
    <font>
      <b/>
      <sz val="11"/>
      <color indexed="8"/>
      <name val="돋움체"/>
      <family val="3"/>
      <charset val="129"/>
    </font>
    <font>
      <sz val="11"/>
      <color indexed="8"/>
      <name val="돋움체"/>
      <family val="3"/>
      <charset val="129"/>
    </font>
    <font>
      <b/>
      <sz val="14"/>
      <name val="돋움"/>
      <family val="3"/>
      <charset val="129"/>
    </font>
    <font>
      <b/>
      <sz val="14"/>
      <name val="돋움체"/>
      <family val="3"/>
      <charset val="129"/>
    </font>
    <font>
      <b/>
      <sz val="16"/>
      <name val="돋움체"/>
      <family val="3"/>
      <charset val="129"/>
    </font>
    <font>
      <b/>
      <sz val="11"/>
      <color theme="1"/>
      <name val="돋움체"/>
      <family val="3"/>
      <charset val="129"/>
    </font>
    <font>
      <sz val="11"/>
      <color indexed="8"/>
      <name val="맑은 고딕"/>
      <family val="3"/>
      <charset val="129"/>
    </font>
    <font>
      <sz val="10"/>
      <name val="Times New Roman"/>
      <family val="1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2"/>
      <name val="Times New Roman"/>
      <family val="1"/>
    </font>
    <font>
      <sz val="11"/>
      <color indexed="8"/>
      <name val="돋움"/>
      <family val="3"/>
      <charset val="129"/>
    </font>
    <font>
      <b/>
      <sz val="1"/>
      <color indexed="8"/>
      <name val="Courier"/>
      <family val="3"/>
    </font>
    <font>
      <sz val="10"/>
      <color indexed="8"/>
      <name val="맑은 고딕"/>
      <family val="3"/>
      <charset val="129"/>
    </font>
    <font>
      <sz val="11"/>
      <name val="굴림체"/>
      <family val="3"/>
      <charset val="129"/>
    </font>
    <font>
      <sz val="11"/>
      <color indexed="9"/>
      <name val="맑은 고딕"/>
      <family val="3"/>
      <charset val="129"/>
    </font>
    <font>
      <sz val="10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sz val="10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0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0"/>
      <color indexed="20"/>
      <name val="맑은 고딕"/>
      <family val="3"/>
      <charset val="129"/>
    </font>
    <font>
      <sz val="10"/>
      <name val="MS Sans Serif"/>
      <family val="2"/>
    </font>
    <font>
      <sz val="12"/>
      <name val="돋움체"/>
      <family val="3"/>
      <charset val="129"/>
    </font>
    <font>
      <sz val="1"/>
      <color indexed="0"/>
      <name val="Courier"/>
      <family val="3"/>
    </font>
    <font>
      <sz val="11"/>
      <color indexed="60"/>
      <name val="맑은 고딕"/>
      <family val="3"/>
      <charset val="129"/>
    </font>
    <font>
      <sz val="10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i/>
      <sz val="10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b/>
      <sz val="12"/>
      <color indexed="16"/>
      <name val="굴림체"/>
      <family val="3"/>
      <charset val="129"/>
    </font>
    <font>
      <sz val="10"/>
      <color indexed="8"/>
      <name val="돋움"/>
      <family val="3"/>
      <charset val="129"/>
    </font>
    <font>
      <sz val="12"/>
      <name val="HY울릉도M"/>
      <family val="1"/>
      <charset val="129"/>
    </font>
    <font>
      <sz val="11"/>
      <color indexed="52"/>
      <name val="맑은 고딕"/>
      <family val="3"/>
      <charset val="129"/>
    </font>
    <font>
      <sz val="10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9"/>
      <name val="돋움"/>
      <family val="3"/>
      <charset val="129"/>
    </font>
    <font>
      <sz val="11"/>
      <color indexed="62"/>
      <name val="맑은 고딕"/>
      <family val="3"/>
      <charset val="129"/>
    </font>
    <font>
      <sz val="10"/>
      <color indexed="62"/>
      <name val="맑은 고딕"/>
      <family val="3"/>
      <charset val="129"/>
    </font>
    <font>
      <sz val="9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10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10"/>
      <color indexed="63"/>
      <name val="맑은 고딕"/>
      <family val="3"/>
      <charset val="129"/>
    </font>
    <font>
      <sz val="9"/>
      <name val="굴림체"/>
      <family val="3"/>
      <charset val="129"/>
    </font>
    <font>
      <sz val="10"/>
      <name val="μ¸¿oA¼"/>
      <family val="3"/>
      <charset val="129"/>
    </font>
    <font>
      <sz val="8"/>
      <name val="¹UAAA¼"/>
      <family val="1"/>
      <charset val="129"/>
    </font>
    <font>
      <sz val="10"/>
      <name val="¹ÙÅÁÃ¼"/>
      <family val="1"/>
      <charset val="129"/>
    </font>
    <font>
      <sz val="11"/>
      <name val="μ¸¿o"/>
      <family val="1"/>
      <charset val="129"/>
    </font>
    <font>
      <sz val="12"/>
      <name val="¹ÙÅÁÃ¼"/>
      <family val="1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b/>
      <sz val="10"/>
      <name val="Helv"/>
      <family val="2"/>
    </font>
    <font>
      <sz val="10"/>
      <color indexed="24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8"/>
      <name val="Arial"/>
      <family val="2"/>
    </font>
    <font>
      <u/>
      <sz val="8"/>
      <color indexed="12"/>
      <name val="Times New Roman"/>
      <family val="1"/>
    </font>
    <font>
      <b/>
      <sz val="11"/>
      <name val="Helv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u/>
      <sz val="9"/>
      <color indexed="12"/>
      <name val="바탕체"/>
      <family val="1"/>
      <charset val="129"/>
    </font>
    <font>
      <sz val="11"/>
      <color indexed="8"/>
      <name val="굴림"/>
      <family val="3"/>
      <charset val="129"/>
    </font>
    <font>
      <b/>
      <sz val="11"/>
      <color indexed="8"/>
      <name val="굴림"/>
      <family val="3"/>
      <charset val="129"/>
    </font>
    <font>
      <sz val="11"/>
      <color indexed="9"/>
      <name val="굴림"/>
      <family val="3"/>
      <charset val="129"/>
    </font>
    <font>
      <sz val="11"/>
      <color indexed="10"/>
      <name val="굴림"/>
      <family val="3"/>
      <charset val="129"/>
    </font>
    <font>
      <b/>
      <sz val="11"/>
      <color indexed="52"/>
      <name val="굴림"/>
      <family val="3"/>
      <charset val="129"/>
    </font>
    <font>
      <sz val="11"/>
      <color indexed="20"/>
      <name val="굴림"/>
      <family val="3"/>
      <charset val="129"/>
    </font>
    <font>
      <sz val="11"/>
      <color indexed="60"/>
      <name val="굴림"/>
      <family val="3"/>
      <charset val="129"/>
    </font>
    <font>
      <i/>
      <sz val="11"/>
      <color indexed="23"/>
      <name val="굴림"/>
      <family val="3"/>
      <charset val="129"/>
    </font>
    <font>
      <b/>
      <sz val="11"/>
      <color indexed="9"/>
      <name val="굴림"/>
      <family val="3"/>
      <charset val="129"/>
    </font>
    <font>
      <sz val="11"/>
      <color indexed="52"/>
      <name val="굴림"/>
      <family val="3"/>
      <charset val="129"/>
    </font>
    <font>
      <sz val="11"/>
      <color indexed="62"/>
      <name val="굴림"/>
      <family val="3"/>
      <charset val="129"/>
    </font>
    <font>
      <b/>
      <sz val="15"/>
      <color indexed="56"/>
      <name val="굴림"/>
      <family val="3"/>
      <charset val="129"/>
    </font>
    <font>
      <b/>
      <sz val="13"/>
      <color indexed="56"/>
      <name val="굴림"/>
      <family val="3"/>
      <charset val="129"/>
    </font>
    <font>
      <b/>
      <sz val="11"/>
      <color indexed="56"/>
      <name val="굴림"/>
      <family val="3"/>
      <charset val="129"/>
    </font>
    <font>
      <sz val="11"/>
      <color indexed="17"/>
      <name val="굴림"/>
      <family val="3"/>
      <charset val="129"/>
    </font>
    <font>
      <b/>
      <sz val="11"/>
      <color indexed="63"/>
      <name val="굴림"/>
      <family val="3"/>
      <charset val="129"/>
    </font>
    <font>
      <sz val="11"/>
      <color indexed="8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"/>
      <color indexed="8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b/>
      <sz val="11"/>
      <name val="굴림체"/>
      <family val="3"/>
      <charset val="129"/>
    </font>
    <font>
      <sz val="10"/>
      <color indexed="8"/>
      <name val="바탕체"/>
      <family val="1"/>
      <charset val="129"/>
    </font>
    <font>
      <sz val="10"/>
      <color indexed="12"/>
      <name val="바탕체"/>
      <family val="1"/>
      <charset val="129"/>
    </font>
    <font>
      <sz val="10"/>
      <name val="바탕체"/>
      <family val="1"/>
      <charset val="129"/>
    </font>
    <font>
      <sz val="10"/>
      <color indexed="10"/>
      <name val="바탕체"/>
      <family val="1"/>
      <charset val="129"/>
    </font>
    <font>
      <sz val="11"/>
      <color indexed="8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sz val="15"/>
      <color theme="1"/>
      <name val="맑은 고딕"/>
      <family val="3"/>
      <charset val="129"/>
      <scheme val="minor"/>
    </font>
    <font>
      <sz val="15"/>
      <color theme="1"/>
      <name val="맑은 고딕"/>
      <family val="2"/>
      <charset val="129"/>
      <scheme val="minor"/>
    </font>
    <font>
      <sz val="15"/>
      <name val="돋움체"/>
      <family val="3"/>
      <charset val="129"/>
    </font>
    <font>
      <b/>
      <sz val="15"/>
      <color indexed="8"/>
      <name val="돋움체"/>
      <family val="3"/>
      <charset val="129"/>
    </font>
    <font>
      <b/>
      <sz val="15"/>
      <name val="돋움체"/>
      <family val="3"/>
      <charset val="129"/>
    </font>
    <font>
      <b/>
      <sz val="15"/>
      <color theme="1"/>
      <name val="돋움체"/>
      <family val="3"/>
      <charset val="129"/>
    </font>
    <font>
      <sz val="15"/>
      <name val="맑은 고딕"/>
      <family val="3"/>
      <charset val="129"/>
      <scheme val="minor"/>
    </font>
    <font>
      <sz val="15"/>
      <name val="맑은 고딕"/>
      <family val="3"/>
      <charset val="129"/>
    </font>
    <font>
      <b/>
      <sz val="15"/>
      <color indexed="8"/>
      <name val="돋움"/>
      <family val="3"/>
      <charset val="129"/>
    </font>
    <font>
      <sz val="15"/>
      <color indexed="8"/>
      <name val="돋움"/>
      <family val="3"/>
      <charset val="129"/>
    </font>
    <font>
      <b/>
      <sz val="15"/>
      <name val="굴림체"/>
      <family val="3"/>
      <charset val="129"/>
    </font>
    <font>
      <sz val="15"/>
      <color indexed="12"/>
      <name val="바탕체"/>
      <family val="1"/>
      <charset val="129"/>
    </font>
    <font>
      <sz val="15"/>
      <color indexed="8"/>
      <name val="바탕체"/>
      <family val="1"/>
      <charset val="129"/>
    </font>
    <font>
      <sz val="15"/>
      <color indexed="10"/>
      <name val="바탕체"/>
      <family val="1"/>
      <charset val="129"/>
    </font>
    <font>
      <sz val="15"/>
      <name val="바탕체"/>
      <family val="1"/>
      <charset val="129"/>
    </font>
    <font>
      <sz val="12"/>
      <name val="맑은 고딕"/>
      <family val="3"/>
      <charset val="129"/>
    </font>
    <font>
      <sz val="12"/>
      <color indexed="8"/>
      <name val="맑은 고딕"/>
      <family val="3"/>
      <charset val="129"/>
    </font>
    <font>
      <sz val="12"/>
      <name val="돋움"/>
      <family val="3"/>
      <charset val="129"/>
    </font>
    <font>
      <sz val="12"/>
      <color indexed="12"/>
      <name val="바탕체"/>
      <family val="1"/>
      <charset val="129"/>
    </font>
    <font>
      <sz val="12"/>
      <color indexed="8"/>
      <name val="바탕체"/>
      <family val="1"/>
      <charset val="129"/>
    </font>
    <font>
      <sz val="12"/>
      <color theme="1"/>
      <name val="맑은 고딕"/>
      <family val="2"/>
      <charset val="129"/>
      <scheme val="minor"/>
    </font>
    <font>
      <sz val="12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rgb="FF000000"/>
      <name val="한양신명조"/>
      <family val="3"/>
      <charset val="129"/>
    </font>
    <font>
      <b/>
      <sz val="20"/>
      <color theme="1"/>
      <name val="맑은 고딕"/>
      <family val="3"/>
      <charset val="129"/>
      <scheme val="minor"/>
    </font>
    <font>
      <b/>
      <sz val="15"/>
      <color theme="1"/>
      <name val="굴림"/>
      <family val="3"/>
      <charset val="129"/>
    </font>
    <font>
      <b/>
      <sz val="15"/>
      <color theme="1"/>
      <name val="맑은 고딕"/>
      <family val="2"/>
      <charset val="129"/>
      <scheme val="minor"/>
    </font>
    <font>
      <sz val="15"/>
      <color theme="1"/>
      <name val="굴림"/>
      <family val="3"/>
      <charset val="129"/>
    </font>
    <font>
      <b/>
      <sz val="9"/>
      <color indexed="81"/>
      <name val="굴림"/>
      <family val="3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5"/>
      <name val="돋움"/>
      <family val="3"/>
      <charset val="129"/>
    </font>
    <font>
      <sz val="10"/>
      <color rgb="FF000000"/>
      <name val="돋움"/>
      <family val="3"/>
      <charset val="129"/>
    </font>
    <font>
      <sz val="10"/>
      <color rgb="FF282828"/>
      <name val="돋움"/>
      <family val="3"/>
      <charset val="129"/>
    </font>
    <font>
      <sz val="10"/>
      <color theme="1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b/>
      <sz val="11"/>
      <color rgb="FFFF0000"/>
      <name val="돋움"/>
      <family val="3"/>
      <charset val="129"/>
    </font>
    <font>
      <b/>
      <sz val="16"/>
      <color theme="1"/>
      <name val="돋움"/>
      <family val="3"/>
      <charset val="129"/>
    </font>
    <font>
      <sz val="12"/>
      <color theme="1"/>
      <name val="돋움"/>
      <family val="3"/>
      <charset val="129"/>
    </font>
    <font>
      <b/>
      <sz val="12"/>
      <color theme="1"/>
      <name val="돋움"/>
      <family val="3"/>
      <charset val="129"/>
    </font>
    <font>
      <b/>
      <sz val="15"/>
      <color theme="1"/>
      <name val="돋움"/>
      <family val="3"/>
      <charset val="129"/>
    </font>
    <font>
      <b/>
      <sz val="10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sz val="9"/>
      <color theme="1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rgb="FF000000"/>
      <name val="굴림"/>
      <family val="3"/>
      <charset val="129"/>
    </font>
    <font>
      <sz val="8"/>
      <name val="맑은 고딕"/>
      <family val="3"/>
      <charset val="129"/>
    </font>
    <font>
      <sz val="12"/>
      <color rgb="FF000000"/>
      <name val="맑은 고딕"/>
      <family val="3"/>
      <charset val="129"/>
    </font>
  </fonts>
  <fills count="4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666666"/>
      </left>
      <right/>
      <top style="thin">
        <color rgb="FF666666"/>
      </top>
      <bottom style="thin">
        <color rgb="FF666666"/>
      </bottom>
      <diagonal/>
    </border>
    <border>
      <left/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70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0" fontId="12" fillId="0" borderId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4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6" fillId="0" borderId="0"/>
    <xf numFmtId="10" fontId="7" fillId="0" borderId="0" applyFont="0" applyFill="0" applyBorder="0" applyAlignment="0" applyProtection="0"/>
    <xf numFmtId="0" fontId="2" fillId="0" borderId="0"/>
    <xf numFmtId="0" fontId="7" fillId="0" borderId="4" applyNumberFormat="0" applyFont="0" applyFill="0" applyAlignment="0" applyProtection="0"/>
    <xf numFmtId="7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8" fillId="0" borderId="0" applyFont="0" applyFill="0" applyBorder="0" applyAlignment="0" applyProtection="0">
      <alignment vertical="center"/>
    </xf>
    <xf numFmtId="190" fontId="29" fillId="0" borderId="0" applyFont="0" applyFill="0" applyBorder="0" applyAlignment="0" applyProtection="0"/>
    <xf numFmtId="49" fontId="14" fillId="0" borderId="53">
      <alignment horizontal="center" vertical="center"/>
    </xf>
    <xf numFmtId="0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30" fillId="0" borderId="0">
      <protection locked="0"/>
    </xf>
    <xf numFmtId="0" fontId="31" fillId="0" borderId="0">
      <protection locked="0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2" fillId="0" borderId="0"/>
    <xf numFmtId="202" fontId="30" fillId="0" borderId="0">
      <protection locked="0"/>
    </xf>
    <xf numFmtId="203" fontId="31" fillId="0" borderId="0">
      <protection locked="0"/>
    </xf>
    <xf numFmtId="202" fontId="30" fillId="0" borderId="0">
      <protection locked="0"/>
    </xf>
    <xf numFmtId="0" fontId="33" fillId="0" borderId="0"/>
    <xf numFmtId="0" fontId="34" fillId="0" borderId="0">
      <protection locked="0"/>
    </xf>
    <xf numFmtId="0" fontId="34" fillId="0" borderId="0">
      <protection locked="0"/>
    </xf>
    <xf numFmtId="0" fontId="6" fillId="0" borderId="39">
      <alignment horizontal="center"/>
    </xf>
    <xf numFmtId="0" fontId="28" fillId="7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202" fontId="30" fillId="0" borderId="0">
      <protection locked="0"/>
    </xf>
    <xf numFmtId="0" fontId="31" fillId="0" borderId="0">
      <protection locked="0"/>
    </xf>
    <xf numFmtId="0" fontId="36" fillId="0" borderId="0" applyFont="0" applyFill="0" applyBorder="0" applyAlignment="0" applyProtection="0"/>
    <xf numFmtId="0" fontId="28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25" borderId="54" applyNumberFormat="0" applyAlignment="0" applyProtection="0">
      <alignment vertical="center"/>
    </xf>
    <xf numFmtId="0" fontId="42" fillId="25" borderId="54" applyNumberFormat="0" applyAlignment="0" applyProtection="0">
      <alignment vertical="center"/>
    </xf>
    <xf numFmtId="0" fontId="99" fillId="25" borderId="65" applyNumberFormat="0" applyAlignment="0" applyProtection="0">
      <alignment vertical="center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96" fillId="0" borderId="67" applyNumberFormat="0" applyFill="0" applyAlignment="0" applyProtection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05" fillId="12" borderId="65" applyNumberFormat="0" applyAlignment="0" applyProtection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3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110" fillId="25" borderId="68" applyNumberFormat="0" applyAlignment="0" applyProtection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" fontId="45" fillId="0" borderId="19">
      <alignment horizontal="center"/>
    </xf>
    <xf numFmtId="202" fontId="30" fillId="0" borderId="0">
      <protection locked="0"/>
    </xf>
    <xf numFmtId="0" fontId="7" fillId="0" borderId="0" applyFont="0" applyFill="0" applyBorder="0" applyAlignment="0" applyProtection="0"/>
    <xf numFmtId="40" fontId="46" fillId="0" borderId="0" applyFont="0" applyFill="0" applyBorder="0" applyAlignment="0" applyProtection="0"/>
    <xf numFmtId="38" fontId="46" fillId="0" borderId="0" applyFont="0" applyFill="0" applyBorder="0" applyAlignment="0" applyProtection="0"/>
    <xf numFmtId="0" fontId="2" fillId="26" borderId="55" applyNumberFormat="0" applyFont="0" applyAlignment="0" applyProtection="0">
      <alignment vertical="center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02" fontId="47" fillId="0" borderId="0">
      <protection locked="0"/>
    </xf>
    <xf numFmtId="9" fontId="36" fillId="6" borderId="0" applyFill="0" applyBorder="0" applyProtection="0">
      <alignment horizontal="right"/>
    </xf>
    <xf numFmtId="10" fontId="36" fillId="0" borderId="0" applyFill="0" applyBorder="0" applyProtection="0">
      <alignment horizontal="right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8" borderId="56" applyNumberFormat="0" applyAlignment="0" applyProtection="0">
      <alignment vertical="center"/>
    </xf>
    <xf numFmtId="0" fontId="53" fillId="28" borderId="56" applyNumberFormat="0" applyAlignment="0" applyProtection="0">
      <alignment vertical="center"/>
    </xf>
    <xf numFmtId="204" fontId="5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/>
    <xf numFmtId="41" fontId="56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12" fillId="0" borderId="0"/>
    <xf numFmtId="0" fontId="57" fillId="0" borderId="57" applyNumberFormat="0" applyFill="0" applyAlignment="0" applyProtection="0">
      <alignment vertical="center"/>
    </xf>
    <xf numFmtId="0" fontId="58" fillId="0" borderId="57" applyNumberFormat="0" applyFill="0" applyAlignment="0" applyProtection="0">
      <alignment vertical="center"/>
    </xf>
    <xf numFmtId="0" fontId="59" fillId="0" borderId="58" applyNumberFormat="0" applyFill="0" applyAlignment="0" applyProtection="0">
      <alignment vertical="center"/>
    </xf>
    <xf numFmtId="0" fontId="60" fillId="0" borderId="58" applyNumberFormat="0" applyFill="0" applyAlignment="0" applyProtection="0">
      <alignment vertical="center"/>
    </xf>
    <xf numFmtId="205" fontId="61" fillId="0" borderId="0" applyFill="0" applyBorder="0">
      <alignment horizontal="centerContinuous"/>
    </xf>
    <xf numFmtId="206" fontId="61" fillId="0" borderId="0" applyFill="0" applyBorder="0">
      <alignment horizontal="centerContinuous"/>
    </xf>
    <xf numFmtId="2" fontId="61" fillId="0" borderId="0" applyFill="0" applyBorder="0" applyProtection="0">
      <alignment horizontal="centerContinuous"/>
    </xf>
    <xf numFmtId="0" fontId="62" fillId="12" borderId="54" applyNumberFormat="0" applyAlignment="0" applyProtection="0">
      <alignment vertical="center"/>
    </xf>
    <xf numFmtId="0" fontId="63" fillId="12" borderId="54" applyNumberFormat="0" applyAlignment="0" applyProtection="0">
      <alignment vertical="center"/>
    </xf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207" fontId="64" fillId="0" borderId="0" applyFill="0" applyBorder="0">
      <alignment horizontal="centerContinuous"/>
    </xf>
    <xf numFmtId="0" fontId="65" fillId="0" borderId="59" applyNumberFormat="0" applyFill="0" applyAlignment="0" applyProtection="0">
      <alignment vertical="center"/>
    </xf>
    <xf numFmtId="0" fontId="66" fillId="0" borderId="60" applyNumberFormat="0" applyFill="0" applyAlignment="0" applyProtection="0">
      <alignment vertical="center"/>
    </xf>
    <xf numFmtId="0" fontId="67" fillId="0" borderId="6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208" fontId="61" fillId="0" borderId="0" applyFill="0" applyBorder="0">
      <alignment horizontal="centerContinuous"/>
    </xf>
    <xf numFmtId="209" fontId="61" fillId="0" borderId="0" applyFill="0" applyBorder="0">
      <alignment horizontal="centerContinuous"/>
    </xf>
    <xf numFmtId="0" fontId="71" fillId="25" borderId="62" applyNumberFormat="0" applyAlignment="0" applyProtection="0">
      <alignment vertical="center"/>
    </xf>
    <xf numFmtId="0" fontId="72" fillId="25" borderId="62" applyNumberFormat="0" applyAlignment="0" applyProtection="0">
      <alignment vertical="center"/>
    </xf>
    <xf numFmtId="202" fontId="47" fillId="0" borderId="0">
      <protection locked="0"/>
    </xf>
    <xf numFmtId="202" fontId="47" fillId="0" borderId="0">
      <protection locked="0"/>
    </xf>
    <xf numFmtId="202" fontId="47" fillId="0" borderId="0">
      <protection locked="0"/>
    </xf>
    <xf numFmtId="41" fontId="2" fillId="0" borderId="0" applyFont="0" applyFill="0" applyBorder="0" applyAlignment="0" applyProtection="0"/>
    <xf numFmtId="210" fontId="12" fillId="0" borderId="1"/>
    <xf numFmtId="211" fontId="36" fillId="6" borderId="0" applyFill="0" applyBorder="0" applyProtection="0">
      <alignment horizontal="right"/>
    </xf>
    <xf numFmtId="212" fontId="2" fillId="6" borderId="0" applyFill="0" applyBorder="0" applyProtection="0">
      <alignment horizontal="right"/>
    </xf>
    <xf numFmtId="213" fontId="6" fillId="0" borderId="0" applyFont="0" applyFill="0" applyBorder="0" applyAlignment="0" applyProtection="0"/>
    <xf numFmtId="202" fontId="47" fillId="0" borderId="0">
      <protection locked="0"/>
    </xf>
    <xf numFmtId="202" fontId="47" fillId="0" borderId="0">
      <protection locked="0"/>
    </xf>
    <xf numFmtId="202" fontId="47" fillId="0" borderId="0">
      <protection locked="0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02" fontId="47" fillId="0" borderId="0">
      <protection locked="0"/>
    </xf>
    <xf numFmtId="202" fontId="47" fillId="0" borderId="0">
      <protection locked="0"/>
    </xf>
    <xf numFmtId="0" fontId="28" fillId="0" borderId="0">
      <alignment vertical="center"/>
    </xf>
    <xf numFmtId="0" fontId="18" fillId="0" borderId="0">
      <alignment vertical="center"/>
    </xf>
    <xf numFmtId="0" fontId="28" fillId="0" borderId="0">
      <alignment vertical="center"/>
    </xf>
    <xf numFmtId="0" fontId="55" fillId="0" borderId="0">
      <alignment vertical="center"/>
    </xf>
    <xf numFmtId="0" fontId="36" fillId="0" borderId="0"/>
    <xf numFmtId="0" fontId="6" fillId="0" borderId="0"/>
    <xf numFmtId="0" fontId="5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4" applyNumberFormat="0" applyFont="0" applyFill="0" applyAlignment="0" applyProtection="0"/>
    <xf numFmtId="0" fontId="7" fillId="0" borderId="4" applyNumberFormat="0" applyFont="0" applyFill="0" applyAlignment="0" applyProtection="0"/>
    <xf numFmtId="0" fontId="41" fillId="25" borderId="70" applyNumberFormat="0" applyAlignment="0" applyProtection="0">
      <alignment vertical="center"/>
    </xf>
    <xf numFmtId="7" fontId="7" fillId="0" borderId="0" applyFont="0" applyFill="0" applyBorder="0" applyAlignment="0" applyProtection="0"/>
    <xf numFmtId="7" fontId="7" fillId="0" borderId="0" applyFont="0" applyFill="0" applyBorder="0" applyAlignment="0" applyProtection="0"/>
    <xf numFmtId="210" fontId="12" fillId="0" borderId="74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0" fontId="73" fillId="0" borderId="0">
      <protection locked="0"/>
    </xf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02" fontId="30" fillId="0" borderId="0">
      <protection locked="0"/>
    </xf>
    <xf numFmtId="216" fontId="31" fillId="0" borderId="0">
      <protection locked="0"/>
    </xf>
    <xf numFmtId="0" fontId="45" fillId="0" borderId="0"/>
    <xf numFmtId="215" fontId="74" fillId="0" borderId="0" applyFont="0" applyFill="0" applyBorder="0" applyAlignment="0" applyProtection="0"/>
    <xf numFmtId="217" fontId="13" fillId="0" borderId="0" applyFont="0" applyFill="0" applyBorder="0" applyAlignment="0" applyProtection="0"/>
    <xf numFmtId="4" fontId="31" fillId="0" borderId="0">
      <protection locked="0"/>
    </xf>
    <xf numFmtId="218" fontId="31" fillId="0" borderId="0">
      <protection locked="0"/>
    </xf>
    <xf numFmtId="202" fontId="30" fillId="0" borderId="0">
      <protection locked="0"/>
    </xf>
    <xf numFmtId="202" fontId="30" fillId="0" borderId="0">
      <protection locked="0"/>
    </xf>
    <xf numFmtId="190" fontId="12" fillId="0" borderId="0" applyFont="0" applyFill="0" applyBorder="0" applyAlignment="0" applyProtection="0"/>
    <xf numFmtId="0" fontId="75" fillId="0" borderId="0"/>
    <xf numFmtId="0" fontId="76" fillId="0" borderId="0"/>
    <xf numFmtId="0" fontId="77" fillId="0" borderId="0"/>
    <xf numFmtId="0" fontId="78" fillId="0" borderId="0"/>
    <xf numFmtId="0" fontId="79" fillId="0" borderId="0"/>
    <xf numFmtId="0" fontId="78" fillId="0" borderId="0"/>
    <xf numFmtId="0" fontId="80" fillId="0" borderId="0"/>
    <xf numFmtId="0" fontId="76" fillId="0" borderId="0"/>
    <xf numFmtId="0" fontId="81" fillId="0" borderId="0"/>
    <xf numFmtId="0" fontId="31" fillId="0" borderId="4">
      <protection locked="0"/>
    </xf>
    <xf numFmtId="202" fontId="30" fillId="0" borderId="4">
      <protection locked="0"/>
    </xf>
    <xf numFmtId="4" fontId="31" fillId="0" borderId="0">
      <protection locked="0"/>
    </xf>
    <xf numFmtId="38" fontId="12" fillId="0" borderId="0" applyFont="0" applyFill="0" applyBorder="0" applyAlignment="0" applyProtection="0"/>
    <xf numFmtId="219" fontId="6" fillId="0" borderId="0"/>
    <xf numFmtId="3" fontId="82" fillId="0" borderId="0" applyFont="0" applyFill="0" applyBorder="0" applyAlignment="0" applyProtection="0"/>
    <xf numFmtId="220" fontId="31" fillId="0" borderId="0">
      <protection locked="0"/>
    </xf>
    <xf numFmtId="221" fontId="12" fillId="0" borderId="0" applyFont="0" applyFill="0" applyBorder="0" applyAlignment="0" applyProtection="0"/>
    <xf numFmtId="222" fontId="82" fillId="0" borderId="0" applyFont="0" applyFill="0" applyBorder="0" applyAlignment="0" applyProtection="0"/>
    <xf numFmtId="223" fontId="6" fillId="0" borderId="0"/>
    <xf numFmtId="0" fontId="82" fillId="0" borderId="0" applyFont="0" applyFill="0" applyBorder="0" applyAlignment="0" applyProtection="0"/>
    <xf numFmtId="0" fontId="83" fillId="0" borderId="0" applyFill="0" applyBorder="0" applyAlignment="0" applyProtection="0"/>
    <xf numFmtId="224" fontId="12" fillId="0" borderId="0" applyFont="0" applyFill="0" applyBorder="0" applyAlignment="0" applyProtection="0"/>
    <xf numFmtId="225" fontId="12" fillId="0" borderId="0" applyFont="0" applyFill="0" applyBorder="0" applyAlignment="0" applyProtection="0"/>
    <xf numFmtId="226" fontId="6" fillId="0" borderId="0"/>
    <xf numFmtId="227" fontId="64" fillId="0" borderId="0" applyFill="0" applyBorder="0">
      <alignment horizontal="centerContinuous"/>
    </xf>
    <xf numFmtId="202" fontId="30" fillId="0" borderId="0">
      <protection locked="0"/>
    </xf>
    <xf numFmtId="202" fontId="30" fillId="0" borderId="0">
      <protection locked="0"/>
    </xf>
    <xf numFmtId="220" fontId="31" fillId="0" borderId="0">
      <protection locked="0"/>
    </xf>
    <xf numFmtId="228" fontId="31" fillId="0" borderId="0">
      <protection locked="0"/>
    </xf>
    <xf numFmtId="2" fontId="82" fillId="0" borderId="0" applyFont="0" applyFill="0" applyBorder="0" applyAlignment="0" applyProtection="0"/>
    <xf numFmtId="2" fontId="83" fillId="0" borderId="0" applyFill="0" applyBorder="0" applyAlignment="0" applyProtection="0"/>
    <xf numFmtId="38" fontId="84" fillId="29" borderId="0" applyNumberFormat="0" applyBorder="0" applyAlignment="0" applyProtection="0"/>
    <xf numFmtId="0" fontId="85" fillId="0" borderId="0">
      <alignment horizontal="left"/>
    </xf>
    <xf numFmtId="0" fontId="86" fillId="0" borderId="63" applyNumberFormat="0" applyAlignment="0" applyProtection="0">
      <alignment horizontal="left" vertical="center"/>
    </xf>
    <xf numFmtId="0" fontId="86" fillId="0" borderId="25">
      <alignment horizontal="left" vertical="center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10" fontId="84" fillId="30" borderId="1" applyNumberFormat="0" applyBorder="0" applyAlignment="0" applyProtection="0"/>
    <xf numFmtId="18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91" fillId="0" borderId="3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229" fontId="6" fillId="0" borderId="0"/>
    <xf numFmtId="230" fontId="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6" fontId="31" fillId="0" borderId="0">
      <protection locked="0"/>
    </xf>
    <xf numFmtId="10" fontId="12" fillId="0" borderId="0" applyFont="0" applyFill="0" applyBorder="0" applyAlignment="0" applyProtection="0"/>
    <xf numFmtId="0" fontId="6" fillId="0" borderId="0">
      <protection locked="0"/>
    </xf>
    <xf numFmtId="190" fontId="12" fillId="0" borderId="0" applyFont="0" applyFill="0" applyBorder="0" applyAlignment="0" applyProtection="0"/>
    <xf numFmtId="0" fontId="12" fillId="0" borderId="0"/>
    <xf numFmtId="0" fontId="91" fillId="0" borderId="0"/>
    <xf numFmtId="0" fontId="92" fillId="0" borderId="0" applyFill="0" applyBorder="0" applyProtection="0">
      <alignment horizontal="centerContinuous" vertical="center"/>
    </xf>
    <xf numFmtId="0" fontId="93" fillId="6" borderId="0" applyFill="0" applyBorder="0" applyProtection="0">
      <alignment horizontal="center" vertical="center"/>
    </xf>
    <xf numFmtId="231" fontId="64" fillId="0" borderId="0" applyFill="0" applyBorder="0">
      <alignment horizontal="centerContinuous"/>
    </xf>
    <xf numFmtId="0" fontId="82" fillId="0" borderId="4" applyNumberFormat="0" applyFont="0" applyFill="0" applyAlignment="0" applyProtection="0"/>
    <xf numFmtId="0" fontId="83" fillId="0" borderId="36" applyNumberFormat="0" applyFill="0" applyAlignment="0" applyProtection="0"/>
    <xf numFmtId="23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2" fillId="0" borderId="0"/>
    <xf numFmtId="0" fontId="6" fillId="0" borderId="0"/>
    <xf numFmtId="0" fontId="95" fillId="7" borderId="0" applyNumberFormat="0" applyBorder="0" applyAlignment="0" applyProtection="0">
      <alignment vertical="center"/>
    </xf>
    <xf numFmtId="0" fontId="95" fillId="8" borderId="0" applyNumberFormat="0" applyBorder="0" applyAlignment="0" applyProtection="0">
      <alignment vertical="center"/>
    </xf>
    <xf numFmtId="0" fontId="95" fillId="9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1" borderId="0" applyNumberFormat="0" applyBorder="0" applyAlignment="0" applyProtection="0">
      <alignment vertical="center"/>
    </xf>
    <xf numFmtId="0" fontId="95" fillId="12" borderId="0" applyNumberFormat="0" applyBorder="0" applyAlignment="0" applyProtection="0">
      <alignment vertical="center"/>
    </xf>
    <xf numFmtId="0" fontId="95" fillId="13" borderId="0" applyNumberFormat="0" applyBorder="0" applyAlignment="0" applyProtection="0">
      <alignment vertical="center"/>
    </xf>
    <xf numFmtId="0" fontId="95" fillId="14" borderId="0" applyNumberFormat="0" applyBorder="0" applyAlignment="0" applyProtection="0">
      <alignment vertical="center"/>
    </xf>
    <xf numFmtId="0" fontId="95" fillId="15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3" borderId="0" applyNumberFormat="0" applyBorder="0" applyAlignment="0" applyProtection="0">
      <alignment vertical="center"/>
    </xf>
    <xf numFmtId="0" fontId="95" fillId="16" borderId="0" applyNumberFormat="0" applyBorder="0" applyAlignment="0" applyProtection="0">
      <alignment vertical="center"/>
    </xf>
    <xf numFmtId="0" fontId="97" fillId="17" borderId="0" applyNumberFormat="0" applyBorder="0" applyAlignment="0" applyProtection="0">
      <alignment vertical="center"/>
    </xf>
    <xf numFmtId="0" fontId="97" fillId="14" borderId="0" applyNumberFormat="0" applyBorder="0" applyAlignment="0" applyProtection="0">
      <alignment vertical="center"/>
    </xf>
    <xf numFmtId="0" fontId="97" fillId="15" borderId="0" applyNumberFormat="0" applyBorder="0" applyAlignment="0" applyProtection="0">
      <alignment vertical="center"/>
    </xf>
    <xf numFmtId="0" fontId="97" fillId="18" borderId="0" applyNumberFormat="0" applyBorder="0" applyAlignment="0" applyProtection="0">
      <alignment vertical="center"/>
    </xf>
    <xf numFmtId="0" fontId="97" fillId="19" borderId="0" applyNumberFormat="0" applyBorder="0" applyAlignment="0" applyProtection="0">
      <alignment vertical="center"/>
    </xf>
    <xf numFmtId="0" fontId="97" fillId="20" borderId="0" applyNumberFormat="0" applyBorder="0" applyAlignment="0" applyProtection="0">
      <alignment vertical="center"/>
    </xf>
    <xf numFmtId="0" fontId="97" fillId="21" borderId="0" applyNumberFormat="0" applyBorder="0" applyAlignment="0" applyProtection="0">
      <alignment vertical="center"/>
    </xf>
    <xf numFmtId="0" fontId="97" fillId="22" borderId="0" applyNumberFormat="0" applyBorder="0" applyAlignment="0" applyProtection="0">
      <alignment vertical="center"/>
    </xf>
    <xf numFmtId="0" fontId="97" fillId="23" borderId="0" applyNumberFormat="0" applyBorder="0" applyAlignment="0" applyProtection="0">
      <alignment vertical="center"/>
    </xf>
    <xf numFmtId="0" fontId="97" fillId="18" borderId="0" applyNumberFormat="0" applyBorder="0" applyAlignment="0" applyProtection="0">
      <alignment vertical="center"/>
    </xf>
    <xf numFmtId="0" fontId="97" fillId="19" borderId="0" applyNumberFormat="0" applyBorder="0" applyAlignment="0" applyProtection="0">
      <alignment vertical="center"/>
    </xf>
    <xf numFmtId="0" fontId="97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25" borderId="54" applyNumberFormat="0" applyAlignment="0" applyProtection="0">
      <alignment vertical="center"/>
    </xf>
    <xf numFmtId="0" fontId="100" fillId="8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28" borderId="56" applyNumberFormat="0" applyAlignment="0" applyProtection="0">
      <alignment vertical="center"/>
    </xf>
    <xf numFmtId="0" fontId="6" fillId="0" borderId="0" applyFont="0" applyFill="0" applyBorder="0" applyAlignment="0" applyProtection="0"/>
    <xf numFmtId="0" fontId="104" fillId="0" borderId="57" applyNumberFormat="0" applyFill="0" applyAlignment="0" applyProtection="0">
      <alignment vertical="center"/>
    </xf>
    <xf numFmtId="0" fontId="96" fillId="0" borderId="58" applyNumberFormat="0" applyFill="0" applyAlignment="0" applyProtection="0">
      <alignment vertical="center"/>
    </xf>
    <xf numFmtId="0" fontId="105" fillId="12" borderId="54" applyNumberFormat="0" applyAlignment="0" applyProtection="0">
      <alignment vertical="center"/>
    </xf>
    <xf numFmtId="0" fontId="106" fillId="0" borderId="59" applyNumberFormat="0" applyFill="0" applyAlignment="0" applyProtection="0">
      <alignment vertical="center"/>
    </xf>
    <xf numFmtId="0" fontId="107" fillId="0" borderId="60" applyNumberFormat="0" applyFill="0" applyAlignment="0" applyProtection="0">
      <alignment vertical="center"/>
    </xf>
    <xf numFmtId="0" fontId="108" fillId="0" borderId="61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9" borderId="0" applyNumberFormat="0" applyBorder="0" applyAlignment="0" applyProtection="0">
      <alignment vertical="center"/>
    </xf>
    <xf numFmtId="0" fontId="110" fillId="25" borderId="62" applyNumberFormat="0" applyAlignment="0" applyProtection="0">
      <alignment vertic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11" fillId="0" borderId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6" fillId="0" borderId="39">
      <alignment horizontal="center"/>
    </xf>
    <xf numFmtId="0" fontId="41" fillId="25" borderId="54" applyNumberFormat="0" applyAlignment="0" applyProtection="0">
      <alignment vertical="center"/>
    </xf>
    <xf numFmtId="0" fontId="42" fillId="25" borderId="54" applyNumberFormat="0" applyAlignment="0" applyProtection="0">
      <alignment vertical="center"/>
    </xf>
    <xf numFmtId="3" fontId="45" fillId="0" borderId="19">
      <alignment horizontal="center"/>
    </xf>
    <xf numFmtId="0" fontId="2" fillId="26" borderId="55" applyNumberFormat="0" applyFont="0" applyAlignment="0" applyProtection="0">
      <alignment vertical="center"/>
    </xf>
    <xf numFmtId="0" fontId="59" fillId="0" borderId="58" applyNumberFormat="0" applyFill="0" applyAlignment="0" applyProtection="0">
      <alignment vertical="center"/>
    </xf>
    <xf numFmtId="0" fontId="60" fillId="0" borderId="58" applyNumberFormat="0" applyFill="0" applyAlignment="0" applyProtection="0">
      <alignment vertical="center"/>
    </xf>
    <xf numFmtId="0" fontId="62" fillId="12" borderId="54" applyNumberFormat="0" applyAlignment="0" applyProtection="0">
      <alignment vertical="center"/>
    </xf>
    <xf numFmtId="0" fontId="63" fillId="12" borderId="54" applyNumberFormat="0" applyAlignment="0" applyProtection="0">
      <alignment vertical="center"/>
    </xf>
    <xf numFmtId="0" fontId="71" fillId="25" borderId="62" applyNumberFormat="0" applyAlignment="0" applyProtection="0">
      <alignment vertical="center"/>
    </xf>
    <xf numFmtId="0" fontId="72" fillId="25" borderId="62" applyNumberFormat="0" applyAlignment="0" applyProtection="0">
      <alignment vertical="center"/>
    </xf>
    <xf numFmtId="210" fontId="12" fillId="0" borderId="1"/>
    <xf numFmtId="0" fontId="86" fillId="0" borderId="25">
      <alignment horizontal="left" vertical="center"/>
    </xf>
    <xf numFmtId="10" fontId="84" fillId="30" borderId="1" applyNumberFormat="0" applyBorder="0" applyAlignment="0" applyProtection="0"/>
    <xf numFmtId="0" fontId="99" fillId="25" borderId="54" applyNumberFormat="0" applyAlignment="0" applyProtection="0">
      <alignment vertical="center"/>
    </xf>
    <xf numFmtId="0" fontId="96" fillId="0" borderId="58" applyNumberFormat="0" applyFill="0" applyAlignment="0" applyProtection="0">
      <alignment vertical="center"/>
    </xf>
    <xf numFmtId="0" fontId="105" fillId="12" borderId="54" applyNumberFormat="0" applyAlignment="0" applyProtection="0">
      <alignment vertical="center"/>
    </xf>
    <xf numFmtId="0" fontId="110" fillId="25" borderId="62" applyNumberFormat="0" applyAlignment="0" applyProtection="0">
      <alignment vertical="center"/>
    </xf>
    <xf numFmtId="0" fontId="112" fillId="0" borderId="0">
      <alignment vertical="center"/>
    </xf>
    <xf numFmtId="0" fontId="41" fillId="25" borderId="54" applyNumberFormat="0" applyAlignment="0" applyProtection="0">
      <alignment vertical="center"/>
    </xf>
    <xf numFmtId="0" fontId="42" fillId="25" borderId="54" applyNumberFormat="0" applyAlignment="0" applyProtection="0">
      <alignment vertical="center"/>
    </xf>
    <xf numFmtId="3" fontId="45" fillId="0" borderId="19">
      <alignment horizontal="center"/>
    </xf>
    <xf numFmtId="0" fontId="2" fillId="26" borderId="55" applyNumberFormat="0" applyFont="0" applyAlignment="0" applyProtection="0">
      <alignment vertical="center"/>
    </xf>
    <xf numFmtId="0" fontId="59" fillId="0" borderId="58" applyNumberFormat="0" applyFill="0" applyAlignment="0" applyProtection="0">
      <alignment vertical="center"/>
    </xf>
    <xf numFmtId="0" fontId="60" fillId="0" borderId="58" applyNumberFormat="0" applyFill="0" applyAlignment="0" applyProtection="0">
      <alignment vertical="center"/>
    </xf>
    <xf numFmtId="0" fontId="62" fillId="12" borderId="54" applyNumberFormat="0" applyAlignment="0" applyProtection="0">
      <alignment vertical="center"/>
    </xf>
    <xf numFmtId="0" fontId="63" fillId="12" borderId="54" applyNumberFormat="0" applyAlignment="0" applyProtection="0">
      <alignment vertical="center"/>
    </xf>
    <xf numFmtId="0" fontId="71" fillId="25" borderId="62" applyNumberFormat="0" applyAlignment="0" applyProtection="0">
      <alignment vertical="center"/>
    </xf>
    <xf numFmtId="0" fontId="72" fillId="25" borderId="62" applyNumberFormat="0" applyAlignment="0" applyProtection="0">
      <alignment vertical="center"/>
    </xf>
    <xf numFmtId="210" fontId="12" fillId="0" borderId="1"/>
    <xf numFmtId="0" fontId="86" fillId="0" borderId="25">
      <alignment horizontal="left" vertical="center"/>
    </xf>
    <xf numFmtId="10" fontId="84" fillId="30" borderId="1" applyNumberFormat="0" applyBorder="0" applyAlignment="0" applyProtection="0"/>
    <xf numFmtId="0" fontId="99" fillId="25" borderId="54" applyNumberFormat="0" applyAlignment="0" applyProtection="0">
      <alignment vertical="center"/>
    </xf>
    <xf numFmtId="0" fontId="96" fillId="0" borderId="58" applyNumberFormat="0" applyFill="0" applyAlignment="0" applyProtection="0">
      <alignment vertical="center"/>
    </xf>
    <xf numFmtId="0" fontId="105" fillId="12" borderId="54" applyNumberFormat="0" applyAlignment="0" applyProtection="0">
      <alignment vertical="center"/>
    </xf>
    <xf numFmtId="0" fontId="110" fillId="25" borderId="62" applyNumberFormat="0" applyAlignment="0" applyProtection="0">
      <alignment vertical="center"/>
    </xf>
    <xf numFmtId="0" fontId="112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2" fillId="0" borderId="0"/>
    <xf numFmtId="41" fontId="2" fillId="0" borderId="0" applyFont="0" applyFill="0" applyBorder="0" applyAlignment="0" applyProtection="0"/>
    <xf numFmtId="0" fontId="112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6" fillId="0" borderId="0" applyBorder="0"/>
    <xf numFmtId="0" fontId="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6" fillId="0" borderId="64">
      <alignment horizontal="left" vertical="center"/>
    </xf>
    <xf numFmtId="0" fontId="72" fillId="25" borderId="68" applyNumberFormat="0" applyAlignment="0" applyProtection="0">
      <alignment vertical="center"/>
    </xf>
    <xf numFmtId="0" fontId="71" fillId="25" borderId="68" applyNumberFormat="0" applyAlignment="0" applyProtection="0">
      <alignment vertical="center"/>
    </xf>
    <xf numFmtId="0" fontId="63" fillId="12" borderId="65" applyNumberFormat="0" applyAlignment="0" applyProtection="0">
      <alignment vertical="center"/>
    </xf>
    <xf numFmtId="0" fontId="62" fillId="12" borderId="65" applyNumberFormat="0" applyAlignment="0" applyProtection="0">
      <alignment vertical="center"/>
    </xf>
    <xf numFmtId="0" fontId="60" fillId="0" borderId="67" applyNumberFormat="0" applyFill="0" applyAlignment="0" applyProtection="0">
      <alignment vertical="center"/>
    </xf>
    <xf numFmtId="0" fontId="59" fillId="0" borderId="67" applyNumberFormat="0" applyFill="0" applyAlignment="0" applyProtection="0">
      <alignment vertical="center"/>
    </xf>
    <xf numFmtId="0" fontId="2" fillId="26" borderId="66" applyNumberFormat="0" applyFont="0" applyAlignment="0" applyProtection="0">
      <alignment vertical="center"/>
    </xf>
    <xf numFmtId="0" fontId="42" fillId="25" borderId="65" applyNumberFormat="0" applyAlignment="0" applyProtection="0">
      <alignment vertical="center"/>
    </xf>
    <xf numFmtId="0" fontId="41" fillId="25" borderId="65" applyNumberFormat="0" applyAlignment="0" applyProtection="0">
      <alignment vertical="center"/>
    </xf>
    <xf numFmtId="0" fontId="110" fillId="25" borderId="68" applyNumberFormat="0" applyAlignment="0" applyProtection="0">
      <alignment vertical="center"/>
    </xf>
    <xf numFmtId="0" fontId="105" fillId="12" borderId="65" applyNumberFormat="0" applyAlignment="0" applyProtection="0">
      <alignment vertical="center"/>
    </xf>
    <xf numFmtId="0" fontId="99" fillId="25" borderId="65" applyNumberFormat="0" applyAlignment="0" applyProtection="0">
      <alignment vertical="center"/>
    </xf>
    <xf numFmtId="0" fontId="72" fillId="25" borderId="68" applyNumberFormat="0" applyAlignment="0" applyProtection="0">
      <alignment vertical="center"/>
    </xf>
    <xf numFmtId="0" fontId="63" fillId="12" borderId="65" applyNumberFormat="0" applyAlignment="0" applyProtection="0">
      <alignment vertical="center"/>
    </xf>
    <xf numFmtId="0" fontId="62" fillId="12" borderId="65" applyNumberFormat="0" applyAlignment="0" applyProtection="0">
      <alignment vertical="center"/>
    </xf>
    <xf numFmtId="0" fontId="59" fillId="0" borderId="67" applyNumberFormat="0" applyFill="0" applyAlignment="0" applyProtection="0">
      <alignment vertical="center"/>
    </xf>
    <xf numFmtId="0" fontId="2" fillId="26" borderId="66" applyNumberFormat="0" applyFont="0" applyAlignment="0" applyProtection="0">
      <alignment vertical="center"/>
    </xf>
    <xf numFmtId="0" fontId="42" fillId="25" borderId="65" applyNumberFormat="0" applyAlignment="0" applyProtection="0">
      <alignment vertical="center"/>
    </xf>
    <xf numFmtId="0" fontId="41" fillId="25" borderId="65" applyNumberFormat="0" applyAlignment="0" applyProtection="0">
      <alignment vertical="center"/>
    </xf>
    <xf numFmtId="0" fontId="62" fillId="12" borderId="70" applyNumberFormat="0" applyAlignment="0" applyProtection="0">
      <alignment vertical="center"/>
    </xf>
    <xf numFmtId="0" fontId="60" fillId="0" borderId="72" applyNumberFormat="0" applyFill="0" applyAlignment="0" applyProtection="0">
      <alignment vertical="center"/>
    </xf>
    <xf numFmtId="0" fontId="71" fillId="25" borderId="73" applyNumberFormat="0" applyAlignment="0" applyProtection="0">
      <alignment vertical="center"/>
    </xf>
    <xf numFmtId="0" fontId="41" fillId="25" borderId="70" applyNumberFormat="0" applyAlignment="0" applyProtection="0">
      <alignment vertical="center"/>
    </xf>
    <xf numFmtId="0" fontId="59" fillId="0" borderId="72" applyNumberFormat="0" applyFill="0" applyAlignment="0" applyProtection="0">
      <alignment vertical="center"/>
    </xf>
    <xf numFmtId="0" fontId="2" fillId="26" borderId="71" applyNumberFormat="0" applyFont="0" applyAlignment="0" applyProtection="0">
      <alignment vertical="center"/>
    </xf>
    <xf numFmtId="0" fontId="96" fillId="0" borderId="72" applyNumberFormat="0" applyFill="0" applyAlignment="0" applyProtection="0">
      <alignment vertical="center"/>
    </xf>
    <xf numFmtId="0" fontId="41" fillId="25" borderId="65" applyNumberFormat="0" applyAlignment="0" applyProtection="0">
      <alignment vertical="center"/>
    </xf>
    <xf numFmtId="0" fontId="42" fillId="25" borderId="65" applyNumberFormat="0" applyAlignment="0" applyProtection="0">
      <alignment vertical="center"/>
    </xf>
    <xf numFmtId="0" fontId="72" fillId="25" borderId="73" applyNumberFormat="0" applyAlignment="0" applyProtection="0">
      <alignment vertical="center"/>
    </xf>
    <xf numFmtId="0" fontId="2" fillId="26" borderId="66" applyNumberFormat="0" applyFont="0" applyAlignment="0" applyProtection="0">
      <alignment vertical="center"/>
    </xf>
    <xf numFmtId="0" fontId="59" fillId="0" borderId="67" applyNumberFormat="0" applyFill="0" applyAlignment="0" applyProtection="0">
      <alignment vertical="center"/>
    </xf>
    <xf numFmtId="0" fontId="60" fillId="0" borderId="67" applyNumberFormat="0" applyFill="0" applyAlignment="0" applyProtection="0">
      <alignment vertical="center"/>
    </xf>
    <xf numFmtId="0" fontId="96" fillId="0" borderId="72" applyNumberFormat="0" applyFill="0" applyAlignment="0" applyProtection="0">
      <alignment vertical="center"/>
    </xf>
    <xf numFmtId="0" fontId="62" fillId="12" borderId="65" applyNumberFormat="0" applyAlignment="0" applyProtection="0">
      <alignment vertical="center"/>
    </xf>
    <xf numFmtId="0" fontId="63" fillId="12" borderId="65" applyNumberFormat="0" applyAlignment="0" applyProtection="0">
      <alignment vertical="center"/>
    </xf>
    <xf numFmtId="0" fontId="105" fillId="12" borderId="70" applyNumberFormat="0" applyAlignment="0" applyProtection="0">
      <alignment vertical="center"/>
    </xf>
    <xf numFmtId="210" fontId="12" fillId="0" borderId="75"/>
    <xf numFmtId="0" fontId="60" fillId="0" borderId="72" applyNumberFormat="0" applyFill="0" applyAlignment="0" applyProtection="0">
      <alignment vertical="center"/>
    </xf>
    <xf numFmtId="0" fontId="71" fillId="25" borderId="68" applyNumberFormat="0" applyAlignment="0" applyProtection="0">
      <alignment vertical="center"/>
    </xf>
    <xf numFmtId="0" fontId="72" fillId="25" borderId="68" applyNumberFormat="0" applyAlignment="0" applyProtection="0">
      <alignment vertical="center"/>
    </xf>
    <xf numFmtId="0" fontId="99" fillId="25" borderId="70" applyNumberFormat="0" applyAlignment="0" applyProtection="0">
      <alignment vertical="center"/>
    </xf>
    <xf numFmtId="210" fontId="12" fillId="0" borderId="69"/>
    <xf numFmtId="10" fontId="84" fillId="30" borderId="69" applyNumberFormat="0" applyBorder="0" applyAlignment="0" applyProtection="0"/>
    <xf numFmtId="0" fontId="105" fillId="12" borderId="70" applyNumberFormat="0" applyAlignment="0" applyProtection="0">
      <alignment vertical="center"/>
    </xf>
    <xf numFmtId="0" fontId="99" fillId="25" borderId="70" applyNumberFormat="0" applyAlignment="0" applyProtection="0">
      <alignment vertical="center"/>
    </xf>
    <xf numFmtId="0" fontId="60" fillId="0" borderId="72" applyNumberFormat="0" applyFill="0" applyAlignment="0" applyProtection="0">
      <alignment vertical="center"/>
    </xf>
    <xf numFmtId="0" fontId="71" fillId="25" borderId="73" applyNumberFormat="0" applyAlignment="0" applyProtection="0">
      <alignment vertical="center"/>
    </xf>
    <xf numFmtId="0" fontId="42" fillId="25" borderId="70" applyNumberFormat="0" applyAlignment="0" applyProtection="0">
      <alignment vertical="center"/>
    </xf>
    <xf numFmtId="0" fontId="59" fillId="0" borderId="72" applyNumberFormat="0" applyFill="0" applyAlignment="0" applyProtection="0">
      <alignment vertical="center"/>
    </xf>
    <xf numFmtId="0" fontId="110" fillId="25" borderId="73" applyNumberFormat="0" applyAlignment="0" applyProtection="0">
      <alignment vertical="center"/>
    </xf>
    <xf numFmtId="0" fontId="42" fillId="25" borderId="70" applyNumberFormat="0" applyAlignment="0" applyProtection="0">
      <alignment vertical="center"/>
    </xf>
    <xf numFmtId="0" fontId="59" fillId="0" borderId="72" applyNumberFormat="0" applyFill="0" applyAlignment="0" applyProtection="0">
      <alignment vertical="center"/>
    </xf>
    <xf numFmtId="10" fontId="84" fillId="30" borderId="75" applyNumberFormat="0" applyBorder="0" applyAlignment="0" applyProtection="0"/>
    <xf numFmtId="0" fontId="86" fillId="0" borderId="64">
      <alignment horizontal="left" vertical="center"/>
    </xf>
    <xf numFmtId="0" fontId="86" fillId="0" borderId="64">
      <alignment horizontal="left" vertical="center"/>
    </xf>
    <xf numFmtId="0" fontId="71" fillId="25" borderId="68" applyNumberFormat="0" applyAlignment="0" applyProtection="0">
      <alignment vertical="center"/>
    </xf>
    <xf numFmtId="0" fontId="60" fillId="0" borderId="67" applyNumberFormat="0" applyFill="0" applyAlignment="0" applyProtection="0">
      <alignment vertical="center"/>
    </xf>
    <xf numFmtId="0" fontId="96" fillId="0" borderId="72" applyNumberFormat="0" applyFill="0" applyAlignment="0" applyProtection="0">
      <alignment vertical="center"/>
    </xf>
    <xf numFmtId="10" fontId="84" fillId="30" borderId="74" applyNumberFormat="0" applyBorder="0" applyAlignment="0" applyProtection="0"/>
    <xf numFmtId="0" fontId="110" fillId="25" borderId="73" applyNumberFormat="0" applyAlignment="0" applyProtection="0">
      <alignment vertical="center"/>
    </xf>
    <xf numFmtId="0" fontId="99" fillId="25" borderId="65" applyNumberFormat="0" applyAlignment="0" applyProtection="0">
      <alignment vertical="center"/>
    </xf>
    <xf numFmtId="0" fontId="96" fillId="0" borderId="67" applyNumberFormat="0" applyFill="0" applyAlignment="0" applyProtection="0">
      <alignment vertical="center"/>
    </xf>
    <xf numFmtId="0" fontId="105" fillId="12" borderId="65" applyNumberFormat="0" applyAlignment="0" applyProtection="0">
      <alignment vertical="center"/>
    </xf>
    <xf numFmtId="0" fontId="110" fillId="25" borderId="68" applyNumberFormat="0" applyAlignment="0" applyProtection="0">
      <alignment vertical="center"/>
    </xf>
    <xf numFmtId="0" fontId="42" fillId="25" borderId="70" applyNumberFormat="0" applyAlignment="0" applyProtection="0">
      <alignment vertical="center"/>
    </xf>
    <xf numFmtId="0" fontId="96" fillId="0" borderId="67" applyNumberFormat="0" applyFill="0" applyAlignment="0" applyProtection="0">
      <alignment vertical="center"/>
    </xf>
    <xf numFmtId="0" fontId="63" fillId="12" borderId="70" applyNumberFormat="0" applyAlignment="0" applyProtection="0">
      <alignment vertical="center"/>
    </xf>
    <xf numFmtId="0" fontId="2" fillId="26" borderId="71" applyNumberFormat="0" applyFont="0" applyAlignment="0" applyProtection="0">
      <alignment vertical="center"/>
    </xf>
    <xf numFmtId="0" fontId="41" fillId="25" borderId="70" applyNumberFormat="0" applyAlignment="0" applyProtection="0">
      <alignment vertical="center"/>
    </xf>
    <xf numFmtId="0" fontId="62" fillId="12" borderId="70" applyNumberFormat="0" applyAlignment="0" applyProtection="0">
      <alignment vertical="center"/>
    </xf>
    <xf numFmtId="0" fontId="72" fillId="25" borderId="73" applyNumberFormat="0" applyAlignment="0" applyProtection="0">
      <alignment vertical="center"/>
    </xf>
    <xf numFmtId="0" fontId="105" fillId="12" borderId="70" applyNumberFormat="0" applyAlignment="0" applyProtection="0">
      <alignment vertical="center"/>
    </xf>
    <xf numFmtId="0" fontId="99" fillId="25" borderId="70" applyNumberFormat="0" applyAlignment="0" applyProtection="0">
      <alignment vertical="center"/>
    </xf>
    <xf numFmtId="0" fontId="63" fillId="12" borderId="70" applyNumberFormat="0" applyAlignment="0" applyProtection="0">
      <alignment vertical="center"/>
    </xf>
    <xf numFmtId="0" fontId="2" fillId="26" borderId="71" applyNumberFormat="0" applyFont="0" applyAlignment="0" applyProtection="0">
      <alignment vertical="center"/>
    </xf>
    <xf numFmtId="0" fontId="110" fillId="25" borderId="73" applyNumberFormat="0" applyAlignment="0" applyProtection="0">
      <alignment vertical="center"/>
    </xf>
    <xf numFmtId="0" fontId="62" fillId="12" borderId="70" applyNumberFormat="0" applyAlignment="0" applyProtection="0">
      <alignment vertical="center"/>
    </xf>
    <xf numFmtId="0" fontId="71" fillId="25" borderId="73" applyNumberFormat="0" applyAlignment="0" applyProtection="0">
      <alignment vertical="center"/>
    </xf>
    <xf numFmtId="0" fontId="72" fillId="25" borderId="73" applyNumberFormat="0" applyAlignment="0" applyProtection="0">
      <alignment vertical="center"/>
    </xf>
    <xf numFmtId="0" fontId="63" fillId="12" borderId="70" applyNumberFormat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41" fontId="115" fillId="0" borderId="0" applyFont="0" applyFill="0" applyBorder="0" applyAlignment="0" applyProtection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7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>
      <alignment vertical="center"/>
    </xf>
    <xf numFmtId="0" fontId="116" fillId="3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7" borderId="0" applyNumberFormat="0" applyBorder="0" applyAlignment="0" applyProtection="0">
      <alignment vertical="center"/>
    </xf>
    <xf numFmtId="0" fontId="115" fillId="7" borderId="0" applyNumberFormat="0" applyBorder="0" applyAlignment="0" applyProtection="0">
      <alignment vertical="center"/>
    </xf>
    <xf numFmtId="0" fontId="115" fillId="8" borderId="0" applyNumberFormat="0" applyBorder="0" applyAlignment="0" applyProtection="0">
      <alignment vertical="center"/>
    </xf>
    <xf numFmtId="0" fontId="115" fillId="8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10" borderId="0" applyNumberFormat="0" applyBorder="0" applyAlignment="0" applyProtection="0">
      <alignment vertical="center"/>
    </xf>
    <xf numFmtId="0" fontId="115" fillId="10" borderId="0" applyNumberFormat="0" applyBorder="0" applyAlignment="0" applyProtection="0">
      <alignment vertical="center"/>
    </xf>
    <xf numFmtId="0" fontId="115" fillId="11" borderId="0" applyNumberFormat="0" applyBorder="0" applyAlignment="0" applyProtection="0">
      <alignment vertical="center"/>
    </xf>
    <xf numFmtId="0" fontId="115" fillId="11" borderId="0" applyNumberFormat="0" applyBorder="0" applyAlignment="0" applyProtection="0">
      <alignment vertical="center"/>
    </xf>
    <xf numFmtId="0" fontId="115" fillId="12" borderId="0" applyNumberFormat="0" applyBorder="0" applyAlignment="0" applyProtection="0">
      <alignment vertical="center"/>
    </xf>
    <xf numFmtId="0" fontId="115" fillId="12" borderId="0" applyNumberFormat="0" applyBorder="0" applyAlignment="0" applyProtection="0">
      <alignment vertical="center"/>
    </xf>
    <xf numFmtId="0" fontId="115" fillId="13" borderId="0" applyNumberFormat="0" applyBorder="0" applyAlignment="0" applyProtection="0">
      <alignment vertical="center"/>
    </xf>
    <xf numFmtId="0" fontId="115" fillId="13" borderId="0" applyNumberFormat="0" applyBorder="0" applyAlignment="0" applyProtection="0">
      <alignment vertical="center"/>
    </xf>
    <xf numFmtId="0" fontId="115" fillId="14" borderId="0" applyNumberFormat="0" applyBorder="0" applyAlignment="0" applyProtection="0">
      <alignment vertical="center"/>
    </xf>
    <xf numFmtId="0" fontId="115" fillId="14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15" fillId="10" borderId="0" applyNumberFormat="0" applyBorder="0" applyAlignment="0" applyProtection="0">
      <alignment vertical="center"/>
    </xf>
    <xf numFmtId="0" fontId="115" fillId="10" borderId="0" applyNumberFormat="0" applyBorder="0" applyAlignment="0" applyProtection="0">
      <alignment vertical="center"/>
    </xf>
    <xf numFmtId="0" fontId="115" fillId="13" borderId="0" applyNumberFormat="0" applyBorder="0" applyAlignment="0" applyProtection="0">
      <alignment vertical="center"/>
    </xf>
    <xf numFmtId="0" fontId="115" fillId="13" borderId="0" applyNumberFormat="0" applyBorder="0" applyAlignment="0" applyProtection="0">
      <alignment vertical="center"/>
    </xf>
    <xf numFmtId="0" fontId="115" fillId="16" borderId="0" applyNumberFormat="0" applyBorder="0" applyAlignment="0" applyProtection="0">
      <alignment vertical="center"/>
    </xf>
    <xf numFmtId="0" fontId="115" fillId="16" borderId="0" applyNumberFormat="0" applyBorder="0" applyAlignment="0" applyProtection="0">
      <alignment vertical="center"/>
    </xf>
    <xf numFmtId="0" fontId="115" fillId="17" borderId="0" applyNumberFormat="0" applyBorder="0" applyAlignment="0" applyProtection="0">
      <alignment vertical="center"/>
    </xf>
    <xf numFmtId="0" fontId="115" fillId="17" borderId="0" applyNumberFormat="0" applyBorder="0" applyAlignment="0" applyProtection="0">
      <alignment vertical="center"/>
    </xf>
    <xf numFmtId="0" fontId="115" fillId="14" borderId="0" applyNumberFormat="0" applyBorder="0" applyAlignment="0" applyProtection="0">
      <alignment vertical="center"/>
    </xf>
    <xf numFmtId="0" fontId="115" fillId="14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15" fillId="18" borderId="0" applyNumberFormat="0" applyBorder="0" applyAlignment="0" applyProtection="0">
      <alignment vertical="center"/>
    </xf>
    <xf numFmtId="0" fontId="115" fillId="18" borderId="0" applyNumberFormat="0" applyBorder="0" applyAlignment="0" applyProtection="0">
      <alignment vertical="center"/>
    </xf>
    <xf numFmtId="0" fontId="115" fillId="19" borderId="0" applyNumberFormat="0" applyBorder="0" applyAlignment="0" applyProtection="0">
      <alignment vertical="center"/>
    </xf>
    <xf numFmtId="0" fontId="115" fillId="19" borderId="0" applyNumberFormat="0" applyBorder="0" applyAlignment="0" applyProtection="0">
      <alignment vertical="center"/>
    </xf>
    <xf numFmtId="0" fontId="115" fillId="20" borderId="0" applyNumberFormat="0" applyBorder="0" applyAlignment="0" applyProtection="0">
      <alignment vertical="center"/>
    </xf>
    <xf numFmtId="0" fontId="115" fillId="20" borderId="0" applyNumberFormat="0" applyBorder="0" applyAlignment="0" applyProtection="0">
      <alignment vertical="center"/>
    </xf>
    <xf numFmtId="38" fontId="84" fillId="6" borderId="0" applyNumberFormat="0" applyBorder="0" applyAlignment="0" applyProtection="0"/>
    <xf numFmtId="10" fontId="84" fillId="6" borderId="1" applyNumberFormat="0" applyBorder="0" applyAlignment="0" applyProtection="0"/>
    <xf numFmtId="239" fontId="2" fillId="0" borderId="0"/>
    <xf numFmtId="0" fontId="115" fillId="21" borderId="0" applyNumberFormat="0" applyBorder="0" applyAlignment="0" applyProtection="0">
      <alignment vertical="center"/>
    </xf>
    <xf numFmtId="0" fontId="115" fillId="21" borderId="0" applyNumberFormat="0" applyBorder="0" applyAlignment="0" applyProtection="0">
      <alignment vertical="center"/>
    </xf>
    <xf numFmtId="0" fontId="115" fillId="22" borderId="0" applyNumberFormat="0" applyBorder="0" applyAlignment="0" applyProtection="0">
      <alignment vertical="center"/>
    </xf>
    <xf numFmtId="0" fontId="115" fillId="22" borderId="0" applyNumberFormat="0" applyBorder="0" applyAlignment="0" applyProtection="0">
      <alignment vertical="center"/>
    </xf>
    <xf numFmtId="0" fontId="115" fillId="23" borderId="0" applyNumberFormat="0" applyBorder="0" applyAlignment="0" applyProtection="0">
      <alignment vertical="center"/>
    </xf>
    <xf numFmtId="0" fontId="115" fillId="23" borderId="0" applyNumberFormat="0" applyBorder="0" applyAlignment="0" applyProtection="0">
      <alignment vertical="center"/>
    </xf>
    <xf numFmtId="0" fontId="115" fillId="18" borderId="0" applyNumberFormat="0" applyBorder="0" applyAlignment="0" applyProtection="0">
      <alignment vertical="center"/>
    </xf>
    <xf numFmtId="0" fontId="115" fillId="18" borderId="0" applyNumberFormat="0" applyBorder="0" applyAlignment="0" applyProtection="0">
      <alignment vertical="center"/>
    </xf>
    <xf numFmtId="0" fontId="115" fillId="19" borderId="0" applyNumberFormat="0" applyBorder="0" applyAlignment="0" applyProtection="0">
      <alignment vertical="center"/>
    </xf>
    <xf numFmtId="0" fontId="115" fillId="19" borderId="0" applyNumberFormat="0" applyBorder="0" applyAlignment="0" applyProtection="0">
      <alignment vertical="center"/>
    </xf>
    <xf numFmtId="0" fontId="115" fillId="24" borderId="0" applyNumberFormat="0" applyBorder="0" applyAlignment="0" applyProtection="0">
      <alignment vertical="center"/>
    </xf>
    <xf numFmtId="0" fontId="115" fillId="2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5" borderId="95" applyNumberFormat="0" applyAlignment="0" applyProtection="0">
      <alignment vertical="center"/>
    </xf>
    <xf numFmtId="0" fontId="115" fillId="25" borderId="95" applyNumberFormat="0" applyAlignment="0" applyProtection="0">
      <alignment vertical="center"/>
    </xf>
    <xf numFmtId="0" fontId="115" fillId="8" borderId="0" applyNumberFormat="0" applyBorder="0" applyAlignment="0" applyProtection="0">
      <alignment vertical="center"/>
    </xf>
    <xf numFmtId="0" fontId="115" fillId="8" borderId="0" applyNumberFormat="0" applyBorder="0" applyAlignment="0" applyProtection="0">
      <alignment vertical="center"/>
    </xf>
    <xf numFmtId="0" fontId="115" fillId="26" borderId="96" applyNumberFormat="0" applyFont="0" applyAlignment="0" applyProtection="0">
      <alignment vertical="center"/>
    </xf>
    <xf numFmtId="0" fontId="115" fillId="26" borderId="96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0" fontId="115" fillId="27" borderId="0" applyNumberFormat="0" applyBorder="0" applyAlignment="0" applyProtection="0">
      <alignment vertical="center"/>
    </xf>
    <xf numFmtId="0" fontId="115" fillId="27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8" borderId="56" applyNumberFormat="0" applyAlignment="0" applyProtection="0">
      <alignment vertical="center"/>
    </xf>
    <xf numFmtId="0" fontId="115" fillId="28" borderId="56" applyNumberFormat="0" applyAlignment="0" applyProtection="0">
      <alignment vertical="center"/>
    </xf>
    <xf numFmtId="41" fontId="36" fillId="0" borderId="0" applyFont="0" applyFill="0" applyBorder="0" applyAlignment="0" applyProtection="0"/>
    <xf numFmtId="41" fontId="115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0" fontId="115" fillId="0" borderId="57" applyNumberFormat="0" applyFill="0" applyAlignment="0" applyProtection="0">
      <alignment vertical="center"/>
    </xf>
    <xf numFmtId="0" fontId="115" fillId="0" borderId="57" applyNumberFormat="0" applyFill="0" applyAlignment="0" applyProtection="0">
      <alignment vertical="center"/>
    </xf>
    <xf numFmtId="0" fontId="115" fillId="0" borderId="97" applyNumberFormat="0" applyFill="0" applyAlignment="0" applyProtection="0">
      <alignment vertical="center"/>
    </xf>
    <xf numFmtId="0" fontId="115" fillId="0" borderId="97" applyNumberFormat="0" applyFill="0" applyAlignment="0" applyProtection="0">
      <alignment vertical="center"/>
    </xf>
    <xf numFmtId="0" fontId="115" fillId="12" borderId="95" applyNumberFormat="0" applyAlignment="0" applyProtection="0">
      <alignment vertical="center"/>
    </xf>
    <xf numFmtId="0" fontId="115" fillId="12" borderId="95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59" applyNumberFormat="0" applyFill="0" applyAlignment="0" applyProtection="0">
      <alignment vertical="center"/>
    </xf>
    <xf numFmtId="0" fontId="115" fillId="0" borderId="59" applyNumberFormat="0" applyFill="0" applyAlignment="0" applyProtection="0">
      <alignment vertical="center"/>
    </xf>
    <xf numFmtId="0" fontId="115" fillId="0" borderId="60" applyNumberFormat="0" applyFill="0" applyAlignment="0" applyProtection="0">
      <alignment vertical="center"/>
    </xf>
    <xf numFmtId="0" fontId="115" fillId="0" borderId="60" applyNumberFormat="0" applyFill="0" applyAlignment="0" applyProtection="0">
      <alignment vertical="center"/>
    </xf>
    <xf numFmtId="0" fontId="115" fillId="0" borderId="61" applyNumberFormat="0" applyFill="0" applyAlignment="0" applyProtection="0">
      <alignment vertical="center"/>
    </xf>
    <xf numFmtId="0" fontId="115" fillId="0" borderId="61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6" fillId="34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25" borderId="98" applyNumberFormat="0" applyAlignment="0" applyProtection="0">
      <alignment vertical="center"/>
    </xf>
    <xf numFmtId="0" fontId="115" fillId="25" borderId="98" applyNumberFormat="0" applyAlignment="0" applyProtection="0">
      <alignment vertical="center"/>
    </xf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36" fillId="0" borderId="0"/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36" fillId="0" borderId="0"/>
    <xf numFmtId="0" fontId="2" fillId="0" borderId="0">
      <alignment vertical="center"/>
    </xf>
    <xf numFmtId="0" fontId="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8" fillId="0" borderId="0">
      <alignment vertical="center"/>
    </xf>
    <xf numFmtId="0" fontId="113" fillId="0" borderId="0">
      <alignment vertical="center"/>
    </xf>
    <xf numFmtId="0" fontId="2" fillId="0" borderId="0">
      <alignment vertical="center"/>
    </xf>
    <xf numFmtId="0" fontId="113" fillId="0" borderId="0">
      <alignment vertical="center"/>
    </xf>
    <xf numFmtId="0" fontId="2" fillId="0" borderId="0">
      <alignment vertical="center"/>
    </xf>
    <xf numFmtId="0" fontId="113" fillId="0" borderId="0">
      <alignment vertical="center"/>
    </xf>
    <xf numFmtId="0" fontId="2" fillId="0" borderId="0">
      <alignment vertical="center"/>
    </xf>
    <xf numFmtId="0" fontId="113" fillId="0" borderId="0">
      <alignment vertical="center"/>
    </xf>
    <xf numFmtId="0" fontId="2" fillId="0" borderId="0">
      <alignment vertical="center"/>
    </xf>
    <xf numFmtId="0" fontId="113" fillId="0" borderId="0">
      <alignment vertical="center"/>
    </xf>
    <xf numFmtId="0" fontId="2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2" fillId="0" borderId="0"/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2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28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2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3" fillId="0" borderId="0">
      <alignment vertical="center"/>
    </xf>
    <xf numFmtId="0" fontId="115" fillId="0" borderId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"/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63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42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210" fontId="12" fillId="0" borderId="119"/>
    <xf numFmtId="0" fontId="60" fillId="0" borderId="117" applyNumberFormat="0" applyFill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210" fontId="12" fillId="0" borderId="113"/>
    <xf numFmtId="0" fontId="60" fillId="0" borderId="117" applyNumberFormat="0" applyFill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01"/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10" fontId="84" fillId="30" borderId="119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13"/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210" fontId="12" fillId="0" borderId="1"/>
    <xf numFmtId="0" fontId="62" fillId="12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105" fillId="12" borderId="95" applyNumberFormat="0" applyAlignment="0" applyProtection="0">
      <alignment vertical="center"/>
    </xf>
    <xf numFmtId="210" fontId="12" fillId="0" borderId="101"/>
    <xf numFmtId="0" fontId="60" fillId="0" borderId="97" applyNumberFormat="0" applyFill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210" fontId="12" fillId="0" borderId="101"/>
    <xf numFmtId="10" fontId="84" fillId="30" borderId="101" applyNumberFormat="0" applyBorder="0" applyAlignment="0" applyProtection="0"/>
    <xf numFmtId="0" fontId="105" fillId="12" borderId="95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10" fontId="84" fillId="30" borderId="101" applyNumberFormat="0" applyBorder="0" applyAlignment="0" applyProtection="0"/>
    <xf numFmtId="0" fontId="71" fillId="25" borderId="98" applyNumberFormat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10" fontId="84" fillId="30" borderId="101" applyNumberFormat="0" applyBorder="0" applyAlignment="0" applyProtection="0"/>
    <xf numFmtId="0" fontId="110" fillId="25" borderId="98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210" fontId="12" fillId="0" borderId="119"/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181" fontId="6" fillId="0" borderId="0" applyFont="0" applyFill="0" applyBorder="0" applyAlignment="0" applyProtection="0"/>
    <xf numFmtId="0" fontId="41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86" fillId="0" borderId="64">
      <alignment horizontal="left"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15" fillId="25" borderId="118" applyNumberFormat="0" applyAlignment="0" applyProtection="0">
      <alignment vertical="center"/>
    </xf>
    <xf numFmtId="0" fontId="86" fillId="0" borderId="120">
      <alignment horizontal="left" vertical="center"/>
    </xf>
    <xf numFmtId="0" fontId="60" fillId="0" borderId="117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210" fontId="12" fillId="0" borderId="119"/>
    <xf numFmtId="0" fontId="115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10" fontId="84" fillId="30" borderId="107" applyNumberFormat="0" applyBorder="0" applyAlignment="0" applyProtection="0"/>
    <xf numFmtId="10" fontId="84" fillId="30" borderId="107" applyNumberFormat="0" applyBorder="0" applyAlignment="0" applyProtection="0"/>
    <xf numFmtId="0" fontId="59" fillId="0" borderId="117" applyNumberFormat="0" applyFill="0" applyAlignment="0" applyProtection="0">
      <alignment vertical="center"/>
    </xf>
    <xf numFmtId="210" fontId="12" fillId="0" borderId="107"/>
    <xf numFmtId="0" fontId="115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86" fillId="0" borderId="114">
      <alignment horizontal="left"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86" fillId="0" borderId="120">
      <alignment horizontal="left"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99" fillId="25" borderId="115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10" fontId="84" fillId="30" borderId="107" applyNumberFormat="0" applyBorder="0" applyAlignment="0" applyProtection="0"/>
    <xf numFmtId="10" fontId="84" fillId="30" borderId="119" applyNumberFormat="0" applyBorder="0" applyAlignment="0" applyProtection="0"/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86" fillId="0" borderId="120">
      <alignment horizontal="left" vertical="center"/>
    </xf>
    <xf numFmtId="0" fontId="41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72" fillId="25" borderId="118" applyNumberFormat="0" applyAlignment="0" applyProtection="0">
      <alignment vertical="center"/>
    </xf>
    <xf numFmtId="210" fontId="12" fillId="0" borderId="119"/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210" fontId="12" fillId="0" borderId="113"/>
    <xf numFmtId="0" fontId="110" fillId="25" borderId="111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10" fontId="84" fillId="30" borderId="119" applyNumberFormat="0" applyBorder="0" applyAlignment="0" applyProtection="0"/>
    <xf numFmtId="0" fontId="2" fillId="26" borderId="109" applyNumberFormat="0" applyFon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25" borderId="102" applyNumberFormat="0" applyAlignment="0" applyProtection="0">
      <alignment vertical="center"/>
    </xf>
    <xf numFmtId="0" fontId="115" fillId="25" borderId="102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26" borderId="103" applyNumberFormat="0" applyFont="0" applyAlignment="0" applyProtection="0">
      <alignment vertical="center"/>
    </xf>
    <xf numFmtId="0" fontId="115" fillId="26" borderId="103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0" borderId="104" applyNumberFormat="0" applyFill="0" applyAlignment="0" applyProtection="0">
      <alignment vertical="center"/>
    </xf>
    <xf numFmtId="0" fontId="115" fillId="0" borderId="104" applyNumberFormat="0" applyFill="0" applyAlignment="0" applyProtection="0">
      <alignment vertical="center"/>
    </xf>
    <xf numFmtId="0" fontId="115" fillId="12" borderId="102" applyNumberFormat="0" applyAlignment="0" applyProtection="0">
      <alignment vertical="center"/>
    </xf>
    <xf numFmtId="0" fontId="115" fillId="12" borderId="102" applyNumberFormat="0" applyAlignment="0" applyProtection="0">
      <alignment vertical="center"/>
    </xf>
    <xf numFmtId="0" fontId="86" fillId="0" borderId="120">
      <alignment horizontal="left"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05" applyNumberFormat="0" applyAlignment="0" applyProtection="0">
      <alignment vertical="center"/>
    </xf>
    <xf numFmtId="0" fontId="115" fillId="25" borderId="10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210" fontId="12" fillId="0" borderId="1"/>
    <xf numFmtId="210" fontId="12" fillId="0" borderId="1"/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62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15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210" fontId="12" fillId="0" borderId="1"/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19"/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210" fontId="12" fillId="0" borderId="113"/>
    <xf numFmtId="0" fontId="60" fillId="0" borderId="117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" fillId="0" borderId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2" fillId="26" borderId="109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210" fontId="12" fillId="0" borderId="119"/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99" fillId="25" borderId="115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07"/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10" fontId="84" fillId="6" borderId="119" applyNumberFormat="0" applyBorder="0" applyAlignment="0" applyProtection="0"/>
    <xf numFmtId="210" fontId="12" fillId="0" borderId="107"/>
    <xf numFmtId="0" fontId="41" fillId="25" borderId="10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86" fillId="0" borderId="114">
      <alignment horizontal="left" vertical="center"/>
    </xf>
    <xf numFmtId="0" fontId="115" fillId="26" borderId="109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10" fillId="25" borderId="11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210" fontId="12" fillId="0" borderId="119"/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02" applyNumberFormat="0" applyAlignment="0" applyProtection="0">
      <alignment vertical="center"/>
    </xf>
    <xf numFmtId="0" fontId="42" fillId="25" borderId="102" applyNumberFormat="0" applyAlignment="0" applyProtection="0">
      <alignment vertical="center"/>
    </xf>
    <xf numFmtId="0" fontId="99" fillId="25" borderId="102" applyNumberFormat="0" applyAlignment="0" applyProtection="0">
      <alignment vertical="center"/>
    </xf>
    <xf numFmtId="0" fontId="96" fillId="0" borderId="104" applyNumberFormat="0" applyFill="0" applyAlignment="0" applyProtection="0">
      <alignment vertical="center"/>
    </xf>
    <xf numFmtId="0" fontId="105" fillId="12" borderId="102" applyNumberFormat="0" applyAlignment="0" applyProtection="0">
      <alignment vertical="center"/>
    </xf>
    <xf numFmtId="0" fontId="110" fillId="25" borderId="105" applyNumberFormat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59" fillId="0" borderId="104" applyNumberFormat="0" applyFill="0" applyAlignment="0" applyProtection="0">
      <alignment vertical="center"/>
    </xf>
    <xf numFmtId="0" fontId="60" fillId="0" borderId="104" applyNumberFormat="0" applyFill="0" applyAlignment="0" applyProtection="0">
      <alignment vertical="center"/>
    </xf>
    <xf numFmtId="0" fontId="62" fillId="12" borderId="102" applyNumberFormat="0" applyAlignment="0" applyProtection="0">
      <alignment vertical="center"/>
    </xf>
    <xf numFmtId="0" fontId="63" fillId="12" borderId="102" applyNumberFormat="0" applyAlignment="0" applyProtection="0">
      <alignment vertical="center"/>
    </xf>
    <xf numFmtId="0" fontId="71" fillId="25" borderId="105" applyNumberFormat="0" applyAlignment="0" applyProtection="0">
      <alignment vertical="center"/>
    </xf>
    <xf numFmtId="0" fontId="72" fillId="25" borderId="105" applyNumberFormat="0" applyAlignment="0" applyProtection="0">
      <alignment vertical="center"/>
    </xf>
    <xf numFmtId="0" fontId="41" fillId="25" borderId="95" applyNumberFormat="0" applyAlignment="0" applyProtection="0">
      <alignment vertical="center"/>
    </xf>
    <xf numFmtId="210" fontId="12" fillId="0" borderId="101"/>
    <xf numFmtId="0" fontId="86" fillId="0" borderId="106">
      <alignment horizontal="left" vertical="center"/>
    </xf>
    <xf numFmtId="0" fontId="99" fillId="25" borderId="102" applyNumberFormat="0" applyAlignment="0" applyProtection="0">
      <alignment vertical="center"/>
    </xf>
    <xf numFmtId="0" fontId="96" fillId="0" borderId="104" applyNumberFormat="0" applyFill="0" applyAlignment="0" applyProtection="0">
      <alignment vertical="center"/>
    </xf>
    <xf numFmtId="0" fontId="105" fillId="12" borderId="102" applyNumberFormat="0" applyAlignment="0" applyProtection="0">
      <alignment vertical="center"/>
    </xf>
    <xf numFmtId="0" fontId="110" fillId="25" borderId="105" applyNumberFormat="0" applyAlignment="0" applyProtection="0">
      <alignment vertical="center"/>
    </xf>
    <xf numFmtId="0" fontId="41" fillId="25" borderId="102" applyNumberFormat="0" applyAlignment="0" applyProtection="0">
      <alignment vertical="center"/>
    </xf>
    <xf numFmtId="0" fontId="42" fillId="25" borderId="102" applyNumberFormat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59" fillId="0" borderId="104" applyNumberFormat="0" applyFill="0" applyAlignment="0" applyProtection="0">
      <alignment vertical="center"/>
    </xf>
    <xf numFmtId="0" fontId="60" fillId="0" borderId="104" applyNumberFormat="0" applyFill="0" applyAlignment="0" applyProtection="0">
      <alignment vertical="center"/>
    </xf>
    <xf numFmtId="0" fontId="62" fillId="12" borderId="102" applyNumberFormat="0" applyAlignment="0" applyProtection="0">
      <alignment vertical="center"/>
    </xf>
    <xf numFmtId="0" fontId="63" fillId="12" borderId="102" applyNumberFormat="0" applyAlignment="0" applyProtection="0">
      <alignment vertical="center"/>
    </xf>
    <xf numFmtId="0" fontId="71" fillId="25" borderId="105" applyNumberFormat="0" applyAlignment="0" applyProtection="0">
      <alignment vertical="center"/>
    </xf>
    <xf numFmtId="0" fontId="72" fillId="25" borderId="105" applyNumberFormat="0" applyAlignment="0" applyProtection="0">
      <alignment vertical="center"/>
    </xf>
    <xf numFmtId="210" fontId="12" fillId="0" borderId="101"/>
    <xf numFmtId="0" fontId="86" fillId="0" borderId="106">
      <alignment horizontal="left" vertical="center"/>
    </xf>
    <xf numFmtId="10" fontId="84" fillId="30" borderId="101" applyNumberFormat="0" applyBorder="0" applyAlignment="0" applyProtection="0"/>
    <xf numFmtId="0" fontId="99" fillId="25" borderId="102" applyNumberFormat="0" applyAlignment="0" applyProtection="0">
      <alignment vertical="center"/>
    </xf>
    <xf numFmtId="0" fontId="96" fillId="0" borderId="104" applyNumberFormat="0" applyFill="0" applyAlignment="0" applyProtection="0">
      <alignment vertical="center"/>
    </xf>
    <xf numFmtId="0" fontId="105" fillId="12" borderId="102" applyNumberFormat="0" applyAlignment="0" applyProtection="0">
      <alignment vertical="center"/>
    </xf>
    <xf numFmtId="0" fontId="110" fillId="25" borderId="105" applyNumberFormat="0" applyAlignment="0" applyProtection="0">
      <alignment vertical="center"/>
    </xf>
    <xf numFmtId="0" fontId="41" fillId="25" borderId="102" applyNumberFormat="0" applyAlignment="0" applyProtection="0">
      <alignment vertical="center"/>
    </xf>
    <xf numFmtId="0" fontId="42" fillId="25" borderId="102" applyNumberFormat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59" fillId="0" borderId="104" applyNumberFormat="0" applyFill="0" applyAlignment="0" applyProtection="0">
      <alignment vertical="center"/>
    </xf>
    <xf numFmtId="0" fontId="60" fillId="0" borderId="104" applyNumberFormat="0" applyFill="0" applyAlignment="0" applyProtection="0">
      <alignment vertical="center"/>
    </xf>
    <xf numFmtId="0" fontId="62" fillId="12" borderId="102" applyNumberFormat="0" applyAlignment="0" applyProtection="0">
      <alignment vertical="center"/>
    </xf>
    <xf numFmtId="0" fontId="63" fillId="12" borderId="102" applyNumberFormat="0" applyAlignment="0" applyProtection="0">
      <alignment vertical="center"/>
    </xf>
    <xf numFmtId="0" fontId="71" fillId="25" borderId="105" applyNumberFormat="0" applyAlignment="0" applyProtection="0">
      <alignment vertical="center"/>
    </xf>
    <xf numFmtId="0" fontId="72" fillId="25" borderId="105" applyNumberFormat="0" applyAlignment="0" applyProtection="0">
      <alignment vertical="center"/>
    </xf>
    <xf numFmtId="210" fontId="12" fillId="0" borderId="101"/>
    <xf numFmtId="0" fontId="86" fillId="0" borderId="106">
      <alignment horizontal="left" vertical="center"/>
    </xf>
    <xf numFmtId="10" fontId="84" fillId="30" borderId="101" applyNumberFormat="0" applyBorder="0" applyAlignment="0" applyProtection="0"/>
    <xf numFmtId="0" fontId="99" fillId="25" borderId="102" applyNumberFormat="0" applyAlignment="0" applyProtection="0">
      <alignment vertical="center"/>
    </xf>
    <xf numFmtId="0" fontId="96" fillId="0" borderId="104" applyNumberFormat="0" applyFill="0" applyAlignment="0" applyProtection="0">
      <alignment vertical="center"/>
    </xf>
    <xf numFmtId="0" fontId="105" fillId="12" borderId="102" applyNumberFormat="0" applyAlignment="0" applyProtection="0">
      <alignment vertical="center"/>
    </xf>
    <xf numFmtId="0" fontId="110" fillId="25" borderId="105" applyNumberFormat="0" applyAlignment="0" applyProtection="0">
      <alignment vertical="center"/>
    </xf>
    <xf numFmtId="0" fontId="86" fillId="0" borderId="106">
      <alignment horizontal="left" vertical="center"/>
    </xf>
    <xf numFmtId="0" fontId="72" fillId="25" borderId="105" applyNumberFormat="0" applyAlignment="0" applyProtection="0">
      <alignment vertical="center"/>
    </xf>
    <xf numFmtId="0" fontId="71" fillId="25" borderId="105" applyNumberFormat="0" applyAlignment="0" applyProtection="0">
      <alignment vertical="center"/>
    </xf>
    <xf numFmtId="0" fontId="63" fillId="12" borderId="102" applyNumberFormat="0" applyAlignment="0" applyProtection="0">
      <alignment vertical="center"/>
    </xf>
    <xf numFmtId="0" fontId="62" fillId="12" borderId="102" applyNumberFormat="0" applyAlignment="0" applyProtection="0">
      <alignment vertical="center"/>
    </xf>
    <xf numFmtId="0" fontId="60" fillId="0" borderId="104" applyNumberFormat="0" applyFill="0" applyAlignment="0" applyProtection="0">
      <alignment vertical="center"/>
    </xf>
    <xf numFmtId="0" fontId="59" fillId="0" borderId="104" applyNumberFormat="0" applyFill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42" fillId="25" borderId="102" applyNumberFormat="0" applyAlignment="0" applyProtection="0">
      <alignment vertical="center"/>
    </xf>
    <xf numFmtId="0" fontId="41" fillId="25" borderId="102" applyNumberFormat="0" applyAlignment="0" applyProtection="0">
      <alignment vertical="center"/>
    </xf>
    <xf numFmtId="0" fontId="110" fillId="25" borderId="105" applyNumberFormat="0" applyAlignment="0" applyProtection="0">
      <alignment vertical="center"/>
    </xf>
    <xf numFmtId="0" fontId="105" fillId="12" borderId="102" applyNumberFormat="0" applyAlignment="0" applyProtection="0">
      <alignment vertical="center"/>
    </xf>
    <xf numFmtId="0" fontId="99" fillId="25" borderId="102" applyNumberFormat="0" applyAlignment="0" applyProtection="0">
      <alignment vertical="center"/>
    </xf>
    <xf numFmtId="0" fontId="72" fillId="25" borderId="105" applyNumberFormat="0" applyAlignment="0" applyProtection="0">
      <alignment vertical="center"/>
    </xf>
    <xf numFmtId="0" fontId="63" fillId="12" borderId="102" applyNumberFormat="0" applyAlignment="0" applyProtection="0">
      <alignment vertical="center"/>
    </xf>
    <xf numFmtId="0" fontId="62" fillId="12" borderId="102" applyNumberFormat="0" applyAlignment="0" applyProtection="0">
      <alignment vertical="center"/>
    </xf>
    <xf numFmtId="0" fontId="59" fillId="0" borderId="104" applyNumberFormat="0" applyFill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42" fillId="25" borderId="102" applyNumberFormat="0" applyAlignment="0" applyProtection="0">
      <alignment vertical="center"/>
    </xf>
    <xf numFmtId="0" fontId="41" fillId="25" borderId="102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41" fillId="25" borderId="102" applyNumberFormat="0" applyAlignment="0" applyProtection="0">
      <alignment vertical="center"/>
    </xf>
    <xf numFmtId="0" fontId="42" fillId="25" borderId="102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59" fillId="0" borderId="104" applyNumberFormat="0" applyFill="0" applyAlignment="0" applyProtection="0">
      <alignment vertical="center"/>
    </xf>
    <xf numFmtId="0" fontId="60" fillId="0" borderId="104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0" fontId="62" fillId="12" borderId="102" applyNumberFormat="0" applyAlignment="0" applyProtection="0">
      <alignment vertical="center"/>
    </xf>
    <xf numFmtId="0" fontId="63" fillId="12" borderId="102" applyNumberFormat="0" applyAlignment="0" applyProtection="0">
      <alignment vertical="center"/>
    </xf>
    <xf numFmtId="0" fontId="105" fillId="12" borderId="95" applyNumberFormat="0" applyAlignment="0" applyProtection="0">
      <alignment vertical="center"/>
    </xf>
    <xf numFmtId="210" fontId="12" fillId="0" borderId="101"/>
    <xf numFmtId="0" fontId="60" fillId="0" borderId="97" applyNumberFormat="0" applyFill="0" applyAlignment="0" applyProtection="0">
      <alignment vertical="center"/>
    </xf>
    <xf numFmtId="0" fontId="71" fillId="25" borderId="105" applyNumberFormat="0" applyAlignment="0" applyProtection="0">
      <alignment vertical="center"/>
    </xf>
    <xf numFmtId="0" fontId="72" fillId="25" borderId="105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210" fontId="12" fillId="0" borderId="101"/>
    <xf numFmtId="10" fontId="84" fillId="30" borderId="101" applyNumberFormat="0" applyBorder="0" applyAlignment="0" applyProtection="0"/>
    <xf numFmtId="0" fontId="105" fillId="12" borderId="95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59" fillId="0" borderId="97" applyNumberFormat="0" applyFill="0" applyAlignment="0" applyProtection="0">
      <alignment vertical="center"/>
    </xf>
    <xf numFmtId="10" fontId="84" fillId="30" borderId="101" applyNumberFormat="0" applyBorder="0" applyAlignment="0" applyProtection="0"/>
    <xf numFmtId="0" fontId="86" fillId="0" borderId="106">
      <alignment horizontal="left" vertical="center"/>
    </xf>
    <xf numFmtId="0" fontId="86" fillId="0" borderId="106">
      <alignment horizontal="left" vertical="center"/>
    </xf>
    <xf numFmtId="0" fontId="71" fillId="25" borderId="105" applyNumberFormat="0" applyAlignment="0" applyProtection="0">
      <alignment vertical="center"/>
    </xf>
    <xf numFmtId="0" fontId="60" fillId="0" borderId="104" applyNumberFormat="0" applyFill="0" applyAlignment="0" applyProtection="0">
      <alignment vertical="center"/>
    </xf>
    <xf numFmtId="0" fontId="96" fillId="0" borderId="97" applyNumberFormat="0" applyFill="0" applyAlignment="0" applyProtection="0">
      <alignment vertical="center"/>
    </xf>
    <xf numFmtId="10" fontId="84" fillId="30" borderId="101" applyNumberFormat="0" applyBorder="0" applyAlignment="0" applyProtection="0"/>
    <xf numFmtId="0" fontId="110" fillId="25" borderId="98" applyNumberFormat="0" applyAlignment="0" applyProtection="0">
      <alignment vertical="center"/>
    </xf>
    <xf numFmtId="0" fontId="99" fillId="25" borderId="102" applyNumberFormat="0" applyAlignment="0" applyProtection="0">
      <alignment vertical="center"/>
    </xf>
    <xf numFmtId="0" fontId="96" fillId="0" borderId="104" applyNumberFormat="0" applyFill="0" applyAlignment="0" applyProtection="0">
      <alignment vertical="center"/>
    </xf>
    <xf numFmtId="0" fontId="105" fillId="12" borderId="102" applyNumberFormat="0" applyAlignment="0" applyProtection="0">
      <alignment vertical="center"/>
    </xf>
    <xf numFmtId="0" fontId="110" fillId="25" borderId="105" applyNumberFormat="0" applyAlignment="0" applyProtection="0">
      <alignment vertical="center"/>
    </xf>
    <xf numFmtId="0" fontId="42" fillId="25" borderId="95" applyNumberFormat="0" applyAlignment="0" applyProtection="0">
      <alignment vertical="center"/>
    </xf>
    <xf numFmtId="0" fontId="96" fillId="0" borderId="104" applyNumberFormat="0" applyFill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41" fillId="25" borderId="95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105" fillId="12" borderId="95" applyNumberFormat="0" applyAlignment="0" applyProtection="0">
      <alignment vertical="center"/>
    </xf>
    <xf numFmtId="0" fontId="99" fillId="25" borderId="95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0" fontId="2" fillId="26" borderId="96" applyNumberFormat="0" applyFont="0" applyAlignment="0" applyProtection="0">
      <alignment vertical="center"/>
    </xf>
    <xf numFmtId="0" fontId="110" fillId="25" borderId="98" applyNumberFormat="0" applyAlignment="0" applyProtection="0">
      <alignment vertical="center"/>
    </xf>
    <xf numFmtId="0" fontId="62" fillId="12" borderId="95" applyNumberFormat="0" applyAlignment="0" applyProtection="0">
      <alignment vertical="center"/>
    </xf>
    <xf numFmtId="0" fontId="71" fillId="25" borderId="98" applyNumberFormat="0" applyAlignment="0" applyProtection="0">
      <alignment vertical="center"/>
    </xf>
    <xf numFmtId="0" fontId="72" fillId="25" borderId="98" applyNumberFormat="0" applyAlignment="0" applyProtection="0">
      <alignment vertical="center"/>
    </xf>
    <xf numFmtId="0" fontId="63" fillId="12" borderId="95" applyNumberFormat="0" applyAlignment="0" applyProtection="0">
      <alignment vertical="center"/>
    </xf>
    <xf numFmtId="10" fontId="84" fillId="6" borderId="101" applyNumberFormat="0" applyBorder="0" applyAlignment="0" applyProtection="0"/>
    <xf numFmtId="0" fontId="115" fillId="25" borderId="95" applyNumberFormat="0" applyAlignment="0" applyProtection="0">
      <alignment vertical="center"/>
    </xf>
    <xf numFmtId="0" fontId="115" fillId="25" borderId="95" applyNumberFormat="0" applyAlignment="0" applyProtection="0">
      <alignment vertical="center"/>
    </xf>
    <xf numFmtId="0" fontId="115" fillId="26" borderId="96" applyNumberFormat="0" applyFont="0" applyAlignment="0" applyProtection="0">
      <alignment vertical="center"/>
    </xf>
    <xf numFmtId="0" fontId="115" fillId="26" borderId="96" applyNumberFormat="0" applyFont="0" applyAlignment="0" applyProtection="0">
      <alignment vertical="center"/>
    </xf>
    <xf numFmtId="0" fontId="115" fillId="0" borderId="97" applyNumberFormat="0" applyFill="0" applyAlignment="0" applyProtection="0">
      <alignment vertical="center"/>
    </xf>
    <xf numFmtId="0" fontId="115" fillId="0" borderId="97" applyNumberFormat="0" applyFill="0" applyAlignment="0" applyProtection="0">
      <alignment vertical="center"/>
    </xf>
    <xf numFmtId="0" fontId="115" fillId="12" borderId="95" applyNumberFormat="0" applyAlignment="0" applyProtection="0">
      <alignment vertical="center"/>
    </xf>
    <xf numFmtId="0" fontId="115" fillId="12" borderId="95" applyNumberFormat="0" applyAlignment="0" applyProtection="0">
      <alignment vertical="center"/>
    </xf>
    <xf numFmtId="0" fontId="115" fillId="25" borderId="98" applyNumberFormat="0" applyAlignment="0" applyProtection="0">
      <alignment vertical="center"/>
    </xf>
    <xf numFmtId="0" fontId="115" fillId="25" borderId="9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86" fillId="0" borderId="114">
      <alignment horizontal="left" vertical="center"/>
    </xf>
    <xf numFmtId="0" fontId="72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10" fontId="84" fillId="30" borderId="119" applyNumberFormat="0" applyBorder="0" applyAlignment="0" applyProtection="0"/>
    <xf numFmtId="41" fontId="1" fillId="0" borderId="0" applyFont="0" applyFill="0" applyBorder="0" applyAlignment="0" applyProtection="0">
      <alignment vertical="center"/>
    </xf>
    <xf numFmtId="0" fontId="42" fillId="25" borderId="115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07"/>
    <xf numFmtId="0" fontId="86" fillId="0" borderId="112">
      <alignment horizontal="left"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210" fontId="12" fillId="0" borderId="107"/>
    <xf numFmtId="0" fontId="86" fillId="0" borderId="112">
      <alignment horizontal="left" vertical="center"/>
    </xf>
    <xf numFmtId="10" fontId="84" fillId="30" borderId="107" applyNumberFormat="0" applyBorder="0" applyAlignment="0" applyProtection="0"/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210" fontId="12" fillId="0" borderId="107"/>
    <xf numFmtId="0" fontId="86" fillId="0" borderId="112">
      <alignment horizontal="left" vertical="center"/>
    </xf>
    <xf numFmtId="10" fontId="84" fillId="30" borderId="107" applyNumberFormat="0" applyBorder="0" applyAlignment="0" applyProtection="0"/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86" fillId="0" borderId="112">
      <alignment horizontal="left"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210" fontId="12" fillId="0" borderId="107"/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210" fontId="12" fillId="0" borderId="107"/>
    <xf numFmtId="10" fontId="84" fillId="30" borderId="107" applyNumberFormat="0" applyBorder="0" applyAlignment="0" applyProtection="0"/>
    <xf numFmtId="0" fontId="115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10" fontId="84" fillId="30" borderId="107" applyNumberFormat="0" applyBorder="0" applyAlignment="0" applyProtection="0"/>
    <xf numFmtId="0" fontId="86" fillId="0" borderId="112">
      <alignment horizontal="left" vertical="center"/>
    </xf>
    <xf numFmtId="0" fontId="86" fillId="0" borderId="112">
      <alignment horizontal="left" vertical="center"/>
    </xf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10" fontId="84" fillId="30" borderId="107" applyNumberFormat="0" applyBorder="0" applyAlignment="0" applyProtection="0"/>
    <xf numFmtId="0" fontId="99" fillId="25" borderId="115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03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10" fontId="84" fillId="6" borderId="107" applyNumberFormat="0" applyBorder="0" applyAlignment="0" applyProtection="0"/>
    <xf numFmtId="0" fontId="115" fillId="26" borderId="116" applyNumberFormat="0" applyFont="0" applyAlignment="0" applyProtection="0">
      <alignment vertical="center"/>
    </xf>
    <xf numFmtId="0" fontId="115" fillId="26" borderId="103" applyNumberFormat="0" applyFont="0" applyAlignment="0" applyProtection="0">
      <alignment vertical="center"/>
    </xf>
    <xf numFmtId="0" fontId="115" fillId="26" borderId="103" applyNumberFormat="0" applyFont="0" applyAlignment="0" applyProtection="0">
      <alignment vertical="center"/>
    </xf>
    <xf numFmtId="210" fontId="12" fillId="0" borderId="119"/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13"/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13"/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10" fontId="84" fillId="30" borderId="1" applyNumberFormat="0" applyBorder="0" applyAlignment="0" applyProtection="0"/>
    <xf numFmtId="10" fontId="84" fillId="30" borderId="1" applyNumberFormat="0" applyBorder="0" applyAlignment="0" applyProtection="0"/>
    <xf numFmtId="210" fontId="12" fillId="0" borderId="1"/>
    <xf numFmtId="0" fontId="2" fillId="26" borderId="109" applyNumberFormat="0" applyFont="0" applyAlignment="0" applyProtection="0">
      <alignment vertical="center"/>
    </xf>
    <xf numFmtId="10" fontId="84" fillId="30" borderId="1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210" fontId="12" fillId="0" borderId="1"/>
    <xf numFmtId="0" fontId="2" fillId="26" borderId="109" applyNumberFormat="0" applyFont="0" applyAlignment="0" applyProtection="0">
      <alignment vertical="center"/>
    </xf>
    <xf numFmtId="210" fontId="12" fillId="0" borderId="1"/>
    <xf numFmtId="0" fontId="62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13"/>
    <xf numFmtId="0" fontId="86" fillId="0" borderId="64">
      <alignment horizontal="left"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210" fontId="12" fillId="0" borderId="113"/>
    <xf numFmtId="0" fontId="86" fillId="0" borderId="64">
      <alignment horizontal="left" vertical="center"/>
    </xf>
    <xf numFmtId="10" fontId="84" fillId="30" borderId="113" applyNumberFormat="0" applyBorder="0" applyAlignment="0" applyProtection="0"/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86" fillId="0" borderId="114">
      <alignment horizontal="left" vertical="center"/>
    </xf>
    <xf numFmtId="0" fontId="60" fillId="0" borderId="117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210" fontId="12" fillId="0" borderId="113"/>
    <xf numFmtId="0" fontId="86" fillId="0" borderId="64">
      <alignment horizontal="left" vertical="center"/>
    </xf>
    <xf numFmtId="10" fontId="84" fillId="30" borderId="113" applyNumberFormat="0" applyBorder="0" applyAlignment="0" applyProtection="0"/>
    <xf numFmtId="0" fontId="115" fillId="0" borderId="117" applyNumberFormat="0" applyFill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86" fillId="0" borderId="64">
      <alignment horizontal="left"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13"/>
    <xf numFmtId="0" fontId="60" fillId="0" borderId="110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86" fillId="0" borderId="64">
      <alignment horizontal="left" vertical="center"/>
    </xf>
    <xf numFmtId="0" fontId="86" fillId="0" borderId="64">
      <alignment horizontal="left" vertical="center"/>
    </xf>
    <xf numFmtId="0" fontId="60" fillId="0" borderId="117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10" fontId="84" fillId="6" borderId="113" applyNumberFormat="0" applyBorder="0" applyAlignment="0" applyProtection="0"/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210" fontId="12" fillId="0" borderId="1"/>
    <xf numFmtId="0" fontId="86" fillId="0" borderId="64">
      <alignment horizontal="left"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"/>
    <xf numFmtId="0" fontId="86" fillId="0" borderId="64">
      <alignment horizontal="left" vertical="center"/>
    </xf>
    <xf numFmtId="10" fontId="84" fillId="30" borderId="1" applyNumberFormat="0" applyBorder="0" applyAlignment="0" applyProtection="0"/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10" fontId="84" fillId="6" borderId="113" applyNumberFormat="0" applyBorder="0" applyAlignment="0" applyProtection="0"/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210" fontId="12" fillId="0" borderId="1"/>
    <xf numFmtId="0" fontId="86" fillId="0" borderId="64">
      <alignment horizontal="left" vertical="center"/>
    </xf>
    <xf numFmtId="10" fontId="84" fillId="30" borderId="1" applyNumberFormat="0" applyBorder="0" applyAlignment="0" applyProtection="0"/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86" fillId="0" borderId="64">
      <alignment horizontal="left"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210" fontId="12" fillId="0" borderId="1"/>
    <xf numFmtId="210" fontId="12" fillId="0" borderId="119"/>
    <xf numFmtId="0" fontId="42" fillId="25" borderId="115" applyNumberFormat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10" fontId="84" fillId="30" borderId="1" applyNumberFormat="0" applyBorder="0" applyAlignment="0" applyProtection="0"/>
    <xf numFmtId="0" fontId="86" fillId="0" borderId="64">
      <alignment horizontal="left" vertical="center"/>
    </xf>
    <xf numFmtId="0" fontId="86" fillId="0" borderId="64">
      <alignment horizontal="left" vertical="center"/>
    </xf>
    <xf numFmtId="10" fontId="84" fillId="30" borderId="1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10" fontId="84" fillId="6" borderId="1" applyNumberFormat="0" applyBorder="0" applyAlignment="0" applyProtection="0"/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0" fontId="42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96" fillId="0" borderId="110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" applyNumberFormat="0" applyBorder="0" applyAlignment="0" applyProtection="0"/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115" fillId="26" borderId="116" applyNumberFormat="0" applyFont="0" applyAlignment="0" applyProtection="0">
      <alignment vertical="center"/>
    </xf>
    <xf numFmtId="10" fontId="84" fillId="30" borderId="1" applyNumberFormat="0" applyBorder="0" applyAlignment="0" applyProtection="0"/>
    <xf numFmtId="0" fontId="110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"/>
    <xf numFmtId="0" fontId="86" fillId="0" borderId="120">
      <alignment horizontal="left"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210" fontId="12" fillId="0" borderId="119"/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19"/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63" fillId="12" borderId="115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86" fillId="0" borderId="120">
      <alignment horizontal="left"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"/>
    <xf numFmtId="0" fontId="99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86" fillId="0" borderId="114">
      <alignment horizontal="left" vertical="center"/>
    </xf>
    <xf numFmtId="0" fontId="42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41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86" fillId="0" borderId="120">
      <alignment horizontal="left"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19"/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210" fontId="12" fillId="0" borderId="119"/>
    <xf numFmtId="0" fontId="99" fillId="25" borderId="115" applyNumberFormat="0" applyAlignment="0" applyProtection="0">
      <alignment vertical="center"/>
    </xf>
    <xf numFmtId="0" fontId="86" fillId="0" borderId="114">
      <alignment horizontal="left" vertical="center"/>
    </xf>
    <xf numFmtId="210" fontId="12" fillId="0" borderId="1"/>
    <xf numFmtId="0" fontId="71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210" fontId="12" fillId="0" borderId="113"/>
    <xf numFmtId="10" fontId="84" fillId="30" borderId="1" applyNumberFormat="0" applyBorder="0" applyAlignment="0" applyProtection="0"/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11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210" fontId="12" fillId="0" borderId="1"/>
    <xf numFmtId="0" fontId="105" fillId="12" borderId="108" applyNumberFormat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210" fontId="12" fillId="0" borderId="1"/>
    <xf numFmtId="0" fontId="41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72" fillId="25" borderId="111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86" fillId="0" borderId="120">
      <alignment horizontal="left"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210" fontId="12" fillId="0" borderId="1"/>
    <xf numFmtId="0" fontId="42" fillId="25" borderId="115" applyNumberFormat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0" fontId="59" fillId="0" borderId="117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110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10" fontId="84" fillId="30" borderId="1" applyNumberFormat="0" applyBorder="0" applyAlignment="0" applyProtection="0"/>
    <xf numFmtId="0" fontId="115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10" fontId="84" fillId="6" borderId="1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210" fontId="12" fillId="0" borderId="119"/>
    <xf numFmtId="0" fontId="115" fillId="26" borderId="109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10" fontId="84" fillId="30" borderId="113" applyNumberFormat="0" applyBorder="0" applyAlignment="0" applyProtection="0"/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210" fontId="12" fillId="0" borderId="113"/>
    <xf numFmtId="0" fontId="41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13"/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13"/>
    <xf numFmtId="0" fontId="60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10" fontId="84" fillId="30" borderId="113" applyNumberFormat="0" applyBorder="0" applyAlignment="0" applyProtection="0"/>
    <xf numFmtId="0" fontId="115" fillId="0" borderId="110" applyNumberFormat="0" applyFill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10" fontId="84" fillId="30" borderId="113" applyNumberFormat="0" applyBorder="0" applyAlignment="0" applyProtection="0"/>
    <xf numFmtId="210" fontId="12" fillId="0" borderId="113"/>
    <xf numFmtId="210" fontId="12" fillId="0" borderId="113"/>
    <xf numFmtId="0" fontId="99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13"/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13"/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13"/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13"/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13"/>
    <xf numFmtId="10" fontId="84" fillId="30" borderId="113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10" fontId="84" fillId="6" borderId="113" applyNumberFormat="0" applyBorder="0" applyAlignment="0" applyProtection="0"/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210" fontId="12" fillId="0" borderId="119"/>
    <xf numFmtId="0" fontId="110" fillId="25" borderId="111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10" fontId="84" fillId="30" borderId="113" applyNumberFormat="0" applyBorder="0" applyAlignment="0" applyProtection="0"/>
    <xf numFmtId="0" fontId="71" fillId="25" borderId="11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86" fillId="0" borderId="114">
      <alignment horizontal="left" vertical="center"/>
    </xf>
    <xf numFmtId="0" fontId="115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10" fontId="84" fillId="30" borderId="119" applyNumberFormat="0" applyBorder="0" applyAlignment="0" applyProtection="0"/>
    <xf numFmtId="0" fontId="42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86" fillId="0" borderId="114">
      <alignment horizontal="left" vertical="center"/>
    </xf>
    <xf numFmtId="0" fontId="115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86" fillId="0" borderId="114">
      <alignment horizontal="left" vertical="center"/>
    </xf>
    <xf numFmtId="0" fontId="2" fillId="26" borderId="116" applyNumberFormat="0" applyFon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86" fillId="0" borderId="114">
      <alignment horizontal="left" vertical="center"/>
    </xf>
    <xf numFmtId="0" fontId="59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210" fontId="12" fillId="0" borderId="113"/>
    <xf numFmtId="0" fontId="72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210" fontId="12" fillId="0" borderId="119"/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210" fontId="12" fillId="0" borderId="113"/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86" fillId="0" borderId="114">
      <alignment horizontal="left"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3"/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86" fillId="0" borderId="120">
      <alignment horizontal="left" vertical="center"/>
    </xf>
    <xf numFmtId="0" fontId="99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19"/>
    <xf numFmtId="0" fontId="110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15" fillId="26" borderId="116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19"/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210" fontId="12" fillId="0" borderId="113"/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86" fillId="0" borderId="114">
      <alignment horizontal="left" vertical="center"/>
    </xf>
    <xf numFmtId="0" fontId="42" fillId="25" borderId="10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210" fontId="12" fillId="0" borderId="113"/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210" fontId="12" fillId="0" borderId="113"/>
    <xf numFmtId="0" fontId="11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86" fillId="0" borderId="114">
      <alignment horizontal="left"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210" fontId="12" fillId="0" borderId="1"/>
    <xf numFmtId="0" fontId="41" fillId="25" borderId="108" applyNumberFormat="0" applyAlignment="0" applyProtection="0">
      <alignment vertical="center"/>
    </xf>
    <xf numFmtId="210" fontId="12" fillId="0" borderId="1"/>
    <xf numFmtId="210" fontId="12" fillId="0" borderId="1"/>
    <xf numFmtId="10" fontId="84" fillId="30" borderId="1" applyNumberFormat="0" applyBorder="0" applyAlignment="0" applyProtection="0"/>
    <xf numFmtId="10" fontId="84" fillId="30" borderId="1" applyNumberFormat="0" applyBorder="0" applyAlignment="0" applyProtection="0"/>
    <xf numFmtId="10" fontId="84" fillId="30" borderId="1" applyNumberFormat="0" applyBorder="0" applyAlignment="0" applyProtection="0"/>
    <xf numFmtId="0" fontId="115" fillId="0" borderId="110" applyNumberFormat="0" applyFill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10" fontId="84" fillId="30" borderId="1" applyNumberFormat="0" applyBorder="0" applyAlignment="0" applyProtection="0"/>
    <xf numFmtId="0" fontId="115" fillId="0" borderId="110" applyNumberFormat="0" applyFill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10" fontId="84" fillId="30" borderId="1" applyNumberFormat="0" applyBorder="0" applyAlignment="0" applyProtection="0"/>
    <xf numFmtId="210" fontId="12" fillId="0" borderId="1"/>
    <xf numFmtId="210" fontId="12" fillId="0" borderId="1"/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"/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"/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210" fontId="12" fillId="0" borderId="1"/>
    <xf numFmtId="210" fontId="12" fillId="0" borderId="1"/>
    <xf numFmtId="10" fontId="84" fillId="30" borderId="1" applyNumberFormat="0" applyBorder="0" applyAlignment="0" applyProtection="0"/>
    <xf numFmtId="210" fontId="12" fillId="0" borderId="1"/>
    <xf numFmtId="10" fontId="84" fillId="30" borderId="1" applyNumberFormat="0" applyBorder="0" applyAlignment="0" applyProtection="0"/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"/>
    <xf numFmtId="0" fontId="60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0" fontId="96" fillId="0" borderId="110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10" fontId="84" fillId="6" borderId="1" applyNumberFormat="0" applyBorder="0" applyAlignment="0" applyProtection="0"/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5" borderId="10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86" fillId="0" borderId="120">
      <alignment horizontal="left"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210" fontId="12" fillId="0" borderId="1"/>
    <xf numFmtId="0" fontId="115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10" fontId="84" fillId="6" borderId="119" applyNumberFormat="0" applyBorder="0" applyAlignment="0" applyProtection="0"/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86" fillId="0" borderId="120">
      <alignment horizontal="left" vertical="center"/>
    </xf>
    <xf numFmtId="0" fontId="71" fillId="25" borderId="11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86" fillId="0" borderId="114">
      <alignment horizontal="left" vertical="center"/>
    </xf>
    <xf numFmtId="0" fontId="96" fillId="0" borderId="110" applyNumberFormat="0" applyFill="0" applyAlignment="0" applyProtection="0">
      <alignment vertical="center"/>
    </xf>
    <xf numFmtId="10" fontId="84" fillId="30" borderId="113" applyNumberFormat="0" applyBorder="0" applyAlignment="0" applyProtection="0"/>
    <xf numFmtId="0" fontId="105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86" fillId="0" borderId="114">
      <alignment horizontal="left" vertical="center"/>
    </xf>
    <xf numFmtId="0" fontId="99" fillId="25" borderId="10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210" fontId="12" fillId="0" borderId="113"/>
    <xf numFmtId="0" fontId="62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210" fontId="12" fillId="0" borderId="119"/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13"/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115" fillId="12" borderId="108" applyNumberFormat="0" applyAlignment="0" applyProtection="0">
      <alignment vertical="center"/>
    </xf>
    <xf numFmtId="0" fontId="86" fillId="0" borderId="114">
      <alignment horizontal="left"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60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210" fontId="12" fillId="0" borderId="113"/>
    <xf numFmtId="0" fontId="115" fillId="26" borderId="109" applyNumberFormat="0" applyFon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210" fontId="12" fillId="0" borderId="113"/>
    <xf numFmtId="0" fontId="2" fillId="26" borderId="109" applyNumberFormat="0" applyFon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86" fillId="0" borderId="114">
      <alignment horizontal="left" vertical="center"/>
    </xf>
    <xf numFmtId="0" fontId="96" fillId="0" borderId="110" applyNumberFormat="0" applyFill="0" applyAlignment="0" applyProtection="0">
      <alignment vertical="center"/>
    </xf>
    <xf numFmtId="0" fontId="62" fillId="12" borderId="108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2" fillId="26" borderId="109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86" fillId="0" borderId="114">
      <alignment horizontal="left" vertical="center"/>
    </xf>
    <xf numFmtId="210" fontId="12" fillId="0" borderId="113"/>
    <xf numFmtId="0" fontId="99" fillId="25" borderId="108" applyNumberFormat="0" applyAlignment="0" applyProtection="0">
      <alignment vertical="center"/>
    </xf>
    <xf numFmtId="210" fontId="12" fillId="0" borderId="113"/>
    <xf numFmtId="0" fontId="115" fillId="25" borderId="111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63" fillId="12" borderId="108" applyNumberFormat="0" applyAlignment="0" applyProtection="0">
      <alignment vertical="center"/>
    </xf>
    <xf numFmtId="210" fontId="12" fillId="0" borderId="113"/>
    <xf numFmtId="0" fontId="41" fillId="25" borderId="115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10" fontId="84" fillId="30" borderId="119" applyNumberFormat="0" applyBorder="0" applyAlignment="0" applyProtection="0"/>
    <xf numFmtId="210" fontId="12" fillId="0" borderId="119"/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86" fillId="0" borderId="114">
      <alignment horizontal="left" vertical="center"/>
    </xf>
    <xf numFmtId="0" fontId="71" fillId="25" borderId="111" applyNumberFormat="0" applyAlignment="0" applyProtection="0">
      <alignment vertical="center"/>
    </xf>
    <xf numFmtId="10" fontId="84" fillId="6" borderId="113" applyNumberFormat="0" applyBorder="0" applyAlignment="0" applyProtection="0"/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210" fontId="12" fillId="0" borderId="119"/>
    <xf numFmtId="0" fontId="62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86" fillId="0" borderId="120">
      <alignment horizontal="left"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210" fontId="12" fillId="0" borderId="113"/>
    <xf numFmtId="0" fontId="2" fillId="26" borderId="109" applyNumberFormat="0" applyFont="0" applyAlignment="0" applyProtection="0">
      <alignment vertical="center"/>
    </xf>
    <xf numFmtId="0" fontId="115" fillId="26" borderId="109" applyNumberFormat="0" applyFont="0" applyAlignment="0" applyProtection="0">
      <alignment vertical="center"/>
    </xf>
    <xf numFmtId="10" fontId="84" fillId="30" borderId="113" applyNumberFormat="0" applyBorder="0" applyAlignment="0" applyProtection="0"/>
    <xf numFmtId="210" fontId="12" fillId="0" borderId="113"/>
    <xf numFmtId="0" fontId="62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210" fontId="12" fillId="0" borderId="119"/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86" fillId="0" borderId="114">
      <alignment horizontal="left" vertical="center"/>
    </xf>
    <xf numFmtId="0" fontId="63" fillId="12" borderId="108" applyNumberFormat="0" applyAlignment="0" applyProtection="0">
      <alignment vertical="center"/>
    </xf>
    <xf numFmtId="210" fontId="12" fillId="0" borderId="113"/>
    <xf numFmtId="0" fontId="110" fillId="25" borderId="111" applyNumberForma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86" fillId="0" borderId="114">
      <alignment horizontal="left" vertical="center"/>
    </xf>
    <xf numFmtId="0" fontId="41" fillId="25" borderId="108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210" fontId="12" fillId="0" borderId="1"/>
    <xf numFmtId="0" fontId="86" fillId="0" borderId="114">
      <alignment horizontal="left" vertical="center"/>
    </xf>
    <xf numFmtId="0" fontId="41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62" fillId="12" borderId="108" applyNumberFormat="0" applyAlignment="0" applyProtection="0">
      <alignment vertical="center"/>
    </xf>
    <xf numFmtId="10" fontId="84" fillId="30" borderId="113" applyNumberFormat="0" applyBorder="0" applyAlignment="0" applyProtection="0"/>
    <xf numFmtId="0" fontId="59" fillId="0" borderId="110" applyNumberFormat="0" applyFill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115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86" fillId="0" borderId="114">
      <alignment horizontal="left" vertical="center"/>
    </xf>
    <xf numFmtId="210" fontId="12" fillId="0" borderId="113"/>
    <xf numFmtId="0" fontId="42" fillId="25" borderId="108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96" fillId="0" borderId="110" applyNumberFormat="0" applyFill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72" fillId="25" borderId="111" applyNumberFormat="0" applyAlignment="0" applyProtection="0">
      <alignment vertical="center"/>
    </xf>
    <xf numFmtId="0" fontId="86" fillId="0" borderId="114">
      <alignment horizontal="left" vertical="center"/>
    </xf>
    <xf numFmtId="0" fontId="96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42" fillId="25" borderId="108" applyNumberFormat="0" applyAlignment="0" applyProtection="0">
      <alignment vertical="center"/>
    </xf>
    <xf numFmtId="0" fontId="2" fillId="26" borderId="109" applyNumberFormat="0" applyFont="0" applyAlignment="0" applyProtection="0">
      <alignment vertical="center"/>
    </xf>
    <xf numFmtId="0" fontId="115" fillId="25" borderId="111" applyNumberFormat="0" applyAlignment="0" applyProtection="0">
      <alignment vertical="center"/>
    </xf>
    <xf numFmtId="0" fontId="63" fillId="12" borderId="108" applyNumberFormat="0" applyAlignment="0" applyProtection="0">
      <alignment vertical="center"/>
    </xf>
    <xf numFmtId="0" fontId="59" fillId="0" borderId="110" applyNumberFormat="0" applyFill="0" applyAlignment="0" applyProtection="0">
      <alignment vertical="center"/>
    </xf>
    <xf numFmtId="0" fontId="71" fillId="25" borderId="111" applyNumberFormat="0" applyAlignment="0" applyProtection="0">
      <alignment vertical="center"/>
    </xf>
    <xf numFmtId="0" fontId="99" fillId="25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0" fillId="25" borderId="111" applyNumberFormat="0" applyAlignment="0" applyProtection="0">
      <alignment vertical="center"/>
    </xf>
    <xf numFmtId="0" fontId="60" fillId="0" borderId="110" applyNumberFormat="0" applyFill="0" applyAlignment="0" applyProtection="0">
      <alignment vertical="center"/>
    </xf>
    <xf numFmtId="0" fontId="105" fillId="12" borderId="108" applyNumberFormat="0" applyAlignment="0" applyProtection="0">
      <alignment vertical="center"/>
    </xf>
    <xf numFmtId="0" fontId="41" fillId="25" borderId="10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86" fillId="0" borderId="120">
      <alignment horizontal="left"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115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210" fontId="12" fillId="0" borderId="119"/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" applyNumberFormat="0" applyBorder="0" applyAlignment="0" applyProtection="0"/>
    <xf numFmtId="210" fontId="12" fillId="0" borderId="1"/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210" fontId="12" fillId="0" borderId="119"/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86" fillId="0" borderId="64">
      <alignment horizontal="left"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86" fillId="0" borderId="120">
      <alignment horizontal="left" vertical="center"/>
    </xf>
    <xf numFmtId="0" fontId="96" fillId="0" borderId="117" applyNumberFormat="0" applyFill="0" applyAlignment="0" applyProtection="0">
      <alignment vertical="center"/>
    </xf>
    <xf numFmtId="10" fontId="84" fillId="30" borderId="119" applyNumberFormat="0" applyBorder="0" applyAlignment="0" applyProtection="0"/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86" fillId="0" borderId="120">
      <alignment horizontal="left"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86" fillId="0" borderId="64">
      <alignment horizontal="left"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210" fontId="12" fillId="0" borderId="119"/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10" fontId="84" fillId="6" borderId="119" applyNumberFormat="0" applyBorder="0" applyAlignment="0" applyProtection="0"/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86" fillId="0" borderId="120">
      <alignment horizontal="left"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210" fontId="12" fillId="0" borderId="119"/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210" fontId="12" fillId="0" borderId="119"/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86" fillId="0" borderId="120">
      <alignment horizontal="left"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86" fillId="0" borderId="120">
      <alignment horizontal="left" vertical="center"/>
    </xf>
    <xf numFmtId="210" fontId="12" fillId="0" borderId="119"/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210" fontId="12" fillId="0" borderId="119"/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42" fillId="25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210" fontId="12" fillId="0" borderId="119"/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86" fillId="0" borderId="120">
      <alignment horizontal="left" vertical="center"/>
    </xf>
    <xf numFmtId="0" fontId="71" fillId="25" borderId="118" applyNumberFormat="0" applyAlignment="0" applyProtection="0">
      <alignment vertical="center"/>
    </xf>
    <xf numFmtId="10" fontId="84" fillId="6" borderId="119" applyNumberFormat="0" applyBorder="0" applyAlignment="0" applyProtection="0"/>
    <xf numFmtId="0" fontId="115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0" fontId="2" fillId="26" borderId="116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10" fontId="84" fillId="30" borderId="119" applyNumberFormat="0" applyBorder="0" applyAlignment="0" applyProtection="0"/>
    <xf numFmtId="0" fontId="96" fillId="0" borderId="117" applyNumberFormat="0" applyFill="0" applyAlignment="0" applyProtection="0">
      <alignment vertical="center"/>
    </xf>
    <xf numFmtId="210" fontId="12" fillId="0" borderId="119"/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86" fillId="0" borderId="120">
      <alignment horizontal="left" vertical="center"/>
    </xf>
    <xf numFmtId="0" fontId="63" fillId="12" borderId="115" applyNumberFormat="0" applyAlignment="0" applyProtection="0">
      <alignment vertical="center"/>
    </xf>
    <xf numFmtId="210" fontId="12" fillId="0" borderId="119"/>
    <xf numFmtId="10" fontId="84" fillId="30" borderId="119" applyNumberFormat="0" applyBorder="0" applyAlignment="0" applyProtection="0"/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86" fillId="0" borderId="120">
      <alignment horizontal="left"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210" fontId="12" fillId="0" borderId="119"/>
    <xf numFmtId="210" fontId="12" fillId="0" borderId="119"/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86" fillId="0" borderId="120">
      <alignment horizontal="left" vertical="center"/>
    </xf>
    <xf numFmtId="0" fontId="41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59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10" fontId="84" fillId="30" borderId="119" applyNumberFormat="0" applyBorder="0" applyAlignment="0" applyProtection="0"/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86" fillId="0" borderId="120">
      <alignment horizontal="left" vertical="center"/>
    </xf>
    <xf numFmtId="210" fontId="12" fillId="0" borderId="119"/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86" fillId="0" borderId="120">
      <alignment horizontal="left" vertical="center"/>
    </xf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19"/>
    <xf numFmtId="0" fontId="63" fillId="12" borderId="115" applyNumberFormat="0" applyAlignment="0" applyProtection="0">
      <alignment vertical="center"/>
    </xf>
    <xf numFmtId="0" fontId="86" fillId="0" borderId="64">
      <alignment horizontal="left"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210" fontId="12" fillId="0" borderId="1"/>
    <xf numFmtId="0" fontId="71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210" fontId="12" fillId="0" borderId="119"/>
    <xf numFmtId="10" fontId="84" fillId="30" borderId="119" applyNumberFormat="0" applyBorder="0" applyAlignment="0" applyProtection="0"/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10" fontId="84" fillId="30" borderId="119" applyNumberFormat="0" applyBorder="0" applyAlignment="0" applyProtection="0"/>
    <xf numFmtId="0" fontId="41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210" fontId="12" fillId="0" borderId="119"/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210" fontId="12" fillId="0" borderId="119"/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10" fontId="84" fillId="30" borderId="119" applyNumberFormat="0" applyBorder="0" applyAlignment="0" applyProtection="0"/>
    <xf numFmtId="0" fontId="86" fillId="0" borderId="64">
      <alignment horizontal="left"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10" fontId="84" fillId="6" borderId="1" applyNumberFormat="0" applyBorder="0" applyAlignment="0" applyProtection="0"/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86" fillId="0" borderId="64">
      <alignment horizontal="left" vertical="center"/>
    </xf>
    <xf numFmtId="0" fontId="60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10" fontId="84" fillId="30" borderId="119" applyNumberFormat="0" applyBorder="0" applyAlignment="0" applyProtection="0"/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10" fontId="84" fillId="30" borderId="1" applyNumberFormat="0" applyBorder="0" applyAlignment="0" applyProtection="0"/>
    <xf numFmtId="0" fontId="42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10" fontId="84" fillId="30" borderId="1" applyNumberFormat="0" applyBorder="0" applyAlignment="0" applyProtection="0"/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86" fillId="0" borderId="64">
      <alignment horizontal="left" vertical="center"/>
    </xf>
    <xf numFmtId="0" fontId="86" fillId="0" borderId="64">
      <alignment horizontal="left" vertical="center"/>
    </xf>
    <xf numFmtId="0" fontId="42" fillId="25" borderId="115" applyNumberFormat="0" applyAlignment="0" applyProtection="0">
      <alignment vertical="center"/>
    </xf>
    <xf numFmtId="0" fontId="86" fillId="0" borderId="64">
      <alignment horizontal="left" vertical="center"/>
    </xf>
    <xf numFmtId="0" fontId="60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86" fillId="0" borderId="64">
      <alignment horizontal="left"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"/>
    <xf numFmtId="0" fontId="62" fillId="12" borderId="115" applyNumberFormat="0" applyAlignment="0" applyProtection="0">
      <alignment vertical="center"/>
    </xf>
    <xf numFmtId="210" fontId="12" fillId="0" borderId="1"/>
    <xf numFmtId="0" fontId="72" fillId="25" borderId="118" applyNumberFormat="0" applyAlignment="0" applyProtection="0">
      <alignment vertical="center"/>
    </xf>
    <xf numFmtId="0" fontId="86" fillId="0" borderId="64">
      <alignment horizontal="left" vertical="center"/>
    </xf>
    <xf numFmtId="0" fontId="59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210" fontId="12" fillId="0" borderId="1"/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10" fontId="84" fillId="30" borderId="1" applyNumberFormat="0" applyBorder="0" applyAlignment="0" applyProtection="0"/>
    <xf numFmtId="0" fontId="110" fillId="25" borderId="118" applyNumberFormat="0" applyAlignment="0" applyProtection="0">
      <alignment vertical="center"/>
    </xf>
    <xf numFmtId="10" fontId="84" fillId="30" borderId="1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86" fillId="0" borderId="64">
      <alignment horizontal="left" vertical="center"/>
    </xf>
    <xf numFmtId="0" fontId="42" fillId="25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210" fontId="12" fillId="0" borderId="1"/>
    <xf numFmtId="10" fontId="84" fillId="30" borderId="1" applyNumberFormat="0" applyBorder="0" applyAlignment="0" applyProtection="0"/>
    <xf numFmtId="210" fontId="12" fillId="0" borderId="1"/>
    <xf numFmtId="0" fontId="63" fillId="12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10" fontId="84" fillId="30" borderId="1" applyNumberFormat="0" applyBorder="0" applyAlignment="0" applyProtection="0"/>
    <xf numFmtId="0" fontId="63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86" fillId="0" borderId="64">
      <alignment horizontal="left"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5" borderId="115" applyNumberForma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86" fillId="0" borderId="64">
      <alignment horizontal="left" vertical="center"/>
    </xf>
    <xf numFmtId="0" fontId="96" fillId="0" borderId="117" applyNumberFormat="0" applyFill="0" applyAlignment="0" applyProtection="0">
      <alignment vertical="center"/>
    </xf>
    <xf numFmtId="10" fontId="84" fillId="30" borderId="1" applyNumberFormat="0" applyBorder="0" applyAlignment="0" applyProtection="0"/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86" fillId="0" borderId="64">
      <alignment horizontal="left" vertical="center"/>
    </xf>
    <xf numFmtId="0" fontId="99" fillId="25" borderId="115" applyNumberFormat="0" applyAlignment="0" applyProtection="0">
      <alignment vertical="center"/>
    </xf>
    <xf numFmtId="0" fontId="60" fillId="0" borderId="117" applyNumberFormat="0" applyFill="0" applyAlignment="0" applyProtection="0">
      <alignment vertical="center"/>
    </xf>
    <xf numFmtId="210" fontId="12" fillId="0" borderId="1"/>
    <xf numFmtId="0" fontId="62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210" fontId="12" fillId="0" borderId="1"/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115" fillId="12" borderId="115" applyNumberFormat="0" applyAlignment="0" applyProtection="0">
      <alignment vertical="center"/>
    </xf>
    <xf numFmtId="0" fontId="86" fillId="0" borderId="64">
      <alignment horizontal="left" vertical="center"/>
    </xf>
    <xf numFmtId="0" fontId="62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71" fillId="25" borderId="118" applyNumberFormat="0" applyAlignment="0" applyProtection="0">
      <alignment vertical="center"/>
    </xf>
    <xf numFmtId="210" fontId="12" fillId="0" borderId="1"/>
    <xf numFmtId="0" fontId="115" fillId="26" borderId="116" applyNumberFormat="0" applyFont="0" applyAlignment="0" applyProtection="0">
      <alignment vertical="center"/>
    </xf>
    <xf numFmtId="0" fontId="42" fillId="25" borderId="115" applyNumberForma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210" fontId="12" fillId="0" borderId="1"/>
    <xf numFmtId="0" fontId="42" fillId="25" borderId="115" applyNumberFormat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86" fillId="0" borderId="64">
      <alignment horizontal="left" vertical="center"/>
    </xf>
    <xf numFmtId="10" fontId="84" fillId="30" borderId="1" applyNumberFormat="0" applyBorder="0" applyAlignment="0" applyProtection="0"/>
    <xf numFmtId="0" fontId="2" fillId="26" borderId="116" applyNumberFormat="0" applyFont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86" fillId="0" borderId="64">
      <alignment horizontal="left" vertical="center"/>
    </xf>
    <xf numFmtId="210" fontId="12" fillId="0" borderId="1"/>
    <xf numFmtId="210" fontId="12" fillId="0" borderId="1"/>
    <xf numFmtId="0" fontId="115" fillId="25" borderId="118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42" fillId="25" borderId="115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10" fontId="84" fillId="30" borderId="1" applyNumberFormat="0" applyBorder="0" applyAlignment="0" applyProtection="0"/>
    <xf numFmtId="0" fontId="63" fillId="12" borderId="115" applyNumberFormat="0" applyAlignment="0" applyProtection="0">
      <alignment vertical="center"/>
    </xf>
    <xf numFmtId="210" fontId="12" fillId="0" borderId="1"/>
    <xf numFmtId="0" fontId="2" fillId="26" borderId="116" applyNumberFormat="0" applyFont="0" applyAlignment="0" applyProtection="0">
      <alignment vertical="center"/>
    </xf>
    <xf numFmtId="0" fontId="115" fillId="26" borderId="116" applyNumberFormat="0" applyFon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86" fillId="0" borderId="64">
      <alignment horizontal="left" vertical="center"/>
    </xf>
    <xf numFmtId="10" fontId="84" fillId="6" borderId="1" applyNumberFormat="0" applyBorder="0" applyAlignment="0" applyProtection="0"/>
    <xf numFmtId="210" fontId="12" fillId="0" borderId="1"/>
    <xf numFmtId="0" fontId="115" fillId="26" borderId="116" applyNumberFormat="0" applyFont="0" applyAlignment="0" applyProtection="0">
      <alignment vertical="center"/>
    </xf>
    <xf numFmtId="10" fontId="84" fillId="30" borderId="1" applyNumberFormat="0" applyBorder="0" applyAlignment="0" applyProtection="0"/>
    <xf numFmtId="210" fontId="12" fillId="0" borderId="1"/>
    <xf numFmtId="0" fontId="62" fillId="12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62" fillId="12" borderId="115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96" fillId="0" borderId="117" applyNumberFormat="0" applyFill="0" applyAlignment="0" applyProtection="0">
      <alignment vertical="center"/>
    </xf>
    <xf numFmtId="0" fontId="86" fillId="0" borderId="64">
      <alignment horizontal="left" vertical="center"/>
    </xf>
    <xf numFmtId="210" fontId="12" fillId="0" borderId="1"/>
    <xf numFmtId="0" fontId="86" fillId="0" borderId="64">
      <alignment horizontal="left" vertical="center"/>
    </xf>
    <xf numFmtId="0" fontId="63" fillId="12" borderId="115" applyNumberFormat="0" applyAlignment="0" applyProtection="0">
      <alignment vertical="center"/>
    </xf>
    <xf numFmtId="0" fontId="71" fillId="25" borderId="118" applyNumberFormat="0" applyAlignment="0" applyProtection="0">
      <alignment vertical="center"/>
    </xf>
    <xf numFmtId="0" fontId="2" fillId="26" borderId="116" applyNumberFormat="0" applyFont="0" applyAlignment="0" applyProtection="0">
      <alignment vertical="center"/>
    </xf>
    <xf numFmtId="0" fontId="105" fillId="12" borderId="115" applyNumberFormat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86" fillId="0" borderId="64">
      <alignment horizontal="left" vertical="center"/>
    </xf>
    <xf numFmtId="0" fontId="2" fillId="26" borderId="116" applyNumberFormat="0" applyFont="0" applyAlignment="0" applyProtection="0">
      <alignment vertical="center"/>
    </xf>
    <xf numFmtId="10" fontId="84" fillId="30" borderId="1" applyNumberFormat="0" applyBorder="0" applyAlignment="0" applyProtection="0"/>
    <xf numFmtId="0" fontId="59" fillId="0" borderId="117" applyNumberFormat="0" applyFill="0" applyAlignment="0" applyProtection="0">
      <alignment vertical="center"/>
    </xf>
    <xf numFmtId="0" fontId="72" fillId="25" borderId="118" applyNumberFormat="0" applyAlignment="0" applyProtection="0">
      <alignment vertical="center"/>
    </xf>
    <xf numFmtId="0" fontId="115" fillId="0" borderId="117" applyNumberFormat="0" applyFill="0" applyAlignment="0" applyProtection="0">
      <alignment vertical="center"/>
    </xf>
    <xf numFmtId="0" fontId="59" fillId="0" borderId="117" applyNumberFormat="0" applyFill="0" applyAlignment="0" applyProtection="0">
      <alignment vertical="center"/>
    </xf>
    <xf numFmtId="0" fontId="86" fillId="0" borderId="64">
      <alignment horizontal="left" vertical="center"/>
    </xf>
    <xf numFmtId="210" fontId="12" fillId="0" borderId="1"/>
    <xf numFmtId="0" fontId="59" fillId="0" borderId="117" applyNumberFormat="0" applyFill="0" applyAlignment="0" applyProtection="0">
      <alignment vertical="center"/>
    </xf>
    <xf numFmtId="0" fontId="99" fillId="25" borderId="115" applyNumberFormat="0" applyAlignment="0" applyProtection="0">
      <alignment vertical="center"/>
    </xf>
    <xf numFmtId="0" fontId="86" fillId="0" borderId="64">
      <alignment horizontal="left" vertical="center"/>
    </xf>
    <xf numFmtId="0" fontId="2" fillId="26" borderId="116" applyNumberFormat="0" applyFont="0" applyAlignment="0" applyProtection="0">
      <alignment vertical="center"/>
    </xf>
    <xf numFmtId="0" fontId="115" fillId="25" borderId="118" applyNumberFormat="0" applyAlignment="0" applyProtection="0">
      <alignment vertical="center"/>
    </xf>
    <xf numFmtId="0" fontId="63" fillId="12" borderId="115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110" fillId="25" borderId="118" applyNumberFormat="0" applyAlignment="0" applyProtection="0">
      <alignment vertical="center"/>
    </xf>
    <xf numFmtId="0" fontId="41" fillId="25" borderId="115" applyNumberFormat="0" applyAlignment="0" applyProtection="0">
      <alignment vertical="center"/>
    </xf>
    <xf numFmtId="0" fontId="2" fillId="0" borderId="0"/>
    <xf numFmtId="0" fontId="72" fillId="25" borderId="161" applyNumberFormat="0" applyAlignment="0" applyProtection="0">
      <alignment vertical="center"/>
    </xf>
    <xf numFmtId="0" fontId="60" fillId="0" borderId="150" applyNumberFormat="0" applyFill="0" applyAlignment="0" applyProtection="0">
      <alignment vertical="center"/>
    </xf>
    <xf numFmtId="0" fontId="59" fillId="0" borderId="150" applyNumberFormat="0" applyFill="0" applyAlignment="0" applyProtection="0">
      <alignment vertical="center"/>
    </xf>
    <xf numFmtId="0" fontId="42" fillId="25" borderId="148" applyNumberFormat="0" applyAlignment="0" applyProtection="0">
      <alignment vertical="center"/>
    </xf>
    <xf numFmtId="0" fontId="41" fillId="25" borderId="148" applyNumberFormat="0" applyAlignment="0" applyProtection="0">
      <alignment vertical="center"/>
    </xf>
    <xf numFmtId="0" fontId="41" fillId="25" borderId="132" applyNumberFormat="0" applyAlignment="0" applyProtection="0">
      <alignment vertical="center"/>
    </xf>
    <xf numFmtId="0" fontId="42" fillId="25" borderId="132" applyNumberFormat="0" applyAlignment="0" applyProtection="0">
      <alignment vertical="center"/>
    </xf>
    <xf numFmtId="10" fontId="84" fillId="30" borderId="139" applyNumberFormat="0" applyBorder="0" applyAlignment="0" applyProtection="0"/>
    <xf numFmtId="210" fontId="12" fillId="0" borderId="139"/>
    <xf numFmtId="0" fontId="110" fillId="25" borderId="145" applyNumberFormat="0" applyAlignment="0" applyProtection="0">
      <alignment vertical="center"/>
    </xf>
    <xf numFmtId="0" fontId="105" fillId="12" borderId="142" applyNumberFormat="0" applyAlignment="0" applyProtection="0">
      <alignment vertical="center"/>
    </xf>
    <xf numFmtId="0" fontId="96" fillId="0" borderId="144" applyNumberFormat="0" applyFill="0" applyAlignment="0" applyProtection="0">
      <alignment vertical="center"/>
    </xf>
    <xf numFmtId="0" fontId="2" fillId="26" borderId="133" applyNumberFormat="0" applyFont="0" applyAlignment="0" applyProtection="0">
      <alignment vertical="center"/>
    </xf>
    <xf numFmtId="0" fontId="99" fillId="25" borderId="142" applyNumberFormat="0" applyAlignment="0" applyProtection="0">
      <alignment vertical="center"/>
    </xf>
    <xf numFmtId="210" fontId="12" fillId="0" borderId="162"/>
    <xf numFmtId="0" fontId="2" fillId="26" borderId="159" applyNumberFormat="0" applyFont="0" applyAlignment="0" applyProtection="0">
      <alignment vertical="center"/>
    </xf>
    <xf numFmtId="0" fontId="62" fillId="12" borderId="158" applyNumberFormat="0" applyAlignment="0" applyProtection="0">
      <alignment vertical="center"/>
    </xf>
    <xf numFmtId="0" fontId="115" fillId="12" borderId="167" applyNumberFormat="0" applyAlignment="0" applyProtection="0">
      <alignment vertical="center"/>
    </xf>
    <xf numFmtId="0" fontId="110" fillId="25" borderId="161" applyNumberFormat="0" applyAlignment="0" applyProtection="0">
      <alignment vertical="center"/>
    </xf>
    <xf numFmtId="0" fontId="83" fillId="0" borderId="147" applyNumberFormat="0" applyFill="0" applyAlignment="0" applyProtection="0"/>
    <xf numFmtId="0" fontId="59" fillId="0" borderId="134" applyNumberFormat="0" applyFill="0" applyAlignment="0" applyProtection="0">
      <alignment vertical="center"/>
    </xf>
    <xf numFmtId="0" fontId="60" fillId="0" borderId="134" applyNumberFormat="0" applyFill="0" applyAlignment="0" applyProtection="0">
      <alignment vertical="center"/>
    </xf>
    <xf numFmtId="10" fontId="84" fillId="6" borderId="162" applyNumberFormat="0" applyBorder="0" applyAlignment="0" applyProtection="0"/>
    <xf numFmtId="0" fontId="62" fillId="12" borderId="132" applyNumberFormat="0" applyAlignment="0" applyProtection="0">
      <alignment vertical="center"/>
    </xf>
    <xf numFmtId="0" fontId="63" fillId="12" borderId="132" applyNumberFormat="0" applyAlignment="0" applyProtection="0">
      <alignment vertical="center"/>
    </xf>
    <xf numFmtId="0" fontId="86" fillId="0" borderId="146">
      <alignment horizontal="left" vertical="center"/>
    </xf>
    <xf numFmtId="0" fontId="71" fillId="25" borderId="135" applyNumberFormat="0" applyAlignment="0" applyProtection="0">
      <alignment vertical="center"/>
    </xf>
    <xf numFmtId="0" fontId="72" fillId="25" borderId="135" applyNumberFormat="0" applyAlignment="0" applyProtection="0">
      <alignment vertical="center"/>
    </xf>
    <xf numFmtId="0" fontId="115" fillId="25" borderId="170" applyNumberFormat="0" applyAlignment="0" applyProtection="0">
      <alignment vertical="center"/>
    </xf>
    <xf numFmtId="0" fontId="86" fillId="0" borderId="136">
      <alignment horizontal="left" vertical="center"/>
    </xf>
    <xf numFmtId="10" fontId="84" fillId="6" borderId="152" applyNumberFormat="0" applyBorder="0" applyAlignment="0" applyProtection="0"/>
    <xf numFmtId="0" fontId="86" fillId="0" borderId="153">
      <alignment horizontal="left" vertical="center"/>
    </xf>
    <xf numFmtId="0" fontId="105" fillId="12" borderId="148" applyNumberFormat="0" applyAlignment="0" applyProtection="0">
      <alignment vertical="center"/>
    </xf>
    <xf numFmtId="0" fontId="96" fillId="0" borderId="150" applyNumberFormat="0" applyFill="0" applyAlignment="0" applyProtection="0">
      <alignment vertical="center"/>
    </xf>
    <xf numFmtId="0" fontId="99" fillId="25" borderId="148" applyNumberFormat="0" applyAlignment="0" applyProtection="0">
      <alignment vertical="center"/>
    </xf>
    <xf numFmtId="10" fontId="84" fillId="30" borderId="152" applyNumberFormat="0" applyBorder="0" applyAlignment="0" applyProtection="0"/>
    <xf numFmtId="10" fontId="84" fillId="30" borderId="141" applyNumberFormat="0" applyBorder="0" applyAlignment="0" applyProtection="0"/>
    <xf numFmtId="0" fontId="86" fillId="0" borderId="140">
      <alignment horizontal="left" vertical="center"/>
    </xf>
    <xf numFmtId="210" fontId="12" fillId="0" borderId="141"/>
    <xf numFmtId="0" fontId="72" fillId="25" borderId="151" applyNumberFormat="0" applyAlignment="0" applyProtection="0">
      <alignment vertical="center"/>
    </xf>
    <xf numFmtId="0" fontId="71" fillId="25" borderId="151" applyNumberFormat="0" applyAlignment="0" applyProtection="0">
      <alignment vertical="center"/>
    </xf>
    <xf numFmtId="0" fontId="63" fillId="12" borderId="148" applyNumberFormat="0" applyAlignment="0" applyProtection="0">
      <alignment vertical="center"/>
    </xf>
    <xf numFmtId="0" fontId="62" fillId="12" borderId="148" applyNumberFormat="0" applyAlignment="0" applyProtection="0">
      <alignment vertical="center"/>
    </xf>
    <xf numFmtId="0" fontId="2" fillId="26" borderId="149" applyNumberFormat="0" applyFont="0" applyAlignment="0" applyProtection="0">
      <alignment vertical="center"/>
    </xf>
    <xf numFmtId="210" fontId="12" fillId="0" borderId="152"/>
    <xf numFmtId="0" fontId="99" fillId="25" borderId="132" applyNumberFormat="0" applyAlignment="0" applyProtection="0">
      <alignment vertical="center"/>
    </xf>
    <xf numFmtId="0" fontId="105" fillId="12" borderId="158" applyNumberFormat="0" applyAlignment="0" applyProtection="0">
      <alignment vertical="center"/>
    </xf>
    <xf numFmtId="0" fontId="96" fillId="0" borderId="134" applyNumberFormat="0" applyFill="0" applyAlignment="0" applyProtection="0">
      <alignment vertical="center"/>
    </xf>
    <xf numFmtId="0" fontId="105" fillId="12" borderId="132" applyNumberFormat="0" applyAlignment="0" applyProtection="0">
      <alignment vertical="center"/>
    </xf>
    <xf numFmtId="10" fontId="84" fillId="30" borderId="141" applyNumberFormat="0" applyBorder="0" applyAlignment="0" applyProtection="0"/>
    <xf numFmtId="0" fontId="110" fillId="25" borderId="135" applyNumberFormat="0" applyAlignment="0" applyProtection="0">
      <alignment vertical="center"/>
    </xf>
    <xf numFmtId="0" fontId="11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0" fontId="12" fillId="0" borderId="139"/>
    <xf numFmtId="0" fontId="86" fillId="0" borderId="163">
      <alignment horizontal="left" vertical="center"/>
    </xf>
    <xf numFmtId="210" fontId="12" fillId="0" borderId="138"/>
    <xf numFmtId="0" fontId="86" fillId="0" borderId="137">
      <alignment horizontal="left" vertical="center"/>
    </xf>
    <xf numFmtId="10" fontId="84" fillId="30" borderId="138" applyNumberFormat="0" applyBorder="0" applyAlignment="0" applyProtection="0"/>
    <xf numFmtId="10" fontId="84" fillId="30" borderId="139" applyNumberFormat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/>
    <xf numFmtId="0" fontId="86" fillId="0" borderId="140">
      <alignment horizontal="left" vertical="center"/>
    </xf>
    <xf numFmtId="0" fontId="2" fillId="0" borderId="0">
      <alignment vertical="center"/>
    </xf>
    <xf numFmtId="10" fontId="84" fillId="6" borderId="139" applyNumberFormat="0" applyBorder="0" applyAlignment="0" applyProtection="0"/>
    <xf numFmtId="0" fontId="110" fillId="25" borderId="151" applyNumberFormat="0" applyAlignment="0" applyProtection="0">
      <alignment vertical="center"/>
    </xf>
    <xf numFmtId="10" fontId="84" fillId="30" borderId="157" applyNumberFormat="0" applyBorder="0" applyAlignment="0" applyProtection="0"/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15" fillId="12" borderId="167" applyNumberFormat="0" applyAlignment="0" applyProtection="0">
      <alignment vertical="center"/>
    </xf>
    <xf numFmtId="0" fontId="115" fillId="25" borderId="170" applyNumberFormat="0" applyAlignment="0" applyProtection="0">
      <alignment vertical="center"/>
    </xf>
    <xf numFmtId="210" fontId="12" fillId="0" borderId="141"/>
    <xf numFmtId="0" fontId="72" fillId="25" borderId="145" applyNumberFormat="0" applyAlignment="0" applyProtection="0">
      <alignment vertical="center"/>
    </xf>
    <xf numFmtId="0" fontId="71" fillId="25" borderId="145" applyNumberFormat="0" applyAlignment="0" applyProtection="0">
      <alignment vertical="center"/>
    </xf>
    <xf numFmtId="0" fontId="83" fillId="0" borderId="154" applyNumberFormat="0" applyFill="0" applyAlignment="0" applyProtection="0"/>
    <xf numFmtId="0" fontId="63" fillId="12" borderId="142" applyNumberFormat="0" applyAlignment="0" applyProtection="0">
      <alignment vertical="center"/>
    </xf>
    <xf numFmtId="0" fontId="62" fillId="12" borderId="142" applyNumberFormat="0" applyAlignment="0" applyProtection="0">
      <alignment vertical="center"/>
    </xf>
    <xf numFmtId="0" fontId="60" fillId="0" borderId="144" applyNumberFormat="0" applyFill="0" applyAlignment="0" applyProtection="0">
      <alignment vertical="center"/>
    </xf>
    <xf numFmtId="0" fontId="59" fillId="0" borderId="144" applyNumberFormat="0" applyFill="0" applyAlignment="0" applyProtection="0">
      <alignment vertical="center"/>
    </xf>
    <xf numFmtId="0" fontId="2" fillId="26" borderId="143" applyNumberFormat="0" applyFont="0" applyAlignment="0" applyProtection="0">
      <alignment vertical="center"/>
    </xf>
    <xf numFmtId="210" fontId="12" fillId="0" borderId="152"/>
    <xf numFmtId="10" fontId="84" fillId="30" borderId="152" applyNumberFormat="0" applyBorder="0" applyAlignment="0" applyProtection="0"/>
    <xf numFmtId="0" fontId="42" fillId="25" borderId="142" applyNumberFormat="0" applyAlignment="0" applyProtection="0">
      <alignment vertical="center"/>
    </xf>
    <xf numFmtId="0" fontId="41" fillId="25" borderId="142" applyNumberFormat="0" applyAlignment="0" applyProtection="0">
      <alignment vertical="center"/>
    </xf>
    <xf numFmtId="0" fontId="41" fillId="25" borderId="158" applyNumberFormat="0" applyAlignment="0" applyProtection="0">
      <alignment vertical="center"/>
    </xf>
    <xf numFmtId="0" fontId="42" fillId="25" borderId="158" applyNumberFormat="0" applyAlignment="0" applyProtection="0">
      <alignment vertical="center"/>
    </xf>
    <xf numFmtId="0" fontId="59" fillId="0" borderId="160" applyNumberFormat="0" applyFill="0" applyAlignment="0" applyProtection="0">
      <alignment vertical="center"/>
    </xf>
    <xf numFmtId="0" fontId="60" fillId="0" borderId="160" applyNumberFormat="0" applyFill="0" applyAlignment="0" applyProtection="0">
      <alignment vertical="center"/>
    </xf>
    <xf numFmtId="0" fontId="63" fillId="12" borderId="158" applyNumberFormat="0" applyAlignment="0" applyProtection="0">
      <alignment vertical="center"/>
    </xf>
    <xf numFmtId="0" fontId="71" fillId="25" borderId="161" applyNumberFormat="0" applyAlignment="0" applyProtection="0">
      <alignment vertical="center"/>
    </xf>
    <xf numFmtId="210" fontId="12" fillId="0" borderId="157"/>
    <xf numFmtId="0" fontId="86" fillId="0" borderId="153">
      <alignment horizontal="left" vertical="center"/>
    </xf>
    <xf numFmtId="10" fontId="84" fillId="30" borderId="162" applyNumberFormat="0" applyBorder="0" applyAlignment="0" applyProtection="0"/>
    <xf numFmtId="0" fontId="99" fillId="25" borderId="158" applyNumberFormat="0" applyAlignment="0" applyProtection="0">
      <alignment vertical="center"/>
    </xf>
    <xf numFmtId="0" fontId="96" fillId="0" borderId="160" applyNumberFormat="0" applyFill="0" applyAlignment="0" applyProtection="0">
      <alignment vertical="center"/>
    </xf>
    <xf numFmtId="0" fontId="115" fillId="0" borderId="169" applyNumberFormat="0" applyFill="0" applyAlignment="0" applyProtection="0">
      <alignment vertical="center"/>
    </xf>
    <xf numFmtId="0" fontId="115" fillId="0" borderId="169" applyNumberFormat="0" applyFill="0" applyAlignment="0" applyProtection="0">
      <alignment vertical="center"/>
    </xf>
    <xf numFmtId="9" fontId="2" fillId="0" borderId="0" applyFont="0" applyFill="0" applyBorder="0" applyAlignment="0" applyProtection="0"/>
    <xf numFmtId="0" fontId="115" fillId="26" borderId="168" applyNumberFormat="0" applyFont="0" applyAlignment="0" applyProtection="0">
      <alignment vertical="center"/>
    </xf>
    <xf numFmtId="0" fontId="115" fillId="26" borderId="168" applyNumberFormat="0" applyFont="0" applyAlignment="0" applyProtection="0">
      <alignment vertical="center"/>
    </xf>
    <xf numFmtId="0" fontId="115" fillId="25" borderId="167" applyNumberFormat="0" applyAlignment="0" applyProtection="0">
      <alignment vertical="center"/>
    </xf>
    <xf numFmtId="0" fontId="115" fillId="25" borderId="167" applyNumberFormat="0" applyAlignment="0" applyProtection="0">
      <alignment vertical="center"/>
    </xf>
    <xf numFmtId="10" fontId="84" fillId="6" borderId="157" applyNumberFormat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</cellStyleXfs>
  <cellXfs count="788">
    <xf numFmtId="0" fontId="0" fillId="0" borderId="0" xfId="0">
      <alignment vertical="center"/>
    </xf>
    <xf numFmtId="0" fontId="15" fillId="0" borderId="0" xfId="0" applyFont="1">
      <alignment vertical="center"/>
    </xf>
    <xf numFmtId="0" fontId="15" fillId="0" borderId="2" xfId="0" applyFont="1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41" fontId="15" fillId="0" borderId="1" xfId="1" applyFont="1" applyBorder="1">
      <alignment vertical="center"/>
    </xf>
    <xf numFmtId="176" fontId="15" fillId="0" borderId="1" xfId="2" applyNumberFormat="1" applyFont="1" applyFill="1" applyBorder="1">
      <alignment vertical="center"/>
    </xf>
    <xf numFmtId="192" fontId="15" fillId="0" borderId="1" xfId="1" applyNumberFormat="1" applyFont="1" applyBorder="1">
      <alignment vertical="center"/>
    </xf>
    <xf numFmtId="0" fontId="15" fillId="0" borderId="0" xfId="0" applyFont="1" applyFill="1">
      <alignment vertical="center"/>
    </xf>
    <xf numFmtId="0" fontId="15" fillId="3" borderId="0" xfId="0" applyFont="1" applyFill="1">
      <alignment vertical="center"/>
    </xf>
    <xf numFmtId="0" fontId="15" fillId="2" borderId="0" xfId="0" applyFont="1" applyFill="1">
      <alignment vertical="center"/>
    </xf>
    <xf numFmtId="41" fontId="16" fillId="0" borderId="0" xfId="3" applyFont="1" applyFill="1" applyBorder="1" applyAlignment="1">
      <alignment horizontal="left" vertical="center"/>
    </xf>
    <xf numFmtId="0" fontId="15" fillId="0" borderId="0" xfId="4" applyFont="1">
      <alignment vertical="center"/>
    </xf>
    <xf numFmtId="41" fontId="15" fillId="0" borderId="0" xfId="3" applyFont="1" applyFill="1" applyBorder="1" applyAlignment="1">
      <alignment vertical="center"/>
    </xf>
    <xf numFmtId="0" fontId="15" fillId="0" borderId="0" xfId="4" applyFont="1" applyFill="1">
      <alignment vertical="center"/>
    </xf>
    <xf numFmtId="41" fontId="15" fillId="0" borderId="1" xfId="5" applyFont="1" applyFill="1" applyBorder="1" applyAlignment="1">
      <alignment horizontal="center" vertical="center" shrinkToFit="1"/>
    </xf>
    <xf numFmtId="176" fontId="15" fillId="0" borderId="1" xfId="5" applyNumberFormat="1" applyFont="1" applyFill="1" applyBorder="1" applyAlignment="1">
      <alignment horizontal="right" vertical="center" wrapText="1" shrinkToFit="1"/>
    </xf>
    <xf numFmtId="41" fontId="15" fillId="4" borderId="1" xfId="3" applyFont="1" applyFill="1" applyBorder="1" applyAlignment="1">
      <alignment horizontal="center" vertical="center" shrinkToFit="1"/>
    </xf>
    <xf numFmtId="41" fontId="15" fillId="0" borderId="1" xfId="3" applyFont="1" applyFill="1" applyBorder="1" applyAlignment="1">
      <alignment horizontal="center" vertical="center" shrinkToFit="1"/>
    </xf>
    <xf numFmtId="41" fontId="15" fillId="4" borderId="1" xfId="5" applyFont="1" applyFill="1" applyBorder="1" applyAlignment="1">
      <alignment horizontal="center" vertical="center" shrinkToFit="1"/>
    </xf>
    <xf numFmtId="41" fontId="15" fillId="0" borderId="1" xfId="6" applyFont="1" applyFill="1" applyBorder="1" applyAlignment="1">
      <alignment horizontal="center" vertical="center" shrinkToFit="1"/>
    </xf>
    <xf numFmtId="176" fontId="15" fillId="0" borderId="1" xfId="7" applyNumberFormat="1" applyFont="1" applyFill="1" applyBorder="1" applyAlignment="1">
      <alignment horizontal="center" vertical="center" shrinkToFit="1"/>
    </xf>
    <xf numFmtId="9" fontId="15" fillId="0" borderId="1" xfId="8" applyFont="1" applyFill="1" applyBorder="1" applyAlignment="1">
      <alignment horizontal="center" vertical="center" shrinkToFit="1"/>
    </xf>
    <xf numFmtId="9" fontId="15" fillId="0" borderId="1" xfId="5" applyNumberFormat="1" applyFont="1" applyFill="1" applyBorder="1" applyAlignment="1">
      <alignment horizontal="center" vertical="center" shrinkToFit="1"/>
    </xf>
    <xf numFmtId="41" fontId="17" fillId="5" borderId="1" xfId="3" applyFont="1" applyFill="1" applyBorder="1" applyAlignment="1">
      <alignment horizontal="center" vertical="center" shrinkToFit="1"/>
    </xf>
    <xf numFmtId="0" fontId="17" fillId="5" borderId="0" xfId="0" applyFont="1" applyFill="1">
      <alignment vertical="center"/>
    </xf>
    <xf numFmtId="3" fontId="19" fillId="0" borderId="0" xfId="9" applyNumberFormat="1" applyFont="1" applyAlignment="1">
      <alignment vertical="center"/>
    </xf>
    <xf numFmtId="200" fontId="19" fillId="0" borderId="0" xfId="9" applyNumberFormat="1" applyFont="1" applyAlignment="1">
      <alignment horizontal="center" vertical="center"/>
    </xf>
    <xf numFmtId="41" fontId="22" fillId="0" borderId="0" xfId="9" applyNumberFormat="1" applyFont="1" applyFill="1" applyBorder="1" applyAlignment="1">
      <alignment horizontal="right" vertical="center"/>
    </xf>
    <xf numFmtId="185" fontId="24" fillId="0" borderId="0" xfId="9" applyNumberFormat="1" applyFont="1" applyAlignment="1">
      <alignment horizontal="left" vertical="center"/>
    </xf>
    <xf numFmtId="0" fontId="2" fillId="0" borderId="0" xfId="9">
      <alignment vertical="center"/>
    </xf>
    <xf numFmtId="0" fontId="20" fillId="0" borderId="0" xfId="9" applyFont="1" applyFill="1" applyAlignment="1">
      <alignment vertical="center"/>
    </xf>
    <xf numFmtId="0" fontId="20" fillId="0" borderId="0" xfId="9" applyFont="1" applyFill="1" applyAlignment="1">
      <alignment horizontal="right" vertical="center"/>
    </xf>
    <xf numFmtId="0" fontId="21" fillId="0" borderId="48" xfId="9" applyFont="1" applyFill="1" applyBorder="1" applyAlignment="1">
      <alignment horizontal="center" vertical="center"/>
    </xf>
    <xf numFmtId="0" fontId="21" fillId="0" borderId="46" xfId="9" applyFont="1" applyFill="1" applyBorder="1" applyAlignment="1">
      <alignment horizontal="center" vertical="center"/>
    </xf>
    <xf numFmtId="0" fontId="21" fillId="0" borderId="47" xfId="9" applyFont="1" applyFill="1" applyBorder="1" applyAlignment="1">
      <alignment horizontal="center" vertical="center"/>
    </xf>
    <xf numFmtId="41" fontId="2" fillId="0" borderId="0" xfId="9" applyNumberFormat="1" applyFill="1" applyAlignment="1">
      <alignment vertical="center"/>
    </xf>
    <xf numFmtId="0" fontId="2" fillId="0" borderId="49" xfId="9" applyFill="1" applyBorder="1" applyAlignment="1">
      <alignment vertical="center"/>
    </xf>
    <xf numFmtId="0" fontId="21" fillId="0" borderId="41" xfId="9" applyFont="1" applyFill="1" applyBorder="1" applyAlignment="1">
      <alignment horizontal="center" vertical="center"/>
    </xf>
    <xf numFmtId="185" fontId="20" fillId="0" borderId="40" xfId="9" applyNumberFormat="1" applyFont="1" applyFill="1" applyBorder="1" applyAlignment="1">
      <alignment vertical="center"/>
    </xf>
    <xf numFmtId="0" fontId="20" fillId="0" borderId="42" xfId="9" applyFont="1" applyFill="1" applyBorder="1" applyAlignment="1">
      <alignment vertical="center"/>
    </xf>
    <xf numFmtId="185" fontId="20" fillId="0" borderId="10" xfId="9" applyNumberFormat="1" applyFont="1" applyFill="1" applyBorder="1" applyAlignment="1">
      <alignment vertical="center"/>
    </xf>
    <xf numFmtId="0" fontId="21" fillId="0" borderId="43" xfId="9" applyFont="1" applyFill="1" applyBorder="1" applyAlignment="1">
      <alignment horizontal="center" vertical="center"/>
    </xf>
    <xf numFmtId="185" fontId="20" fillId="0" borderId="44" xfId="9" applyNumberFormat="1" applyFont="1" applyFill="1" applyBorder="1" applyAlignment="1">
      <alignment vertical="center"/>
    </xf>
    <xf numFmtId="0" fontId="20" fillId="0" borderId="45" xfId="9" applyFont="1" applyFill="1" applyBorder="1" applyAlignment="1">
      <alignment vertical="center"/>
    </xf>
    <xf numFmtId="0" fontId="21" fillId="0" borderId="1" xfId="9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3" fontId="23" fillId="0" borderId="1" xfId="9" applyNumberFormat="1" applyFont="1" applyFill="1" applyBorder="1" applyAlignment="1">
      <alignment horizontal="center" vertical="center"/>
    </xf>
    <xf numFmtId="0" fontId="21" fillId="0" borderId="50" xfId="9" applyFont="1" applyFill="1" applyBorder="1" applyAlignment="1">
      <alignment horizontal="center" vertical="center"/>
    </xf>
    <xf numFmtId="0" fontId="21" fillId="0" borderId="51" xfId="9" applyFont="1" applyFill="1" applyBorder="1" applyAlignment="1">
      <alignment horizontal="center" vertical="center"/>
    </xf>
    <xf numFmtId="0" fontId="21" fillId="0" borderId="52" xfId="9" applyFont="1" applyFill="1" applyBorder="1" applyAlignment="1">
      <alignment horizontal="center" vertical="center"/>
    </xf>
    <xf numFmtId="0" fontId="2" fillId="0" borderId="0" xfId="9" applyFont="1" applyFill="1" applyAlignment="1">
      <alignment vertical="center"/>
    </xf>
    <xf numFmtId="41" fontId="22" fillId="0" borderId="1" xfId="9" applyNumberFormat="1" applyFont="1" applyFill="1" applyBorder="1" applyAlignment="1">
      <alignment horizontal="right" vertical="center"/>
    </xf>
    <xf numFmtId="0" fontId="23" fillId="0" borderId="1" xfId="9" applyFont="1" applyFill="1" applyBorder="1" applyAlignment="1">
      <alignment horizontal="center" vertical="center"/>
    </xf>
    <xf numFmtId="0" fontId="25" fillId="0" borderId="0" xfId="9" applyFont="1" applyFill="1" applyAlignment="1">
      <alignment vertical="center" wrapText="1"/>
    </xf>
    <xf numFmtId="0" fontId="26" fillId="0" borderId="0" xfId="9" applyFont="1" applyFill="1" applyAlignment="1">
      <alignment vertical="center" wrapText="1"/>
    </xf>
    <xf numFmtId="41" fontId="27" fillId="0" borderId="1" xfId="1" applyFont="1" applyBorder="1">
      <alignment vertical="center"/>
    </xf>
    <xf numFmtId="41" fontId="22" fillId="0" borderId="1" xfId="1" applyFont="1" applyFill="1" applyBorder="1" applyAlignment="1">
      <alignment horizontal="right" vertical="center"/>
    </xf>
    <xf numFmtId="3" fontId="23" fillId="0" borderId="0" xfId="9" applyNumberFormat="1" applyFont="1" applyFill="1" applyBorder="1" applyAlignment="1">
      <alignment horizontal="center" vertical="center"/>
    </xf>
    <xf numFmtId="41" fontId="22" fillId="0" borderId="0" xfId="1" applyFont="1" applyFill="1" applyBorder="1" applyAlignment="1">
      <alignment horizontal="right" vertical="center"/>
    </xf>
    <xf numFmtId="3" fontId="23" fillId="0" borderId="0" xfId="9" applyNumberFormat="1" applyFont="1" applyFill="1" applyBorder="1" applyAlignment="1">
      <alignment horizontal="left" vertical="center"/>
    </xf>
    <xf numFmtId="41" fontId="17" fillId="5" borderId="1" xfId="3" applyFont="1" applyFill="1" applyBorder="1" applyAlignment="1">
      <alignment horizontal="center" vertical="center" shrinkToFit="1"/>
    </xf>
    <xf numFmtId="0" fontId="15" fillId="0" borderId="1" xfId="0" applyFont="1" applyFill="1" applyBorder="1">
      <alignment vertical="center"/>
    </xf>
    <xf numFmtId="41" fontId="15" fillId="0" borderId="28" xfId="3" applyFont="1" applyFill="1" applyBorder="1" applyAlignment="1">
      <alignment horizontal="center" vertical="center" shrinkToFit="1"/>
    </xf>
    <xf numFmtId="176" fontId="23" fillId="0" borderId="0" xfId="28" applyNumberFormat="1" applyFont="1" applyFill="1" applyBorder="1" applyAlignment="1" applyProtection="1">
      <alignment horizontal="right" vertical="center"/>
    </xf>
    <xf numFmtId="0" fontId="2" fillId="0" borderId="0" xfId="9">
      <alignment vertical="center"/>
    </xf>
    <xf numFmtId="0" fontId="18" fillId="0" borderId="0" xfId="9" applyFont="1" applyAlignment="1">
      <alignment vertical="center"/>
    </xf>
    <xf numFmtId="3" fontId="19" fillId="0" borderId="0" xfId="9" applyNumberFormat="1" applyFont="1" applyAlignment="1">
      <alignment vertical="center"/>
    </xf>
    <xf numFmtId="200" fontId="19" fillId="0" borderId="0" xfId="9" applyNumberFormat="1" applyFont="1" applyAlignment="1">
      <alignment horizontal="center" vertical="center"/>
    </xf>
    <xf numFmtId="0" fontId="20" fillId="0" borderId="0" xfId="9" applyFont="1" applyBorder="1" applyAlignment="1">
      <alignment vertical="center"/>
    </xf>
    <xf numFmtId="3" fontId="20" fillId="0" borderId="0" xfId="9" applyNumberFormat="1" applyFont="1" applyBorder="1" applyAlignment="1">
      <alignment vertical="center"/>
    </xf>
    <xf numFmtId="200" fontId="20" fillId="0" borderId="0" xfId="9" applyNumberFormat="1" applyFont="1" applyBorder="1" applyAlignment="1">
      <alignment vertical="center"/>
    </xf>
    <xf numFmtId="3" fontId="20" fillId="0" borderId="0" xfId="9" applyNumberFormat="1" applyFont="1" applyBorder="1" applyAlignment="1">
      <alignment horizontal="center" vertical="center"/>
    </xf>
    <xf numFmtId="41" fontId="23" fillId="0" borderId="0" xfId="28" applyFont="1" applyFill="1" applyBorder="1" applyAlignment="1" applyProtection="1">
      <alignment horizontal="center" vertical="center"/>
    </xf>
    <xf numFmtId="41" fontId="20" fillId="0" borderId="0" xfId="28" applyFont="1" applyFill="1" applyBorder="1" applyAlignment="1" applyProtection="1">
      <alignment horizontal="center" vertical="center"/>
      <protection locked="0"/>
    </xf>
    <xf numFmtId="178" fontId="23" fillId="0" borderId="0" xfId="28" applyNumberFormat="1" applyFont="1" applyFill="1" applyBorder="1" applyAlignment="1" applyProtection="1">
      <alignment horizontal="center" vertical="center"/>
    </xf>
    <xf numFmtId="41" fontId="23" fillId="0" borderId="0" xfId="28" applyFont="1" applyFill="1" applyBorder="1" applyAlignment="1" applyProtection="1">
      <alignment horizontal="center" vertical="center"/>
      <protection locked="0"/>
    </xf>
    <xf numFmtId="3" fontId="20" fillId="0" borderId="1" xfId="9" applyNumberFormat="1" applyFont="1" applyBorder="1" applyAlignment="1">
      <alignment horizontal="center" vertical="center"/>
    </xf>
    <xf numFmtId="0" fontId="21" fillId="0" borderId="1" xfId="9" quotePrefix="1" applyFont="1" applyBorder="1" applyAlignment="1">
      <alignment horizontal="center" vertical="center"/>
    </xf>
    <xf numFmtId="41" fontId="22" fillId="0" borderId="1" xfId="9" applyNumberFormat="1" applyFont="1" applyBorder="1" applyAlignment="1">
      <alignment horizontal="center" vertical="center"/>
    </xf>
    <xf numFmtId="41" fontId="22" fillId="0" borderId="1" xfId="28" applyNumberFormat="1" applyFont="1" applyFill="1" applyBorder="1" applyAlignment="1" applyProtection="1">
      <alignment horizontal="center" vertical="center"/>
    </xf>
    <xf numFmtId="41" fontId="23" fillId="0" borderId="1" xfId="28" applyFont="1" applyFill="1" applyBorder="1" applyAlignment="1" applyProtection="1">
      <alignment horizontal="center" vertical="center"/>
    </xf>
    <xf numFmtId="41" fontId="20" fillId="0" borderId="1" xfId="28" applyFont="1" applyFill="1" applyBorder="1" applyAlignment="1" applyProtection="1">
      <alignment horizontal="center" vertical="center"/>
      <protection locked="0"/>
    </xf>
    <xf numFmtId="41" fontId="23" fillId="0" borderId="1" xfId="28" applyNumberFormat="1" applyFont="1" applyFill="1" applyBorder="1" applyAlignment="1" applyProtection="1">
      <alignment horizontal="center" vertical="center"/>
    </xf>
    <xf numFmtId="41" fontId="23" fillId="0" borderId="1" xfId="9" applyNumberFormat="1" applyFont="1" applyBorder="1" applyAlignment="1">
      <alignment horizontal="center" vertical="center"/>
    </xf>
    <xf numFmtId="41" fontId="23" fillId="0" borderId="1" xfId="28" applyFont="1" applyFill="1" applyBorder="1" applyAlignment="1" applyProtection="1">
      <alignment horizontal="center" vertical="center"/>
      <protection locked="0"/>
    </xf>
    <xf numFmtId="41" fontId="22" fillId="0" borderId="1" xfId="9" applyNumberFormat="1" applyFont="1" applyBorder="1" applyAlignment="1">
      <alignment horizontal="right" vertical="center"/>
    </xf>
    <xf numFmtId="200" fontId="22" fillId="0" borderId="1" xfId="9" applyNumberFormat="1" applyFont="1" applyBorder="1" applyAlignment="1">
      <alignment horizontal="right" vertical="center"/>
    </xf>
    <xf numFmtId="178" fontId="23" fillId="0" borderId="1" xfId="28" applyNumberFormat="1" applyFont="1" applyFill="1" applyBorder="1" applyAlignment="1" applyProtection="1">
      <alignment horizontal="center" vertical="center"/>
    </xf>
    <xf numFmtId="41" fontId="23" fillId="0" borderId="1" xfId="9" applyNumberFormat="1" applyFont="1" applyBorder="1" applyAlignment="1">
      <alignment horizontal="right" vertical="center"/>
    </xf>
    <xf numFmtId="0" fontId="2" fillId="0" borderId="1" xfId="9" applyBorder="1">
      <alignment vertical="center"/>
    </xf>
    <xf numFmtId="200" fontId="23" fillId="0" borderId="1" xfId="9" applyNumberFormat="1" applyFont="1" applyBorder="1" applyAlignment="1">
      <alignment horizontal="right" vertical="center"/>
    </xf>
    <xf numFmtId="41" fontId="21" fillId="0" borderId="1" xfId="9" applyNumberFormat="1" applyFont="1" applyBorder="1" applyAlignment="1">
      <alignment horizontal="right" vertical="center"/>
    </xf>
    <xf numFmtId="185" fontId="24" fillId="0" borderId="0" xfId="9" applyNumberFormat="1" applyFont="1" applyAlignment="1">
      <alignment horizontal="left" vertical="center"/>
    </xf>
    <xf numFmtId="201" fontId="22" fillId="0" borderId="1" xfId="9" applyNumberFormat="1" applyFont="1" applyBorder="1" applyAlignment="1">
      <alignment horizontal="right" vertical="center"/>
    </xf>
    <xf numFmtId="201" fontId="23" fillId="0" borderId="1" xfId="28" applyNumberFormat="1" applyFont="1" applyFill="1" applyBorder="1" applyAlignment="1" applyProtection="1">
      <alignment horizontal="right" vertical="center"/>
    </xf>
    <xf numFmtId="200" fontId="22" fillId="0" borderId="1" xfId="9" applyNumberFormat="1" applyFont="1" applyBorder="1" applyAlignment="1">
      <alignment horizontal="center" vertical="center"/>
    </xf>
    <xf numFmtId="200" fontId="23" fillId="0" borderId="1" xfId="28" applyNumberFormat="1" applyFont="1" applyFill="1" applyBorder="1" applyAlignment="1" applyProtection="1">
      <alignment horizontal="right" vertical="center"/>
    </xf>
    <xf numFmtId="200" fontId="23" fillId="0" borderId="1" xfId="5" applyNumberFormat="1" applyFont="1" applyFill="1" applyBorder="1" applyAlignment="1" applyProtection="1">
      <alignment horizontal="right" vertical="center"/>
    </xf>
    <xf numFmtId="176" fontId="23" fillId="0" borderId="1" xfId="28" applyNumberFormat="1" applyFont="1" applyFill="1" applyBorder="1" applyAlignment="1" applyProtection="1">
      <alignment horizontal="right" vertical="center"/>
    </xf>
    <xf numFmtId="176" fontId="22" fillId="0" borderId="1" xfId="28" applyNumberFormat="1" applyFont="1" applyFill="1" applyBorder="1" applyAlignment="1" applyProtection="1">
      <alignment horizontal="right" vertical="center"/>
    </xf>
    <xf numFmtId="41" fontId="23" fillId="0" borderId="0" xfId="28" applyNumberFormat="1" applyFont="1" applyFill="1" applyBorder="1" applyAlignment="1" applyProtection="1">
      <alignment horizontal="center" vertical="center"/>
    </xf>
    <xf numFmtId="41" fontId="15" fillId="0" borderId="1" xfId="0" applyNumberFormat="1" applyFont="1" applyFill="1" applyBorder="1">
      <alignment vertical="center"/>
    </xf>
    <xf numFmtId="0" fontId="15" fillId="0" borderId="28" xfId="0" applyFont="1" applyFill="1" applyBorder="1">
      <alignment vertical="center"/>
    </xf>
    <xf numFmtId="41" fontId="0" fillId="0" borderId="1" xfId="0" applyNumberFormat="1" applyBorder="1">
      <alignment vertical="center"/>
    </xf>
    <xf numFmtId="192" fontId="112" fillId="29" borderId="77" xfId="380" applyNumberFormat="1" applyFont="1" applyFill="1" applyBorder="1" applyAlignment="1">
      <alignment horizontal="center" wrapText="1"/>
    </xf>
    <xf numFmtId="192" fontId="114" fillId="29" borderId="77" xfId="380" applyNumberFormat="1" applyFont="1" applyFill="1" applyBorder="1" applyAlignment="1">
      <alignment horizontal="center" vertical="center" wrapText="1"/>
    </xf>
    <xf numFmtId="195" fontId="114" fillId="29" borderId="77" xfId="380" applyNumberFormat="1" applyFont="1" applyFill="1" applyBorder="1" applyAlignment="1">
      <alignment horizontal="center" wrapText="1"/>
    </xf>
    <xf numFmtId="192" fontId="114" fillId="29" borderId="77" xfId="380" applyNumberFormat="1" applyFont="1" applyFill="1" applyBorder="1" applyAlignment="1">
      <alignment horizontal="center" wrapText="1"/>
    </xf>
    <xf numFmtId="199" fontId="114" fillId="29" borderId="77" xfId="380" applyNumberFormat="1" applyFont="1" applyFill="1" applyBorder="1" applyAlignment="1">
      <alignment horizontal="center" wrapText="1"/>
    </xf>
    <xf numFmtId="195" fontId="114" fillId="0" borderId="0" xfId="380" applyNumberFormat="1" applyFont="1">
      <alignment vertical="center"/>
    </xf>
    <xf numFmtId="195" fontId="114" fillId="0" borderId="0" xfId="380" applyNumberFormat="1" applyFont="1" applyFill="1" applyBorder="1">
      <alignment vertical="center"/>
    </xf>
    <xf numFmtId="195" fontId="114" fillId="0" borderId="0" xfId="380" applyNumberFormat="1" applyFont="1">
      <alignment vertical="center"/>
    </xf>
    <xf numFmtId="192" fontId="114" fillId="32" borderId="85" xfId="380" applyNumberFormat="1" applyFont="1" applyFill="1" applyBorder="1" applyAlignment="1">
      <alignment vertical="center"/>
    </xf>
    <xf numFmtId="195" fontId="114" fillId="0" borderId="0" xfId="380" applyNumberFormat="1" applyFont="1" applyFill="1" applyBorder="1">
      <alignment vertical="center"/>
    </xf>
    <xf numFmtId="192" fontId="112" fillId="32" borderId="85" xfId="380" applyNumberFormat="1" applyFont="1" applyFill="1" applyBorder="1" applyAlignment="1">
      <alignment horizontal="right" vertical="center" wrapText="1"/>
    </xf>
    <xf numFmtId="185" fontId="112" fillId="32" borderId="85" xfId="380" applyNumberFormat="1" applyFont="1" applyFill="1" applyBorder="1" applyAlignment="1">
      <alignment horizontal="right" vertical="center" wrapText="1"/>
    </xf>
    <xf numFmtId="185" fontId="112" fillId="31" borderId="85" xfId="380" applyNumberFormat="1" applyFont="1" applyFill="1" applyBorder="1" applyAlignment="1">
      <alignment horizontal="right" vertical="center" wrapText="1"/>
    </xf>
    <xf numFmtId="185" fontId="112" fillId="32" borderId="85" xfId="1028" applyNumberFormat="1" applyFont="1" applyFill="1" applyBorder="1" applyAlignment="1">
      <alignment horizontal="right" vertical="center" wrapText="1"/>
    </xf>
    <xf numFmtId="185" fontId="112" fillId="31" borderId="85" xfId="1028" applyNumberFormat="1" applyFont="1" applyFill="1" applyBorder="1" applyAlignment="1">
      <alignment horizontal="right" vertical="center" wrapText="1"/>
    </xf>
    <xf numFmtId="41" fontId="118" fillId="0" borderId="1" xfId="30" applyFont="1" applyFill="1" applyBorder="1" applyAlignment="1" applyProtection="1">
      <alignment horizontal="center" vertical="center" shrinkToFit="1"/>
    </xf>
    <xf numFmtId="41" fontId="118" fillId="0" borderId="1" xfId="30" applyFont="1" applyFill="1" applyBorder="1" applyAlignment="1" applyProtection="1">
      <alignment horizontal="center" vertical="center" shrinkToFit="1"/>
      <protection locked="0"/>
    </xf>
    <xf numFmtId="41" fontId="120" fillId="0" borderId="1" xfId="33" applyNumberFormat="1" applyFont="1" applyFill="1" applyBorder="1" applyAlignment="1" applyProtection="1">
      <alignment vertical="center"/>
    </xf>
    <xf numFmtId="41" fontId="119" fillId="0" borderId="1" xfId="33" applyNumberFormat="1" applyFont="1" applyFill="1" applyBorder="1" applyAlignment="1" applyProtection="1">
      <alignment vertical="center"/>
    </xf>
    <xf numFmtId="0" fontId="25" fillId="0" borderId="0" xfId="9" applyFont="1" applyFill="1" applyAlignment="1">
      <alignment vertical="center" wrapText="1"/>
    </xf>
    <xf numFmtId="0" fontId="26" fillId="0" borderId="0" xfId="9" applyFont="1" applyFill="1" applyAlignment="1">
      <alignment vertical="center" wrapText="1"/>
    </xf>
    <xf numFmtId="41" fontId="122" fillId="0" borderId="1" xfId="33" applyFont="1" applyFill="1" applyBorder="1" applyAlignment="1" applyProtection="1">
      <alignment horizontal="right" vertical="center"/>
    </xf>
    <xf numFmtId="41" fontId="121" fillId="0" borderId="1" xfId="33" applyFont="1" applyFill="1" applyBorder="1" applyAlignment="1" applyProtection="1">
      <alignment horizontal="right" vertical="center"/>
    </xf>
    <xf numFmtId="0" fontId="112" fillId="0" borderId="0" xfId="0" applyFont="1">
      <alignment vertical="center"/>
    </xf>
    <xf numFmtId="41" fontId="119" fillId="0" borderId="1" xfId="33" applyFont="1" applyFill="1" applyBorder="1" applyAlignment="1" applyProtection="1">
      <alignment horizontal="right" vertical="center"/>
    </xf>
    <xf numFmtId="0" fontId="125" fillId="0" borderId="0" xfId="0" applyFont="1" applyAlignment="1">
      <alignment horizontal="center" vertical="center"/>
    </xf>
    <xf numFmtId="0" fontId="126" fillId="0" borderId="0" xfId="0" applyFont="1">
      <alignment vertical="center"/>
    </xf>
    <xf numFmtId="41" fontId="129" fillId="0" borderId="1" xfId="1" applyFont="1" applyFill="1" applyBorder="1" applyAlignment="1" applyProtection="1">
      <alignment horizontal="center" vertical="center"/>
      <protection locked="0"/>
    </xf>
    <xf numFmtId="41" fontId="129" fillId="0" borderId="1" xfId="1" applyFont="1" applyFill="1" applyBorder="1" applyAlignment="1" applyProtection="1">
      <alignment horizontal="center" vertical="center" shrinkToFit="1"/>
      <protection locked="0"/>
    </xf>
    <xf numFmtId="41" fontId="129" fillId="0" borderId="1" xfId="1" applyFont="1" applyFill="1" applyBorder="1" applyAlignment="1" applyProtection="1">
      <alignment horizontal="center" vertical="center" shrinkToFit="1"/>
    </xf>
    <xf numFmtId="41" fontId="129" fillId="0" borderId="1" xfId="1" applyFont="1" applyFill="1" applyBorder="1" applyAlignment="1" applyProtection="1">
      <alignment horizontal="center" vertical="center"/>
    </xf>
    <xf numFmtId="41" fontId="129" fillId="0" borderId="1" xfId="1" applyFont="1" applyFill="1" applyBorder="1" applyAlignment="1">
      <alignment horizontal="center" vertical="center"/>
    </xf>
    <xf numFmtId="185" fontId="129" fillId="0" borderId="1" xfId="33" applyNumberFormat="1" applyFont="1" applyFill="1" applyBorder="1" applyAlignment="1" applyProtection="1">
      <alignment vertical="center"/>
      <protection locked="0"/>
    </xf>
    <xf numFmtId="0" fontId="129" fillId="0" borderId="1" xfId="9" applyNumberFormat="1" applyFont="1" applyFill="1" applyBorder="1" applyAlignment="1">
      <alignment vertical="center"/>
    </xf>
    <xf numFmtId="176" fontId="129" fillId="0" borderId="1" xfId="2" applyNumberFormat="1" applyFont="1" applyFill="1" applyBorder="1" applyAlignment="1">
      <alignment vertical="center"/>
    </xf>
    <xf numFmtId="192" fontId="114" fillId="31" borderId="85" xfId="1028" applyNumberFormat="1" applyFont="1" applyFill="1" applyBorder="1" applyAlignment="1">
      <alignment horizontal="center" vertical="center" wrapText="1"/>
    </xf>
    <xf numFmtId="185" fontId="112" fillId="31" borderId="77" xfId="1028" applyNumberFormat="1" applyFont="1" applyFill="1" applyBorder="1" applyAlignment="1">
      <alignment horizontal="right" vertical="center" wrapText="1"/>
    </xf>
    <xf numFmtId="192" fontId="123" fillId="36" borderId="1" xfId="29" applyNumberFormat="1" applyFont="1" applyFill="1" applyBorder="1" applyAlignment="1">
      <alignment horizontal="right" vertical="center"/>
    </xf>
    <xf numFmtId="192" fontId="124" fillId="36" borderId="1" xfId="29" applyNumberFormat="1" applyFont="1" applyFill="1" applyBorder="1" applyAlignment="1">
      <alignment horizontal="right" vertical="center"/>
    </xf>
    <xf numFmtId="0" fontId="127" fillId="0" borderId="1" xfId="9" applyNumberFormat="1" applyFont="1" applyFill="1" applyBorder="1" applyAlignment="1">
      <alignment vertical="center"/>
    </xf>
    <xf numFmtId="0" fontId="127" fillId="0" borderId="1" xfId="9" quotePrefix="1" applyNumberFormat="1" applyFont="1" applyFill="1" applyBorder="1" applyAlignment="1">
      <alignment vertical="center"/>
    </xf>
    <xf numFmtId="41" fontId="129" fillId="0" borderId="85" xfId="1" applyFont="1" applyFill="1" applyBorder="1" applyAlignment="1">
      <alignment horizontal="center" vertical="center"/>
    </xf>
    <xf numFmtId="41" fontId="130" fillId="0" borderId="85" xfId="1" applyFont="1" applyFill="1" applyBorder="1" applyAlignment="1">
      <alignment horizontal="center" vertical="center" wrapText="1"/>
    </xf>
    <xf numFmtId="41" fontId="130" fillId="0" borderId="77" xfId="1" applyFont="1" applyFill="1" applyBorder="1" applyAlignment="1">
      <alignment horizontal="center" vertical="center" wrapText="1"/>
    </xf>
    <xf numFmtId="41" fontId="129" fillId="0" borderId="85" xfId="1" applyFont="1" applyFill="1" applyBorder="1" applyAlignment="1">
      <alignment horizontal="center" vertical="center" wrapText="1"/>
    </xf>
    <xf numFmtId="41" fontId="128" fillId="0" borderId="1" xfId="1" applyFont="1" applyFill="1" applyBorder="1" applyAlignment="1">
      <alignment horizontal="center" vertical="center"/>
    </xf>
    <xf numFmtId="0" fontId="125" fillId="0" borderId="0" xfId="0" applyFont="1" applyFill="1" applyAlignment="1">
      <alignment horizontal="center" vertical="center"/>
    </xf>
    <xf numFmtId="49" fontId="131" fillId="6" borderId="77" xfId="380" applyNumberFormat="1" applyFont="1" applyFill="1" applyBorder="1" applyAlignment="1">
      <alignment horizontal="center" vertical="center" wrapText="1"/>
    </xf>
    <xf numFmtId="192" fontId="131" fillId="32" borderId="85" xfId="380" applyNumberFormat="1" applyFont="1" applyFill="1" applyBorder="1" applyAlignment="1">
      <alignment vertical="center"/>
    </xf>
    <xf numFmtId="192" fontId="125" fillId="32" borderId="85" xfId="380" applyNumberFormat="1" applyFont="1" applyFill="1" applyBorder="1" applyAlignment="1">
      <alignment vertical="center"/>
    </xf>
    <xf numFmtId="192" fontId="131" fillId="31" borderId="85" xfId="380" applyNumberFormat="1" applyFont="1" applyFill="1" applyBorder="1" applyAlignment="1">
      <alignment vertical="center"/>
    </xf>
    <xf numFmtId="201" fontId="131" fillId="31" borderId="85" xfId="380" applyNumberFormat="1" applyFont="1" applyFill="1" applyBorder="1" applyAlignment="1">
      <alignment horizontal="right" vertical="center" wrapText="1"/>
    </xf>
    <xf numFmtId="192" fontId="131" fillId="32" borderId="77" xfId="380" applyNumberFormat="1" applyFont="1" applyFill="1" applyBorder="1" applyAlignment="1">
      <alignment vertical="center"/>
    </xf>
    <xf numFmtId="192" fontId="131" fillId="31" borderId="77" xfId="380" applyNumberFormat="1" applyFont="1" applyFill="1" applyBorder="1" applyAlignment="1">
      <alignment vertical="center"/>
    </xf>
    <xf numFmtId="185" fontId="131" fillId="0" borderId="83" xfId="380" applyNumberFormat="1" applyFont="1" applyBorder="1" applyAlignment="1">
      <alignment horizontal="right" vertical="center" wrapText="1"/>
    </xf>
    <xf numFmtId="192" fontId="125" fillId="31" borderId="77" xfId="380" applyNumberFormat="1" applyFont="1" applyFill="1" applyBorder="1" applyAlignment="1">
      <alignment vertical="center"/>
    </xf>
    <xf numFmtId="49" fontId="125" fillId="6" borderId="77" xfId="380" applyNumberFormat="1" applyFont="1" applyFill="1" applyBorder="1" applyAlignment="1">
      <alignment horizontal="center" vertical="center" wrapText="1"/>
    </xf>
    <xf numFmtId="192" fontId="125" fillId="32" borderId="85" xfId="380" applyNumberFormat="1" applyFont="1" applyFill="1" applyBorder="1" applyAlignment="1">
      <alignment horizontal="right" vertical="center" wrapText="1"/>
    </xf>
    <xf numFmtId="192" fontId="125" fillId="31" borderId="85" xfId="380" applyNumberFormat="1" applyFont="1" applyFill="1" applyBorder="1" applyAlignment="1">
      <alignment horizontal="right" vertical="center" wrapText="1"/>
    </xf>
    <xf numFmtId="201" fontId="125" fillId="31" borderId="85" xfId="380" applyNumberFormat="1" applyFont="1" applyFill="1" applyBorder="1" applyAlignment="1">
      <alignment horizontal="right" vertical="center" wrapText="1"/>
    </xf>
    <xf numFmtId="192" fontId="125" fillId="32" borderId="77" xfId="380" applyNumberFormat="1" applyFont="1" applyFill="1" applyBorder="1" applyAlignment="1">
      <alignment horizontal="right" vertical="center" wrapText="1"/>
    </xf>
    <xf numFmtId="192" fontId="125" fillId="31" borderId="77" xfId="380" applyNumberFormat="1" applyFont="1" applyFill="1" applyBorder="1" applyAlignment="1">
      <alignment horizontal="right" vertical="center" wrapText="1"/>
    </xf>
    <xf numFmtId="192" fontId="125" fillId="0" borderId="77" xfId="614" applyNumberFormat="1" applyFont="1" applyBorder="1" applyAlignment="1">
      <alignment horizontal="right" vertical="center" wrapText="1"/>
    </xf>
    <xf numFmtId="49" fontId="125" fillId="6" borderId="77" xfId="380" applyNumberFormat="1" applyFont="1" applyFill="1" applyBorder="1" applyAlignment="1">
      <alignment horizontal="center" wrapText="1"/>
    </xf>
    <xf numFmtId="185" fontId="125" fillId="32" borderId="85" xfId="380" applyNumberFormat="1" applyFont="1" applyFill="1" applyBorder="1" applyAlignment="1">
      <alignment horizontal="right" vertical="center" wrapText="1"/>
    </xf>
    <xf numFmtId="185" fontId="125" fillId="31" borderId="85" xfId="380" applyNumberFormat="1" applyFont="1" applyFill="1" applyBorder="1" applyAlignment="1">
      <alignment horizontal="right" vertical="center" wrapText="1"/>
    </xf>
    <xf numFmtId="185" fontId="125" fillId="33" borderId="83" xfId="380" applyNumberFormat="1" applyFont="1" applyFill="1" applyBorder="1" applyAlignment="1">
      <alignment horizontal="right" vertical="center" wrapText="1"/>
    </xf>
    <xf numFmtId="199" fontId="125" fillId="31" borderId="85" xfId="380" applyNumberFormat="1" applyFont="1" applyFill="1" applyBorder="1" applyAlignment="1">
      <alignment horizontal="right" vertical="center" wrapText="1"/>
    </xf>
    <xf numFmtId="185" fontId="125" fillId="32" borderId="77" xfId="380" applyNumberFormat="1" applyFont="1" applyFill="1" applyBorder="1" applyAlignment="1">
      <alignment horizontal="right" vertical="center" wrapText="1"/>
    </xf>
    <xf numFmtId="185" fontId="125" fillId="0" borderId="83" xfId="380" applyNumberFormat="1" applyFont="1" applyBorder="1" applyAlignment="1">
      <alignment horizontal="right" vertical="center" wrapText="1"/>
    </xf>
    <xf numFmtId="49" fontId="125" fillId="6" borderId="77" xfId="1028" applyNumberFormat="1" applyFont="1" applyFill="1" applyBorder="1" applyAlignment="1">
      <alignment horizontal="center" wrapText="1"/>
    </xf>
    <xf numFmtId="185" fontId="125" fillId="32" borderId="85" xfId="1028" applyNumberFormat="1" applyFont="1" applyFill="1" applyBorder="1" applyAlignment="1">
      <alignment horizontal="right" vertical="center" wrapText="1"/>
    </xf>
    <xf numFmtId="185" fontId="125" fillId="31" borderId="85" xfId="1028" applyNumberFormat="1" applyFont="1" applyFill="1" applyBorder="1" applyAlignment="1">
      <alignment horizontal="right" vertical="center" wrapText="1"/>
    </xf>
    <xf numFmtId="234" fontId="125" fillId="31" borderId="77" xfId="1028" applyNumberFormat="1" applyFont="1" applyFill="1" applyBorder="1" applyAlignment="1">
      <alignment horizontal="right" vertical="center" wrapText="1"/>
    </xf>
    <xf numFmtId="234" fontId="125" fillId="31" borderId="79" xfId="1028" applyNumberFormat="1" applyFont="1" applyFill="1" applyBorder="1" applyAlignment="1">
      <alignment horizontal="right" vertical="center" wrapText="1"/>
    </xf>
    <xf numFmtId="185" fontId="125" fillId="32" borderId="77" xfId="1028" applyNumberFormat="1" applyFont="1" applyFill="1" applyBorder="1" applyAlignment="1">
      <alignment horizontal="right" vertical="center" wrapText="1"/>
    </xf>
    <xf numFmtId="185" fontId="125" fillId="0" borderId="77" xfId="1028" applyNumberFormat="1" applyFont="1" applyBorder="1" applyAlignment="1">
      <alignment horizontal="right" vertical="center" wrapText="1"/>
    </xf>
    <xf numFmtId="192" fontId="125" fillId="31" borderId="85" xfId="1028" applyNumberFormat="1" applyFont="1" applyFill="1" applyBorder="1" applyAlignment="1">
      <alignment horizontal="right" vertical="center" wrapText="1"/>
    </xf>
    <xf numFmtId="185" fontId="125" fillId="0" borderId="77" xfId="1028" applyNumberFormat="1" applyFont="1" applyFill="1" applyBorder="1" applyAlignment="1">
      <alignment horizontal="right" vertical="center" wrapText="1"/>
    </xf>
    <xf numFmtId="185" fontId="125" fillId="31" borderId="77" xfId="1028" applyNumberFormat="1" applyFont="1" applyFill="1" applyBorder="1" applyAlignment="1">
      <alignment horizontal="right" vertical="center" wrapText="1"/>
    </xf>
    <xf numFmtId="185" fontId="125" fillId="35" borderId="77" xfId="1028" applyNumberFormat="1" applyFont="1" applyFill="1" applyBorder="1" applyAlignment="1">
      <alignment horizontal="right" vertical="center" wrapText="1"/>
    </xf>
    <xf numFmtId="195" fontId="132" fillId="0" borderId="84" xfId="1028" applyNumberFormat="1" applyFont="1" applyBorder="1" applyAlignment="1">
      <alignment horizontal="center" vertical="center" wrapText="1"/>
    </xf>
    <xf numFmtId="195" fontId="132" fillId="6" borderId="77" xfId="1028" applyNumberFormat="1" applyFont="1" applyFill="1" applyBorder="1" applyAlignment="1">
      <alignment horizontal="center" vertical="center" wrapText="1"/>
    </xf>
    <xf numFmtId="192" fontId="132" fillId="31" borderId="85" xfId="1028" applyNumberFormat="1" applyFont="1" applyFill="1" applyBorder="1" applyAlignment="1">
      <alignment horizontal="center" vertical="center" wrapText="1"/>
    </xf>
    <xf numFmtId="201" fontId="132" fillId="31" borderId="77" xfId="1028" applyNumberFormat="1" applyFont="1" applyFill="1" applyBorder="1" applyAlignment="1">
      <alignment horizontal="center" vertical="center" wrapText="1"/>
    </xf>
    <xf numFmtId="195" fontId="132" fillId="0" borderId="78" xfId="1028" applyNumberFormat="1" applyFont="1" applyBorder="1" applyAlignment="1">
      <alignment horizontal="center" vertical="center" wrapText="1"/>
    </xf>
    <xf numFmtId="192" fontId="132" fillId="0" borderId="77" xfId="1028" applyNumberFormat="1" applyFont="1" applyBorder="1" applyAlignment="1">
      <alignment horizontal="center" vertical="center" wrapText="1"/>
    </xf>
    <xf numFmtId="192" fontId="132" fillId="31" borderId="77" xfId="1028" applyNumberFormat="1" applyFont="1" applyFill="1" applyBorder="1" applyAlignment="1">
      <alignment horizontal="center" vertical="center" wrapText="1"/>
    </xf>
    <xf numFmtId="195" fontId="132" fillId="0" borderId="77" xfId="1028" applyNumberFormat="1" applyFont="1" applyBorder="1" applyAlignment="1">
      <alignment horizontal="center" vertical="center" wrapText="1"/>
    </xf>
    <xf numFmtId="192" fontId="133" fillId="36" borderId="1" xfId="29" applyNumberFormat="1" applyFont="1" applyFill="1" applyBorder="1" applyAlignment="1">
      <alignment horizontal="right" vertical="center"/>
    </xf>
    <xf numFmtId="192" fontId="134" fillId="36" borderId="1" xfId="29" applyNumberFormat="1" applyFont="1" applyFill="1" applyBorder="1" applyAlignment="1">
      <alignment horizontal="right" vertical="center"/>
    </xf>
    <xf numFmtId="201" fontId="134" fillId="36" borderId="1" xfId="29" applyNumberFormat="1" applyFont="1" applyFill="1" applyBorder="1" applyAlignment="1">
      <alignment horizontal="right" vertical="center"/>
    </xf>
    <xf numFmtId="201" fontId="134" fillId="36" borderId="93" xfId="29" applyNumberFormat="1" applyFont="1" applyFill="1" applyBorder="1" applyAlignment="1">
      <alignment horizontal="right" vertical="center"/>
    </xf>
    <xf numFmtId="201" fontId="134" fillId="0" borderId="1" xfId="29" applyNumberFormat="1" applyFont="1" applyBorder="1" applyAlignment="1">
      <alignment horizontal="right" vertical="center"/>
    </xf>
    <xf numFmtId="201" fontId="134" fillId="0" borderId="93" xfId="29" applyNumberFormat="1" applyFont="1" applyBorder="1" applyAlignment="1">
      <alignment horizontal="right" vertical="center"/>
    </xf>
    <xf numFmtId="195" fontId="132" fillId="6" borderId="78" xfId="1028" applyNumberFormat="1" applyFont="1" applyFill="1" applyBorder="1" applyAlignment="1">
      <alignment horizontal="center" vertical="center" wrapText="1"/>
    </xf>
    <xf numFmtId="192" fontId="134" fillId="36" borderId="92" xfId="29" applyNumberFormat="1" applyFont="1" applyFill="1" applyBorder="1" applyAlignment="1">
      <alignment horizontal="right" vertical="center"/>
    </xf>
    <xf numFmtId="201" fontId="134" fillId="0" borderId="92" xfId="29" applyNumberFormat="1" applyFont="1" applyBorder="1" applyAlignment="1">
      <alignment horizontal="right" vertical="center"/>
    </xf>
    <xf numFmtId="201" fontId="134" fillId="0" borderId="94" xfId="29" applyNumberFormat="1" applyFont="1" applyBorder="1" applyAlignment="1">
      <alignment horizontal="right" vertical="center"/>
    </xf>
    <xf numFmtId="0" fontId="126" fillId="0" borderId="1" xfId="0" applyFont="1" applyBorder="1">
      <alignment vertical="center"/>
    </xf>
    <xf numFmtId="41" fontId="135" fillId="0" borderId="1" xfId="30" applyFont="1" applyFill="1" applyBorder="1" applyAlignment="1" applyProtection="1">
      <alignment horizontal="center" vertical="center" shrinkToFit="1"/>
    </xf>
    <xf numFmtId="41" fontId="135" fillId="0" borderId="1" xfId="30" applyFont="1" applyFill="1" applyBorder="1" applyAlignment="1" applyProtection="1">
      <alignment horizontal="center" vertical="center" shrinkToFit="1"/>
      <protection locked="0"/>
    </xf>
    <xf numFmtId="178" fontId="135" fillId="0" borderId="1" xfId="30" applyNumberFormat="1" applyFont="1" applyFill="1" applyBorder="1" applyAlignment="1" applyProtection="1">
      <alignment horizontal="center" vertical="center"/>
    </xf>
    <xf numFmtId="41" fontId="136" fillId="0" borderId="1" xfId="33" applyNumberFormat="1" applyFont="1" applyFill="1" applyBorder="1" applyAlignment="1" applyProtection="1">
      <alignment vertical="center"/>
    </xf>
    <xf numFmtId="41" fontId="137" fillId="0" borderId="1" xfId="33" applyNumberFormat="1" applyFont="1" applyFill="1" applyBorder="1" applyAlignment="1" applyProtection="1">
      <alignment vertical="center"/>
    </xf>
    <xf numFmtId="41" fontId="138" fillId="0" borderId="1" xfId="33" applyFont="1" applyFill="1" applyBorder="1" applyAlignment="1" applyProtection="1">
      <alignment horizontal="right" vertical="center"/>
    </xf>
    <xf numFmtId="200" fontId="138" fillId="0" borderId="1" xfId="33" applyNumberFormat="1" applyFont="1" applyFill="1" applyBorder="1" applyAlignment="1">
      <alignment vertical="center"/>
    </xf>
    <xf numFmtId="0" fontId="126" fillId="0" borderId="1" xfId="0" applyFont="1" applyFill="1" applyBorder="1">
      <alignment vertical="center"/>
    </xf>
    <xf numFmtId="41" fontId="137" fillId="0" borderId="1" xfId="33" applyFont="1" applyFill="1" applyBorder="1" applyAlignment="1" applyProtection="1">
      <alignment horizontal="right" vertical="center"/>
    </xf>
    <xf numFmtId="41" fontId="139" fillId="0" borderId="1" xfId="33" applyFont="1" applyFill="1" applyBorder="1" applyAlignment="1" applyProtection="1">
      <alignment horizontal="right" vertical="center"/>
    </xf>
    <xf numFmtId="200" fontId="139" fillId="0" borderId="1" xfId="33" applyNumberFormat="1" applyFont="1" applyFill="1" applyBorder="1" applyAlignment="1">
      <alignment vertical="center"/>
    </xf>
    <xf numFmtId="199" fontId="112" fillId="37" borderId="78" xfId="1147" applyNumberFormat="1" applyFont="1" applyFill="1" applyBorder="1" applyAlignment="1">
      <alignment horizontal="center" wrapText="1"/>
    </xf>
    <xf numFmtId="192" fontId="112" fillId="0" borderId="0" xfId="1147" applyNumberFormat="1" applyFont="1" applyFill="1" applyBorder="1" applyAlignment="1">
      <alignment horizontal="right" vertical="center" wrapText="1"/>
    </xf>
    <xf numFmtId="192" fontId="112" fillId="37" borderId="77" xfId="1147" applyNumberFormat="1" applyFont="1" applyFill="1" applyBorder="1" applyAlignment="1">
      <alignment horizontal="center" wrapText="1"/>
    </xf>
    <xf numFmtId="199" fontId="112" fillId="37" borderId="77" xfId="1147" applyNumberFormat="1" applyFont="1" applyFill="1" applyBorder="1" applyAlignment="1">
      <alignment horizontal="center" wrapText="1"/>
    </xf>
    <xf numFmtId="192" fontId="112" fillId="37" borderId="78" xfId="1147" applyNumberFormat="1" applyFont="1" applyFill="1" applyBorder="1" applyAlignment="1">
      <alignment horizontal="center" wrapText="1"/>
    </xf>
    <xf numFmtId="192" fontId="112" fillId="0" borderId="0" xfId="1147" applyNumberFormat="1" applyFont="1" applyFill="1" applyBorder="1" applyAlignment="1">
      <alignment horizontal="center" wrapText="1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145" fillId="0" borderId="1" xfId="0" applyFont="1" applyBorder="1">
      <alignment vertical="center"/>
    </xf>
    <xf numFmtId="192" fontId="146" fillId="0" borderId="1" xfId="1147" applyNumberFormat="1" applyFont="1" applyBorder="1" applyAlignment="1">
      <alignment horizontal="center" vertical="center" wrapText="1"/>
    </xf>
    <xf numFmtId="185" fontId="146" fillId="0" borderId="1" xfId="1147" applyNumberFormat="1" applyFont="1" applyBorder="1" applyAlignment="1">
      <alignment vertical="center"/>
    </xf>
    <xf numFmtId="185" fontId="146" fillId="31" borderId="1" xfId="1147" applyNumberFormat="1" applyFont="1" applyFill="1" applyBorder="1" applyAlignment="1">
      <alignment horizontal="right" vertical="center"/>
    </xf>
    <xf numFmtId="199" fontId="146" fillId="31" borderId="1" xfId="1147" applyNumberFormat="1" applyFont="1" applyFill="1" applyBorder="1" applyAlignment="1">
      <alignment horizontal="right" vertical="center"/>
    </xf>
    <xf numFmtId="0" fontId="145" fillId="0" borderId="1" xfId="0" applyFont="1" applyFill="1" applyBorder="1">
      <alignment vertical="center"/>
    </xf>
    <xf numFmtId="185" fontId="146" fillId="33" borderId="1" xfId="1147" applyNumberFormat="1" applyFont="1" applyFill="1" applyBorder="1" applyAlignment="1">
      <alignment horizontal="right" vertical="center"/>
    </xf>
    <xf numFmtId="234" fontId="146" fillId="31" borderId="1" xfId="1147" applyNumberFormat="1" applyFont="1" applyFill="1" applyBorder="1" applyAlignment="1">
      <alignment horizontal="right" vertical="center"/>
    </xf>
    <xf numFmtId="0" fontId="142" fillId="0" borderId="1" xfId="30" applyNumberFormat="1" applyFont="1" applyFill="1" applyBorder="1" applyAlignment="1">
      <alignment horizontal="right" vertical="center"/>
    </xf>
    <xf numFmtId="192" fontId="142" fillId="31" borderId="1" xfId="30" applyNumberFormat="1" applyFont="1" applyFill="1" applyBorder="1" applyAlignment="1">
      <alignment horizontal="right" vertical="center"/>
    </xf>
    <xf numFmtId="199" fontId="142" fillId="36" borderId="1" xfId="30" applyNumberFormat="1" applyFont="1" applyFill="1" applyBorder="1" applyAlignment="1">
      <alignment horizontal="right" vertical="center"/>
    </xf>
    <xf numFmtId="192" fontId="142" fillId="31" borderId="1" xfId="30" applyNumberFormat="1" applyFont="1" applyFill="1" applyBorder="1" applyAlignment="1">
      <alignment horizontal="right" vertical="center" shrinkToFit="1"/>
    </xf>
    <xf numFmtId="199" fontId="142" fillId="36" borderId="1" xfId="30" applyNumberFormat="1" applyFont="1" applyFill="1" applyBorder="1" applyAlignment="1">
      <alignment horizontal="right" vertical="center" wrapText="1"/>
    </xf>
    <xf numFmtId="199" fontId="142" fillId="31" borderId="1" xfId="30" applyNumberFormat="1" applyFont="1" applyFill="1" applyBorder="1" applyAlignment="1">
      <alignment horizontal="right" vertical="center" wrapText="1"/>
    </xf>
    <xf numFmtId="41" fontId="93" fillId="0" borderId="1" xfId="30" applyFont="1" applyBorder="1" applyAlignment="1">
      <alignment horizontal="right" vertical="center"/>
    </xf>
    <xf numFmtId="240" fontId="6" fillId="0" borderId="1" xfId="383" applyNumberFormat="1" applyFont="1" applyFill="1" applyBorder="1" applyAlignment="1" applyProtection="1">
      <alignment horizontal="center" vertical="center"/>
      <protection locked="0"/>
    </xf>
    <xf numFmtId="199" fontId="143" fillId="0" borderId="1" xfId="33" applyNumberFormat="1" applyFont="1" applyFill="1" applyBorder="1" applyAlignment="1" applyProtection="1">
      <alignment horizontal="center" vertical="center"/>
      <protection locked="0"/>
    </xf>
    <xf numFmtId="240" fontId="6" fillId="0" borderId="1" xfId="383" applyNumberFormat="1" applyFont="1" applyFill="1" applyBorder="1" applyAlignment="1">
      <alignment horizontal="right" vertical="center"/>
    </xf>
    <xf numFmtId="242" fontId="143" fillId="0" borderId="1" xfId="33" applyNumberFormat="1" applyFont="1" applyFill="1" applyBorder="1" applyAlignment="1">
      <alignment horizontal="right" vertical="center"/>
    </xf>
    <xf numFmtId="241" fontId="143" fillId="0" borderId="1" xfId="33" applyNumberFormat="1" applyFont="1" applyFill="1" applyBorder="1" applyAlignment="1">
      <alignment horizontal="right" vertical="center"/>
    </xf>
    <xf numFmtId="240" fontId="6" fillId="0" borderId="1" xfId="33" applyNumberFormat="1" applyFont="1" applyFill="1" applyBorder="1" applyAlignment="1">
      <alignment horizontal="right" vertical="center"/>
    </xf>
    <xf numFmtId="240" fontId="6" fillId="0" borderId="1" xfId="383" applyNumberFormat="1" applyFont="1" applyBorder="1" applyAlignment="1">
      <alignment horizontal="right" vertical="center"/>
    </xf>
    <xf numFmtId="241" fontId="6" fillId="0" borderId="1" xfId="33" applyNumberFormat="1" applyFont="1" applyFill="1" applyBorder="1" applyAlignment="1">
      <alignment horizontal="right" vertical="center"/>
    </xf>
    <xf numFmtId="0" fontId="148" fillId="0" borderId="1" xfId="0" applyFont="1" applyBorder="1" applyAlignment="1">
      <alignment horizontal="right" vertical="center" wrapText="1"/>
    </xf>
    <xf numFmtId="3" fontId="148" fillId="0" borderId="1" xfId="0" applyNumberFormat="1" applyFont="1" applyBorder="1" applyAlignment="1">
      <alignment horizontal="right" vertical="center" wrapText="1"/>
    </xf>
    <xf numFmtId="180" fontId="148" fillId="0" borderId="1" xfId="0" applyNumberFormat="1" applyFont="1" applyBorder="1" applyAlignment="1">
      <alignment horizontal="right" vertical="center" wrapText="1"/>
    </xf>
    <xf numFmtId="41" fontId="145" fillId="0" borderId="1" xfId="0" applyNumberFormat="1" applyFont="1" applyBorder="1">
      <alignment vertical="center"/>
    </xf>
    <xf numFmtId="178" fontId="145" fillId="0" borderId="1" xfId="0" applyNumberFormat="1" applyFont="1" applyBorder="1">
      <alignment vertical="center"/>
    </xf>
    <xf numFmtId="41" fontId="142" fillId="0" borderId="1" xfId="33" applyFont="1" applyBorder="1" applyAlignment="1"/>
    <xf numFmtId="201" fontId="142" fillId="0" borderId="1" xfId="33" applyNumberFormat="1" applyFont="1" applyBorder="1" applyAlignment="1"/>
    <xf numFmtId="41" fontId="142" fillId="0" borderId="1" xfId="33" applyFont="1" applyBorder="1"/>
    <xf numFmtId="201" fontId="142" fillId="0" borderId="1" xfId="33" applyNumberFormat="1" applyFont="1" applyFill="1" applyBorder="1"/>
    <xf numFmtId="192" fontId="146" fillId="0" borderId="1" xfId="1147" applyNumberFormat="1" applyFont="1" applyFill="1" applyBorder="1" applyAlignment="1">
      <alignment horizontal="right" vertical="center" wrapText="1"/>
    </xf>
    <xf numFmtId="192" fontId="147" fillId="31" borderId="1" xfId="1147" applyNumberFormat="1" applyFont="1" applyFill="1" applyBorder="1" applyAlignment="1">
      <alignment horizontal="right" vertical="center" wrapText="1"/>
    </xf>
    <xf numFmtId="199" fontId="147" fillId="31" borderId="1" xfId="1147" applyNumberFormat="1" applyFont="1" applyFill="1" applyBorder="1" applyAlignment="1">
      <alignment horizontal="right" vertical="center" wrapText="1"/>
    </xf>
    <xf numFmtId="192" fontId="146" fillId="0" borderId="1" xfId="614" applyNumberFormat="1" applyFont="1" applyBorder="1" applyAlignment="1">
      <alignment horizontal="right" vertical="center" wrapText="1"/>
    </xf>
    <xf numFmtId="199" fontId="146" fillId="0" borderId="1" xfId="614" applyNumberFormat="1" applyFont="1" applyBorder="1" applyAlignment="1">
      <alignment horizontal="right" vertical="center" wrapText="1"/>
    </xf>
    <xf numFmtId="199" fontId="147" fillId="31" borderId="1" xfId="1147" applyNumberFormat="1" applyFont="1" applyFill="1" applyBorder="1" applyAlignment="1">
      <alignment horizontal="right" vertical="center"/>
    </xf>
    <xf numFmtId="192" fontId="147" fillId="0" borderId="1" xfId="1147" applyNumberFormat="1" applyFont="1" applyFill="1" applyBorder="1" applyAlignment="1">
      <alignment horizontal="right" vertical="center" wrapText="1"/>
    </xf>
    <xf numFmtId="185" fontId="147" fillId="0" borderId="1" xfId="1147" applyNumberFormat="1" applyFont="1" applyBorder="1" applyAlignment="1">
      <alignment horizontal="right" vertical="center" wrapText="1"/>
    </xf>
    <xf numFmtId="185" fontId="147" fillId="33" borderId="1" xfId="1147" applyNumberFormat="1" applyFont="1" applyFill="1" applyBorder="1" applyAlignment="1">
      <alignment horizontal="right" vertical="center" wrapText="1"/>
    </xf>
    <xf numFmtId="185" fontId="147" fillId="0" borderId="1" xfId="1147" applyNumberFormat="1" applyFont="1" applyFill="1" applyBorder="1" applyAlignment="1">
      <alignment horizontal="right" vertical="center" wrapText="1"/>
    </xf>
    <xf numFmtId="185" fontId="147" fillId="31" borderId="1" xfId="1147" applyNumberFormat="1" applyFont="1" applyFill="1" applyBorder="1" applyAlignment="1">
      <alignment horizontal="right" vertical="center" wrapText="1"/>
    </xf>
    <xf numFmtId="199" fontId="147" fillId="0" borderId="1" xfId="1147" applyNumberFormat="1" applyFont="1" applyBorder="1" applyAlignment="1">
      <alignment horizontal="right" vertical="center" wrapText="1"/>
    </xf>
    <xf numFmtId="185" fontId="141" fillId="0" borderId="1" xfId="1147" applyNumberFormat="1" applyFont="1" applyFill="1" applyBorder="1" applyAlignment="1">
      <alignment horizontal="right" vertical="center" wrapText="1"/>
    </xf>
    <xf numFmtId="192" fontId="147" fillId="6" borderId="1" xfId="1147" applyNumberFormat="1" applyFont="1" applyFill="1" applyBorder="1" applyAlignment="1">
      <alignment horizontal="left" vertical="center" wrapText="1"/>
    </xf>
    <xf numFmtId="192" fontId="140" fillId="0" borderId="1" xfId="1147" applyNumberFormat="1" applyFont="1" applyBorder="1" applyAlignment="1">
      <alignment horizontal="center" vertical="center" wrapText="1"/>
    </xf>
    <xf numFmtId="201" fontId="140" fillId="31" borderId="1" xfId="1147" applyNumberFormat="1" applyFont="1" applyFill="1" applyBorder="1" applyAlignment="1">
      <alignment horizontal="center" vertical="center" wrapText="1"/>
    </xf>
    <xf numFmtId="201" fontId="140" fillId="0" borderId="1" xfId="1147" applyNumberFormat="1" applyFont="1" applyBorder="1" applyAlignment="1">
      <alignment horizontal="center" vertical="center" wrapText="1"/>
    </xf>
    <xf numFmtId="199" fontId="140" fillId="31" borderId="1" xfId="1147" applyNumberFormat="1" applyFont="1" applyFill="1" applyBorder="1" applyAlignment="1">
      <alignment horizontal="center" vertical="center" wrapText="1"/>
    </xf>
    <xf numFmtId="199" fontId="142" fillId="36" borderId="1" xfId="29" applyNumberFormat="1" applyFont="1" applyFill="1" applyBorder="1" applyAlignment="1">
      <alignment horizontal="right" vertical="center" wrapText="1"/>
    </xf>
    <xf numFmtId="41" fontId="144" fillId="0" borderId="1" xfId="33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Border="1">
      <alignment vertical="center"/>
    </xf>
    <xf numFmtId="192" fontId="112" fillId="0" borderId="0" xfId="1147" applyNumberFormat="1" applyFont="1" applyFill="1" applyBorder="1" applyAlignment="1">
      <alignment wrapText="1"/>
    </xf>
    <xf numFmtId="192" fontId="125" fillId="4" borderId="1" xfId="1147" applyNumberFormat="1" applyFont="1" applyFill="1" applyBorder="1" applyAlignment="1">
      <alignment horizontal="center" vertical="center" wrapText="1"/>
    </xf>
    <xf numFmtId="0" fontId="131" fillId="0" borderId="1" xfId="1147" applyNumberFormat="1" applyFont="1" applyFill="1" applyBorder="1" applyAlignment="1">
      <alignment horizontal="center" vertical="center" wrapText="1"/>
    </xf>
    <xf numFmtId="192" fontId="131" fillId="0" borderId="1" xfId="1147" applyNumberFormat="1" applyFont="1" applyFill="1" applyBorder="1" applyAlignment="1">
      <alignment horizontal="center" vertical="center" wrapText="1"/>
    </xf>
    <xf numFmtId="192" fontId="125" fillId="0" borderId="1" xfId="0" applyNumberFormat="1" applyFont="1" applyBorder="1" applyAlignment="1">
      <alignment horizontal="center" vertical="center"/>
    </xf>
    <xf numFmtId="41" fontId="152" fillId="4" borderId="1" xfId="5" applyFont="1" applyFill="1" applyBorder="1" applyAlignment="1">
      <alignment horizontal="center" vertical="center" shrinkToFit="1"/>
    </xf>
    <xf numFmtId="176" fontId="152" fillId="0" borderId="1" xfId="5" applyNumberFormat="1" applyFont="1" applyFill="1" applyBorder="1" applyAlignment="1">
      <alignment horizontal="right" vertical="center" wrapText="1" shrinkToFit="1"/>
    </xf>
    <xf numFmtId="192" fontId="126" fillId="0" borderId="1" xfId="0" applyNumberFormat="1" applyFont="1" applyFill="1" applyBorder="1" applyAlignment="1">
      <alignment horizontal="center" vertical="center"/>
    </xf>
    <xf numFmtId="41" fontId="152" fillId="0" borderId="1" xfId="3" applyFont="1" applyFill="1" applyBorder="1" applyAlignment="1">
      <alignment horizontal="center" vertical="center" shrinkToFit="1"/>
    </xf>
    <xf numFmtId="41" fontId="22" fillId="0" borderId="27" xfId="9" applyNumberFormat="1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center" vertical="center"/>
    </xf>
    <xf numFmtId="176" fontId="152" fillId="0" borderId="1" xfId="3262" applyNumberFormat="1" applyFont="1" applyFill="1" applyBorder="1">
      <alignment vertical="center"/>
    </xf>
    <xf numFmtId="41" fontId="152" fillId="0" borderId="1" xfId="3260" applyFont="1" applyBorder="1">
      <alignment vertical="center"/>
    </xf>
    <xf numFmtId="0" fontId="152" fillId="0" borderId="1" xfId="2842" applyFont="1" applyBorder="1">
      <alignment vertical="center"/>
    </xf>
    <xf numFmtId="41" fontId="152" fillId="4" borderId="1" xfId="3" applyFont="1" applyFill="1" applyBorder="1" applyAlignment="1">
      <alignment horizontal="center" vertical="center" shrinkToFit="1"/>
    </xf>
    <xf numFmtId="41" fontId="152" fillId="0" borderId="1" xfId="5" applyFont="1" applyFill="1" applyBorder="1" applyAlignment="1">
      <alignment horizontal="center" vertical="center" shrinkToFit="1"/>
    </xf>
    <xf numFmtId="1" fontId="126" fillId="0" borderId="1" xfId="0" applyNumberFormat="1" applyFont="1" applyFill="1" applyBorder="1" applyAlignment="1">
      <alignment horizontal="center" vertical="center"/>
    </xf>
    <xf numFmtId="41" fontId="150" fillId="4" borderId="1" xfId="3" applyFont="1" applyFill="1" applyBorder="1" applyAlignment="1">
      <alignment horizontal="center" vertical="center" shrinkToFit="1"/>
    </xf>
    <xf numFmtId="0" fontId="126" fillId="0" borderId="1" xfId="0" applyFont="1" applyBorder="1" applyAlignment="1">
      <alignment horizontal="center" vertical="center"/>
    </xf>
    <xf numFmtId="41" fontId="17" fillId="5" borderId="1" xfId="3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157" fillId="0" borderId="157" xfId="0" applyFont="1" applyBorder="1" applyAlignment="1">
      <alignment horizontal="center" vertical="center" wrapText="1"/>
    </xf>
    <xf numFmtId="1" fontId="157" fillId="0" borderId="157" xfId="383" applyNumberFormat="1" applyFont="1" applyBorder="1" applyAlignment="1">
      <alignment horizontal="center" vertical="center" wrapText="1"/>
    </xf>
    <xf numFmtId="0" fontId="158" fillId="0" borderId="157" xfId="383" applyNumberFormat="1" applyFont="1" applyBorder="1" applyAlignment="1">
      <alignment horizontal="center" vertical="center" wrapText="1"/>
    </xf>
    <xf numFmtId="0" fontId="157" fillId="0" borderId="157" xfId="383" applyNumberFormat="1" applyFont="1" applyBorder="1" applyAlignment="1">
      <alignment horizontal="center" vertical="center"/>
    </xf>
    <xf numFmtId="0" fontId="154" fillId="0" borderId="157" xfId="383" applyNumberFormat="1" applyFont="1" applyFill="1" applyBorder="1" applyAlignment="1">
      <alignment horizontal="center" vertical="center"/>
    </xf>
    <xf numFmtId="0" fontId="154" fillId="0" borderId="157" xfId="383" applyNumberFormat="1" applyFont="1" applyBorder="1" applyAlignment="1">
      <alignment horizontal="center" vertical="center"/>
    </xf>
    <xf numFmtId="0" fontId="157" fillId="0" borderId="157" xfId="383" applyNumberFormat="1" applyFont="1" applyBorder="1" applyAlignment="1">
      <alignment horizontal="center" vertical="center" wrapText="1"/>
    </xf>
    <xf numFmtId="0" fontId="155" fillId="0" borderId="157" xfId="383" applyNumberFormat="1" applyFont="1" applyBorder="1" applyAlignment="1">
      <alignment horizontal="center" vertical="center" wrapText="1"/>
    </xf>
    <xf numFmtId="1" fontId="155" fillId="39" borderId="157" xfId="383" applyNumberFormat="1" applyFont="1" applyFill="1" applyBorder="1" applyAlignment="1">
      <alignment horizontal="center" vertical="center"/>
    </xf>
    <xf numFmtId="240" fontId="114" fillId="0" borderId="40" xfId="299" applyNumberFormat="1" applyFont="1" applyFill="1" applyBorder="1" applyAlignment="1">
      <alignment horizontal="right" vertical="center"/>
    </xf>
    <xf numFmtId="240" fontId="160" fillId="0" borderId="19" xfId="299" applyNumberFormat="1" applyFont="1" applyFill="1" applyBorder="1" applyAlignment="1">
      <alignment horizontal="right" vertical="center"/>
    </xf>
    <xf numFmtId="178" fontId="22" fillId="0" borderId="1" xfId="9" applyNumberFormat="1" applyFont="1" applyBorder="1" applyAlignment="1">
      <alignment horizontal="center" vertical="center"/>
    </xf>
    <xf numFmtId="0" fontId="0" fillId="0" borderId="162" xfId="0" applyBorder="1">
      <alignment vertical="center"/>
    </xf>
    <xf numFmtId="41" fontId="22" fillId="0" borderId="162" xfId="9" applyNumberFormat="1" applyFont="1" applyBorder="1" applyAlignment="1">
      <alignment horizontal="center" vertical="center"/>
    </xf>
    <xf numFmtId="41" fontId="0" fillId="0" borderId="162" xfId="0" applyNumberFormat="1" applyBorder="1">
      <alignment vertical="center"/>
    </xf>
    <xf numFmtId="41" fontId="22" fillId="0" borderId="0" xfId="9" applyNumberFormat="1" applyFont="1" applyBorder="1" applyAlignment="1">
      <alignment horizontal="center" vertical="center"/>
    </xf>
    <xf numFmtId="41" fontId="0" fillId="0" borderId="162" xfId="1" applyFont="1" applyBorder="1">
      <alignment vertical="center"/>
    </xf>
    <xf numFmtId="0" fontId="0" fillId="0" borderId="16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1" fontId="0" fillId="0" borderId="162" xfId="1" applyFont="1" applyBorder="1" applyAlignment="1">
      <alignment horizontal="center" vertical="center"/>
    </xf>
    <xf numFmtId="180" fontId="22" fillId="0" borderId="162" xfId="2" applyNumberFormat="1" applyFont="1" applyFill="1" applyBorder="1" applyAlignment="1">
      <alignment horizontal="center" vertical="center"/>
    </xf>
    <xf numFmtId="180" fontId="0" fillId="0" borderId="162" xfId="2" applyNumberFormat="1" applyFont="1" applyBorder="1" applyAlignment="1">
      <alignment horizontal="center" vertical="center"/>
    </xf>
    <xf numFmtId="0" fontId="155" fillId="39" borderId="162" xfId="383" applyNumberFormat="1" applyFont="1" applyFill="1" applyBorder="1" applyAlignment="1">
      <alignment horizontal="center" vertical="center"/>
    </xf>
    <xf numFmtId="1" fontId="155" fillId="39" borderId="162" xfId="383" applyNumberFormat="1" applyFont="1" applyFill="1" applyBorder="1" applyAlignment="1">
      <alignment horizontal="center" vertical="center"/>
    </xf>
    <xf numFmtId="0" fontId="157" fillId="0" borderId="162" xfId="0" applyNumberFormat="1" applyFont="1" applyBorder="1" applyAlignment="1">
      <alignment horizontal="center" vertical="center" wrapText="1"/>
    </xf>
    <xf numFmtId="1" fontId="157" fillId="0" borderId="162" xfId="383" applyNumberFormat="1" applyFont="1" applyBorder="1" applyAlignment="1">
      <alignment horizontal="center" vertical="center" wrapText="1"/>
    </xf>
    <xf numFmtId="0" fontId="159" fillId="0" borderId="0" xfId="0" applyFont="1">
      <alignment vertical="center"/>
    </xf>
    <xf numFmtId="0" fontId="154" fillId="0" borderId="162" xfId="383" applyNumberFormat="1" applyFont="1" applyBorder="1" applyAlignment="1">
      <alignment horizontal="center" vertical="center"/>
    </xf>
    <xf numFmtId="0" fontId="155" fillId="0" borderId="162" xfId="383" applyNumberFormat="1" applyFont="1" applyBorder="1" applyAlignment="1">
      <alignment horizontal="center" vertical="center"/>
    </xf>
    <xf numFmtId="0" fontId="154" fillId="0" borderId="162" xfId="383" applyNumberFormat="1" applyFont="1" applyBorder="1" applyAlignment="1">
      <alignment horizontal="center" vertical="center" wrapText="1"/>
    </xf>
    <xf numFmtId="0" fontId="157" fillId="0" borderId="164" xfId="383" applyNumberFormat="1" applyFont="1" applyBorder="1" applyAlignment="1">
      <alignment horizontal="center" vertical="center" wrapText="1"/>
    </xf>
    <xf numFmtId="0" fontId="157" fillId="0" borderId="162" xfId="383" applyNumberFormat="1" applyFont="1" applyBorder="1" applyAlignment="1">
      <alignment horizontal="center" vertical="center" wrapText="1"/>
    </xf>
    <xf numFmtId="0" fontId="155" fillId="0" borderId="157" xfId="383" applyNumberFormat="1" applyFont="1" applyBorder="1" applyAlignment="1">
      <alignment horizontal="center" vertical="center"/>
    </xf>
    <xf numFmtId="0" fontId="157" fillId="0" borderId="157" xfId="0" applyNumberFormat="1" applyFont="1" applyBorder="1" applyAlignment="1">
      <alignment horizontal="center" vertical="center" wrapText="1"/>
    </xf>
    <xf numFmtId="0" fontId="155" fillId="39" borderId="157" xfId="383" applyNumberFormat="1" applyFont="1" applyFill="1" applyBorder="1" applyAlignment="1">
      <alignment horizontal="center" vertical="center"/>
    </xf>
    <xf numFmtId="0" fontId="161" fillId="0" borderId="0" xfId="0" applyFont="1">
      <alignment vertical="center"/>
    </xf>
    <xf numFmtId="0" fontId="154" fillId="38" borderId="157" xfId="30" applyNumberFormat="1" applyFont="1" applyFill="1" applyBorder="1" applyAlignment="1">
      <alignment horizontal="center" vertical="center" shrinkToFit="1"/>
    </xf>
    <xf numFmtId="0" fontId="162" fillId="40" borderId="157" xfId="0" applyFont="1" applyFill="1" applyBorder="1">
      <alignment vertical="center"/>
    </xf>
    <xf numFmtId="0" fontId="162" fillId="40" borderId="157" xfId="1" applyNumberFormat="1" applyFont="1" applyFill="1" applyBorder="1">
      <alignment vertical="center"/>
    </xf>
    <xf numFmtId="0" fontId="162" fillId="40" borderId="157" xfId="1" applyNumberFormat="1" applyFont="1" applyFill="1" applyBorder="1" applyAlignment="1">
      <alignment horizontal="center" vertical="center"/>
    </xf>
    <xf numFmtId="176" fontId="162" fillId="40" borderId="157" xfId="2" applyNumberFormat="1" applyFont="1" applyFill="1" applyBorder="1" applyAlignment="1">
      <alignment horizontal="center" vertical="center"/>
    </xf>
    <xf numFmtId="0" fontId="161" fillId="0" borderId="162" xfId="0" applyFont="1" applyBorder="1">
      <alignment vertical="center"/>
    </xf>
    <xf numFmtId="41" fontId="163" fillId="0" borderId="0" xfId="3" applyFont="1" applyFill="1" applyBorder="1" applyAlignment="1">
      <alignment horizontal="left" vertical="center"/>
    </xf>
    <xf numFmtId="0" fontId="164" fillId="0" borderId="0" xfId="4" applyFont="1">
      <alignment vertical="center"/>
    </xf>
    <xf numFmtId="41" fontId="164" fillId="0" borderId="0" xfId="3" applyFont="1" applyFill="1" applyBorder="1" applyAlignment="1">
      <alignment vertical="center"/>
    </xf>
    <xf numFmtId="0" fontId="164" fillId="0" borderId="0" xfId="4" applyFont="1" applyFill="1">
      <alignment vertical="center"/>
    </xf>
    <xf numFmtId="0" fontId="164" fillId="0" borderId="0" xfId="0" applyFont="1">
      <alignment vertical="center"/>
    </xf>
    <xf numFmtId="0" fontId="165" fillId="5" borderId="0" xfId="0" applyFont="1" applyFill="1">
      <alignment vertical="center"/>
    </xf>
    <xf numFmtId="41" fontId="165" fillId="5" borderId="1" xfId="3" applyFont="1" applyFill="1" applyBorder="1" applyAlignment="1">
      <alignment horizontal="center" vertical="center" shrinkToFit="1"/>
    </xf>
    <xf numFmtId="0" fontId="164" fillId="0" borderId="1" xfId="0" applyFont="1" applyBorder="1" applyAlignment="1">
      <alignment horizontal="center" vertical="center"/>
    </xf>
    <xf numFmtId="192" fontId="164" fillId="0" borderId="1" xfId="1" quotePrefix="1" applyNumberFormat="1" applyFont="1" applyBorder="1" applyAlignment="1">
      <alignment horizontal="center" vertical="center"/>
    </xf>
    <xf numFmtId="176" fontId="164" fillId="0" borderId="1" xfId="5" applyNumberFormat="1" applyFont="1" applyFill="1" applyBorder="1" applyAlignment="1">
      <alignment horizontal="center" vertical="center" wrapText="1" shrinkToFit="1"/>
    </xf>
    <xf numFmtId="41" fontId="164" fillId="0" borderId="1" xfId="1" applyFont="1" applyBorder="1" applyAlignment="1">
      <alignment horizontal="center" vertical="center"/>
    </xf>
    <xf numFmtId="41" fontId="164" fillId="0" borderId="1" xfId="3" applyFont="1" applyFill="1" applyBorder="1" applyAlignment="1">
      <alignment horizontal="center" vertical="center" shrinkToFit="1"/>
    </xf>
    <xf numFmtId="41" fontId="164" fillId="0" borderId="1" xfId="3" quotePrefix="1" applyFont="1" applyFill="1" applyBorder="1" applyAlignment="1">
      <alignment horizontal="center" vertical="center" shrinkToFit="1"/>
    </xf>
    <xf numFmtId="0" fontId="164" fillId="0" borderId="1" xfId="0" applyFont="1" applyFill="1" applyBorder="1" applyAlignment="1">
      <alignment horizontal="center" vertical="center"/>
    </xf>
    <xf numFmtId="41" fontId="164" fillId="4" borderId="1" xfId="3" applyFont="1" applyFill="1" applyBorder="1" applyAlignment="1">
      <alignment horizontal="center" vertical="center" shrinkToFit="1"/>
    </xf>
    <xf numFmtId="41" fontId="164" fillId="4" borderId="1" xfId="5" applyFont="1" applyFill="1" applyBorder="1" applyAlignment="1">
      <alignment horizontal="center" vertical="center" shrinkToFit="1"/>
    </xf>
    <xf numFmtId="176" fontId="164" fillId="0" borderId="1" xfId="2" applyNumberFormat="1" applyFont="1" applyFill="1" applyBorder="1" applyAlignment="1">
      <alignment horizontal="center" vertical="center"/>
    </xf>
    <xf numFmtId="0" fontId="165" fillId="0" borderId="1" xfId="0" applyFont="1" applyBorder="1" applyAlignment="1">
      <alignment horizontal="center" vertical="center"/>
    </xf>
    <xf numFmtId="192" fontId="165" fillId="0" borderId="1" xfId="0" applyNumberFormat="1" applyFont="1" applyBorder="1" applyAlignment="1">
      <alignment horizontal="center" vertical="center"/>
    </xf>
    <xf numFmtId="176" fontId="165" fillId="0" borderId="1" xfId="2" applyNumberFormat="1" applyFont="1" applyBorder="1" applyAlignment="1">
      <alignment horizontal="center" vertical="center"/>
    </xf>
    <xf numFmtId="41" fontId="165" fillId="0" borderId="1" xfId="1" applyNumberFormat="1" applyFont="1" applyBorder="1" applyAlignment="1">
      <alignment horizontal="center" vertical="center"/>
    </xf>
    <xf numFmtId="41" fontId="165" fillId="4" borderId="1" xfId="1" applyNumberFormat="1" applyFont="1" applyFill="1" applyBorder="1" applyAlignment="1">
      <alignment horizontal="center" vertical="center"/>
    </xf>
    <xf numFmtId="0" fontId="164" fillId="0" borderId="162" xfId="0" applyFont="1" applyBorder="1" applyAlignment="1">
      <alignment horizontal="center" vertical="center"/>
    </xf>
    <xf numFmtId="192" fontId="164" fillId="0" borderId="162" xfId="1" quotePrefix="1" applyNumberFormat="1" applyFont="1" applyBorder="1" applyAlignment="1">
      <alignment horizontal="center" vertical="center"/>
    </xf>
    <xf numFmtId="176" fontId="164" fillId="0" borderId="162" xfId="5" applyNumberFormat="1" applyFont="1" applyFill="1" applyBorder="1" applyAlignment="1">
      <alignment horizontal="center" vertical="center" wrapText="1" shrinkToFit="1"/>
    </xf>
    <xf numFmtId="41" fontId="164" fillId="0" borderId="162" xfId="1" applyFont="1" applyBorder="1" applyAlignment="1">
      <alignment horizontal="center" vertical="center"/>
    </xf>
    <xf numFmtId="41" fontId="164" fillId="0" borderId="162" xfId="3" applyFont="1" applyFill="1" applyBorder="1" applyAlignment="1">
      <alignment horizontal="center" vertical="center" shrinkToFit="1"/>
    </xf>
    <xf numFmtId="41" fontId="164" fillId="0" borderId="162" xfId="1" quotePrefix="1" applyFont="1" applyBorder="1" applyAlignment="1">
      <alignment horizontal="center" vertical="center"/>
    </xf>
    <xf numFmtId="41" fontId="164" fillId="4" borderId="162" xfId="3" applyFont="1" applyFill="1" applyBorder="1" applyAlignment="1">
      <alignment horizontal="center" vertical="center" shrinkToFit="1"/>
    </xf>
    <xf numFmtId="41" fontId="164" fillId="4" borderId="162" xfId="5" applyFont="1" applyFill="1" applyBorder="1" applyAlignment="1">
      <alignment horizontal="center" vertical="center" shrinkToFit="1"/>
    </xf>
    <xf numFmtId="0" fontId="164" fillId="0" borderId="162" xfId="0" applyFont="1" applyBorder="1">
      <alignment vertical="center"/>
    </xf>
    <xf numFmtId="0" fontId="164" fillId="0" borderId="162" xfId="0" applyFont="1" applyFill="1" applyBorder="1" applyAlignment="1">
      <alignment horizontal="center" vertical="center"/>
    </xf>
    <xf numFmtId="192" fontId="164" fillId="0" borderId="162" xfId="1" quotePrefix="1" applyNumberFormat="1" applyFont="1" applyFill="1" applyBorder="1" applyAlignment="1">
      <alignment horizontal="center" vertical="center"/>
    </xf>
    <xf numFmtId="41" fontId="164" fillId="0" borderId="162" xfId="1" quotePrefix="1" applyFont="1" applyFill="1" applyBorder="1" applyAlignment="1">
      <alignment horizontal="center" vertical="center"/>
    </xf>
    <xf numFmtId="0" fontId="164" fillId="0" borderId="0" xfId="0" applyFont="1" applyFill="1">
      <alignment vertical="center"/>
    </xf>
    <xf numFmtId="0" fontId="164" fillId="0" borderId="162" xfId="0" applyFont="1" applyFill="1" applyBorder="1">
      <alignment vertical="center"/>
    </xf>
    <xf numFmtId="176" fontId="164" fillId="0" borderId="162" xfId="2" applyNumberFormat="1" applyFont="1" applyFill="1" applyBorder="1" applyAlignment="1">
      <alignment horizontal="center" vertical="center"/>
    </xf>
    <xf numFmtId="41" fontId="164" fillId="4" borderId="162" xfId="3" applyNumberFormat="1" applyFont="1" applyFill="1" applyBorder="1" applyAlignment="1">
      <alignment horizontal="center" vertical="center" shrinkToFit="1"/>
    </xf>
    <xf numFmtId="192" fontId="165" fillId="0" borderId="162" xfId="0" applyNumberFormat="1" applyFont="1" applyBorder="1" applyAlignment="1">
      <alignment horizontal="center" vertical="center"/>
    </xf>
    <xf numFmtId="176" fontId="165" fillId="0" borderId="162" xfId="2" applyNumberFormat="1" applyFont="1" applyBorder="1" applyAlignment="1">
      <alignment horizontal="center" vertical="center"/>
    </xf>
    <xf numFmtId="41" fontId="165" fillId="0" borderId="162" xfId="1" applyNumberFormat="1" applyFont="1" applyBorder="1" applyAlignment="1">
      <alignment horizontal="center" vertical="center"/>
    </xf>
    <xf numFmtId="41" fontId="165" fillId="4" borderId="162" xfId="1" applyNumberFormat="1" applyFont="1" applyFill="1" applyBorder="1" applyAlignment="1">
      <alignment horizontal="center" vertical="center"/>
    </xf>
    <xf numFmtId="192" fontId="164" fillId="0" borderId="0" xfId="0" applyNumberFormat="1" applyFont="1" applyFill="1">
      <alignment vertical="center"/>
    </xf>
    <xf numFmtId="0" fontId="164" fillId="3" borderId="0" xfId="0" applyFont="1" applyFill="1">
      <alignment vertical="center"/>
    </xf>
    <xf numFmtId="0" fontId="164" fillId="2" borderId="0" xfId="0" applyFont="1" applyFill="1">
      <alignment vertical="center"/>
    </xf>
    <xf numFmtId="0" fontId="163" fillId="0" borderId="23" xfId="0" applyFont="1" applyBorder="1" applyAlignment="1">
      <alignment horizontal="left" vertical="center"/>
    </xf>
    <xf numFmtId="0" fontId="166" fillId="0" borderId="23" xfId="0" applyFont="1" applyBorder="1" applyAlignment="1">
      <alignment vertical="center"/>
    </xf>
    <xf numFmtId="0" fontId="163" fillId="0" borderId="23" xfId="0" applyFont="1" applyBorder="1" applyAlignment="1">
      <alignment vertical="center"/>
    </xf>
    <xf numFmtId="0" fontId="163" fillId="0" borderId="0" xfId="0" applyFont="1" applyBorder="1" applyAlignment="1">
      <alignment vertical="center"/>
    </xf>
    <xf numFmtId="0" fontId="167" fillId="0" borderId="0" xfId="0" applyFont="1" applyBorder="1" applyAlignment="1">
      <alignment horizontal="right"/>
    </xf>
    <xf numFmtId="0" fontId="168" fillId="5" borderId="157" xfId="0" applyFont="1" applyFill="1" applyBorder="1" applyAlignment="1">
      <alignment horizontal="center" vertical="center"/>
    </xf>
    <xf numFmtId="0" fontId="168" fillId="5" borderId="157" xfId="0" applyFont="1" applyFill="1" applyBorder="1" applyAlignment="1">
      <alignment horizontal="center" vertical="center" wrapText="1"/>
    </xf>
    <xf numFmtId="0" fontId="161" fillId="5" borderId="0" xfId="0" applyFont="1" applyFill="1">
      <alignment vertical="center"/>
    </xf>
    <xf numFmtId="0" fontId="161" fillId="0" borderId="157" xfId="0" applyFont="1" applyBorder="1" applyAlignment="1">
      <alignment horizontal="center" vertical="center"/>
    </xf>
    <xf numFmtId="41" fontId="161" fillId="0" borderId="157" xfId="1" applyFont="1" applyBorder="1" applyAlignment="1">
      <alignment horizontal="center" vertical="center"/>
    </xf>
    <xf numFmtId="0" fontId="154" fillId="0" borderId="0" xfId="8584" applyFont="1" applyFill="1" applyAlignment="1">
      <alignment vertical="center"/>
    </xf>
    <xf numFmtId="0" fontId="154" fillId="0" borderId="0" xfId="8584" applyFont="1" applyAlignment="1">
      <alignment vertical="center"/>
    </xf>
    <xf numFmtId="0" fontId="154" fillId="0" borderId="0" xfId="8584" applyFont="1" applyFill="1" applyAlignment="1">
      <alignment horizontal="left" vertical="center"/>
    </xf>
    <xf numFmtId="0" fontId="154" fillId="0" borderId="0" xfId="8584" applyFont="1" applyAlignment="1">
      <alignment horizontal="left" vertical="center"/>
    </xf>
    <xf numFmtId="0" fontId="154" fillId="0" borderId="0" xfId="8584" applyFont="1" applyAlignment="1">
      <alignment horizontal="right" vertical="center"/>
    </xf>
    <xf numFmtId="0" fontId="142" fillId="0" borderId="0" xfId="8584" applyFont="1" applyFill="1" applyAlignment="1">
      <alignment vertical="center"/>
    </xf>
    <xf numFmtId="0" fontId="154" fillId="5" borderId="24" xfId="0" applyFont="1" applyFill="1" applyBorder="1" applyAlignment="1">
      <alignment horizontal="center" vertical="center"/>
    </xf>
    <xf numFmtId="0" fontId="154" fillId="5" borderId="121" xfId="0" applyFont="1" applyFill="1" applyBorder="1" applyAlignment="1">
      <alignment horizontal="center" vertical="center"/>
    </xf>
    <xf numFmtId="0" fontId="154" fillId="5" borderId="22" xfId="0" applyFont="1" applyFill="1" applyBorder="1" applyAlignment="1">
      <alignment horizontal="center" vertical="center"/>
    </xf>
    <xf numFmtId="0" fontId="154" fillId="5" borderId="31" xfId="0" applyFont="1" applyFill="1" applyBorder="1" applyAlignment="1">
      <alignment horizontal="center" vertical="center" wrapText="1"/>
    </xf>
    <xf numFmtId="0" fontId="154" fillId="5" borderId="0" xfId="0" applyFont="1" applyFill="1" applyAlignment="1">
      <alignment vertical="center"/>
    </xf>
    <xf numFmtId="0" fontId="154" fillId="0" borderId="16" xfId="0" applyFont="1" applyFill="1" applyBorder="1" applyAlignment="1">
      <alignment horizontal="center" vertical="center"/>
    </xf>
    <xf numFmtId="41" fontId="154" fillId="0" borderId="9" xfId="5" applyFont="1" applyFill="1" applyBorder="1" applyAlignment="1">
      <alignment horizontal="center" vertical="center"/>
    </xf>
    <xf numFmtId="41" fontId="154" fillId="0" borderId="10" xfId="0" applyNumberFormat="1" applyFont="1" applyFill="1" applyBorder="1" applyAlignment="1">
      <alignment vertical="center"/>
    </xf>
    <xf numFmtId="41" fontId="154" fillId="0" borderId="10" xfId="0" applyNumberFormat="1" applyFont="1" applyBorder="1" applyAlignment="1">
      <alignment horizontal="center" vertical="center"/>
    </xf>
    <xf numFmtId="41" fontId="154" fillId="0" borderId="10" xfId="0" applyNumberFormat="1" applyFont="1" applyBorder="1" applyAlignment="1">
      <alignment vertical="center"/>
    </xf>
    <xf numFmtId="41" fontId="154" fillId="0" borderId="11" xfId="0" applyNumberFormat="1" applyFont="1" applyBorder="1" applyAlignment="1">
      <alignment vertical="center"/>
    </xf>
    <xf numFmtId="41" fontId="154" fillId="0" borderId="11" xfId="5" applyFont="1" applyBorder="1" applyAlignment="1">
      <alignment vertical="center"/>
    </xf>
    <xf numFmtId="0" fontId="154" fillId="0" borderId="12" xfId="0" applyFont="1" applyBorder="1" applyAlignment="1">
      <alignment vertical="center"/>
    </xf>
    <xf numFmtId="243" fontId="154" fillId="0" borderId="0" xfId="0" applyNumberFormat="1" applyFont="1" applyAlignment="1">
      <alignment vertical="center"/>
    </xf>
    <xf numFmtId="0" fontId="154" fillId="0" borderId="0" xfId="0" applyFont="1" applyAlignment="1">
      <alignment vertical="center"/>
    </xf>
    <xf numFmtId="185" fontId="154" fillId="0" borderId="10" xfId="0" applyNumberFormat="1" applyFont="1" applyFill="1" applyBorder="1" applyAlignment="1">
      <alignment vertical="center"/>
    </xf>
    <xf numFmtId="41" fontId="154" fillId="0" borderId="11" xfId="5" applyFont="1" applyFill="1" applyBorder="1" applyAlignment="1">
      <alignment vertical="center"/>
    </xf>
    <xf numFmtId="0" fontId="154" fillId="0" borderId="12" xfId="0" applyFont="1" applyFill="1" applyBorder="1" applyAlignment="1">
      <alignment vertical="center"/>
    </xf>
    <xf numFmtId="0" fontId="154" fillId="0" borderId="123" xfId="0" applyFont="1" applyFill="1" applyBorder="1" applyAlignment="1">
      <alignment horizontal="center" vertical="center"/>
    </xf>
    <xf numFmtId="41" fontId="154" fillId="0" borderId="124" xfId="5" applyFont="1" applyFill="1" applyBorder="1" applyAlignment="1">
      <alignment horizontal="center" vertical="center"/>
    </xf>
    <xf numFmtId="185" fontId="154" fillId="0" borderId="125" xfId="0" applyNumberFormat="1" applyFont="1" applyFill="1" applyBorder="1" applyAlignment="1">
      <alignment vertical="center"/>
    </xf>
    <xf numFmtId="41" fontId="154" fillId="0" borderId="33" xfId="5" applyFont="1" applyFill="1" applyBorder="1" applyAlignment="1">
      <alignment vertical="center"/>
    </xf>
    <xf numFmtId="0" fontId="154" fillId="0" borderId="126" xfId="0" applyFont="1" applyFill="1" applyBorder="1" applyAlignment="1">
      <alignment vertical="center"/>
    </xf>
    <xf numFmtId="244" fontId="154" fillId="0" borderId="0" xfId="0" applyNumberFormat="1" applyFont="1" applyAlignment="1">
      <alignment vertical="center"/>
    </xf>
    <xf numFmtId="0" fontId="154" fillId="0" borderId="0" xfId="0" applyFont="1" applyFill="1" applyAlignment="1">
      <alignment vertical="center"/>
    </xf>
    <xf numFmtId="0" fontId="154" fillId="5" borderId="16" xfId="0" applyFont="1" applyFill="1" applyBorder="1" applyAlignment="1">
      <alignment horizontal="center" vertical="center"/>
    </xf>
    <xf numFmtId="185" fontId="154" fillId="5" borderId="10" xfId="0" applyNumberFormat="1" applyFont="1" applyFill="1" applyBorder="1" applyAlignment="1">
      <alignment vertical="center"/>
    </xf>
    <xf numFmtId="41" fontId="154" fillId="5" borderId="11" xfId="5" applyFont="1" applyFill="1" applyBorder="1" applyAlignment="1">
      <alignment vertical="center"/>
    </xf>
    <xf numFmtId="0" fontId="154" fillId="5" borderId="12" xfId="0" applyFont="1" applyFill="1" applyBorder="1" applyAlignment="1">
      <alignment vertical="center"/>
    </xf>
    <xf numFmtId="185" fontId="154" fillId="5" borderId="9" xfId="0" applyNumberFormat="1" applyFont="1" applyFill="1" applyBorder="1" applyAlignment="1">
      <alignment vertical="center"/>
    </xf>
    <xf numFmtId="185" fontId="154" fillId="0" borderId="9" xfId="0" applyNumberFormat="1" applyFont="1" applyFill="1" applyBorder="1" applyAlignment="1">
      <alignment vertical="center"/>
    </xf>
    <xf numFmtId="0" fontId="154" fillId="0" borderId="17" xfId="0" applyFont="1" applyFill="1" applyBorder="1" applyAlignment="1">
      <alignment horizontal="center" vertical="center"/>
    </xf>
    <xf numFmtId="0" fontId="154" fillId="0" borderId="18" xfId="0" applyFont="1" applyFill="1" applyBorder="1" applyAlignment="1">
      <alignment horizontal="center" vertical="center"/>
    </xf>
    <xf numFmtId="185" fontId="154" fillId="0" borderId="19" xfId="0" applyNumberFormat="1" applyFont="1" applyFill="1" applyBorder="1" applyAlignment="1">
      <alignment vertical="center"/>
    </xf>
    <xf numFmtId="0" fontId="154" fillId="0" borderId="19" xfId="0" applyFont="1" applyBorder="1" applyAlignment="1">
      <alignment horizontal="center" vertical="center"/>
    </xf>
    <xf numFmtId="0" fontId="154" fillId="0" borderId="20" xfId="0" applyFont="1" applyBorder="1" applyAlignment="1">
      <alignment vertical="center"/>
    </xf>
    <xf numFmtId="0" fontId="154" fillId="0" borderId="21" xfId="0" applyFont="1" applyBorder="1" applyAlignment="1">
      <alignment horizontal="center" vertical="center"/>
    </xf>
    <xf numFmtId="184" fontId="154" fillId="0" borderId="0" xfId="0" applyNumberFormat="1" applyFont="1" applyAlignment="1">
      <alignment horizontal="center" vertical="center"/>
    </xf>
    <xf numFmtId="41" fontId="154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54" fillId="0" borderId="156" xfId="0" applyFont="1" applyBorder="1" applyAlignment="1">
      <alignment vertical="center"/>
    </xf>
    <xf numFmtId="0" fontId="154" fillId="0" borderId="0" xfId="9" applyFont="1" applyAlignment="1">
      <alignment horizontal="center" vertical="center"/>
    </xf>
    <xf numFmtId="233" fontId="154" fillId="0" borderId="0" xfId="5" applyNumberFormat="1" applyFont="1" applyAlignment="1">
      <alignment horizontal="center" vertical="center"/>
    </xf>
    <xf numFmtId="41" fontId="154" fillId="0" borderId="156" xfId="5" applyFont="1" applyBorder="1" applyAlignment="1">
      <alignment horizontal="center" vertical="center"/>
    </xf>
    <xf numFmtId="184" fontId="154" fillId="0" borderId="0" xfId="9" applyNumberFormat="1" applyFont="1" applyAlignment="1">
      <alignment horizontal="center" vertical="center"/>
    </xf>
    <xf numFmtId="0" fontId="154" fillId="0" borderId="156" xfId="0" applyFont="1" applyBorder="1" applyAlignment="1">
      <alignment horizontal="center" vertical="center"/>
    </xf>
    <xf numFmtId="0" fontId="154" fillId="0" borderId="0" xfId="0" applyFont="1" applyFill="1" applyBorder="1" applyAlignment="1">
      <alignment horizontal="center" vertical="center"/>
    </xf>
    <xf numFmtId="182" fontId="154" fillId="0" borderId="0" xfId="0" applyNumberFormat="1" applyFont="1" applyFill="1" applyBorder="1" applyAlignment="1">
      <alignment vertical="center"/>
    </xf>
    <xf numFmtId="182" fontId="154" fillId="0" borderId="0" xfId="0" applyNumberFormat="1" applyFont="1" applyBorder="1" applyAlignment="1">
      <alignment vertical="center"/>
    </xf>
    <xf numFmtId="0" fontId="154" fillId="0" borderId="0" xfId="0" applyFont="1" applyBorder="1" applyAlignment="1">
      <alignment vertical="center"/>
    </xf>
    <xf numFmtId="182" fontId="154" fillId="0" borderId="0" xfId="0" applyNumberFormat="1" applyFont="1" applyAlignment="1">
      <alignment horizontal="center" vertical="center"/>
    </xf>
    <xf numFmtId="0" fontId="154" fillId="0" borderId="23" xfId="8584" applyFont="1" applyFill="1" applyBorder="1" applyAlignment="1">
      <alignment vertical="center"/>
    </xf>
    <xf numFmtId="0" fontId="154" fillId="0" borderId="23" xfId="8584" applyFont="1" applyBorder="1" applyAlignment="1">
      <alignment vertical="center"/>
    </xf>
    <xf numFmtId="0" fontId="154" fillId="0" borderId="24" xfId="8584" applyFont="1" applyFill="1" applyBorder="1" applyAlignment="1">
      <alignment horizontal="center" vertical="center"/>
    </xf>
    <xf numFmtId="0" fontId="154" fillId="0" borderId="22" xfId="8584" applyFont="1" applyFill="1" applyBorder="1" applyAlignment="1">
      <alignment horizontal="center" vertical="center"/>
    </xf>
    <xf numFmtId="0" fontId="154" fillId="0" borderId="22" xfId="8584" applyFont="1" applyBorder="1" applyAlignment="1">
      <alignment horizontal="center" vertical="center"/>
    </xf>
    <xf numFmtId="0" fontId="154" fillId="0" borderId="120" xfId="8584" applyFont="1" applyBorder="1" applyAlignment="1">
      <alignment horizontal="center" vertical="center"/>
    </xf>
    <xf numFmtId="0" fontId="154" fillId="0" borderId="120" xfId="8584" applyFont="1" applyBorder="1" applyAlignment="1">
      <alignment vertical="center"/>
    </xf>
    <xf numFmtId="0" fontId="154" fillId="0" borderId="120" xfId="8584" applyFont="1" applyBorder="1" applyAlignment="1">
      <alignment horizontal="right" vertical="center"/>
    </xf>
    <xf numFmtId="187" fontId="154" fillId="0" borderId="120" xfId="8584" applyNumberFormat="1" applyFont="1" applyBorder="1" applyAlignment="1">
      <alignment horizontal="right" vertical="center"/>
    </xf>
    <xf numFmtId="182" fontId="154" fillId="0" borderId="113" xfId="24" applyNumberFormat="1" applyFont="1" applyBorder="1" applyAlignment="1">
      <alignment horizontal="center" vertical="center"/>
    </xf>
    <xf numFmtId="182" fontId="154" fillId="0" borderId="122" xfId="24" applyNumberFormat="1" applyFont="1" applyBorder="1" applyAlignment="1">
      <alignment horizontal="center" vertical="center"/>
    </xf>
    <xf numFmtId="0" fontId="154" fillId="0" borderId="113" xfId="24" applyFont="1" applyBorder="1" applyAlignment="1">
      <alignment horizontal="center" vertical="center"/>
    </xf>
    <xf numFmtId="0" fontId="154" fillId="0" borderId="5" xfId="0" applyFont="1" applyFill="1" applyBorder="1" applyAlignment="1">
      <alignment horizontal="center" vertical="center"/>
    </xf>
    <xf numFmtId="41" fontId="154" fillId="0" borderId="6" xfId="5" applyFont="1" applyFill="1" applyBorder="1" applyAlignment="1">
      <alignment horizontal="right" vertical="center"/>
    </xf>
    <xf numFmtId="0" fontId="154" fillId="0" borderId="0" xfId="8584" applyFont="1" applyBorder="1" applyAlignment="1">
      <alignment horizontal="center" vertical="center"/>
    </xf>
    <xf numFmtId="188" fontId="154" fillId="0" borderId="0" xfId="8584" applyNumberFormat="1" applyFont="1" applyBorder="1" applyAlignment="1">
      <alignment vertical="center"/>
    </xf>
    <xf numFmtId="196" fontId="154" fillId="0" borderId="0" xfId="8584" applyNumberFormat="1" applyFont="1" applyBorder="1" applyAlignment="1">
      <alignment horizontal="right" vertical="center"/>
    </xf>
    <xf numFmtId="0" fontId="154" fillId="0" borderId="0" xfId="8584" applyFont="1" applyBorder="1" applyAlignment="1">
      <alignment horizontal="right" vertical="center"/>
    </xf>
    <xf numFmtId="41" fontId="154" fillId="0" borderId="28" xfId="5" applyFont="1" applyFill="1" applyBorder="1" applyAlignment="1">
      <alignment horizontal="right" vertical="center"/>
    </xf>
    <xf numFmtId="189" fontId="154" fillId="0" borderId="28" xfId="5" applyNumberFormat="1" applyFont="1" applyFill="1" applyBorder="1" applyAlignment="1">
      <alignment horizontal="right" vertical="center"/>
    </xf>
    <xf numFmtId="41" fontId="154" fillId="0" borderId="7" xfId="5" applyFont="1" applyFill="1" applyBorder="1" applyAlignment="1">
      <alignment horizontal="right" vertical="center"/>
    </xf>
    <xf numFmtId="41" fontId="154" fillId="0" borderId="10" xfId="5" applyFont="1" applyFill="1" applyBorder="1" applyAlignment="1">
      <alignment horizontal="right" vertical="center"/>
    </xf>
    <xf numFmtId="0" fontId="154" fillId="0" borderId="0" xfId="8584" applyFont="1" applyBorder="1" applyAlignment="1">
      <alignment vertical="center"/>
    </xf>
    <xf numFmtId="41" fontId="154" fillId="0" borderId="27" xfId="5" applyFont="1" applyFill="1" applyBorder="1" applyAlignment="1">
      <alignment horizontal="right" vertical="center"/>
    </xf>
    <xf numFmtId="189" fontId="154" fillId="0" borderId="27" xfId="5" applyNumberFormat="1" applyFont="1" applyFill="1" applyBorder="1" applyAlignment="1">
      <alignment horizontal="right" vertical="center"/>
    </xf>
    <xf numFmtId="41" fontId="154" fillId="0" borderId="12" xfId="5" applyFont="1" applyFill="1" applyBorder="1" applyAlignment="1">
      <alignment horizontal="right" vertical="center"/>
    </xf>
    <xf numFmtId="41" fontId="154" fillId="0" borderId="0" xfId="5" applyFont="1" applyBorder="1" applyAlignment="1">
      <alignment horizontal="center" vertical="center"/>
    </xf>
    <xf numFmtId="194" fontId="154" fillId="0" borderId="113" xfId="5" applyNumberFormat="1" applyFont="1" applyBorder="1" applyAlignment="1">
      <alignment horizontal="center" vertical="center"/>
    </xf>
    <xf numFmtId="193" fontId="154" fillId="0" borderId="113" xfId="5" applyNumberFormat="1" applyFont="1" applyBorder="1" applyAlignment="1">
      <alignment vertical="center"/>
    </xf>
    <xf numFmtId="179" fontId="154" fillId="0" borderId="113" xfId="5" applyNumberFormat="1" applyFont="1" applyBorder="1" applyAlignment="1">
      <alignment vertical="center"/>
    </xf>
    <xf numFmtId="41" fontId="154" fillId="0" borderId="125" xfId="5" applyFont="1" applyFill="1" applyBorder="1" applyAlignment="1">
      <alignment horizontal="right" vertical="center"/>
    </xf>
    <xf numFmtId="0" fontId="154" fillId="0" borderId="34" xfId="8584" applyFont="1" applyBorder="1" applyAlignment="1">
      <alignment vertical="center"/>
    </xf>
    <xf numFmtId="0" fontId="154" fillId="0" borderId="34" xfId="8584" applyFont="1" applyBorder="1" applyAlignment="1">
      <alignment horizontal="center" vertical="center"/>
    </xf>
    <xf numFmtId="41" fontId="154" fillId="0" borderId="128" xfId="5" applyFont="1" applyFill="1" applyBorder="1" applyAlignment="1">
      <alignment horizontal="right" vertical="center"/>
    </xf>
    <xf numFmtId="189" fontId="154" fillId="0" borderId="128" xfId="5" applyNumberFormat="1" applyFont="1" applyFill="1" applyBorder="1" applyAlignment="1">
      <alignment horizontal="right" vertical="center"/>
    </xf>
    <xf numFmtId="41" fontId="154" fillId="0" borderId="126" xfId="5" applyFont="1" applyFill="1" applyBorder="1" applyAlignment="1">
      <alignment horizontal="right" vertical="center"/>
    </xf>
    <xf numFmtId="0" fontId="154" fillId="0" borderId="3" xfId="8584" applyFont="1" applyBorder="1" applyAlignment="1">
      <alignment vertical="center"/>
    </xf>
    <xf numFmtId="179" fontId="154" fillId="0" borderId="0" xfId="8584" applyNumberFormat="1" applyFont="1" applyBorder="1" applyAlignment="1">
      <alignment vertical="center"/>
    </xf>
    <xf numFmtId="0" fontId="154" fillId="0" borderId="10" xfId="0" applyFont="1" applyFill="1" applyBorder="1" applyAlignment="1">
      <alignment horizontal="center" vertical="center"/>
    </xf>
    <xf numFmtId="0" fontId="154" fillId="0" borderId="14" xfId="0" applyFont="1" applyFill="1" applyBorder="1" applyAlignment="1">
      <alignment horizontal="center" vertical="center"/>
    </xf>
    <xf numFmtId="41" fontId="154" fillId="0" borderId="14" xfId="5" applyFont="1" applyFill="1" applyBorder="1" applyAlignment="1">
      <alignment horizontal="right" vertical="center"/>
    </xf>
    <xf numFmtId="41" fontId="154" fillId="0" borderId="30" xfId="5" applyFont="1" applyFill="1" applyBorder="1" applyAlignment="1">
      <alignment horizontal="right" vertical="center"/>
    </xf>
    <xf numFmtId="0" fontId="154" fillId="0" borderId="30" xfId="8584" applyFont="1" applyBorder="1" applyAlignment="1">
      <alignment vertical="center"/>
    </xf>
    <xf numFmtId="41" fontId="154" fillId="0" borderId="0" xfId="5" applyFont="1" applyFill="1" applyBorder="1" applyAlignment="1">
      <alignment horizontal="right" vertical="center"/>
    </xf>
    <xf numFmtId="0" fontId="154" fillId="0" borderId="127" xfId="8584" applyFont="1" applyFill="1" applyBorder="1" applyAlignment="1">
      <alignment horizontal="center" vertical="center"/>
    </xf>
    <xf numFmtId="0" fontId="154" fillId="0" borderId="120" xfId="8584" applyFont="1" applyFill="1" applyBorder="1" applyAlignment="1">
      <alignment horizontal="center" vertical="center"/>
    </xf>
    <xf numFmtId="182" fontId="154" fillId="0" borderId="120" xfId="24" applyNumberFormat="1" applyFont="1" applyBorder="1" applyAlignment="1">
      <alignment horizontal="center" vertical="center"/>
    </xf>
    <xf numFmtId="0" fontId="154" fillId="0" borderId="122" xfId="24" applyFont="1" applyBorder="1" applyAlignment="1">
      <alignment horizontal="center" vertical="center"/>
    </xf>
    <xf numFmtId="0" fontId="154" fillId="0" borderId="5" xfId="8584" applyFont="1" applyFill="1" applyBorder="1" applyAlignment="1">
      <alignment horizontal="center" vertical="center"/>
    </xf>
    <xf numFmtId="193" fontId="154" fillId="0" borderId="6" xfId="5" applyNumberFormat="1" applyFont="1" applyBorder="1" applyAlignment="1">
      <alignment horizontal="center" vertical="center"/>
    </xf>
    <xf numFmtId="0" fontId="154" fillId="0" borderId="0" xfId="8584" applyFont="1" applyBorder="1" applyAlignment="1">
      <alignment horizontal="left" vertical="center"/>
    </xf>
    <xf numFmtId="180" fontId="154" fillId="0" borderId="0" xfId="8584" applyNumberFormat="1" applyFont="1" applyBorder="1" applyAlignment="1">
      <alignment horizontal="center" vertical="center"/>
    </xf>
    <xf numFmtId="187" fontId="154" fillId="0" borderId="0" xfId="8584" applyNumberFormat="1" applyFont="1" applyBorder="1" applyAlignment="1">
      <alignment vertical="center"/>
    </xf>
    <xf numFmtId="197" fontId="154" fillId="0" borderId="0" xfId="8584" applyNumberFormat="1" applyFont="1" applyBorder="1" applyAlignment="1">
      <alignment horizontal="right" vertical="center"/>
    </xf>
    <xf numFmtId="0" fontId="154" fillId="0" borderId="16" xfId="8584" applyFont="1" applyFill="1" applyBorder="1" applyAlignment="1">
      <alignment horizontal="center" vertical="center"/>
    </xf>
    <xf numFmtId="193" fontId="154" fillId="0" borderId="10" xfId="5" applyNumberFormat="1" applyFont="1" applyBorder="1" applyAlignment="1">
      <alignment horizontal="center" vertical="center"/>
    </xf>
    <xf numFmtId="182" fontId="154" fillId="0" borderId="0" xfId="8584" applyNumberFormat="1" applyFont="1" applyBorder="1" applyAlignment="1">
      <alignment horizontal="center" vertical="center"/>
    </xf>
    <xf numFmtId="41" fontId="154" fillId="0" borderId="0" xfId="5" applyFont="1" applyBorder="1" applyAlignment="1">
      <alignment vertical="center"/>
    </xf>
    <xf numFmtId="194" fontId="154" fillId="0" borderId="0" xfId="5" applyNumberFormat="1" applyFont="1" applyBorder="1" applyAlignment="1">
      <alignment vertical="center"/>
    </xf>
    <xf numFmtId="0" fontId="154" fillId="0" borderId="0" xfId="8584" quotePrefix="1" applyFont="1" applyBorder="1" applyAlignment="1">
      <alignment vertical="center"/>
    </xf>
    <xf numFmtId="41" fontId="154" fillId="0" borderId="11" xfId="5" applyFont="1" applyFill="1" applyBorder="1" applyAlignment="1">
      <alignment horizontal="right" vertical="center"/>
    </xf>
    <xf numFmtId="182" fontId="154" fillId="0" borderId="0" xfId="8584" applyNumberFormat="1" applyFont="1" applyBorder="1" applyAlignment="1">
      <alignment vertical="center"/>
    </xf>
    <xf numFmtId="0" fontId="154" fillId="0" borderId="123" xfId="8584" applyFont="1" applyFill="1" applyBorder="1" applyAlignment="1">
      <alignment horizontal="center" vertical="center"/>
    </xf>
    <xf numFmtId="193" fontId="154" fillId="0" borderId="125" xfId="5" applyNumberFormat="1" applyFont="1" applyBorder="1" applyAlignment="1">
      <alignment horizontal="center" vertical="center"/>
    </xf>
    <xf numFmtId="189" fontId="154" fillId="0" borderId="0" xfId="8584" applyNumberFormat="1" applyFont="1" applyBorder="1" applyAlignment="1">
      <alignment vertical="center"/>
    </xf>
    <xf numFmtId="186" fontId="154" fillId="0" borderId="27" xfId="5" applyNumberFormat="1" applyFont="1" applyFill="1" applyBorder="1" applyAlignment="1">
      <alignment horizontal="right" vertical="center"/>
    </xf>
    <xf numFmtId="0" fontId="154" fillId="0" borderId="29" xfId="8584" applyFont="1" applyFill="1" applyBorder="1" applyAlignment="1">
      <alignment horizontal="center" vertical="center"/>
    </xf>
    <xf numFmtId="193" fontId="154" fillId="0" borderId="14" xfId="5" applyNumberFormat="1" applyFont="1" applyBorder="1" applyAlignment="1">
      <alignment horizontal="center" vertical="center"/>
    </xf>
    <xf numFmtId="189" fontId="154" fillId="0" borderId="23" xfId="8584" applyNumberFormat="1" applyFont="1" applyBorder="1" applyAlignment="1">
      <alignment vertical="center"/>
    </xf>
    <xf numFmtId="179" fontId="154" fillId="0" borderId="23" xfId="8584" applyNumberFormat="1" applyFont="1" applyBorder="1" applyAlignment="1">
      <alignment vertical="center"/>
    </xf>
    <xf numFmtId="186" fontId="154" fillId="0" borderId="30" xfId="5" applyNumberFormat="1" applyFont="1" applyFill="1" applyBorder="1" applyAlignment="1">
      <alignment horizontal="right" vertical="center"/>
    </xf>
    <xf numFmtId="0" fontId="154" fillId="0" borderId="113" xfId="8584" applyFont="1" applyBorder="1" applyAlignment="1">
      <alignment horizontal="center" vertical="center"/>
    </xf>
    <xf numFmtId="193" fontId="154" fillId="0" borderId="27" xfId="5" applyNumberFormat="1" applyFont="1" applyBorder="1" applyAlignment="1">
      <alignment vertical="center"/>
    </xf>
    <xf numFmtId="0" fontId="154" fillId="0" borderId="32" xfId="8584" applyFont="1" applyBorder="1" applyAlignment="1">
      <alignment vertical="center"/>
    </xf>
    <xf numFmtId="185" fontId="154" fillId="0" borderId="0" xfId="5" applyNumberFormat="1" applyFont="1" applyBorder="1" applyAlignment="1">
      <alignment vertical="center"/>
    </xf>
    <xf numFmtId="41" fontId="154" fillId="0" borderId="0" xfId="8584" applyNumberFormat="1" applyFont="1" applyBorder="1" applyAlignment="1">
      <alignment vertical="center"/>
    </xf>
    <xf numFmtId="41" fontId="154" fillId="0" borderId="0" xfId="5" applyNumberFormat="1" applyFont="1" applyBorder="1" applyAlignment="1">
      <alignment vertical="center"/>
    </xf>
    <xf numFmtId="198" fontId="154" fillId="0" borderId="0" xfId="8584" applyNumberFormat="1" applyFont="1" applyBorder="1" applyAlignment="1">
      <alignment vertical="center"/>
    </xf>
    <xf numFmtId="194" fontId="154" fillId="0" borderId="0" xfId="8584" applyNumberFormat="1" applyFont="1" applyBorder="1" applyAlignment="1">
      <alignment vertical="center"/>
    </xf>
    <xf numFmtId="180" fontId="154" fillId="0" borderId="0" xfId="8584" applyNumberFormat="1" applyFont="1" applyBorder="1" applyAlignment="1">
      <alignment vertical="center"/>
    </xf>
    <xf numFmtId="189" fontId="154" fillId="0" borderId="113" xfId="5" applyNumberFormat="1" applyFont="1" applyBorder="1" applyAlignment="1">
      <alignment vertical="center"/>
    </xf>
    <xf numFmtId="193" fontId="154" fillId="0" borderId="30" xfId="5" applyNumberFormat="1" applyFont="1" applyBorder="1" applyAlignment="1">
      <alignment vertical="center"/>
    </xf>
    <xf numFmtId="0" fontId="154" fillId="0" borderId="10" xfId="8584" applyFont="1" applyBorder="1" applyAlignment="1">
      <alignment vertical="center"/>
    </xf>
    <xf numFmtId="0" fontId="154" fillId="0" borderId="35" xfId="8584" applyFont="1" applyBorder="1" applyAlignment="1">
      <alignment horizontal="center" vertical="center"/>
    </xf>
    <xf numFmtId="0" fontId="154" fillId="0" borderId="36" xfId="8584" applyFont="1" applyBorder="1" applyAlignment="1">
      <alignment horizontal="center" vertical="center"/>
    </xf>
    <xf numFmtId="0" fontId="154" fillId="0" borderId="37" xfId="8584" applyFont="1" applyBorder="1" applyAlignment="1">
      <alignment horizontal="center" vertical="center"/>
    </xf>
    <xf numFmtId="41" fontId="154" fillId="0" borderId="0" xfId="5" applyFont="1" applyAlignment="1">
      <alignment vertical="center"/>
    </xf>
    <xf numFmtId="0" fontId="154" fillId="0" borderId="14" xfId="8584" applyFont="1" applyBorder="1" applyAlignment="1">
      <alignment vertical="center"/>
    </xf>
    <xf numFmtId="187" fontId="154" fillId="0" borderId="10" xfId="8584" applyNumberFormat="1" applyFont="1" applyBorder="1" applyAlignment="1">
      <alignment horizontal="right" vertical="center"/>
    </xf>
    <xf numFmtId="187" fontId="154" fillId="0" borderId="10" xfId="8584" applyNumberFormat="1" applyFont="1" applyBorder="1" applyAlignment="1">
      <alignment horizontal="center" vertical="center"/>
    </xf>
    <xf numFmtId="187" fontId="154" fillId="0" borderId="27" xfId="8584" applyNumberFormat="1" applyFont="1" applyBorder="1" applyAlignment="1">
      <alignment horizontal="right" vertical="center"/>
    </xf>
    <xf numFmtId="185" fontId="154" fillId="0" borderId="0" xfId="5" applyNumberFormat="1" applyFont="1" applyBorder="1" applyAlignment="1">
      <alignment horizontal="center" vertical="center"/>
    </xf>
    <xf numFmtId="0" fontId="154" fillId="0" borderId="0" xfId="8584" quotePrefix="1" applyFont="1" applyBorder="1" applyAlignment="1">
      <alignment horizontal="left" vertical="center"/>
    </xf>
    <xf numFmtId="2" fontId="154" fillId="0" borderId="0" xfId="8584" applyNumberFormat="1" applyFont="1" applyBorder="1" applyAlignment="1">
      <alignment horizontal="center" vertical="center"/>
    </xf>
    <xf numFmtId="187" fontId="154" fillId="0" borderId="11" xfId="8584" applyNumberFormat="1" applyFont="1" applyBorder="1" applyAlignment="1">
      <alignment horizontal="center" vertical="center"/>
    </xf>
    <xf numFmtId="180" fontId="154" fillId="0" borderId="0" xfId="8584" applyNumberFormat="1" applyFont="1" applyAlignment="1">
      <alignment vertical="center"/>
    </xf>
    <xf numFmtId="0" fontId="154" fillId="0" borderId="8" xfId="8584" applyFont="1" applyFill="1" applyBorder="1" applyAlignment="1">
      <alignment horizontal="center" vertical="center"/>
    </xf>
    <xf numFmtId="187" fontId="154" fillId="0" borderId="0" xfId="8584" applyNumberFormat="1" applyFont="1" applyBorder="1" applyAlignment="1">
      <alignment horizontal="right" vertical="center"/>
    </xf>
    <xf numFmtId="0" fontId="154" fillId="0" borderId="12" xfId="8584" applyFont="1" applyBorder="1" applyAlignment="1">
      <alignment horizontal="center" vertical="center"/>
    </xf>
    <xf numFmtId="187" fontId="154" fillId="0" borderId="34" xfId="8584" applyNumberFormat="1" applyFont="1" applyBorder="1" applyAlignment="1">
      <alignment horizontal="right" vertical="center"/>
    </xf>
    <xf numFmtId="187" fontId="154" fillId="0" borderId="125" xfId="8584" applyNumberFormat="1" applyFont="1" applyBorder="1" applyAlignment="1">
      <alignment horizontal="center" vertical="center"/>
    </xf>
    <xf numFmtId="0" fontId="154" fillId="0" borderId="12" xfId="8584" applyFont="1" applyBorder="1" applyAlignment="1">
      <alignment vertical="center"/>
    </xf>
    <xf numFmtId="187" fontId="154" fillId="0" borderId="128" xfId="8584" applyNumberFormat="1" applyFont="1" applyBorder="1" applyAlignment="1">
      <alignment horizontal="right" vertical="center"/>
    </xf>
    <xf numFmtId="0" fontId="154" fillId="0" borderId="126" xfId="8584" applyFont="1" applyBorder="1" applyAlignment="1">
      <alignment vertical="center"/>
    </xf>
    <xf numFmtId="186" fontId="154" fillId="0" borderId="128" xfId="5" applyNumberFormat="1" applyFont="1" applyFill="1" applyBorder="1" applyAlignment="1">
      <alignment horizontal="right" vertical="center"/>
    </xf>
    <xf numFmtId="0" fontId="154" fillId="0" borderId="9" xfId="8584" applyFont="1" applyBorder="1" applyAlignment="1">
      <alignment vertical="center"/>
    </xf>
    <xf numFmtId="0" fontId="154" fillId="0" borderId="10" xfId="8584" applyFont="1" applyBorder="1" applyAlignment="1">
      <alignment horizontal="center" vertical="center"/>
    </xf>
    <xf numFmtId="43" fontId="154" fillId="0" borderId="0" xfId="8584" applyNumberFormat="1" applyFont="1" applyBorder="1" applyAlignment="1">
      <alignment vertical="center"/>
    </xf>
    <xf numFmtId="41" fontId="154" fillId="0" borderId="0" xfId="5" applyNumberFormat="1" applyFont="1" applyAlignment="1">
      <alignment vertical="center"/>
    </xf>
    <xf numFmtId="194" fontId="154" fillId="0" borderId="0" xfId="8584" applyNumberFormat="1" applyFont="1" applyAlignment="1">
      <alignment vertical="center"/>
    </xf>
    <xf numFmtId="0" fontId="154" fillId="0" borderId="13" xfId="8584" applyFont="1" applyBorder="1" applyAlignment="1">
      <alignment vertical="center"/>
    </xf>
    <xf numFmtId="0" fontId="154" fillId="0" borderId="14" xfId="8584" applyFont="1" applyBorder="1" applyAlignment="1">
      <alignment horizontal="center" vertical="center"/>
    </xf>
    <xf numFmtId="43" fontId="154" fillId="0" borderId="23" xfId="8584" applyNumberFormat="1" applyFont="1" applyBorder="1" applyAlignment="1">
      <alignment vertical="center"/>
    </xf>
    <xf numFmtId="0" fontId="154" fillId="0" borderId="31" xfId="8584" applyFont="1" applyBorder="1" applyAlignment="1">
      <alignment horizontal="center" vertical="center"/>
    </xf>
    <xf numFmtId="194" fontId="154" fillId="0" borderId="10" xfId="5" applyNumberFormat="1" applyFont="1" applyBorder="1" applyAlignment="1">
      <alignment horizontal="center" vertical="center"/>
    </xf>
    <xf numFmtId="0" fontId="154" fillId="0" borderId="11" xfId="8584" applyFont="1" applyBorder="1" applyAlignment="1">
      <alignment horizontal="left" vertical="center"/>
    </xf>
    <xf numFmtId="183" fontId="154" fillId="0" borderId="0" xfId="8584" applyNumberFormat="1" applyFont="1" applyBorder="1" applyAlignment="1">
      <alignment horizontal="right" vertical="center"/>
    </xf>
    <xf numFmtId="194" fontId="154" fillId="0" borderId="27" xfId="5" applyNumberFormat="1" applyFont="1" applyBorder="1" applyAlignment="1">
      <alignment horizontal="center" vertical="center"/>
    </xf>
    <xf numFmtId="0" fontId="154" fillId="0" borderId="11" xfId="8584" applyFont="1" applyBorder="1" applyAlignment="1">
      <alignment horizontal="center" vertical="center"/>
    </xf>
    <xf numFmtId="41" fontId="154" fillId="0" borderId="0" xfId="5" applyFont="1" applyBorder="1" applyAlignment="1">
      <alignment horizontal="center" vertical="center" shrinkToFit="1"/>
    </xf>
    <xf numFmtId="0" fontId="154" fillId="0" borderId="0" xfId="8584" applyFont="1" applyAlignment="1">
      <alignment horizontal="center" vertical="center"/>
    </xf>
    <xf numFmtId="0" fontId="154" fillId="0" borderId="11" xfId="8584" quotePrefix="1" applyFont="1" applyBorder="1" applyAlignment="1">
      <alignment horizontal="center" vertical="center"/>
    </xf>
    <xf numFmtId="0" fontId="154" fillId="0" borderId="0" xfId="8584" quotePrefix="1" applyFont="1" applyBorder="1" applyAlignment="1">
      <alignment horizontal="center" vertical="center"/>
    </xf>
    <xf numFmtId="182" fontId="154" fillId="0" borderId="0" xfId="8584" applyNumberFormat="1" applyFont="1" applyAlignment="1">
      <alignment horizontal="center" vertical="center"/>
    </xf>
    <xf numFmtId="0" fontId="154" fillId="0" borderId="0" xfId="8584" applyFont="1" applyFill="1" applyBorder="1" applyAlignment="1">
      <alignment horizontal="center" vertical="center"/>
    </xf>
    <xf numFmtId="0" fontId="154" fillId="0" borderId="11" xfId="8584" applyFont="1" applyBorder="1" applyAlignment="1">
      <alignment vertical="center"/>
    </xf>
    <xf numFmtId="194" fontId="154" fillId="0" borderId="125" xfId="5" applyNumberFormat="1" applyFont="1" applyBorder="1" applyAlignment="1">
      <alignment horizontal="center" vertical="center"/>
    </xf>
    <xf numFmtId="0" fontId="154" fillId="0" borderId="33" xfId="8584" applyFont="1" applyBorder="1" applyAlignment="1">
      <alignment vertical="center"/>
    </xf>
    <xf numFmtId="194" fontId="154" fillId="0" borderId="128" xfId="5" applyNumberFormat="1" applyFont="1" applyBorder="1" applyAlignment="1">
      <alignment horizontal="center" vertical="center"/>
    </xf>
    <xf numFmtId="189" fontId="154" fillId="0" borderId="11" xfId="8584" applyNumberFormat="1" applyFont="1" applyBorder="1" applyAlignment="1">
      <alignment vertical="center"/>
    </xf>
    <xf numFmtId="41" fontId="154" fillId="0" borderId="0" xfId="5" applyFont="1" applyBorder="1" applyAlignment="1">
      <alignment vertical="center" shrinkToFit="1"/>
    </xf>
    <xf numFmtId="193" fontId="154" fillId="0" borderId="0" xfId="5" applyNumberFormat="1" applyFont="1" applyBorder="1" applyAlignment="1">
      <alignment vertical="center"/>
    </xf>
    <xf numFmtId="41" fontId="154" fillId="0" borderId="0" xfId="5" applyFont="1" applyAlignment="1">
      <alignment vertical="center" shrinkToFit="1"/>
    </xf>
    <xf numFmtId="0" fontId="154" fillId="0" borderId="0" xfId="8584" applyFont="1" applyAlignment="1">
      <alignment vertical="center" shrinkToFit="1"/>
    </xf>
    <xf numFmtId="41" fontId="154" fillId="0" borderId="0" xfId="8584" applyNumberFormat="1" applyFont="1" applyAlignment="1">
      <alignment vertical="center"/>
    </xf>
    <xf numFmtId="184" fontId="154" fillId="0" borderId="0" xfId="8584" applyNumberFormat="1" applyFont="1" applyBorder="1" applyAlignment="1">
      <alignment vertical="center"/>
    </xf>
    <xf numFmtId="178" fontId="154" fillId="0" borderId="0" xfId="5" applyNumberFormat="1" applyFont="1" applyBorder="1" applyAlignment="1">
      <alignment vertical="center"/>
    </xf>
    <xf numFmtId="184" fontId="154" fillId="0" borderId="23" xfId="8584" applyNumberFormat="1" applyFont="1" applyBorder="1" applyAlignment="1">
      <alignment vertical="center"/>
    </xf>
    <xf numFmtId="194" fontId="154" fillId="0" borderId="23" xfId="5" applyNumberFormat="1" applyFont="1" applyBorder="1" applyAlignment="1">
      <alignment vertical="center"/>
    </xf>
    <xf numFmtId="178" fontId="154" fillId="0" borderId="23" xfId="5" applyNumberFormat="1" applyFont="1" applyBorder="1" applyAlignment="1">
      <alignment vertical="center"/>
    </xf>
    <xf numFmtId="189" fontId="154" fillId="0" borderId="0" xfId="8584" applyNumberFormat="1" applyFont="1" applyBorder="1" applyAlignment="1">
      <alignment horizontal="center" vertical="center"/>
    </xf>
    <xf numFmtId="43" fontId="154" fillId="0" borderId="0" xfId="8584" applyNumberFormat="1" applyFont="1" applyBorder="1" applyAlignment="1">
      <alignment horizontal="center" vertical="center"/>
    </xf>
    <xf numFmtId="0" fontId="154" fillId="0" borderId="113" xfId="8584" applyFont="1" applyFill="1" applyBorder="1" applyAlignment="1">
      <alignment horizontal="center" vertical="center"/>
    </xf>
    <xf numFmtId="179" fontId="154" fillId="0" borderId="10" xfId="5" applyNumberFormat="1" applyFont="1" applyFill="1" applyBorder="1" applyAlignment="1">
      <alignment horizontal="right" vertical="center"/>
    </xf>
    <xf numFmtId="179" fontId="154" fillId="0" borderId="0" xfId="8584" applyNumberFormat="1" applyFont="1" applyBorder="1" applyAlignment="1">
      <alignment horizontal="left" vertical="center"/>
    </xf>
    <xf numFmtId="179" fontId="154" fillId="0" borderId="0" xfId="8584" applyNumberFormat="1" applyFont="1" applyBorder="1" applyAlignment="1">
      <alignment horizontal="center" vertical="center"/>
    </xf>
    <xf numFmtId="179" fontId="154" fillId="0" borderId="27" xfId="5" applyNumberFormat="1" applyFont="1" applyFill="1" applyBorder="1" applyAlignment="1">
      <alignment horizontal="right" vertical="center"/>
    </xf>
    <xf numFmtId="188" fontId="154" fillId="0" borderId="0" xfId="8584" applyNumberFormat="1" applyFont="1" applyBorder="1" applyAlignment="1">
      <alignment vertical="center" shrinkToFit="1"/>
    </xf>
    <xf numFmtId="186" fontId="154" fillId="0" borderId="0" xfId="8584" applyNumberFormat="1" applyFont="1" applyBorder="1" applyAlignment="1">
      <alignment vertical="center"/>
    </xf>
    <xf numFmtId="179" fontId="154" fillId="0" borderId="125" xfId="5" applyNumberFormat="1" applyFont="1" applyFill="1" applyBorder="1" applyAlignment="1">
      <alignment horizontal="right" vertical="center"/>
    </xf>
    <xf numFmtId="189" fontId="154" fillId="0" borderId="34" xfId="8584" applyNumberFormat="1" applyFont="1" applyBorder="1" applyAlignment="1">
      <alignment vertical="center"/>
    </xf>
    <xf numFmtId="0" fontId="154" fillId="0" borderId="129" xfId="8584" applyFont="1" applyFill="1" applyBorder="1" applyAlignment="1">
      <alignment horizontal="center" vertical="center"/>
    </xf>
    <xf numFmtId="41" fontId="154" fillId="0" borderId="130" xfId="5" applyFont="1" applyFill="1" applyBorder="1" applyAlignment="1">
      <alignment horizontal="right" vertical="center"/>
    </xf>
    <xf numFmtId="179" fontId="154" fillId="0" borderId="130" xfId="5" applyNumberFormat="1" applyFont="1" applyFill="1" applyBorder="1" applyAlignment="1">
      <alignment horizontal="right" vertical="center"/>
    </xf>
    <xf numFmtId="0" fontId="154" fillId="0" borderId="4" xfId="8584" applyFont="1" applyBorder="1" applyAlignment="1">
      <alignment horizontal="center" vertical="center"/>
    </xf>
    <xf numFmtId="189" fontId="154" fillId="0" borderId="4" xfId="8584" applyNumberFormat="1" applyFont="1" applyBorder="1" applyAlignment="1">
      <alignment vertical="center"/>
    </xf>
    <xf numFmtId="0" fontId="154" fillId="0" borderId="4" xfId="8584" applyFont="1" applyBorder="1" applyAlignment="1">
      <alignment vertical="center"/>
    </xf>
    <xf numFmtId="41" fontId="154" fillId="0" borderId="131" xfId="5" applyFont="1" applyFill="1" applyBorder="1" applyAlignment="1">
      <alignment horizontal="right" vertical="center"/>
    </xf>
    <xf numFmtId="189" fontId="154" fillId="0" borderId="131" xfId="5" applyNumberFormat="1" applyFont="1" applyFill="1" applyBorder="1" applyAlignment="1">
      <alignment horizontal="right" vertical="center"/>
    </xf>
    <xf numFmtId="179" fontId="154" fillId="0" borderId="128" xfId="5" applyNumberFormat="1" applyFont="1" applyFill="1" applyBorder="1" applyAlignment="1">
      <alignment horizontal="right" vertical="center"/>
    </xf>
    <xf numFmtId="178" fontId="154" fillId="0" borderId="10" xfId="5" applyNumberFormat="1" applyFont="1" applyFill="1" applyBorder="1" applyAlignment="1">
      <alignment horizontal="right" vertical="center"/>
    </xf>
    <xf numFmtId="186" fontId="154" fillId="0" borderId="12" xfId="5" applyNumberFormat="1" applyFont="1" applyFill="1" applyBorder="1" applyAlignment="1">
      <alignment horizontal="right" vertical="center"/>
    </xf>
    <xf numFmtId="0" fontId="154" fillId="0" borderId="27" xfId="8584" applyFont="1" applyBorder="1" applyAlignment="1">
      <alignment vertical="center"/>
    </xf>
    <xf numFmtId="178" fontId="154" fillId="0" borderId="14" xfId="5" applyNumberFormat="1" applyFont="1" applyFill="1" applyBorder="1" applyAlignment="1">
      <alignment horizontal="right" vertical="center"/>
    </xf>
    <xf numFmtId="0" fontId="154" fillId="0" borderId="15" xfId="8584" applyFont="1" applyBorder="1" applyAlignment="1">
      <alignment vertical="center"/>
    </xf>
    <xf numFmtId="41" fontId="154" fillId="0" borderId="0" xfId="8584" applyNumberFormat="1" applyFont="1" applyAlignment="1">
      <alignment horizontal="center" vertical="center"/>
    </xf>
    <xf numFmtId="0" fontId="157" fillId="0" borderId="175" xfId="0" applyFont="1" applyBorder="1" applyAlignment="1">
      <alignment horizontal="center" vertical="center" wrapText="1"/>
    </xf>
    <xf numFmtId="0" fontId="157" fillId="0" borderId="176" xfId="0" applyFont="1" applyBorder="1" applyAlignment="1">
      <alignment horizontal="center" vertical="center" wrapText="1"/>
    </xf>
    <xf numFmtId="0" fontId="157" fillId="0" borderId="162" xfId="0" applyFont="1" applyBorder="1" applyAlignment="1">
      <alignment horizontal="center" vertical="center" wrapText="1"/>
    </xf>
    <xf numFmtId="41" fontId="164" fillId="41" borderId="162" xfId="1" quotePrefix="1" applyFont="1" applyFill="1" applyBorder="1" applyAlignment="1">
      <alignment horizontal="center" vertical="center"/>
    </xf>
    <xf numFmtId="194" fontId="61" fillId="0" borderId="156" xfId="5" applyNumberFormat="1" applyFont="1" applyFill="1" applyBorder="1" applyAlignment="1">
      <alignment vertical="center"/>
    </xf>
    <xf numFmtId="194" fontId="61" fillId="0" borderId="156" xfId="5" applyNumberFormat="1" applyFont="1" applyBorder="1" applyAlignment="1">
      <alignment vertical="center"/>
    </xf>
    <xf numFmtId="193" fontId="61" fillId="0" borderId="156" xfId="5" applyNumberFormat="1" applyFont="1" applyFill="1" applyBorder="1" applyAlignment="1">
      <alignment vertical="center"/>
    </xf>
    <xf numFmtId="193" fontId="61" fillId="0" borderId="156" xfId="5" applyNumberFormat="1" applyFont="1" applyBorder="1" applyAlignment="1">
      <alignment vertical="center"/>
    </xf>
    <xf numFmtId="194" fontId="5" fillId="0" borderId="156" xfId="5" applyNumberFormat="1" applyFont="1" applyBorder="1" applyAlignment="1">
      <alignment vertical="center"/>
    </xf>
    <xf numFmtId="0" fontId="61" fillId="0" borderId="156" xfId="0" applyFont="1" applyBorder="1" applyAlignment="1">
      <alignment vertical="center"/>
    </xf>
    <xf numFmtId="41" fontId="61" fillId="0" borderId="156" xfId="5" applyFont="1" applyBorder="1" applyAlignment="1">
      <alignment horizontal="center" vertical="center"/>
    </xf>
    <xf numFmtId="0" fontId="61" fillId="0" borderId="156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69" fillId="5" borderId="162" xfId="0" applyFont="1" applyFill="1" applyBorder="1" applyAlignment="1">
      <alignment horizontal="center" vertical="center" wrapText="1"/>
    </xf>
    <xf numFmtId="0" fontId="169" fillId="0" borderId="162" xfId="0" applyFont="1" applyFill="1" applyBorder="1" applyAlignment="1">
      <alignment horizontal="center" vertical="center" wrapText="1"/>
    </xf>
    <xf numFmtId="41" fontId="169" fillId="0" borderId="162" xfId="8701" applyFont="1" applyBorder="1"/>
    <xf numFmtId="185" fontId="169" fillId="0" borderId="162" xfId="0" applyNumberFormat="1" applyFont="1" applyFill="1" applyBorder="1" applyAlignment="1">
      <alignment horizontal="center" vertical="center" wrapText="1"/>
    </xf>
    <xf numFmtId="41" fontId="169" fillId="0" borderId="162" xfId="8702" applyFont="1" applyBorder="1"/>
    <xf numFmtId="192" fontId="170" fillId="4" borderId="162" xfId="0" applyNumberFormat="1" applyFont="1" applyFill="1" applyBorder="1" applyAlignment="1">
      <alignment horizontal="center" vertical="center"/>
    </xf>
    <xf numFmtId="185" fontId="171" fillId="4" borderId="177" xfId="0" applyNumberFormat="1" applyFont="1" applyFill="1" applyBorder="1" applyAlignment="1">
      <alignment horizontal="center" vertical="center" wrapText="1"/>
    </xf>
    <xf numFmtId="211" fontId="171" fillId="4" borderId="177" xfId="0" applyNumberFormat="1" applyFont="1" applyFill="1" applyBorder="1" applyAlignment="1">
      <alignment horizontal="center" vertical="center" wrapText="1"/>
    </xf>
    <xf numFmtId="192" fontId="170" fillId="0" borderId="0" xfId="0" applyNumberFormat="1" applyFont="1" applyFill="1" applyBorder="1" applyAlignment="1">
      <alignment horizontal="left" vertical="center"/>
    </xf>
    <xf numFmtId="185" fontId="0" fillId="0" borderId="0" xfId="0" applyNumberFormat="1">
      <alignment vertical="center"/>
    </xf>
    <xf numFmtId="0" fontId="141" fillId="0" borderId="162" xfId="0" applyFont="1" applyBorder="1" applyAlignment="1">
      <alignment horizontal="center" vertical="center"/>
    </xf>
    <xf numFmtId="0" fontId="173" fillId="0" borderId="162" xfId="0" applyFont="1" applyBorder="1" applyAlignment="1">
      <alignment horizontal="center" vertical="center"/>
    </xf>
    <xf numFmtId="245" fontId="141" fillId="0" borderId="162" xfId="0" applyNumberFormat="1" applyFont="1" applyBorder="1" applyAlignment="1">
      <alignment horizontal="center" vertical="center"/>
    </xf>
    <xf numFmtId="41" fontId="141" fillId="0" borderId="162" xfId="1" applyFont="1" applyBorder="1" applyAlignment="1">
      <alignment horizontal="center" vertical="center"/>
    </xf>
    <xf numFmtId="0" fontId="156" fillId="0" borderId="23" xfId="383" applyFont="1" applyBorder="1" applyAlignment="1">
      <alignment horizontal="center" vertical="center"/>
    </xf>
    <xf numFmtId="0" fontId="155" fillId="0" borderId="157" xfId="383" applyNumberFormat="1" applyFont="1" applyBorder="1" applyAlignment="1">
      <alignment horizontal="center" vertical="center"/>
    </xf>
    <xf numFmtId="0" fontId="157" fillId="0" borderId="157" xfId="0" applyNumberFormat="1" applyFont="1" applyBorder="1" applyAlignment="1">
      <alignment horizontal="center" vertical="center" wrapText="1"/>
    </xf>
    <xf numFmtId="0" fontId="155" fillId="39" borderId="157" xfId="383" applyNumberFormat="1" applyFont="1" applyFill="1" applyBorder="1" applyAlignment="1">
      <alignment horizontal="center" vertical="center"/>
    </xf>
    <xf numFmtId="0" fontId="157" fillId="0" borderId="157" xfId="383" applyFont="1" applyBorder="1" applyAlignment="1">
      <alignment horizontal="center" vertical="center" wrapText="1"/>
    </xf>
    <xf numFmtId="0" fontId="154" fillId="0" borderId="171" xfId="383" applyNumberFormat="1" applyFont="1" applyBorder="1" applyAlignment="1">
      <alignment horizontal="center" vertical="center"/>
    </xf>
    <xf numFmtId="0" fontId="154" fillId="0" borderId="30" xfId="383" applyNumberFormat="1" applyFont="1" applyBorder="1" applyAlignment="1">
      <alignment horizontal="center" vertical="center"/>
    </xf>
    <xf numFmtId="0" fontId="154" fillId="0" borderId="164" xfId="383" applyNumberFormat="1" applyFont="1" applyBorder="1" applyAlignment="1">
      <alignment horizontal="center" vertical="center"/>
    </xf>
    <xf numFmtId="0" fontId="154" fillId="0" borderId="165" xfId="383" applyNumberFormat="1" applyFont="1" applyBorder="1" applyAlignment="1">
      <alignment horizontal="center" vertical="center"/>
    </xf>
    <xf numFmtId="0" fontId="159" fillId="0" borderId="162" xfId="0" applyFont="1" applyBorder="1" applyAlignment="1">
      <alignment horizontal="center" vertical="center"/>
    </xf>
    <xf numFmtId="0" fontId="162" fillId="40" borderId="164" xfId="0" applyFont="1" applyFill="1" applyBorder="1" applyAlignment="1">
      <alignment horizontal="center" vertical="center"/>
    </xf>
    <xf numFmtId="0" fontId="162" fillId="40" borderId="165" xfId="0" applyFont="1" applyFill="1" applyBorder="1" applyAlignment="1">
      <alignment horizontal="center" vertical="center"/>
    </xf>
    <xf numFmtId="0" fontId="154" fillId="0" borderId="164" xfId="383" applyNumberFormat="1" applyFont="1" applyFill="1" applyBorder="1" applyAlignment="1">
      <alignment horizontal="center" vertical="center" wrapText="1"/>
    </xf>
    <xf numFmtId="0" fontId="154" fillId="0" borderId="165" xfId="383" applyNumberFormat="1" applyFont="1" applyFill="1" applyBorder="1" applyAlignment="1">
      <alignment horizontal="center" vertical="center" wrapText="1"/>
    </xf>
    <xf numFmtId="0" fontId="155" fillId="39" borderId="164" xfId="383" applyNumberFormat="1" applyFont="1" applyFill="1" applyBorder="1" applyAlignment="1">
      <alignment horizontal="center" vertical="center"/>
    </xf>
    <xf numFmtId="0" fontId="155" fillId="39" borderId="165" xfId="383" applyNumberFormat="1" applyFont="1" applyFill="1" applyBorder="1" applyAlignment="1">
      <alignment horizontal="center" vertical="center"/>
    </xf>
    <xf numFmtId="0" fontId="157" fillId="0" borderId="162" xfId="383" applyNumberFormat="1" applyFont="1" applyBorder="1" applyAlignment="1">
      <alignment horizontal="center" vertical="center" wrapText="1"/>
    </xf>
    <xf numFmtId="41" fontId="164" fillId="0" borderId="171" xfId="3" applyFont="1" applyFill="1" applyBorder="1" applyAlignment="1">
      <alignment horizontal="center" vertical="center" wrapText="1" shrinkToFit="1"/>
    </xf>
    <xf numFmtId="41" fontId="164" fillId="0" borderId="27" xfId="3" applyFont="1" applyFill="1" applyBorder="1" applyAlignment="1">
      <alignment horizontal="center" vertical="center" wrapText="1" shrinkToFit="1"/>
    </xf>
    <xf numFmtId="41" fontId="164" fillId="0" borderId="174" xfId="3" applyFont="1" applyFill="1" applyBorder="1" applyAlignment="1">
      <alignment horizontal="center" vertical="center" wrapText="1" shrinkToFit="1"/>
    </xf>
    <xf numFmtId="0" fontId="165" fillId="0" borderId="172" xfId="0" applyFont="1" applyBorder="1" applyAlignment="1">
      <alignment horizontal="center" vertical="center"/>
    </xf>
    <xf numFmtId="0" fontId="165" fillId="0" borderId="173" xfId="0" applyFont="1" applyBorder="1" applyAlignment="1">
      <alignment horizontal="center" vertical="center"/>
    </xf>
    <xf numFmtId="41" fontId="165" fillId="5" borderId="1" xfId="3" applyFont="1" applyFill="1" applyBorder="1" applyAlignment="1">
      <alignment horizontal="center" vertical="center" wrapText="1" shrinkToFit="1"/>
    </xf>
    <xf numFmtId="41" fontId="165" fillId="5" borderId="1" xfId="3" applyFont="1" applyFill="1" applyBorder="1" applyAlignment="1">
      <alignment horizontal="center" vertical="center" shrinkToFit="1"/>
    </xf>
    <xf numFmtId="176" fontId="165" fillId="5" borderId="1" xfId="3" applyNumberFormat="1" applyFont="1" applyFill="1" applyBorder="1" applyAlignment="1">
      <alignment horizontal="center" vertical="center" wrapText="1" shrinkToFit="1"/>
    </xf>
    <xf numFmtId="41" fontId="165" fillId="5" borderId="1" xfId="3" applyFont="1" applyFill="1" applyBorder="1" applyAlignment="1">
      <alignment horizontal="center" vertical="center"/>
    </xf>
    <xf numFmtId="41" fontId="164" fillId="0" borderId="1" xfId="3" applyFont="1" applyFill="1" applyBorder="1" applyAlignment="1">
      <alignment horizontal="center" vertical="center" wrapText="1" shrinkToFit="1"/>
    </xf>
    <xf numFmtId="0" fontId="161" fillId="0" borderId="157" xfId="0" applyFont="1" applyBorder="1" applyAlignment="1">
      <alignment horizontal="center" vertical="center"/>
    </xf>
    <xf numFmtId="0" fontId="154" fillId="0" borderId="113" xfId="0" applyFont="1" applyFill="1" applyBorder="1" applyAlignment="1">
      <alignment horizontal="center" vertical="center"/>
    </xf>
    <xf numFmtId="0" fontId="154" fillId="5" borderId="31" xfId="0" applyFont="1" applyFill="1" applyBorder="1" applyAlignment="1">
      <alignment horizontal="center" vertical="center"/>
    </xf>
    <xf numFmtId="0" fontId="154" fillId="5" borderId="122" xfId="0" applyFont="1" applyFill="1" applyBorder="1" applyAlignment="1">
      <alignment horizontal="center" vertical="center"/>
    </xf>
    <xf numFmtId="0" fontId="154" fillId="0" borderId="155" xfId="0" applyFont="1" applyFill="1" applyBorder="1" applyAlignment="1">
      <alignment horizontal="center" vertical="center"/>
    </xf>
    <xf numFmtId="0" fontId="154" fillId="0" borderId="156" xfId="0" applyFont="1" applyFill="1" applyBorder="1" applyAlignment="1">
      <alignment horizontal="center" vertical="center"/>
    </xf>
    <xf numFmtId="0" fontId="154" fillId="0" borderId="156" xfId="9" applyFont="1" applyBorder="1" applyAlignment="1">
      <alignment horizontal="center" vertical="center" wrapText="1"/>
    </xf>
    <xf numFmtId="0" fontId="154" fillId="0" borderId="166" xfId="9" applyFont="1" applyBorder="1" applyAlignment="1">
      <alignment horizontal="center" vertical="center" wrapText="1"/>
    </xf>
    <xf numFmtId="0" fontId="154" fillId="0" borderId="127" xfId="0" applyFont="1" applyFill="1" applyBorder="1" applyAlignment="1">
      <alignment horizontal="center" vertical="center"/>
    </xf>
    <xf numFmtId="0" fontId="154" fillId="0" borderId="120" xfId="0" applyFont="1" applyFill="1" applyBorder="1" applyAlignment="1">
      <alignment horizontal="center" vertical="center"/>
    </xf>
    <xf numFmtId="0" fontId="20" fillId="0" borderId="1" xfId="9" applyFont="1" applyBorder="1" applyAlignment="1">
      <alignment horizontal="center" vertical="center" wrapText="1"/>
    </xf>
    <xf numFmtId="0" fontId="20" fillId="0" borderId="1" xfId="9" applyFont="1" applyBorder="1" applyAlignment="1">
      <alignment horizontal="center" vertical="center"/>
    </xf>
    <xf numFmtId="3" fontId="20" fillId="0" borderId="1" xfId="9" applyNumberFormat="1" applyFont="1" applyBorder="1" applyAlignment="1">
      <alignment horizontal="center" vertical="center" wrapText="1"/>
    </xf>
    <xf numFmtId="3" fontId="20" fillId="0" borderId="1" xfId="9" applyNumberFormat="1" applyFont="1" applyBorder="1" applyAlignment="1">
      <alignment horizontal="center" vertical="center"/>
    </xf>
    <xf numFmtId="41" fontId="20" fillId="0" borderId="1" xfId="5" applyFont="1" applyBorder="1" applyAlignment="1">
      <alignment horizontal="center" vertical="center" wrapText="1"/>
    </xf>
    <xf numFmtId="41" fontId="20" fillId="0" borderId="1" xfId="5" applyFont="1" applyBorder="1" applyAlignment="1">
      <alignment horizontal="center" vertical="center"/>
    </xf>
    <xf numFmtId="200" fontId="20" fillId="0" borderId="1" xfId="5" applyNumberFormat="1" applyFont="1" applyBorder="1" applyAlignment="1">
      <alignment horizontal="center" vertical="center" wrapText="1"/>
    </xf>
    <xf numFmtId="200" fontId="20" fillId="0" borderId="1" xfId="5" applyNumberFormat="1" applyFont="1" applyBorder="1" applyAlignment="1">
      <alignment horizontal="center" vertical="center"/>
    </xf>
    <xf numFmtId="3" fontId="20" fillId="0" borderId="28" xfId="9" applyNumberFormat="1" applyFont="1" applyBorder="1" applyAlignment="1">
      <alignment horizontal="center" vertical="center" wrapText="1"/>
    </xf>
    <xf numFmtId="3" fontId="20" fillId="0" borderId="30" xfId="9" applyNumberFormat="1" applyFont="1" applyBorder="1" applyAlignment="1">
      <alignment horizontal="center" vertical="center" wrapText="1"/>
    </xf>
    <xf numFmtId="200" fontId="20" fillId="0" borderId="28" xfId="5" applyNumberFormat="1" applyFont="1" applyBorder="1" applyAlignment="1">
      <alignment horizontal="center" vertical="center" wrapText="1"/>
    </xf>
    <xf numFmtId="200" fontId="20" fillId="0" borderId="30" xfId="5" applyNumberFormat="1" applyFont="1" applyBorder="1" applyAlignment="1">
      <alignment horizontal="center" vertical="center" wrapText="1"/>
    </xf>
    <xf numFmtId="0" fontId="20" fillId="0" borderId="28" xfId="9" applyFont="1" applyBorder="1" applyAlignment="1">
      <alignment horizontal="center" vertical="center" wrapText="1"/>
    </xf>
    <xf numFmtId="0" fontId="20" fillId="0" borderId="30" xfId="9" applyFont="1" applyBorder="1" applyAlignment="1">
      <alignment horizontal="center" vertical="center" wrapText="1"/>
    </xf>
    <xf numFmtId="0" fontId="25" fillId="0" borderId="0" xfId="9" applyFont="1" applyFill="1" applyAlignment="1">
      <alignment vertical="center" wrapText="1"/>
    </xf>
    <xf numFmtId="0" fontId="26" fillId="0" borderId="0" xfId="9" applyFont="1" applyFill="1" applyAlignment="1">
      <alignment vertical="center" wrapText="1"/>
    </xf>
    <xf numFmtId="0" fontId="125" fillId="0" borderId="28" xfId="0" applyFont="1" applyFill="1" applyBorder="1" applyAlignment="1">
      <alignment horizontal="center" vertical="center"/>
    </xf>
    <xf numFmtId="0" fontId="125" fillId="0" borderId="27" xfId="0" applyFont="1" applyFill="1" applyBorder="1" applyAlignment="1">
      <alignment horizontal="center" vertical="center"/>
    </xf>
    <xf numFmtId="0" fontId="125" fillId="0" borderId="30" xfId="0" applyFont="1" applyFill="1" applyBorder="1" applyAlignment="1">
      <alignment horizontal="center" vertical="center"/>
    </xf>
    <xf numFmtId="192" fontId="125" fillId="4" borderId="28" xfId="1147" applyNumberFormat="1" applyFont="1" applyFill="1" applyBorder="1" applyAlignment="1">
      <alignment horizontal="center" vertical="center" wrapText="1"/>
    </xf>
    <xf numFmtId="192" fontId="125" fillId="4" borderId="30" xfId="1147" applyNumberFormat="1" applyFont="1" applyFill="1" applyBorder="1" applyAlignment="1">
      <alignment horizontal="center" vertical="center" wrapText="1"/>
    </xf>
    <xf numFmtId="41" fontId="150" fillId="4" borderId="1" xfId="3" applyFont="1" applyFill="1" applyBorder="1" applyAlignment="1">
      <alignment horizontal="center" vertical="center" wrapText="1" shrinkToFit="1"/>
    </xf>
    <xf numFmtId="41" fontId="150" fillId="4" borderId="1" xfId="3" applyFont="1" applyFill="1" applyBorder="1" applyAlignment="1">
      <alignment horizontal="center" vertical="center"/>
    </xf>
    <xf numFmtId="192" fontId="112" fillId="37" borderId="1" xfId="1147" applyNumberFormat="1" applyFont="1" applyFill="1" applyBorder="1" applyAlignment="1">
      <alignment horizontal="center" wrapText="1"/>
    </xf>
    <xf numFmtId="192" fontId="112" fillId="37" borderId="100" xfId="1147" applyNumberFormat="1" applyFont="1" applyFill="1" applyBorder="1" applyAlignment="1">
      <alignment horizontal="center" wrapText="1"/>
    </xf>
    <xf numFmtId="192" fontId="112" fillId="37" borderId="90" xfId="1147" applyNumberFormat="1" applyFont="1" applyFill="1" applyBorder="1" applyAlignment="1">
      <alignment horizontal="center" wrapText="1"/>
    </xf>
    <xf numFmtId="192" fontId="112" fillId="37" borderId="99" xfId="1147" applyNumberFormat="1" applyFont="1" applyFill="1" applyBorder="1" applyAlignment="1">
      <alignment horizontal="center" wrapText="1"/>
    </xf>
    <xf numFmtId="192" fontId="112" fillId="37" borderId="84" xfId="1147" applyNumberFormat="1" applyFont="1" applyFill="1" applyBorder="1" applyAlignment="1">
      <alignment horizontal="center" wrapText="1"/>
    </xf>
    <xf numFmtId="192" fontId="112" fillId="37" borderId="77" xfId="1147" applyNumberFormat="1" applyFont="1" applyFill="1" applyBorder="1" applyAlignment="1">
      <alignment horizontal="center" wrapText="1"/>
    </xf>
    <xf numFmtId="199" fontId="112" fillId="37" borderId="84" xfId="1147" applyNumberFormat="1" applyFont="1" applyFill="1" applyBorder="1" applyAlignment="1">
      <alignment horizontal="center" wrapText="1"/>
    </xf>
    <xf numFmtId="199" fontId="112" fillId="37" borderId="77" xfId="1147" applyNumberFormat="1" applyFont="1" applyFill="1" applyBorder="1" applyAlignment="1">
      <alignment horizontal="center" wrapText="1"/>
    </xf>
    <xf numFmtId="192" fontId="112" fillId="37" borderId="86" xfId="1147" applyNumberFormat="1" applyFont="1" applyFill="1" applyBorder="1" applyAlignment="1">
      <alignment horizontal="center" wrapText="1"/>
    </xf>
    <xf numFmtId="192" fontId="112" fillId="37" borderId="89" xfId="1147" applyNumberFormat="1" applyFont="1" applyFill="1" applyBorder="1" applyAlignment="1">
      <alignment horizontal="center" wrapText="1"/>
    </xf>
    <xf numFmtId="192" fontId="112" fillId="37" borderId="88" xfId="1147" applyNumberFormat="1" applyFont="1" applyFill="1" applyBorder="1" applyAlignment="1">
      <alignment horizontal="center" wrapText="1"/>
    </xf>
    <xf numFmtId="192" fontId="112" fillId="37" borderId="78" xfId="1147" applyNumberFormat="1" applyFont="1" applyFill="1" applyBorder="1" applyAlignment="1">
      <alignment horizontal="center" wrapText="1"/>
    </xf>
    <xf numFmtId="199" fontId="112" fillId="37" borderId="86" xfId="1147" applyNumberFormat="1" applyFont="1" applyFill="1" applyBorder="1" applyAlignment="1">
      <alignment horizontal="center" wrapText="1"/>
    </xf>
    <xf numFmtId="199" fontId="112" fillId="37" borderId="88" xfId="1147" applyNumberFormat="1" applyFont="1" applyFill="1" applyBorder="1" applyAlignment="1">
      <alignment horizontal="center" wrapText="1"/>
    </xf>
    <xf numFmtId="192" fontId="125" fillId="4" borderId="38" xfId="1147" applyNumberFormat="1" applyFont="1" applyFill="1" applyBorder="1" applyAlignment="1">
      <alignment horizontal="center" vertical="center" wrapText="1"/>
    </xf>
    <xf numFmtId="192" fontId="125" fillId="4" borderId="26" xfId="1147" applyNumberFormat="1" applyFont="1" applyFill="1" applyBorder="1" applyAlignment="1">
      <alignment horizontal="center" vertical="center" wrapText="1"/>
    </xf>
    <xf numFmtId="0" fontId="151" fillId="4" borderId="1" xfId="0" applyFont="1" applyFill="1" applyBorder="1" applyAlignment="1">
      <alignment horizontal="center" vertical="center"/>
    </xf>
    <xf numFmtId="41" fontId="150" fillId="4" borderId="28" xfId="3" applyFont="1" applyFill="1" applyBorder="1" applyAlignment="1">
      <alignment horizontal="center" vertical="center" shrinkToFit="1"/>
    </xf>
    <xf numFmtId="41" fontId="150" fillId="4" borderId="30" xfId="3" applyFont="1" applyFill="1" applyBorder="1" applyAlignment="1">
      <alignment horizontal="center" vertical="center" shrinkToFit="1"/>
    </xf>
    <xf numFmtId="0" fontId="151" fillId="4" borderId="28" xfId="0" applyFont="1" applyFill="1" applyBorder="1" applyAlignment="1">
      <alignment horizontal="center" vertical="center"/>
    </xf>
    <xf numFmtId="0" fontId="151" fillId="4" borderId="27" xfId="0" applyFont="1" applyFill="1" applyBorder="1" applyAlignment="1">
      <alignment horizontal="center" vertical="center"/>
    </xf>
    <xf numFmtId="0" fontId="151" fillId="4" borderId="30" xfId="0" applyFont="1" applyFill="1" applyBorder="1" applyAlignment="1">
      <alignment horizontal="center" vertical="center"/>
    </xf>
    <xf numFmtId="192" fontId="149" fillId="0" borderId="23" xfId="1147" applyNumberFormat="1" applyFont="1" applyFill="1" applyBorder="1" applyAlignment="1">
      <alignment horizontal="center" wrapText="1"/>
    </xf>
    <xf numFmtId="41" fontId="150" fillId="4" borderId="1" xfId="3" applyFont="1" applyFill="1" applyBorder="1" applyAlignment="1">
      <alignment horizontal="center" vertical="center" shrinkToFit="1"/>
    </xf>
    <xf numFmtId="41" fontId="17" fillId="5" borderId="1" xfId="3" applyFont="1" applyFill="1" applyBorder="1" applyAlignment="1">
      <alignment horizontal="center" vertical="center" shrinkToFit="1"/>
    </xf>
    <xf numFmtId="41" fontId="17" fillId="5" borderId="38" xfId="3" applyFont="1" applyFill="1" applyBorder="1" applyAlignment="1">
      <alignment horizontal="center" vertical="center" shrinkToFit="1"/>
    </xf>
    <xf numFmtId="41" fontId="17" fillId="5" borderId="26" xfId="3" applyFont="1" applyFill="1" applyBorder="1" applyAlignment="1">
      <alignment horizontal="center" vertical="center" shrinkToFit="1"/>
    </xf>
    <xf numFmtId="41" fontId="17" fillId="5" borderId="76" xfId="3" applyFont="1" applyFill="1" applyBorder="1" applyAlignment="1">
      <alignment horizontal="center" vertical="center" wrapText="1" shrinkToFit="1"/>
    </xf>
    <xf numFmtId="41" fontId="17" fillId="5" borderId="30" xfId="3" applyFont="1" applyFill="1" applyBorder="1" applyAlignment="1">
      <alignment horizontal="center" vertical="center" wrapText="1" shrinkToFit="1"/>
    </xf>
    <xf numFmtId="41" fontId="17" fillId="5" borderId="1" xfId="3" applyFont="1" applyFill="1" applyBorder="1" applyAlignment="1">
      <alignment horizontal="center" vertical="center" wrapText="1" shrinkToFit="1"/>
    </xf>
    <xf numFmtId="41" fontId="17" fillId="5" borderId="1" xfId="3" applyFont="1" applyFill="1" applyBorder="1" applyAlignment="1">
      <alignment horizontal="center" vertical="center"/>
    </xf>
    <xf numFmtId="176" fontId="17" fillId="5" borderId="1" xfId="3" applyNumberFormat="1" applyFont="1" applyFill="1" applyBorder="1" applyAlignment="1">
      <alignment horizontal="center" vertical="center" wrapText="1" shrinkToFit="1"/>
    </xf>
    <xf numFmtId="41" fontId="152" fillId="0" borderId="1" xfId="3" applyFont="1" applyFill="1" applyBorder="1" applyAlignment="1">
      <alignment horizontal="center" vertical="center" wrapText="1" shrinkToFit="1"/>
    </xf>
    <xf numFmtId="41" fontId="15" fillId="0" borderId="1" xfId="3" applyFont="1" applyFill="1" applyBorder="1" applyAlignment="1">
      <alignment horizontal="center" vertical="center" wrapText="1" shrinkToFit="1"/>
    </xf>
    <xf numFmtId="177" fontId="17" fillId="5" borderId="1" xfId="3" applyNumberFormat="1" applyFont="1" applyFill="1" applyBorder="1" applyAlignment="1">
      <alignment horizontal="center" vertical="center" wrapText="1" shrinkToFit="1"/>
    </xf>
    <xf numFmtId="41" fontId="15" fillId="0" borderId="28" xfId="3" applyFont="1" applyFill="1" applyBorder="1" applyAlignment="1">
      <alignment horizontal="center" vertical="center" wrapText="1" shrinkToFit="1"/>
    </xf>
    <xf numFmtId="41" fontId="15" fillId="0" borderId="27" xfId="3" applyFont="1" applyFill="1" applyBorder="1" applyAlignment="1">
      <alignment horizontal="center" vertical="center" wrapText="1" shrinkToFit="1"/>
    </xf>
    <xf numFmtId="41" fontId="15" fillId="0" borderId="30" xfId="3" applyFont="1" applyFill="1" applyBorder="1" applyAlignment="1">
      <alignment horizontal="center" vertical="center" wrapText="1" shrinkToFit="1"/>
    </xf>
    <xf numFmtId="3" fontId="127" fillId="0" borderId="1" xfId="9" applyNumberFormat="1" applyFont="1" applyFill="1" applyBorder="1" applyAlignment="1">
      <alignment vertical="center" wrapText="1"/>
    </xf>
    <xf numFmtId="3" fontId="127" fillId="0" borderId="1" xfId="9" applyNumberFormat="1" applyFont="1" applyFill="1" applyBorder="1" applyAlignment="1">
      <alignment vertical="center"/>
    </xf>
    <xf numFmtId="0" fontId="127" fillId="0" borderId="1" xfId="9" applyFont="1" applyFill="1" applyBorder="1" applyAlignment="1">
      <alignment vertical="center" wrapText="1"/>
    </xf>
    <xf numFmtId="0" fontId="127" fillId="0" borderId="1" xfId="9" applyFont="1" applyFill="1" applyBorder="1" applyAlignment="1">
      <alignment vertical="center"/>
    </xf>
    <xf numFmtId="41" fontId="127" fillId="0" borderId="1" xfId="5" applyFont="1" applyFill="1" applyBorder="1" applyAlignment="1">
      <alignment vertical="center" wrapText="1"/>
    </xf>
    <xf numFmtId="41" fontId="127" fillId="0" borderId="1" xfId="5" applyFont="1" applyFill="1" applyBorder="1" applyAlignment="1">
      <alignment vertical="center"/>
    </xf>
    <xf numFmtId="195" fontId="114" fillId="29" borderId="84" xfId="380" applyNumberFormat="1" applyFont="1" applyFill="1" applyBorder="1" applyAlignment="1">
      <alignment horizontal="center" vertical="center" wrapText="1"/>
    </xf>
    <xf numFmtId="195" fontId="114" fillId="29" borderId="78" xfId="380" applyNumberFormat="1" applyFont="1" applyFill="1" applyBorder="1" applyAlignment="1">
      <alignment horizontal="center" vertical="center" wrapText="1"/>
    </xf>
    <xf numFmtId="195" fontId="114" fillId="29" borderId="77" xfId="380" applyNumberFormat="1" applyFont="1" applyFill="1" applyBorder="1" applyAlignment="1">
      <alignment horizontal="center" vertical="center" wrapText="1"/>
    </xf>
    <xf numFmtId="195" fontId="114" fillId="29" borderId="84" xfId="380" applyNumberFormat="1" applyFont="1" applyFill="1" applyBorder="1" applyAlignment="1">
      <alignment horizontal="center" wrapText="1"/>
    </xf>
    <xf numFmtId="195" fontId="114" fillId="29" borderId="77" xfId="380" applyNumberFormat="1" applyFont="1" applyFill="1" applyBorder="1" applyAlignment="1">
      <alignment horizontal="center" wrapText="1"/>
    </xf>
    <xf numFmtId="192" fontId="114" fillId="29" borderId="84" xfId="380" applyNumberFormat="1" applyFont="1" applyFill="1" applyBorder="1" applyAlignment="1">
      <alignment horizontal="center" wrapText="1"/>
    </xf>
    <xf numFmtId="192" fontId="114" fillId="29" borderId="78" xfId="380" applyNumberFormat="1" applyFont="1" applyFill="1" applyBorder="1" applyAlignment="1">
      <alignment horizontal="center" wrapText="1"/>
    </xf>
    <xf numFmtId="192" fontId="114" fillId="29" borderId="77" xfId="380" applyNumberFormat="1" applyFont="1" applyFill="1" applyBorder="1" applyAlignment="1">
      <alignment horizontal="center" wrapText="1"/>
    </xf>
    <xf numFmtId="192" fontId="112" fillId="29" borderId="84" xfId="380" applyNumberFormat="1" applyFont="1" applyFill="1" applyBorder="1" applyAlignment="1">
      <alignment horizontal="center" wrapText="1"/>
    </xf>
    <xf numFmtId="192" fontId="112" fillId="29" borderId="78" xfId="380" applyNumberFormat="1" applyFont="1" applyFill="1" applyBorder="1" applyAlignment="1">
      <alignment horizontal="center" wrapText="1"/>
    </xf>
    <xf numFmtId="192" fontId="112" fillId="29" borderId="77" xfId="380" applyNumberFormat="1" applyFont="1" applyFill="1" applyBorder="1" applyAlignment="1">
      <alignment horizontal="center" wrapText="1"/>
    </xf>
    <xf numFmtId="192" fontId="114" fillId="29" borderId="87" xfId="380" applyNumberFormat="1" applyFont="1" applyFill="1" applyBorder="1" applyAlignment="1">
      <alignment horizontal="center" wrapText="1"/>
    </xf>
    <xf numFmtId="192" fontId="114" fillId="29" borderId="91" xfId="380" applyNumberFormat="1" applyFont="1" applyFill="1" applyBorder="1" applyAlignment="1">
      <alignment horizontal="center" wrapText="1"/>
    </xf>
    <xf numFmtId="192" fontId="114" fillId="29" borderId="90" xfId="380" applyNumberFormat="1" applyFont="1" applyFill="1" applyBorder="1" applyAlignment="1">
      <alignment horizontal="center" wrapText="1"/>
    </xf>
    <xf numFmtId="192" fontId="114" fillId="29" borderId="80" xfId="380" applyNumberFormat="1" applyFont="1" applyFill="1" applyBorder="1" applyAlignment="1">
      <alignment horizontal="center" wrapText="1"/>
    </xf>
    <xf numFmtId="192" fontId="114" fillId="29" borderId="81" xfId="380" applyNumberFormat="1" applyFont="1" applyFill="1" applyBorder="1" applyAlignment="1">
      <alignment horizontal="center" wrapText="1"/>
    </xf>
    <xf numFmtId="192" fontId="114" fillId="29" borderId="82" xfId="380" applyNumberFormat="1" applyFont="1" applyFill="1" applyBorder="1" applyAlignment="1">
      <alignment horizontal="center" wrapText="1"/>
    </xf>
    <xf numFmtId="192" fontId="114" fillId="29" borderId="86" xfId="380" applyNumberFormat="1" applyFont="1" applyFill="1" applyBorder="1" applyAlignment="1">
      <alignment horizontal="center" wrapText="1"/>
    </xf>
    <xf numFmtId="192" fontId="114" fillId="29" borderId="89" xfId="380" applyNumberFormat="1" applyFont="1" applyFill="1" applyBorder="1" applyAlignment="1">
      <alignment horizontal="center" wrapText="1"/>
    </xf>
    <xf numFmtId="49" fontId="125" fillId="0" borderId="84" xfId="1028" applyNumberFormat="1" applyFont="1" applyBorder="1" applyAlignment="1">
      <alignment horizontal="center" wrapText="1"/>
    </xf>
    <xf numFmtId="49" fontId="125" fillId="0" borderId="78" xfId="1028" applyNumberFormat="1" applyFont="1" applyBorder="1" applyAlignment="1">
      <alignment horizontal="center" wrapText="1"/>
    </xf>
    <xf numFmtId="49" fontId="125" fillId="0" borderId="77" xfId="1028" applyNumberFormat="1" applyFont="1" applyBorder="1" applyAlignment="1">
      <alignment horizontal="center" wrapText="1"/>
    </xf>
    <xf numFmtId="199" fontId="114" fillId="29" borderId="1" xfId="380" applyNumberFormat="1" applyFont="1" applyFill="1" applyBorder="1" applyAlignment="1">
      <alignment horizontal="center" wrapText="1"/>
    </xf>
    <xf numFmtId="49" fontId="131" fillId="0" borderId="84" xfId="380" applyNumberFormat="1" applyFont="1" applyBorder="1" applyAlignment="1">
      <alignment horizontal="center" vertical="center" wrapText="1"/>
    </xf>
    <xf numFmtId="0" fontId="131" fillId="0" borderId="78" xfId="380" applyFont="1" applyBorder="1" applyAlignment="1">
      <alignment horizontal="center" vertical="center"/>
    </xf>
    <xf numFmtId="0" fontId="131" fillId="0" borderId="77" xfId="380" applyFont="1" applyBorder="1" applyAlignment="1">
      <alignment horizontal="center" vertical="center"/>
    </xf>
    <xf numFmtId="49" fontId="131" fillId="0" borderId="84" xfId="380" applyNumberFormat="1" applyFont="1" applyFill="1" applyBorder="1" applyAlignment="1">
      <alignment horizontal="center" vertical="center" wrapText="1"/>
    </xf>
    <xf numFmtId="0" fontId="131" fillId="0" borderId="78" xfId="380" applyFont="1" applyFill="1" applyBorder="1" applyAlignment="1">
      <alignment horizontal="center" vertical="center"/>
    </xf>
    <xf numFmtId="0" fontId="131" fillId="0" borderId="77" xfId="380" applyFont="1" applyFill="1" applyBorder="1" applyAlignment="1">
      <alignment horizontal="center" vertical="center"/>
    </xf>
    <xf numFmtId="49" fontId="125" fillId="0" borderId="84" xfId="380" applyNumberFormat="1" applyFont="1" applyBorder="1" applyAlignment="1">
      <alignment horizontal="center" vertical="center" wrapText="1"/>
    </xf>
    <xf numFmtId="0" fontId="125" fillId="0" borderId="78" xfId="380" applyFont="1" applyBorder="1" applyAlignment="1">
      <alignment horizontal="center" vertical="center"/>
    </xf>
    <xf numFmtId="0" fontId="125" fillId="0" borderId="77" xfId="380" applyFont="1" applyBorder="1" applyAlignment="1">
      <alignment horizontal="center" vertical="center"/>
    </xf>
    <xf numFmtId="49" fontId="125" fillId="0" borderId="84" xfId="380" applyNumberFormat="1" applyFont="1" applyBorder="1" applyAlignment="1">
      <alignment horizontal="center" wrapText="1"/>
    </xf>
    <xf numFmtId="49" fontId="125" fillId="0" borderId="78" xfId="380" applyNumberFormat="1" applyFont="1" applyBorder="1" applyAlignment="1">
      <alignment horizontal="center" wrapText="1"/>
    </xf>
    <xf numFmtId="49" fontId="125" fillId="0" borderId="77" xfId="380" applyNumberFormat="1" applyFont="1" applyBorder="1" applyAlignment="1">
      <alignment horizontal="center" wrapText="1"/>
    </xf>
    <xf numFmtId="199" fontId="114" fillId="29" borderId="78" xfId="380" applyNumberFormat="1" applyFont="1" applyFill="1" applyBorder="1" applyAlignment="1">
      <alignment horizontal="center" wrapText="1"/>
    </xf>
    <xf numFmtId="199" fontId="114" fillId="29" borderId="77" xfId="380" applyNumberFormat="1" applyFont="1" applyFill="1" applyBorder="1" applyAlignment="1">
      <alignment horizontal="center" wrapText="1"/>
    </xf>
    <xf numFmtId="192" fontId="114" fillId="29" borderId="88" xfId="380" applyNumberFormat="1" applyFont="1" applyFill="1" applyBorder="1" applyAlignment="1">
      <alignment horizontal="center" wrapText="1"/>
    </xf>
  </cellXfs>
  <cellStyles count="8703">
    <cellStyle name=" " xfId="35"/>
    <cellStyle name="&quot;" xfId="36"/>
    <cellStyle name="??&amp;O?&amp;H?_x0008__x000f__x0007_?_x0007__x0001__x0001_" xfId="38"/>
    <cellStyle name="??&amp;O?&amp;H?_x0008_??_x0007__x0001__x0001_" xfId="39"/>
    <cellStyle name="??&amp;쏗?뷐9_x0008__x0011__x0007_?_x0007__x0001__x0001_" xfId="37"/>
    <cellStyle name="?W?_laroux" xfId="40"/>
    <cellStyle name="_인원계획표 " xfId="41"/>
    <cellStyle name="_인원계획표 _적격 " xfId="42"/>
    <cellStyle name="_입찰표지 " xfId="43"/>
    <cellStyle name="_적격 " xfId="44"/>
    <cellStyle name="_적격 _집행갑지 " xfId="45"/>
    <cellStyle name="_적격(화산) " xfId="46"/>
    <cellStyle name="_집행갑지 " xfId="47"/>
    <cellStyle name="´þ" xfId="48"/>
    <cellStyle name="´þ·¯" xfId="49"/>
    <cellStyle name="’E‰Y [0.00]_laroux" xfId="50"/>
    <cellStyle name="’E‰Y_laroux" xfId="51"/>
    <cellStyle name="¤@?e_TEST-1 " xfId="52"/>
    <cellStyle name="°ia¤¼o " xfId="53"/>
    <cellStyle name="°íá¤¼ò¼ýá¡" xfId="54"/>
    <cellStyle name="°ia¤aa " xfId="55"/>
    <cellStyle name="°ia¤aa·a1" xfId="56"/>
    <cellStyle name="°íá¤ãâ·â1" xfId="57"/>
    <cellStyle name="°íá¤ãâ·â2" xfId="58"/>
    <cellStyle name="2)" xfId="59"/>
    <cellStyle name="2) 2" xfId="344"/>
    <cellStyle name="20% - 강조색1 2" xfId="60"/>
    <cellStyle name="20% - 강조색1 2 2" xfId="1046"/>
    <cellStyle name="20% - 강조색1 3" xfId="61"/>
    <cellStyle name="20% - 강조색1 4" xfId="300"/>
    <cellStyle name="20% - 강조색1 5" xfId="1045"/>
    <cellStyle name="20% - 강조색2 2" xfId="62"/>
    <cellStyle name="20% - 강조색2 2 2" xfId="1048"/>
    <cellStyle name="20% - 강조색2 3" xfId="63"/>
    <cellStyle name="20% - 강조색2 4" xfId="301"/>
    <cellStyle name="20% - 강조색2 5" xfId="1047"/>
    <cellStyle name="20% - 강조색3 2" xfId="64"/>
    <cellStyle name="20% - 강조색3 2 2" xfId="1050"/>
    <cellStyle name="20% - 강조색3 3" xfId="65"/>
    <cellStyle name="20% - 강조색3 4" xfId="302"/>
    <cellStyle name="20% - 강조색3 5" xfId="1049"/>
    <cellStyle name="20% - 강조색4 2" xfId="66"/>
    <cellStyle name="20% - 강조색4 2 2" xfId="1052"/>
    <cellStyle name="20% - 강조색4 3" xfId="67"/>
    <cellStyle name="20% - 강조색4 4" xfId="303"/>
    <cellStyle name="20% - 강조색4 5" xfId="1051"/>
    <cellStyle name="20% - 강조색5 2" xfId="68"/>
    <cellStyle name="20% - 강조색5 2 2" xfId="1054"/>
    <cellStyle name="20% - 강조색5 3" xfId="69"/>
    <cellStyle name="20% - 강조색5 4" xfId="304"/>
    <cellStyle name="20% - 강조색5 5" xfId="1053"/>
    <cellStyle name="20% - 강조색6 2" xfId="70"/>
    <cellStyle name="20% - 강조색6 2 2" xfId="1056"/>
    <cellStyle name="20% - 강조색6 3" xfId="71"/>
    <cellStyle name="20% - 강조색6 4" xfId="305"/>
    <cellStyle name="20% - 강조색6 5" xfId="1055"/>
    <cellStyle name="³?a" xfId="72"/>
    <cellStyle name="³¯â¥" xfId="73"/>
    <cellStyle name="၃urrency_OTD thru NOR " xfId="74"/>
    <cellStyle name="40% - 강조색1 2" xfId="75"/>
    <cellStyle name="40% - 강조색1 2 2" xfId="1058"/>
    <cellStyle name="40% - 강조색1 3" xfId="76"/>
    <cellStyle name="40% - 강조색1 4" xfId="306"/>
    <cellStyle name="40% - 강조색1 5" xfId="1057"/>
    <cellStyle name="40% - 강조색2 2" xfId="77"/>
    <cellStyle name="40% - 강조색2 2 2" xfId="1060"/>
    <cellStyle name="40% - 강조색2 3" xfId="78"/>
    <cellStyle name="40% - 강조색2 4" xfId="307"/>
    <cellStyle name="40% - 강조색2 5" xfId="1059"/>
    <cellStyle name="40% - 강조색3 2" xfId="79"/>
    <cellStyle name="40% - 강조색3 2 2" xfId="1062"/>
    <cellStyle name="40% - 강조색3 3" xfId="80"/>
    <cellStyle name="40% - 강조색3 4" xfId="308"/>
    <cellStyle name="40% - 강조색3 5" xfId="1061"/>
    <cellStyle name="40% - 강조색4 2" xfId="81"/>
    <cellStyle name="40% - 강조색4 2 2" xfId="1064"/>
    <cellStyle name="40% - 강조색4 3" xfId="82"/>
    <cellStyle name="40% - 강조색4 4" xfId="309"/>
    <cellStyle name="40% - 강조색4 5" xfId="1063"/>
    <cellStyle name="40% - 강조색5 2" xfId="83"/>
    <cellStyle name="40% - 강조색5 2 2" xfId="1066"/>
    <cellStyle name="40% - 강조색5 3" xfId="84"/>
    <cellStyle name="40% - 강조색5 4" xfId="310"/>
    <cellStyle name="40% - 강조색5 5" xfId="1065"/>
    <cellStyle name="40% - 강조색6 2" xfId="85"/>
    <cellStyle name="40% - 강조색6 2 2" xfId="1068"/>
    <cellStyle name="40% - 강조색6 3" xfId="86"/>
    <cellStyle name="40% - 강조색6 4" xfId="311"/>
    <cellStyle name="40% - 강조색6 5" xfId="1067"/>
    <cellStyle name="60% - 강조색1 2" xfId="87"/>
    <cellStyle name="60% - 강조색1 2 2" xfId="1070"/>
    <cellStyle name="60% - 강조색1 3" xfId="88"/>
    <cellStyle name="60% - 강조색1 4" xfId="312"/>
    <cellStyle name="60% - 강조색1 5" xfId="1069"/>
    <cellStyle name="60% - 강조색2 2" xfId="89"/>
    <cellStyle name="60% - 강조색2 2 2" xfId="1072"/>
    <cellStyle name="60% - 강조색2 3" xfId="90"/>
    <cellStyle name="60% - 강조색2 4" xfId="313"/>
    <cellStyle name="60% - 강조색2 5" xfId="1071"/>
    <cellStyle name="60% - 강조색3 2" xfId="91"/>
    <cellStyle name="60% - 강조색3 2 2" xfId="1074"/>
    <cellStyle name="60% - 강조색3 3" xfId="92"/>
    <cellStyle name="60% - 강조색3 4" xfId="314"/>
    <cellStyle name="60% - 강조색3 5" xfId="1073"/>
    <cellStyle name="60% - 강조색4 2" xfId="93"/>
    <cellStyle name="60% - 강조색4 2 2" xfId="1076"/>
    <cellStyle name="60% - 강조색4 3" xfId="94"/>
    <cellStyle name="60% - 강조색4 4" xfId="315"/>
    <cellStyle name="60% - 강조색4 5" xfId="1075"/>
    <cellStyle name="60% - 강조색5 2" xfId="95"/>
    <cellStyle name="60% - 강조색5 2 2" xfId="1078"/>
    <cellStyle name="60% - 강조색5 3" xfId="96"/>
    <cellStyle name="60% - 강조색5 4" xfId="316"/>
    <cellStyle name="60% - 강조색5 5" xfId="1077"/>
    <cellStyle name="60% - 강조색6 2" xfId="97"/>
    <cellStyle name="60% - 강조색6 2 2" xfId="1080"/>
    <cellStyle name="60% - 강조색6 3" xfId="98"/>
    <cellStyle name="60% - 강조색6 4" xfId="317"/>
    <cellStyle name="60% - 강조색6 5" xfId="1079"/>
    <cellStyle name="Aee­ " xfId="216"/>
    <cellStyle name="AeE­ [0]_ 2ÆAAþº° " xfId="217"/>
    <cellStyle name="AeE­_ 2ÆAAþº° " xfId="218"/>
    <cellStyle name="Æu¼ " xfId="219"/>
    <cellStyle name="Æû¼¾æ®" xfId="220"/>
    <cellStyle name="ALIGNMENT" xfId="221"/>
    <cellStyle name="AÞ¸¶ [0]_ 2ÆAAþº° " xfId="222"/>
    <cellStyle name="AÞ¸¶_ 2ÆAAþº° " xfId="223"/>
    <cellStyle name="Àú¸®¼ö" xfId="224"/>
    <cellStyle name="Àú¸®¼ö0" xfId="225"/>
    <cellStyle name="Au¸r " xfId="226"/>
    <cellStyle name="Au¸r¼" xfId="227"/>
    <cellStyle name="b椬ៜ_x000c_Comma_ODCOS " xfId="228"/>
    <cellStyle name="C￥AØ_  FAB AIA¤  " xfId="229"/>
    <cellStyle name="Ç¥ÁØ_´ëºñÇ¥ (2)_ºÎ´ëÅä°ø " xfId="230"/>
    <cellStyle name="C￥AØ_¸¶≫eCI¼oAIA§ " xfId="231"/>
    <cellStyle name="Ç¥ÁØ_»óºÎ¼ö·®Áý°è " xfId="232"/>
    <cellStyle name="C￥AØ_≫c¾÷ºIº° AN°e " xfId="233"/>
    <cellStyle name="Ç¥ÁØ_FAX¾ç½Ä " xfId="234"/>
    <cellStyle name="C￥AØ_ºI´eAa°ø " xfId="235"/>
    <cellStyle name="Ç¥ÁØ_ºÎ´ëÅä°ø " xfId="236"/>
    <cellStyle name="C￥AØ_PERSONAL" xfId="2062"/>
    <cellStyle name="category" xfId="237"/>
    <cellStyle name="Çõ»ê" xfId="238"/>
    <cellStyle name="Co≫" xfId="239"/>
    <cellStyle name="Comma" xfId="240"/>
    <cellStyle name="Comma [0]" xfId="241"/>
    <cellStyle name="comma zerodec" xfId="242"/>
    <cellStyle name="Comma_ SG&amp;A Bridge " xfId="10"/>
    <cellStyle name="Comma0" xfId="243"/>
    <cellStyle name="Currency" xfId="244"/>
    <cellStyle name="Currency [0]" xfId="245"/>
    <cellStyle name="Currency_ SG&amp;A Bridge " xfId="11"/>
    <cellStyle name="Currency0" xfId="246"/>
    <cellStyle name="Currency1" xfId="247"/>
    <cellStyle name="Date" xfId="248"/>
    <cellStyle name="Date 2" xfId="249"/>
    <cellStyle name="Dezimal [0]_laroux" xfId="250"/>
    <cellStyle name="Dezimal_laroux" xfId="251"/>
    <cellStyle name="Dollar (zero dec)" xfId="252"/>
    <cellStyle name="EA" xfId="253"/>
    <cellStyle name="E­æo±" xfId="254"/>
    <cellStyle name="E­æo±a" xfId="255"/>
    <cellStyle name="È­æó±âè£" xfId="256"/>
    <cellStyle name="È­æó±âè£0" xfId="257"/>
    <cellStyle name="Fixed" xfId="258"/>
    <cellStyle name="Fixed 2" xfId="259"/>
    <cellStyle name="Grey" xfId="260"/>
    <cellStyle name="Grey 2" xfId="1081"/>
    <cellStyle name="HEADER" xfId="261"/>
    <cellStyle name="Header1" xfId="262"/>
    <cellStyle name="Header2" xfId="263"/>
    <cellStyle name="Header2 2" xfId="356"/>
    <cellStyle name="Header2 2 2" xfId="449"/>
    <cellStyle name="Header2 2 2 2" xfId="3185"/>
    <cellStyle name="Header2 2 2 2 2" xfId="3370"/>
    <cellStyle name="Header2 2 2 2 2 2" xfId="3709"/>
    <cellStyle name="Header2 2 2 2 2 2 2" xfId="3252"/>
    <cellStyle name="Header2 2 2 2 2 2 2 2" xfId="7824"/>
    <cellStyle name="Header2 2 2 2 2 2 2 3" xfId="6031"/>
    <cellStyle name="Header2 2 2 2 3" xfId="3629"/>
    <cellStyle name="Header2 2 2 2 3 2" xfId="6166"/>
    <cellStyle name="Header2 2 2 2 3 2 2" xfId="8566"/>
    <cellStyle name="Header2 2 2 2 3 2 3" xfId="7327"/>
    <cellStyle name="Header2 2 2 2 4" xfId="5235"/>
    <cellStyle name="Header2 2 2 2 4 2" xfId="8117"/>
    <cellStyle name="Header2 2 2 2 4 3" xfId="2668"/>
    <cellStyle name="Header2 2 2 3" xfId="4943"/>
    <cellStyle name="Header2 2 2 3 2" xfId="8089"/>
    <cellStyle name="Header2 2 2 3 3" xfId="2495"/>
    <cellStyle name="Header2 2 3" xfId="3108"/>
    <cellStyle name="Header2 2 3 2" xfId="3307"/>
    <cellStyle name="Header2 2 3 2 2" xfId="3676"/>
    <cellStyle name="Header2 2 3 2 2 2" xfId="4983"/>
    <cellStyle name="Header2 2 3 2 2 2 2" xfId="8092"/>
    <cellStyle name="Header2 2 3 2 2 2 3" xfId="3930"/>
    <cellStyle name="Header2 2 3 3" xfId="3572"/>
    <cellStyle name="Header2 2 3 3 2" xfId="5844"/>
    <cellStyle name="Header2 2 3 3 2 2" xfId="8492"/>
    <cellStyle name="Header2 2 3 3 2 3" xfId="6712"/>
    <cellStyle name="Header2 2 3 4" xfId="6003"/>
    <cellStyle name="Header2 2 3 4 2" xfId="8546"/>
    <cellStyle name="Header2 2 3 4 3" xfId="7063"/>
    <cellStyle name="Header2 2 4" xfId="5837"/>
    <cellStyle name="Header2 2 4 2" xfId="8486"/>
    <cellStyle name="Header2 2 4 3" xfId="6695"/>
    <cellStyle name="Header2 2 5" xfId="8646"/>
    <cellStyle name="Header2 2 6" xfId="8622"/>
    <cellStyle name="Header2 2 7" xfId="8684"/>
    <cellStyle name="Header2 3" xfId="374"/>
    <cellStyle name="Header2 3 2" xfId="394"/>
    <cellStyle name="Header2 3 2 2" xfId="3130"/>
    <cellStyle name="Header2 3 2 2 2" xfId="3329"/>
    <cellStyle name="Header2 3 2 2 2 2" xfId="3692"/>
    <cellStyle name="Header2 3 2 2 2 2 2" xfId="5937"/>
    <cellStyle name="Header2 3 2 2 2 2 2 2" xfId="8528"/>
    <cellStyle name="Header2 3 2 2 2 2 2 3" xfId="6936"/>
    <cellStyle name="Header2 3 2 2 3" xfId="3589"/>
    <cellStyle name="Header2 3 2 2 3 2" xfId="4961"/>
    <cellStyle name="Header2 3 2 2 3 2 2" xfId="8090"/>
    <cellStyle name="Header2 3 2 2 3 2 3" xfId="3892"/>
    <cellStyle name="Header2 3 2 2 4" xfId="6150"/>
    <cellStyle name="Header2 3 2 2 4 2" xfId="8560"/>
    <cellStyle name="Header2 3 2 2 4 3" xfId="7281"/>
    <cellStyle name="Header2 3 2 3" xfId="5900"/>
    <cellStyle name="Header2 3 2 3 2" xfId="8507"/>
    <cellStyle name="Header2 3 2 3 3" xfId="6844"/>
    <cellStyle name="Header2 3 3" xfId="3124"/>
    <cellStyle name="Header2 3 3 2" xfId="3323"/>
    <cellStyle name="Header2 3 3 2 2" xfId="3688"/>
    <cellStyle name="Header2 3 3 2 2 2" xfId="5063"/>
    <cellStyle name="Header2 3 3 2 2 2 2" xfId="8102"/>
    <cellStyle name="Header2 3 3 2 2 2 3" xfId="2573"/>
    <cellStyle name="Header2 3 3 3" xfId="3584"/>
    <cellStyle name="Header2 3 3 3 2" xfId="3577"/>
    <cellStyle name="Header2 3 3 3 2 2" xfId="2420"/>
    <cellStyle name="Header2 3 3 3 2 3" xfId="2431"/>
    <cellStyle name="Header2 3 3 4" xfId="5000"/>
    <cellStyle name="Header2 3 3 4 2" xfId="8095"/>
    <cellStyle name="Header2 3 3 4 3" xfId="3764"/>
    <cellStyle name="Header2 3 4" xfId="3925"/>
    <cellStyle name="Header2 3 4 2" xfId="6654"/>
    <cellStyle name="Header2 3 4 3" xfId="5833"/>
    <cellStyle name="Header2 3 5" xfId="8655"/>
    <cellStyle name="Header2 3 6" xfId="8616"/>
    <cellStyle name="Header2 3 7" xfId="8644"/>
    <cellStyle name="Header2 4" xfId="448"/>
    <cellStyle name="Header2 4 2" xfId="3184"/>
    <cellStyle name="Header2 4 2 2" xfId="3369"/>
    <cellStyle name="Header2 4 2 2 2" xfId="3708"/>
    <cellStyle name="Header2 4 2 2 2 2" xfId="6178"/>
    <cellStyle name="Header2 4 2 2 2 2 2" xfId="8573"/>
    <cellStyle name="Header2 4 2 2 2 2 3" xfId="7348"/>
    <cellStyle name="Header2 4 2 3" xfId="3628"/>
    <cellStyle name="Header2 4 2 3 2" xfId="3946"/>
    <cellStyle name="Header2 4 2 3 2 2" xfId="7380"/>
    <cellStyle name="Header2 4 2 3 2 3" xfId="5729"/>
    <cellStyle name="Header2 4 2 4" xfId="3037"/>
    <cellStyle name="Header2 4 2 4 2" xfId="6724"/>
    <cellStyle name="Header2 4 2 4 3" xfId="3990"/>
    <cellStyle name="Header2 4 3" xfId="2486"/>
    <cellStyle name="Header2 4 3 2" xfId="7900"/>
    <cellStyle name="Header2 4 3 3" xfId="5096"/>
    <cellStyle name="Header2 5" xfId="3093"/>
    <cellStyle name="Header2 5 2" xfId="3292"/>
    <cellStyle name="Header2 5 2 2" xfId="3671"/>
    <cellStyle name="Header2 5 2 2 2" xfId="6145"/>
    <cellStyle name="Header2 5 2 2 2 2" xfId="8558"/>
    <cellStyle name="Header2 5 2 2 2 3" xfId="7271"/>
    <cellStyle name="Header2 5 3" xfId="3564"/>
    <cellStyle name="Header2 5 3 2" xfId="6186"/>
    <cellStyle name="Header2 5 3 2 2" xfId="8577"/>
    <cellStyle name="Header2 5 3 2 3" xfId="7358"/>
    <cellStyle name="Header2 5 4" xfId="5929"/>
    <cellStyle name="Header2 5 4 2" xfId="8524"/>
    <cellStyle name="Header2 5 4 3" xfId="6924"/>
    <cellStyle name="Header2 6" xfId="5344"/>
    <cellStyle name="Header2 6 2" xfId="8131"/>
    <cellStyle name="Header2 6 3" xfId="6222"/>
    <cellStyle name="Header2 7" xfId="8614"/>
    <cellStyle name="Header2 8" xfId="8610"/>
    <cellStyle name="Heading 1" xfId="264"/>
    <cellStyle name="Heading 2" xfId="265"/>
    <cellStyle name="HEADING1" xfId="266"/>
    <cellStyle name="HEADING2" xfId="267"/>
    <cellStyle name="Hyperlink" xfId="268"/>
    <cellStyle name="Input [yellow]" xfId="269"/>
    <cellStyle name="Input [yellow] 2" xfId="357"/>
    <cellStyle name="Input [yellow] 2 2" xfId="437"/>
    <cellStyle name="Input [yellow] 2 2 2" xfId="3173"/>
    <cellStyle name="Input [yellow] 2 2 2 2" xfId="3364"/>
    <cellStyle name="Input [yellow] 2 2 2 2 2" xfId="3706"/>
    <cellStyle name="Input [yellow] 2 2 2 2 3" xfId="3975"/>
    <cellStyle name="Input [yellow] 2 2 2 2 3 2" xfId="7955"/>
    <cellStyle name="Input [yellow] 2 2 2 2 3 3" xfId="2764"/>
    <cellStyle name="Input [yellow] 2 2 2 3" xfId="3617"/>
    <cellStyle name="Input [yellow] 2 2 2 3 2" xfId="3996"/>
    <cellStyle name="Input [yellow] 2 2 2 4" xfId="4402"/>
    <cellStyle name="Input [yellow] 2 2 2 4 2" xfId="5534"/>
    <cellStyle name="Input [yellow] 2 2 2 4 3" xfId="2429"/>
    <cellStyle name="Input [yellow] 2 2 2 5" xfId="5317"/>
    <cellStyle name="Input [yellow] 2 2 2 5 2" xfId="8127"/>
    <cellStyle name="Input [yellow] 2 2 2 5 3" xfId="3754"/>
    <cellStyle name="Input [yellow] 2 2 2 6" xfId="7395"/>
    <cellStyle name="Input [yellow] 2 2 3" xfId="2332"/>
    <cellStyle name="Input [yellow] 2 2 3 2" xfId="3496"/>
    <cellStyle name="Input [yellow] 2 2 3 2 2" xfId="3951"/>
    <cellStyle name="Input [yellow] 2 2 3 3" xfId="3720"/>
    <cellStyle name="Input [yellow] 2 2 3 4" xfId="4233"/>
    <cellStyle name="Input [yellow] 2 2 3 4 2" xfId="5478"/>
    <cellStyle name="Input [yellow] 2 2 3 4 3" xfId="5193"/>
    <cellStyle name="Input [yellow] 2 2 3 5" xfId="5277"/>
    <cellStyle name="Input [yellow] 2 2 3 5 2" xfId="8123"/>
    <cellStyle name="Input [yellow] 2 2 3 5 3" xfId="5179"/>
    <cellStyle name="Input [yellow] 2 2 3 6" xfId="7823"/>
    <cellStyle name="Input [yellow] 2 2 4" xfId="2563"/>
    <cellStyle name="Input [yellow] 2 2 4 2" xfId="3537"/>
    <cellStyle name="Input [yellow] 2 2 4 3" xfId="5928"/>
    <cellStyle name="Input [yellow] 2 2 4 3 2" xfId="8523"/>
    <cellStyle name="Input [yellow] 2 2 4 3 3" xfId="6923"/>
    <cellStyle name="Input [yellow] 2 2 5" xfId="2866"/>
    <cellStyle name="Input [yellow] 2 2 5 2" xfId="3768"/>
    <cellStyle name="Input [yellow] 2 2 6" xfId="4073"/>
    <cellStyle name="Input [yellow] 2 2 6 2" xfId="5364"/>
    <cellStyle name="Input [yellow] 2 2 6 3" xfId="4949"/>
    <cellStyle name="Input [yellow] 2 2 7" xfId="5212"/>
    <cellStyle name="Input [yellow] 2 2 7 2" xfId="8115"/>
    <cellStyle name="Input [yellow] 2 2 7 3" xfId="2287"/>
    <cellStyle name="Input [yellow] 2 2 8" xfId="3259"/>
    <cellStyle name="Input [yellow] 2 3" xfId="3109"/>
    <cellStyle name="Input [yellow] 2 3 2" xfId="3308"/>
    <cellStyle name="Input [yellow] 2 3 2 2" xfId="3677"/>
    <cellStyle name="Input [yellow] 2 3 2 3" xfId="5309"/>
    <cellStyle name="Input [yellow] 2 3 2 3 2" xfId="8126"/>
    <cellStyle name="Input [yellow] 2 3 2 3 3" xfId="6241"/>
    <cellStyle name="Input [yellow] 2 3 3" xfId="3573"/>
    <cellStyle name="Input [yellow] 2 3 3 2" xfId="3982"/>
    <cellStyle name="Input [yellow] 2 3 4" xfId="4340"/>
    <cellStyle name="Input [yellow] 2 3 4 2" xfId="5517"/>
    <cellStyle name="Input [yellow] 2 3 4 3" xfId="3872"/>
    <cellStyle name="Input [yellow] 2 3 5" xfId="5839"/>
    <cellStyle name="Input [yellow] 2 3 5 2" xfId="8488"/>
    <cellStyle name="Input [yellow] 2 3 5 3" xfId="6697"/>
    <cellStyle name="Input [yellow] 2 3 6" xfId="7685"/>
    <cellStyle name="Input [yellow] 2 4" xfId="8592"/>
    <cellStyle name="Input [yellow] 2 5" xfId="8674"/>
    <cellStyle name="Input [yellow] 3" xfId="375"/>
    <cellStyle name="Input [yellow] 3 2" xfId="3125"/>
    <cellStyle name="Input [yellow] 3 2 2" xfId="3324"/>
    <cellStyle name="Input [yellow] 3 2 2 2" xfId="3689"/>
    <cellStyle name="Input [yellow] 3 2 2 3" xfId="2716"/>
    <cellStyle name="Input [yellow] 3 2 2 3 2" xfId="7974"/>
    <cellStyle name="Input [yellow] 3 2 2 3 3" xfId="3927"/>
    <cellStyle name="Input [yellow] 3 2 3" xfId="3585"/>
    <cellStyle name="Input [yellow] 3 2 3 2" xfId="3985"/>
    <cellStyle name="Input [yellow] 3 2 4" xfId="4355"/>
    <cellStyle name="Input [yellow] 3 2 4 2" xfId="5519"/>
    <cellStyle name="Input [yellow] 3 2 4 3" xfId="2564"/>
    <cellStyle name="Input [yellow] 3 2 5" xfId="3588"/>
    <cellStyle name="Input [yellow] 3 2 5 2" xfId="3686"/>
    <cellStyle name="Input [yellow] 3 2 5 3" xfId="6259"/>
    <cellStyle name="Input [yellow] 3 2 6" xfId="3937"/>
    <cellStyle name="Input [yellow] 3 3" xfId="8647"/>
    <cellStyle name="Input [yellow] 3 4" xfId="8621"/>
    <cellStyle name="Input [yellow] 3 5" xfId="8659"/>
    <cellStyle name="Input [yellow] 4" xfId="453"/>
    <cellStyle name="Input [yellow] 4 10" xfId="6731"/>
    <cellStyle name="Input [yellow] 4 11" xfId="2121"/>
    <cellStyle name="Input [yellow] 4 12" xfId="8648"/>
    <cellStyle name="Input [yellow] 4 13" xfId="8620"/>
    <cellStyle name="Input [yellow] 4 14" xfId="8685"/>
    <cellStyle name="Input [yellow] 4 2" xfId="3189"/>
    <cellStyle name="Input [yellow] 4 2 2" xfId="3373"/>
    <cellStyle name="Input [yellow] 4 2 2 2" xfId="3710"/>
    <cellStyle name="Input [yellow] 4 2 2 3" xfId="5950"/>
    <cellStyle name="Input [yellow] 4 2 2 3 2" xfId="8535"/>
    <cellStyle name="Input [yellow] 4 2 2 3 3" xfId="6976"/>
    <cellStyle name="Input [yellow] 4 2 3" xfId="3632"/>
    <cellStyle name="Input [yellow] 4 2 3 2" xfId="4003"/>
    <cellStyle name="Input [yellow] 4 2 4" xfId="4416"/>
    <cellStyle name="Input [yellow] 4 2 4 2" xfId="5546"/>
    <cellStyle name="Input [yellow] 4 2 4 3" xfId="4023"/>
    <cellStyle name="Input [yellow] 4 2 5" xfId="4024"/>
    <cellStyle name="Input [yellow] 4 2 5 2" xfId="2819"/>
    <cellStyle name="Input [yellow] 4 2 5 3" xfId="2964"/>
    <cellStyle name="Input [yellow] 4 2 6" xfId="7274"/>
    <cellStyle name="Input [yellow] 4 3" xfId="2346"/>
    <cellStyle name="Input [yellow] 4 3 2" xfId="3510"/>
    <cellStyle name="Input [yellow] 4 3 2 2" xfId="3957"/>
    <cellStyle name="Input [yellow] 4 3 3" xfId="3729"/>
    <cellStyle name="Input [yellow] 4 3 4" xfId="4247"/>
    <cellStyle name="Input [yellow] 4 3 4 2" xfId="5492"/>
    <cellStyle name="Input [yellow] 4 3 4 3" xfId="5023"/>
    <cellStyle name="Input [yellow] 4 3 5" xfId="5932"/>
    <cellStyle name="Input [yellow] 4 3 5 2" xfId="8525"/>
    <cellStyle name="Input [yellow] 4 3 5 3" xfId="6929"/>
    <cellStyle name="Input [yellow] 4 3 6" xfId="7619"/>
    <cellStyle name="Input [yellow] 4 4" xfId="2460"/>
    <cellStyle name="Input [yellow] 4 4 2" xfId="3533"/>
    <cellStyle name="Input [yellow] 4 4 3" xfId="5202"/>
    <cellStyle name="Input [yellow] 4 4 3 2" xfId="8112"/>
    <cellStyle name="Input [yellow] 4 4 3 3" xfId="4971"/>
    <cellStyle name="Input [yellow] 4 5" xfId="2540"/>
    <cellStyle name="Input [yellow] 4 5 2" xfId="3752"/>
    <cellStyle name="Input [yellow] 4 6" xfId="4085"/>
    <cellStyle name="Input [yellow] 4 6 2" xfId="5366"/>
    <cellStyle name="Input [yellow] 4 6 3" xfId="2156"/>
    <cellStyle name="Input [yellow] 4 7" xfId="4105"/>
    <cellStyle name="Input [yellow] 4 7 2" xfId="5370"/>
    <cellStyle name="Input [yellow] 4 7 3" xfId="2592"/>
    <cellStyle name="Input [yellow] 4 8" xfId="4911"/>
    <cellStyle name="Input [yellow] 4 8 2" xfId="6305"/>
    <cellStyle name="Input [yellow] 4 8 3" xfId="5802"/>
    <cellStyle name="Input [yellow] 4 9" xfId="4888"/>
    <cellStyle name="Input [yellow] 4 9 2" xfId="8082"/>
    <cellStyle name="Input [yellow] 4 9 3" xfId="3063"/>
    <cellStyle name="Input [yellow] 5" xfId="447"/>
    <cellStyle name="Input [yellow] 5 10" xfId="7293"/>
    <cellStyle name="Input [yellow] 5 11" xfId="2639"/>
    <cellStyle name="Input [yellow] 5 12" xfId="8657"/>
    <cellStyle name="Input [yellow] 5 13" xfId="8615"/>
    <cellStyle name="Input [yellow] 5 14" xfId="8607"/>
    <cellStyle name="Input [yellow] 5 2" xfId="3183"/>
    <cellStyle name="Input [yellow] 5 2 2" xfId="3368"/>
    <cellStyle name="Input [yellow] 5 2 2 2" xfId="3707"/>
    <cellStyle name="Input [yellow] 5 2 2 3" xfId="6085"/>
    <cellStyle name="Input [yellow] 5 2 2 3 2" xfId="8550"/>
    <cellStyle name="Input [yellow] 5 2 2 3 3" xfId="7178"/>
    <cellStyle name="Input [yellow] 5 2 3" xfId="3627"/>
    <cellStyle name="Input [yellow] 5 2 3 2" xfId="4000"/>
    <cellStyle name="Input [yellow] 5 2 4" xfId="4412"/>
    <cellStyle name="Input [yellow] 5 2 4 2" xfId="5544"/>
    <cellStyle name="Input [yellow] 5 2 4 3" xfId="2729"/>
    <cellStyle name="Input [yellow] 5 2 5" xfId="5206"/>
    <cellStyle name="Input [yellow] 5 2 5 2" xfId="8113"/>
    <cellStyle name="Input [yellow] 5 2 5 3" xfId="3889"/>
    <cellStyle name="Input [yellow] 5 2 6" xfId="7345"/>
    <cellStyle name="Input [yellow] 5 3" xfId="2342"/>
    <cellStyle name="Input [yellow] 5 3 2" xfId="3506"/>
    <cellStyle name="Input [yellow] 5 3 2 2" xfId="3955"/>
    <cellStyle name="Input [yellow] 5 3 3" xfId="3726"/>
    <cellStyle name="Input [yellow] 5 3 4" xfId="4243"/>
    <cellStyle name="Input [yellow] 5 3 4 2" xfId="5488"/>
    <cellStyle name="Input [yellow] 5 3 4 3" xfId="3272"/>
    <cellStyle name="Input [yellow] 5 3 5" xfId="5970"/>
    <cellStyle name="Input [yellow] 5 3 5 2" xfId="8540"/>
    <cellStyle name="Input [yellow] 5 3 5 3" xfId="7015"/>
    <cellStyle name="Input [yellow] 5 3 6" xfId="7930"/>
    <cellStyle name="Input [yellow] 5 4" xfId="2461"/>
    <cellStyle name="Input [yellow] 5 4 2" xfId="3534"/>
    <cellStyle name="Input [yellow] 5 4 3" xfId="6171"/>
    <cellStyle name="Input [yellow] 5 4 3 2" xfId="8568"/>
    <cellStyle name="Input [yellow] 5 4 3 3" xfId="7336"/>
    <cellStyle name="Input [yellow] 5 5" xfId="2519"/>
    <cellStyle name="Input [yellow] 5 5 2" xfId="3750"/>
    <cellStyle name="Input [yellow] 5 6" xfId="4083"/>
    <cellStyle name="Input [yellow] 5 6 2" xfId="5365"/>
    <cellStyle name="Input [yellow] 5 6 3" xfId="2195"/>
    <cellStyle name="Input [yellow] 5 7" xfId="4123"/>
    <cellStyle name="Input [yellow] 5 7 2" xfId="5388"/>
    <cellStyle name="Input [yellow] 5 7 3" xfId="5977"/>
    <cellStyle name="Input [yellow] 5 8" xfId="2119"/>
    <cellStyle name="Input [yellow] 5 8 2" xfId="3595"/>
    <cellStyle name="Input [yellow] 5 8 3" xfId="2746"/>
    <cellStyle name="Input [yellow] 5 9" xfId="5905"/>
    <cellStyle name="Input [yellow] 5 9 2" xfId="8510"/>
    <cellStyle name="Input [yellow] 5 9 3" xfId="6857"/>
    <cellStyle name="Input [yellow] 6" xfId="1082"/>
    <cellStyle name="Input [yellow] 6 2" xfId="3211"/>
    <cellStyle name="Input [yellow] 6 2 2" xfId="3387"/>
    <cellStyle name="Input [yellow] 6 2 2 2" xfId="3715"/>
    <cellStyle name="Input [yellow] 6 2 2 3" xfId="6005"/>
    <cellStyle name="Input [yellow] 6 2 2 3 2" xfId="8547"/>
    <cellStyle name="Input [yellow] 6 2 2 3 3" xfId="7065"/>
    <cellStyle name="Input [yellow] 6 2 3" xfId="3652"/>
    <cellStyle name="Input [yellow] 6 2 3 2" xfId="4013"/>
    <cellStyle name="Input [yellow] 6 2 4" xfId="4438"/>
    <cellStyle name="Input [yellow] 6 2 4 2" xfId="5563"/>
    <cellStyle name="Input [yellow] 6 2 4 3" xfId="3001"/>
    <cellStyle name="Input [yellow] 6 2 5" xfId="3683"/>
    <cellStyle name="Input [yellow] 6 2 5 2" xfId="7853"/>
    <cellStyle name="Input [yellow] 6 2 5 3" xfId="5803"/>
    <cellStyle name="Input [yellow] 6 2 6" xfId="6825"/>
    <cellStyle name="Input [yellow] 7" xfId="8634"/>
    <cellStyle name="Input [yellow] 8" xfId="8695"/>
    <cellStyle name="Milliers [0]_Arabian Spec" xfId="270"/>
    <cellStyle name="Milliers_Arabian Spec" xfId="271"/>
    <cellStyle name="Model" xfId="272"/>
    <cellStyle name="Mon?aire [0]_Arabian Spec" xfId="273"/>
    <cellStyle name="Mon?aire_Arabian Spec" xfId="274"/>
    <cellStyle name="normal" xfId="275"/>
    <cellStyle name="Normal - Style1" xfId="276"/>
    <cellStyle name="Normal - Style1 2" xfId="277"/>
    <cellStyle name="Normal - Style1 3" xfId="1083"/>
    <cellStyle name="Normal_ SG&amp;A Bridge " xfId="12"/>
    <cellStyle name="Œ…?æ맖?e [0.00]_laroux" xfId="278"/>
    <cellStyle name="Œ…?æ맖?e_laroux" xfId="279"/>
    <cellStyle name="Percent" xfId="280"/>
    <cellStyle name="Percent [2]" xfId="281"/>
    <cellStyle name="Percent_1.2.1_(토공-관거)계획오수관거 신설(A,B-LINE)" xfId="282"/>
    <cellStyle name="S " xfId="283"/>
    <cellStyle name="Standard_laroux" xfId="284"/>
    <cellStyle name="subhead" xfId="285"/>
    <cellStyle name="title [1]" xfId="286"/>
    <cellStyle name="title [2]" xfId="287"/>
    <cellStyle name="ton" xfId="288"/>
    <cellStyle name="Total" xfId="289"/>
    <cellStyle name="Total 2" xfId="290"/>
    <cellStyle name="Total 2 2" xfId="8604"/>
    <cellStyle name="Total 2 3" xfId="8667"/>
    <cellStyle name="W?rung [0]_laroux" xfId="291"/>
    <cellStyle name="W?rung_laroux" xfId="292"/>
    <cellStyle name="강조색1 2" xfId="99"/>
    <cellStyle name="강조색1 2 2" xfId="1085"/>
    <cellStyle name="강조색1 3" xfId="100"/>
    <cellStyle name="강조색1 4" xfId="318"/>
    <cellStyle name="강조색1 5" xfId="1084"/>
    <cellStyle name="강조색2 2" xfId="101"/>
    <cellStyle name="강조색2 2 2" xfId="1087"/>
    <cellStyle name="강조색2 3" xfId="102"/>
    <cellStyle name="강조색2 4" xfId="319"/>
    <cellStyle name="강조색2 5" xfId="1086"/>
    <cellStyle name="강조색3 2" xfId="103"/>
    <cellStyle name="강조색3 2 2" xfId="1089"/>
    <cellStyle name="강조색3 3" xfId="104"/>
    <cellStyle name="강조색3 4" xfId="320"/>
    <cellStyle name="강조색3 5" xfId="1088"/>
    <cellStyle name="강조색4 2" xfId="105"/>
    <cellStyle name="강조색4 2 2" xfId="1091"/>
    <cellStyle name="강조색4 3" xfId="106"/>
    <cellStyle name="강조색4 4" xfId="321"/>
    <cellStyle name="강조색4 5" xfId="1090"/>
    <cellStyle name="강조색5 2" xfId="107"/>
    <cellStyle name="강조색5 2 2" xfId="1093"/>
    <cellStyle name="강조색5 3" xfId="108"/>
    <cellStyle name="강조색5 4" xfId="322"/>
    <cellStyle name="강조색5 5" xfId="1092"/>
    <cellStyle name="강조색6 2" xfId="109"/>
    <cellStyle name="강조색6 2 2" xfId="1095"/>
    <cellStyle name="강조색6 3" xfId="110"/>
    <cellStyle name="강조색6 4" xfId="323"/>
    <cellStyle name="강조색6 5" xfId="1094"/>
    <cellStyle name="경고문 2" xfId="111"/>
    <cellStyle name="경고문 2 2" xfId="1097"/>
    <cellStyle name="경고문 3" xfId="112"/>
    <cellStyle name="경고문 4" xfId="324"/>
    <cellStyle name="경고문 5" xfId="1096"/>
    <cellStyle name="계산 2" xfId="113"/>
    <cellStyle name="계산 2 10" xfId="8590"/>
    <cellStyle name="계산 2 11" xfId="8676"/>
    <cellStyle name="계산 2 12" xfId="8693"/>
    <cellStyle name="계산 2 2" xfId="345"/>
    <cellStyle name="계산 2 2 2" xfId="413"/>
    <cellStyle name="계산 2 2 2 2" xfId="3149"/>
    <cellStyle name="계산 2 2 2 2 2" xfId="3348"/>
    <cellStyle name="계산 2 2 2 2 2 2" xfId="4510"/>
    <cellStyle name="계산 2 2 2 2 2 2 2" xfId="3819"/>
    <cellStyle name="계산 2 2 2 2 2 2 3" xfId="6348"/>
    <cellStyle name="계산 2 2 2 2 2 3" xfId="3971"/>
    <cellStyle name="계산 2 2 2 2 2 4" xfId="2861"/>
    <cellStyle name="계산 2 2 2 2 3" xfId="4378"/>
    <cellStyle name="계산 2 2 2 2 3 2" xfId="6273"/>
    <cellStyle name="계산 2 2 2 2 3 3" xfId="3034"/>
    <cellStyle name="계산 2 2 2 2 4" xfId="5926"/>
    <cellStyle name="계산 2 2 2 2 4 2" xfId="8522"/>
    <cellStyle name="계산 2 2 2 2 4 3" xfId="6921"/>
    <cellStyle name="계산 2 2 2 2 5" xfId="7311"/>
    <cellStyle name="계산 2 2 2 2 6" xfId="6271"/>
    <cellStyle name="계산 2 2 2 3" xfId="2308"/>
    <cellStyle name="계산 2 2 2 3 2" xfId="3472"/>
    <cellStyle name="계산 2 2 2 3 2 2" xfId="4594"/>
    <cellStyle name="계산 2 2 2 3 2 2 2" xfId="6946"/>
    <cellStyle name="계산 2 2 2 3 2 2 3" xfId="6436"/>
    <cellStyle name="계산 2 2 2 3 2 3" xfId="4965"/>
    <cellStyle name="계산 2 2 2 3 2 4" xfId="6263"/>
    <cellStyle name="계산 2 2 2 3 3" xfId="4209"/>
    <cellStyle name="계산 2 2 2 3 3 2" xfId="5454"/>
    <cellStyle name="계산 2 2 2 3 3 2 2" xfId="8228"/>
    <cellStyle name="계산 2 2 2 3 3 2 3" xfId="7116"/>
    <cellStyle name="계산 2 2 2 3 3 3" xfId="7855"/>
    <cellStyle name="계산 2 2 2 3 3 4" xfId="3680"/>
    <cellStyle name="계산 2 2 2 3 4" xfId="4773"/>
    <cellStyle name="계산 2 2 2 3 4 2" xfId="5622"/>
    <cellStyle name="계산 2 2 2 3 4 2 2" xfId="8380"/>
    <cellStyle name="계산 2 2 2 3 4 2 3" xfId="7446"/>
    <cellStyle name="계산 2 2 2 3 4 3" xfId="7978"/>
    <cellStyle name="계산 2 2 2 3 4 4" xfId="6632"/>
    <cellStyle name="계산 2 2 2 3 5" xfId="6167"/>
    <cellStyle name="계산 2 2 2 3 5 2" xfId="7328"/>
    <cellStyle name="계산 2 2 2 3 6" xfId="7394"/>
    <cellStyle name="계산 2 2 2 3 7" xfId="6112"/>
    <cellStyle name="계산 2 2 2 4" xfId="2651"/>
    <cellStyle name="계산 2 2 3" xfId="463"/>
    <cellStyle name="계산 2 2 3 2" xfId="3199"/>
    <cellStyle name="계산 2 2 3 2 2" xfId="3640"/>
    <cellStyle name="계산 2 2 3 2 2 2" xfId="4689"/>
    <cellStyle name="계산 2 2 3 2 2 2 2" xfId="2868"/>
    <cellStyle name="계산 2 2 3 2 2 2 3" xfId="6545"/>
    <cellStyle name="계산 2 2 3 2 2 3" xfId="6311"/>
    <cellStyle name="계산 2 2 3 2 2 4" xfId="3928"/>
    <cellStyle name="계산 2 2 3 2 3" xfId="4426"/>
    <cellStyle name="계산 2 2 3 2 3 2" xfId="5551"/>
    <cellStyle name="계산 2 2 3 2 3 2 2" xfId="8310"/>
    <cellStyle name="계산 2 2 3 2 3 2 3" xfId="7248"/>
    <cellStyle name="계산 2 2 3 2 3 3" xfId="3827"/>
    <cellStyle name="계산 2 2 3 2 3 4" xfId="3408"/>
    <cellStyle name="계산 2 2 3 2 4" xfId="4855"/>
    <cellStyle name="계산 2 2 3 2 4 2" xfId="5704"/>
    <cellStyle name="계산 2 2 3 2 4 2 2" xfId="8462"/>
    <cellStyle name="계산 2 2 3 2 4 2 3" xfId="7528"/>
    <cellStyle name="계산 2 2 3 2 4 3" xfId="8060"/>
    <cellStyle name="계산 2 2 3 2 4 4" xfId="6775"/>
    <cellStyle name="계산 2 2 3 2 5" xfId="3664"/>
    <cellStyle name="계산 2 2 3 2 5 2" xfId="5811"/>
    <cellStyle name="계산 2 2 3 2 6" xfId="3015"/>
    <cellStyle name="계산 2 2 3 2 7" xfId="5782"/>
    <cellStyle name="계산 2 2 3 3" xfId="2356"/>
    <cellStyle name="계산 2 2 3 3 2" xfId="3520"/>
    <cellStyle name="계산 2 2 3 3 2 2" xfId="4637"/>
    <cellStyle name="계산 2 2 3 3 2 2 2" xfId="6801"/>
    <cellStyle name="계산 2 2 3 3 2 2 3" xfId="6483"/>
    <cellStyle name="계산 2 2 3 3 2 3" xfId="7198"/>
    <cellStyle name="계산 2 2 3 3 2 4" xfId="5239"/>
    <cellStyle name="계산 2 2 3 3 3" xfId="4257"/>
    <cellStyle name="계산 2 2 3 3 3 2" xfId="5502"/>
    <cellStyle name="계산 2 2 3 3 3 2 2" xfId="8271"/>
    <cellStyle name="계산 2 2 3 3 3 2 3" xfId="7159"/>
    <cellStyle name="계산 2 2 3 3 3 3" xfId="7829"/>
    <cellStyle name="계산 2 2 3 3 3 4" xfId="5969"/>
    <cellStyle name="계산 2 2 3 3 4" xfId="4816"/>
    <cellStyle name="계산 2 2 3 3 4 2" xfId="5665"/>
    <cellStyle name="계산 2 2 3 3 4 2 2" xfId="8423"/>
    <cellStyle name="계산 2 2 3 3 4 2 3" xfId="7489"/>
    <cellStyle name="계산 2 2 3 3 4 3" xfId="8021"/>
    <cellStyle name="계산 2 2 3 3 4 4" xfId="6677"/>
    <cellStyle name="계산 2 2 3 3 5" xfId="6159"/>
    <cellStyle name="계산 2 2 3 3 5 2" xfId="7307"/>
    <cellStyle name="계산 2 2 3 3 6" xfId="7596"/>
    <cellStyle name="계산 2 2 3 3 7" xfId="2657"/>
    <cellStyle name="계산 2 2 3 4" xfId="2231"/>
    <cellStyle name="계산 2 2 3 4 2" xfId="4158"/>
    <cellStyle name="계산 2 2 3 4 2 2" xfId="7314"/>
    <cellStyle name="계산 2 2 3 4 2 3" xfId="3886"/>
    <cellStyle name="계산 2 2 3 4 3" xfId="5046"/>
    <cellStyle name="계산 2 2 3 4 4" xfId="4952"/>
    <cellStyle name="계산 2 2 3 5" xfId="4090"/>
    <cellStyle name="계산 2 2 3 5 2" xfId="3018"/>
    <cellStyle name="계산 2 2 3 5 3" xfId="2903"/>
    <cellStyle name="계산 2 2 3 6" xfId="5851"/>
    <cellStyle name="계산 2 2 3 6 2" xfId="8497"/>
    <cellStyle name="계산 2 2 3 6 3" xfId="6735"/>
    <cellStyle name="계산 2 2 3 7" xfId="4982"/>
    <cellStyle name="계산 2 2 4" xfId="3098"/>
    <cellStyle name="계산 2 2 4 2" xfId="3297"/>
    <cellStyle name="계산 2 2 4 2 2" xfId="4466"/>
    <cellStyle name="계산 2 2 4 2 2 2" xfId="5299"/>
    <cellStyle name="계산 2 2 4 2 2 3" xfId="2149"/>
    <cellStyle name="계산 2 2 4 2 3" xfId="2081"/>
    <cellStyle name="계산 2 2 4 2 4" xfId="5268"/>
    <cellStyle name="계산 2 2 4 3" xfId="4330"/>
    <cellStyle name="계산 2 2 4 3 2" xfId="6060"/>
    <cellStyle name="계산 2 2 4 3 3" xfId="2707"/>
    <cellStyle name="계산 2 2 4 4" xfId="5821"/>
    <cellStyle name="계산 2 2 4 4 2" xfId="8484"/>
    <cellStyle name="계산 2 2 4 4 3" xfId="6667"/>
    <cellStyle name="계산 2 2 4 5" xfId="6809"/>
    <cellStyle name="계산 2 2 4 6" xfId="6036"/>
    <cellStyle name="계산 2 2 5" xfId="2256"/>
    <cellStyle name="계산 2 2 5 2" xfId="3428"/>
    <cellStyle name="계산 2 2 5 2 2" xfId="4550"/>
    <cellStyle name="계산 2 2 5 2 2 2" xfId="3047"/>
    <cellStyle name="계산 2 2 5 2 2 3" xfId="6392"/>
    <cellStyle name="계산 2 2 5 2 3" xfId="7962"/>
    <cellStyle name="계산 2 2 5 2 4" xfId="3271"/>
    <cellStyle name="계산 2 2 5 3" xfId="4164"/>
    <cellStyle name="계산 2 2 5 3 2" xfId="5410"/>
    <cellStyle name="계산 2 2 5 3 2 2" xfId="8184"/>
    <cellStyle name="계산 2 2 5 3 2 3" xfId="7071"/>
    <cellStyle name="계산 2 2 5 3 3" xfId="7597"/>
    <cellStyle name="계산 2 2 5 3 4" xfId="2624"/>
    <cellStyle name="계산 2 2 5 4" xfId="4729"/>
    <cellStyle name="계산 2 2 5 4 2" xfId="5578"/>
    <cellStyle name="계산 2 2 5 4 2 2" xfId="8336"/>
    <cellStyle name="계산 2 2 5 4 2 3" xfId="7402"/>
    <cellStyle name="계산 2 2 5 4 3" xfId="2451"/>
    <cellStyle name="계산 2 2 5 4 4" xfId="6588"/>
    <cellStyle name="계산 2 2 5 5" xfId="5196"/>
    <cellStyle name="계산 2 2 5 5 2" xfId="3939"/>
    <cellStyle name="계산 2 2 5 6" xfId="7554"/>
    <cellStyle name="계산 2 2 5 7" xfId="5289"/>
    <cellStyle name="계산 2 2 6" xfId="2108"/>
    <cellStyle name="계산 2 2 7" xfId="8589"/>
    <cellStyle name="계산 2 2 8" xfId="8677"/>
    <cellStyle name="계산 2 3" xfId="363"/>
    <cellStyle name="계산 2 3 2" xfId="403"/>
    <cellStyle name="계산 2 3 2 2" xfId="3139"/>
    <cellStyle name="계산 2 3 2 2 2" xfId="3338"/>
    <cellStyle name="계산 2 3 2 2 2 2" xfId="4500"/>
    <cellStyle name="계산 2 3 2 2 2 2 2" xfId="6728"/>
    <cellStyle name="계산 2 3 2 2 2 2 3" xfId="6338"/>
    <cellStyle name="계산 2 3 2 2 2 3" xfId="6984"/>
    <cellStyle name="계산 2 3 2 2 2 4" xfId="4877"/>
    <cellStyle name="계산 2 3 2 2 3" xfId="4368"/>
    <cellStyle name="계산 2 3 2 2 3 2" xfId="2437"/>
    <cellStyle name="계산 2 3 2 2 3 3" xfId="2100"/>
    <cellStyle name="계산 2 3 2 2 4" xfId="6196"/>
    <cellStyle name="계산 2 3 2 2 4 2" xfId="8581"/>
    <cellStyle name="계산 2 3 2 2 4 3" xfId="7382"/>
    <cellStyle name="계산 2 3 2 2 5" xfId="7572"/>
    <cellStyle name="계산 2 3 2 2 6" xfId="2885"/>
    <cellStyle name="계산 2 3 2 3" xfId="2298"/>
    <cellStyle name="계산 2 3 2 3 2" xfId="3462"/>
    <cellStyle name="계산 2 3 2 3 2 2" xfId="4584"/>
    <cellStyle name="계산 2 3 2 3 2 2 2" xfId="3984"/>
    <cellStyle name="계산 2 3 2 3 2 2 3" xfId="6426"/>
    <cellStyle name="계산 2 3 2 3 2 3" xfId="6217"/>
    <cellStyle name="계산 2 3 2 3 2 4" xfId="2843"/>
    <cellStyle name="계산 2 3 2 3 3" xfId="4199"/>
    <cellStyle name="계산 2 3 2 3 3 2" xfId="5444"/>
    <cellStyle name="계산 2 3 2 3 3 2 2" xfId="8218"/>
    <cellStyle name="계산 2 3 2 3 3 2 3" xfId="7106"/>
    <cellStyle name="계산 2 3 2 3 3 3" xfId="7590"/>
    <cellStyle name="계산 2 3 2 3 3 4" xfId="5973"/>
    <cellStyle name="계산 2 3 2 3 4" xfId="4763"/>
    <cellStyle name="계산 2 3 2 3 4 2" xfId="5612"/>
    <cellStyle name="계산 2 3 2 3 4 2 2" xfId="8370"/>
    <cellStyle name="계산 2 3 2 3 4 2 3" xfId="7436"/>
    <cellStyle name="계산 2 3 2 3 4 3" xfId="5775"/>
    <cellStyle name="계산 2 3 2 3 4 4" xfId="6622"/>
    <cellStyle name="계산 2 3 2 3 5" xfId="5248"/>
    <cellStyle name="계산 2 3 2 3 5 2" xfId="5113"/>
    <cellStyle name="계산 2 3 2 3 6" xfId="7558"/>
    <cellStyle name="계산 2 3 2 3 7" xfId="3888"/>
    <cellStyle name="계산 2 3 2 4" xfId="3407"/>
    <cellStyle name="계산 2 3 3" xfId="417"/>
    <cellStyle name="계산 2 3 3 2" xfId="3153"/>
    <cellStyle name="계산 2 3 3 2 2" xfId="3601"/>
    <cellStyle name="계산 2 3 3 2 2 2" xfId="4666"/>
    <cellStyle name="계산 2 3 3 2 2 2 2" xfId="2873"/>
    <cellStyle name="계산 2 3 3 2 2 2 3" xfId="6519"/>
    <cellStyle name="계산 2 3 3 2 2 3" xfId="6526"/>
    <cellStyle name="계산 2 3 3 2 2 4" xfId="2820"/>
    <cellStyle name="계산 2 3 3 2 3" xfId="4382"/>
    <cellStyle name="계산 2 3 3 2 3 2" xfId="5523"/>
    <cellStyle name="계산 2 3 3 2 3 2 2" xfId="8287"/>
    <cellStyle name="계산 2 3 3 2 3 2 3" xfId="7220"/>
    <cellStyle name="계산 2 3 3 2 3 3" xfId="7564"/>
    <cellStyle name="계산 2 3 3 2 3 4" xfId="2730"/>
    <cellStyle name="계산 2 3 3 2 4" xfId="4832"/>
    <cellStyle name="계산 2 3 3 2 4 2" xfId="5681"/>
    <cellStyle name="계산 2 3 3 2 4 2 2" xfId="8439"/>
    <cellStyle name="계산 2 3 3 2 4 2 3" xfId="7505"/>
    <cellStyle name="계산 2 3 3 2 4 3" xfId="8037"/>
    <cellStyle name="계산 2 3 3 2 4 4" xfId="6744"/>
    <cellStyle name="계산 2 3 3 2 5" xfId="3744"/>
    <cellStyle name="계산 2 3 3 2 5 2" xfId="5886"/>
    <cellStyle name="계산 2 3 3 2 6" xfId="6827"/>
    <cellStyle name="계산 2 3 3 2 7" xfId="3362"/>
    <cellStyle name="계산 2 3 3 3" xfId="2312"/>
    <cellStyle name="계산 2 3 3 3 2" xfId="3476"/>
    <cellStyle name="계산 2 3 3 3 2 2" xfId="4598"/>
    <cellStyle name="계산 2 3 3 3 2 2 2" xfId="6862"/>
    <cellStyle name="계산 2 3 3 3 2 2 3" xfId="6440"/>
    <cellStyle name="계산 2 3 3 3 2 3" xfId="2631"/>
    <cellStyle name="계산 2 3 3 3 2 4" xfId="3868"/>
    <cellStyle name="계산 2 3 3 3 3" xfId="4213"/>
    <cellStyle name="계산 2 3 3 3 3 2" xfId="5458"/>
    <cellStyle name="계산 2 3 3 3 3 2 2" xfId="8232"/>
    <cellStyle name="계산 2 3 3 3 3 2 3" xfId="7120"/>
    <cellStyle name="계산 2 3 3 3 3 3" xfId="7967"/>
    <cellStyle name="계산 2 3 3 3 3 4" xfId="5756"/>
    <cellStyle name="계산 2 3 3 3 4" xfId="4777"/>
    <cellStyle name="계산 2 3 3 3 4 2" xfId="5626"/>
    <cellStyle name="계산 2 3 3 3 4 2 2" xfId="8384"/>
    <cellStyle name="계산 2 3 3 3 4 2 3" xfId="7450"/>
    <cellStyle name="계산 2 3 3 3 4 3" xfId="7982"/>
    <cellStyle name="계산 2 3 3 3 4 4" xfId="6636"/>
    <cellStyle name="계산 2 3 3 3 5" xfId="6151"/>
    <cellStyle name="계산 2 3 3 3 5 2" xfId="7285"/>
    <cellStyle name="계산 2 3 3 3 6" xfId="7786"/>
    <cellStyle name="계산 2 3 3 3 7" xfId="4037"/>
    <cellStyle name="계산 2 3 3 4" xfId="3003"/>
    <cellStyle name="계산 2 3 3 4 2" xfId="4310"/>
    <cellStyle name="계산 2 3 3 4 2 2" xfId="6698"/>
    <cellStyle name="계산 2 3 3 4 2 3" xfId="3989"/>
    <cellStyle name="계산 2 3 3 4 3" xfId="7571"/>
    <cellStyle name="계산 2 3 3 4 4" xfId="2516"/>
    <cellStyle name="계산 2 3 3 5" xfId="4062"/>
    <cellStyle name="계산 2 3 3 5 2" xfId="7635"/>
    <cellStyle name="계산 2 3 3 5 3" xfId="2521"/>
    <cellStyle name="계산 2 3 3 6" xfId="4997"/>
    <cellStyle name="계산 2 3 3 6 2" xfId="8094"/>
    <cellStyle name="계산 2 3 3 6 3" xfId="5778"/>
    <cellStyle name="계산 2 3 3 7" xfId="2449"/>
    <cellStyle name="계산 2 3 4" xfId="3114"/>
    <cellStyle name="계산 2 3 4 2" xfId="3313"/>
    <cellStyle name="계산 2 3 4 2 2" xfId="4479"/>
    <cellStyle name="계산 2 3 4 2 2 2" xfId="6207"/>
    <cellStyle name="계산 2 3 4 2 2 3" xfId="6316"/>
    <cellStyle name="계산 2 3 4 2 3" xfId="6202"/>
    <cellStyle name="계산 2 3 4 2 4" xfId="5985"/>
    <cellStyle name="계산 2 3 4 3" xfId="4345"/>
    <cellStyle name="계산 2 3 4 3 2" xfId="7776"/>
    <cellStyle name="계산 2 3 4 3 3" xfId="3741"/>
    <cellStyle name="계산 2 3 4 4" xfId="5947"/>
    <cellStyle name="계산 2 3 4 4 2" xfId="8534"/>
    <cellStyle name="계산 2 3 4 4 3" xfId="6963"/>
    <cellStyle name="계산 2 3 4 5" xfId="5032"/>
    <cellStyle name="계산 2 3 4 6" xfId="2216"/>
    <cellStyle name="계산 2 3 5" xfId="2271"/>
    <cellStyle name="계산 2 3 5 2" xfId="3441"/>
    <cellStyle name="계산 2 3 5 2 2" xfId="4563"/>
    <cellStyle name="계산 2 3 5 2 2 2" xfId="2773"/>
    <cellStyle name="계산 2 3 5 2 2 3" xfId="6405"/>
    <cellStyle name="계산 2 3 5 2 3" xfId="7560"/>
    <cellStyle name="계산 2 3 5 2 4" xfId="2995"/>
    <cellStyle name="계산 2 3 5 3" xfId="4178"/>
    <cellStyle name="계산 2 3 5 3 2" xfId="5423"/>
    <cellStyle name="계산 2 3 5 3 2 2" xfId="8197"/>
    <cellStyle name="계산 2 3 5 3 2 3" xfId="7085"/>
    <cellStyle name="계산 2 3 5 3 3" xfId="7959"/>
    <cellStyle name="계산 2 3 5 3 4" xfId="3035"/>
    <cellStyle name="계산 2 3 5 4" xfId="4742"/>
    <cellStyle name="계산 2 3 5 4 2" xfId="5591"/>
    <cellStyle name="계산 2 3 5 4 2 2" xfId="8349"/>
    <cellStyle name="계산 2 3 5 4 2 3" xfId="7415"/>
    <cellStyle name="계산 2 3 5 4 3" xfId="6716"/>
    <cellStyle name="계산 2 3 5 4 4" xfId="6601"/>
    <cellStyle name="계산 2 3 5 5" xfId="6125"/>
    <cellStyle name="계산 2 3 5 5 2" xfId="7243"/>
    <cellStyle name="계산 2 3 5 6" xfId="6950"/>
    <cellStyle name="계산 2 3 5 7" xfId="5186"/>
    <cellStyle name="계산 2 3 6" xfId="4967"/>
    <cellStyle name="계산 2 4" xfId="421"/>
    <cellStyle name="계산 2 4 2" xfId="3157"/>
    <cellStyle name="계산 2 4 2 2" xfId="3350"/>
    <cellStyle name="계산 2 4 2 2 2" xfId="4512"/>
    <cellStyle name="계산 2 4 2 2 2 2" xfId="6868"/>
    <cellStyle name="계산 2 4 2 2 2 3" xfId="6350"/>
    <cellStyle name="계산 2 4 2 2 3" xfId="2111"/>
    <cellStyle name="계산 2 4 2 2 4" xfId="6277"/>
    <cellStyle name="계산 2 4 2 3" xfId="4386"/>
    <cellStyle name="계산 2 4 2 3 2" xfId="7686"/>
    <cellStyle name="계산 2 4 2 3 3" xfId="2699"/>
    <cellStyle name="계산 2 4 2 4" xfId="2574"/>
    <cellStyle name="계산 2 4 2 4 2" xfId="6952"/>
    <cellStyle name="계산 2 4 2 4 3" xfId="2735"/>
    <cellStyle name="계산 2 4 2 5" xfId="7719"/>
    <cellStyle name="계산 2 4 2 6" xfId="6246"/>
    <cellStyle name="계산 2 4 3" xfId="2316"/>
    <cellStyle name="계산 2 4 3 2" xfId="3480"/>
    <cellStyle name="계산 2 4 3 2 2" xfId="4602"/>
    <cellStyle name="계산 2 4 3 2 2 2" xfId="2621"/>
    <cellStyle name="계산 2 4 3 2 2 3" xfId="6444"/>
    <cellStyle name="계산 2 4 3 2 3" xfId="5099"/>
    <cellStyle name="계산 2 4 3 2 4" xfId="3814"/>
    <cellStyle name="계산 2 4 3 3" xfId="4217"/>
    <cellStyle name="계산 2 4 3 3 2" xfId="5462"/>
    <cellStyle name="계산 2 4 3 3 2 2" xfId="8236"/>
    <cellStyle name="계산 2 4 3 3 2 3" xfId="7124"/>
    <cellStyle name="계산 2 4 3 3 3" xfId="7662"/>
    <cellStyle name="계산 2 4 3 3 4" xfId="2233"/>
    <cellStyle name="계산 2 4 3 4" xfId="4781"/>
    <cellStyle name="계산 2 4 3 4 2" xfId="5630"/>
    <cellStyle name="계산 2 4 3 4 2 2" xfId="8388"/>
    <cellStyle name="계산 2 4 3 4 2 3" xfId="7454"/>
    <cellStyle name="계산 2 4 3 4 3" xfId="7986"/>
    <cellStyle name="계산 2 4 3 4 4" xfId="6640"/>
    <cellStyle name="계산 2 4 3 5" xfId="6088"/>
    <cellStyle name="계산 2 4 3 5 2" xfId="7183"/>
    <cellStyle name="계산 2 4 3 6" xfId="6953"/>
    <cellStyle name="계산 2 4 3 7" xfId="6034"/>
    <cellStyle name="계산 2 4 4" xfId="2722"/>
    <cellStyle name="계산 2 5" xfId="210"/>
    <cellStyle name="계산 2 5 2" xfId="3091"/>
    <cellStyle name="계산 2 5 2 2" xfId="3562"/>
    <cellStyle name="계산 2 5 2 2 2" xfId="4662"/>
    <cellStyle name="계산 2 5 2 2 2 2" xfId="2703"/>
    <cellStyle name="계산 2 5 2 2 2 3" xfId="6509"/>
    <cellStyle name="계산 2 5 2 2 3" xfId="2646"/>
    <cellStyle name="계산 2 5 2 2 4" xfId="2386"/>
    <cellStyle name="계산 2 5 2 3" xfId="4324"/>
    <cellStyle name="계산 2 5 2 3 2" xfId="5514"/>
    <cellStyle name="계산 2 5 2 3 2 2" xfId="8283"/>
    <cellStyle name="계산 2 5 2 3 2 3" xfId="7191"/>
    <cellStyle name="계산 2 5 2 3 3" xfId="7920"/>
    <cellStyle name="계산 2 5 2 3 4" xfId="3924"/>
    <cellStyle name="계산 2 5 2 4" xfId="4828"/>
    <cellStyle name="계산 2 5 2 4 2" xfId="5677"/>
    <cellStyle name="계산 2 5 2 4 2 2" xfId="8435"/>
    <cellStyle name="계산 2 5 2 4 2 3" xfId="7501"/>
    <cellStyle name="계산 2 5 2 4 3" xfId="8033"/>
    <cellStyle name="계산 2 5 2 4 4" xfId="6718"/>
    <cellStyle name="계산 2 5 2 5" xfId="3234"/>
    <cellStyle name="계산 2 5 2 5 2" xfId="3992"/>
    <cellStyle name="계산 2 5 2 6" xfId="7956"/>
    <cellStyle name="계산 2 5 2 7" xfId="2146"/>
    <cellStyle name="계산 2 5 3" xfId="2186"/>
    <cellStyle name="계산 2 5 3 2" xfId="3422"/>
    <cellStyle name="계산 2 5 3 2 2" xfId="4545"/>
    <cellStyle name="계산 2 5 3 2 2 2" xfId="7388"/>
    <cellStyle name="계산 2 5 3 2 2 3" xfId="6387"/>
    <cellStyle name="계산 2 5 3 2 3" xfId="7937"/>
    <cellStyle name="계산 2 5 3 2 4" xfId="6276"/>
    <cellStyle name="계산 2 5 3 3" xfId="4143"/>
    <cellStyle name="계산 2 5 3 3 2" xfId="5404"/>
    <cellStyle name="계산 2 5 3 3 2 2" xfId="8179"/>
    <cellStyle name="계산 2 5 3 3 2 3" xfId="7059"/>
    <cellStyle name="계산 2 5 3 3 3" xfId="7302"/>
    <cellStyle name="계산 2 5 3 3 4" xfId="2567"/>
    <cellStyle name="계산 2 5 3 4" xfId="4043"/>
    <cellStyle name="계산 2 5 3 4 2" xfId="5347"/>
    <cellStyle name="계산 2 5 3 4 2 2" xfId="8132"/>
    <cellStyle name="계산 2 5 3 4 2 3" xfId="6994"/>
    <cellStyle name="계산 2 5 3 4 3" xfId="7897"/>
    <cellStyle name="계산 2 5 3 4 4" xfId="2249"/>
    <cellStyle name="계산 2 5 3 5" xfId="5924"/>
    <cellStyle name="계산 2 5 3 5 2" xfId="6918"/>
    <cellStyle name="계산 2 5 3 6" xfId="6871"/>
    <cellStyle name="계산 2 5 3 7" xfId="3051"/>
    <cellStyle name="계산 2 5 4" xfId="2436"/>
    <cellStyle name="계산 2 5 4 2" xfId="4273"/>
    <cellStyle name="계산 2 5 4 2 2" xfId="2371"/>
    <cellStyle name="계산 2 5 4 2 3" xfId="2536"/>
    <cellStyle name="계산 2 5 4 3" xfId="3235"/>
    <cellStyle name="계산 2 5 4 4" xfId="3559"/>
    <cellStyle name="계산 2 5 5" xfId="4056"/>
    <cellStyle name="계산 2 5 5 2" xfId="7643"/>
    <cellStyle name="계산 2 5 5 3" xfId="6284"/>
    <cellStyle name="계산 2 5 6" xfId="2236"/>
    <cellStyle name="계산 2 5 6 2" xfId="7663"/>
    <cellStyle name="계산 2 5 6 3" xfId="4953"/>
    <cellStyle name="계산 2 5 7" xfId="2395"/>
    <cellStyle name="계산 2 6" xfId="1099"/>
    <cellStyle name="계산 2 6 2" xfId="3213"/>
    <cellStyle name="계산 2 6 2 2" xfId="3654"/>
    <cellStyle name="계산 2 6 2 2 2" xfId="4702"/>
    <cellStyle name="계산 2 6 2 2 2 2" xfId="5157"/>
    <cellStyle name="계산 2 6 2 2 2 3" xfId="6558"/>
    <cellStyle name="계산 2 6 2 2 3" xfId="7889"/>
    <cellStyle name="계산 2 6 2 2 4" xfId="4979"/>
    <cellStyle name="계산 2 6 2 3" xfId="4440"/>
    <cellStyle name="계산 2 6 2 3 2" xfId="5565"/>
    <cellStyle name="계산 2 6 2 3 2 2" xfId="8323"/>
    <cellStyle name="계산 2 6 2 3 2 3" xfId="7261"/>
    <cellStyle name="계산 2 6 2 3 3" xfId="7880"/>
    <cellStyle name="계산 2 6 2 3 4" xfId="3908"/>
    <cellStyle name="계산 2 6 2 4" xfId="4868"/>
    <cellStyle name="계산 2 6 2 4 2" xfId="5717"/>
    <cellStyle name="계산 2 6 2 4 2 2" xfId="8475"/>
    <cellStyle name="계산 2 6 2 4 2 3" xfId="7541"/>
    <cellStyle name="계산 2 6 2 4 3" xfId="8073"/>
    <cellStyle name="계산 2 6 2 4 4" xfId="6788"/>
    <cellStyle name="계산 2 6 2 5" xfId="2591"/>
    <cellStyle name="계산 2 6 2 5 2" xfId="3849"/>
    <cellStyle name="계산 2 6 2 6" xfId="7899"/>
    <cellStyle name="계산 2 6 2 7" xfId="6012"/>
    <cellStyle name="계산 2 6 3" xfId="2650"/>
    <cellStyle name="계산 2 6 3 2" xfId="3540"/>
    <cellStyle name="계산 2 6 3 2 2" xfId="4651"/>
    <cellStyle name="계산 2 6 3 2 2 2" xfId="5992"/>
    <cellStyle name="계산 2 6 3 2 2 3" xfId="6498"/>
    <cellStyle name="계산 2 6 3 2 3" xfId="6855"/>
    <cellStyle name="계산 2 6 3 2 4" xfId="5029"/>
    <cellStyle name="계산 2 6 3 3" xfId="4285"/>
    <cellStyle name="계산 2 6 3 3 2" xfId="7873"/>
    <cellStyle name="계산 2 6 3 3 3" xfId="2618"/>
    <cellStyle name="계산 2 6 3 4" xfId="2183"/>
    <cellStyle name="계산 2 6 3 4 2" xfId="3701"/>
    <cellStyle name="계산 2 6 3 4 3" xfId="2676"/>
    <cellStyle name="계산 2 6 3 5" xfId="6574"/>
    <cellStyle name="계산 2 6 3 6" xfId="5880"/>
    <cellStyle name="계산 2 6 4" xfId="2379"/>
    <cellStyle name="계산 2 6 4 2" xfId="4270"/>
    <cellStyle name="계산 2 6 4 2 2" xfId="7371"/>
    <cellStyle name="계산 2 6 4 2 3" xfId="2435"/>
    <cellStyle name="계산 2 6 4 3" xfId="7970"/>
    <cellStyle name="계산 2 6 4 4" xfId="6216"/>
    <cellStyle name="계산 2 6 5" xfId="4108"/>
    <cellStyle name="계산 2 6 5 2" xfId="5373"/>
    <cellStyle name="계산 2 6 5 2 2" xfId="8151"/>
    <cellStyle name="계산 2 6 5 2 3" xfId="7031"/>
    <cellStyle name="계산 2 6 5 3" xfId="3949"/>
    <cellStyle name="계산 2 6 5 4" xfId="2825"/>
    <cellStyle name="계산 2 6 6" xfId="4103"/>
    <cellStyle name="계산 2 6 6 2" xfId="5368"/>
    <cellStyle name="계산 2 6 6 2 2" xfId="8147"/>
    <cellStyle name="계산 2 6 6 2 3" xfId="7027"/>
    <cellStyle name="계산 2 6 6 3" xfId="6495"/>
    <cellStyle name="계산 2 6 6 4" xfId="5038"/>
    <cellStyle name="계산 2 6 7" xfId="5114"/>
    <cellStyle name="계산 2 6 7 2" xfId="3772"/>
    <cellStyle name="계산 2 6 8" xfId="3021"/>
    <cellStyle name="계산 2 6 9" xfId="2955"/>
    <cellStyle name="계산 2 7" xfId="3078"/>
    <cellStyle name="계산 2 7 2" xfId="3277"/>
    <cellStyle name="계산 2 7 2 2" xfId="4449"/>
    <cellStyle name="계산 2 7 2 2 2" xfId="7024"/>
    <cellStyle name="계산 2 7 2 2 3" xfId="3608"/>
    <cellStyle name="계산 2 7 2 3" xfId="7953"/>
    <cellStyle name="계산 2 7 2 4" xfId="5083"/>
    <cellStyle name="계산 2 7 3" xfId="4311"/>
    <cellStyle name="계산 2 7 3 2" xfId="6140"/>
    <cellStyle name="계산 2 7 3 3" xfId="3769"/>
    <cellStyle name="계산 2 7 4" xfId="6200"/>
    <cellStyle name="계산 2 7 4 2" xfId="8583"/>
    <cellStyle name="계산 2 7 4 3" xfId="7392"/>
    <cellStyle name="계산 2 7 5" xfId="7393"/>
    <cellStyle name="계산 2 7 6" xfId="2633"/>
    <cellStyle name="계산 2 8" xfId="2136"/>
    <cellStyle name="계산 2 8 2" xfId="3409"/>
    <cellStyle name="계산 2 8 2 2" xfId="4532"/>
    <cellStyle name="계산 2 8 2 2 2" xfId="6856"/>
    <cellStyle name="계산 2 8 2 2 3" xfId="6374"/>
    <cellStyle name="계산 2 8 2 3" xfId="6887"/>
    <cellStyle name="계산 2 8 2 4" xfId="3580"/>
    <cellStyle name="계산 2 8 3" xfId="4130"/>
    <cellStyle name="계산 2 8 3 2" xfId="5391"/>
    <cellStyle name="계산 2 8 3 2 2" xfId="8166"/>
    <cellStyle name="계산 2 8 3 2 3" xfId="7046"/>
    <cellStyle name="계산 2 8 3 3" xfId="7583"/>
    <cellStyle name="계산 2 8 3 4" xfId="2490"/>
    <cellStyle name="계산 2 8 4" xfId="4058"/>
    <cellStyle name="계산 2 8 4 2" xfId="5361"/>
    <cellStyle name="계산 2 8 4 2 2" xfId="8145"/>
    <cellStyle name="계산 2 8 4 2 3" xfId="7008"/>
    <cellStyle name="계산 2 8 4 3" xfId="7948"/>
    <cellStyle name="계산 2 8 4 4" xfId="2169"/>
    <cellStyle name="계산 2 8 5" xfId="5255"/>
    <cellStyle name="계산 2 8 5 2" xfId="6274"/>
    <cellStyle name="계산 2 8 6" xfId="7884"/>
    <cellStyle name="계산 2 8 7" xfId="5726"/>
    <cellStyle name="계산 2 9" xfId="3605"/>
    <cellStyle name="계산 3" xfId="114"/>
    <cellStyle name="계산 3 10" xfId="8675"/>
    <cellStyle name="계산 3 2" xfId="346"/>
    <cellStyle name="계산 3 2 2" xfId="412"/>
    <cellStyle name="계산 3 2 2 2" xfId="3148"/>
    <cellStyle name="계산 3 2 2 2 2" xfId="3347"/>
    <cellStyle name="계산 3 2 2 2 2 2" xfId="4509"/>
    <cellStyle name="계산 3 2 2 2 2 2 2" xfId="6569"/>
    <cellStyle name="계산 3 2 2 2 2 2 3" xfId="6347"/>
    <cellStyle name="계산 3 2 2 2 2 3" xfId="7809"/>
    <cellStyle name="계산 3 2 2 2 2 4" xfId="2523"/>
    <cellStyle name="계산 3 2 2 2 3" xfId="4377"/>
    <cellStyle name="계산 3 2 2 2 3 2" xfId="7828"/>
    <cellStyle name="계산 3 2 2 2 3 3" xfId="3058"/>
    <cellStyle name="계산 3 2 2 2 4" xfId="4010"/>
    <cellStyle name="계산 3 2 2 2 4 2" xfId="7297"/>
    <cellStyle name="계산 3 2 2 2 4 3" xfId="3721"/>
    <cellStyle name="계산 3 2 2 2 5" xfId="7580"/>
    <cellStyle name="계산 3 2 2 2 6" xfId="5150"/>
    <cellStyle name="계산 3 2 2 3" xfId="2307"/>
    <cellStyle name="계산 3 2 2 3 2" xfId="3471"/>
    <cellStyle name="계산 3 2 2 3 2 2" xfId="4593"/>
    <cellStyle name="계산 3 2 2 3 2 2 2" xfId="3781"/>
    <cellStyle name="계산 3 2 2 3 2 2 3" xfId="6435"/>
    <cellStyle name="계산 3 2 2 3 2 3" xfId="2622"/>
    <cellStyle name="계산 3 2 2 3 2 4" xfId="2625"/>
    <cellStyle name="계산 3 2 2 3 3" xfId="4208"/>
    <cellStyle name="계산 3 2 2 3 3 2" xfId="5453"/>
    <cellStyle name="계산 3 2 2 3 3 2 2" xfId="8227"/>
    <cellStyle name="계산 3 2 2 3 3 2 3" xfId="7115"/>
    <cellStyle name="계산 3 2 2 3 3 3" xfId="7732"/>
    <cellStyle name="계산 3 2 2 3 3 4" xfId="5751"/>
    <cellStyle name="계산 3 2 2 3 4" xfId="4772"/>
    <cellStyle name="계산 3 2 2 3 4 2" xfId="5621"/>
    <cellStyle name="계산 3 2 2 3 4 2 2" xfId="8379"/>
    <cellStyle name="계산 3 2 2 3 4 2 3" xfId="7445"/>
    <cellStyle name="계산 3 2 2 3 4 3" xfId="7977"/>
    <cellStyle name="계산 3 2 2 3 4 4" xfId="6631"/>
    <cellStyle name="계산 3 2 2 3 5" xfId="3593"/>
    <cellStyle name="계산 3 2 2 3 5 2" xfId="5822"/>
    <cellStyle name="계산 3 2 2 3 6" xfId="7581"/>
    <cellStyle name="계산 3 2 2 3 7" xfId="5862"/>
    <cellStyle name="계산 3 2 2 4" xfId="4905"/>
    <cellStyle name="계산 3 2 3" xfId="442"/>
    <cellStyle name="계산 3 2 3 2" xfId="3178"/>
    <cellStyle name="계산 3 2 3 2 2" xfId="3622"/>
    <cellStyle name="계산 3 2 3 2 2 2" xfId="4679"/>
    <cellStyle name="계산 3 2 3 2 2 2 2" xfId="3704"/>
    <cellStyle name="계산 3 2 3 2 2 2 3" xfId="6533"/>
    <cellStyle name="계산 3 2 3 2 2 3" xfId="7758"/>
    <cellStyle name="계산 3 2 3 2 2 4" xfId="2905"/>
    <cellStyle name="계산 3 2 3 2 3" xfId="4407"/>
    <cellStyle name="계산 3 2 3 2 3 2" xfId="5539"/>
    <cellStyle name="계산 3 2 3 2 3 2 2" xfId="8300"/>
    <cellStyle name="계산 3 2 3 2 3 2 3" xfId="7235"/>
    <cellStyle name="계산 3 2 3 2 3 3" xfId="7647"/>
    <cellStyle name="계산 3 2 3 2 3 4" xfId="3569"/>
    <cellStyle name="계산 3 2 3 2 4" xfId="4845"/>
    <cellStyle name="계산 3 2 3 2 4 2" xfId="5694"/>
    <cellStyle name="계산 3 2 3 2 4 2 2" xfId="8452"/>
    <cellStyle name="계산 3 2 3 2 4 2 3" xfId="7518"/>
    <cellStyle name="계산 3 2 3 2 4 3" xfId="8050"/>
    <cellStyle name="계산 3 2 3 2 4 4" xfId="6761"/>
    <cellStyle name="계산 3 2 3 2 5" xfId="4980"/>
    <cellStyle name="계산 3 2 3 2 5 2" xfId="3841"/>
    <cellStyle name="계산 3 2 3 2 6" xfId="7907"/>
    <cellStyle name="계산 3 2 3 2 7" xfId="2515"/>
    <cellStyle name="계산 3 2 3 3" xfId="2337"/>
    <cellStyle name="계산 3 2 3 3 2" xfId="3501"/>
    <cellStyle name="계산 3 2 3 3 2 2" xfId="4620"/>
    <cellStyle name="계산 3 2 3 3 2 2 2" xfId="6702"/>
    <cellStyle name="계산 3 2 3 3 2 2 3" xfId="6465"/>
    <cellStyle name="계산 3 2 3 3 2 3" xfId="5734"/>
    <cellStyle name="계산 3 2 3 3 2 4" xfId="5814"/>
    <cellStyle name="계산 3 2 3 3 3" xfId="4238"/>
    <cellStyle name="계산 3 2 3 3 3 2" xfId="5483"/>
    <cellStyle name="계산 3 2 3 3 3 2 2" xfId="8254"/>
    <cellStyle name="계산 3 2 3 3 3 2 3" xfId="7142"/>
    <cellStyle name="계산 3 2 3 3 3 3" xfId="5084"/>
    <cellStyle name="계산 3 2 3 3 3 4" xfId="4993"/>
    <cellStyle name="계산 3 2 3 3 4" xfId="4799"/>
    <cellStyle name="계산 3 2 3 3 4 2" xfId="5648"/>
    <cellStyle name="계산 3 2 3 3 4 2 2" xfId="8406"/>
    <cellStyle name="계산 3 2 3 3 4 2 3" xfId="7472"/>
    <cellStyle name="계산 3 2 3 3 4 3" xfId="8004"/>
    <cellStyle name="계산 3 2 3 3 4 4" xfId="6659"/>
    <cellStyle name="계산 3 2 3 3 5" xfId="5898"/>
    <cellStyle name="계산 3 2 3 3 5 2" xfId="6833"/>
    <cellStyle name="계산 3 2 3 3 6" xfId="7737"/>
    <cellStyle name="계산 3 2 3 3 7" xfId="2507"/>
    <cellStyle name="계산 3 2 3 4" xfId="2222"/>
    <cellStyle name="계산 3 2 3 4 2" xfId="4151"/>
    <cellStyle name="계산 3 2 3 4 2 2" xfId="7725"/>
    <cellStyle name="계산 3 2 3 4 2 3" xfId="2711"/>
    <cellStyle name="계산 3 2 3 4 3" xfId="7733"/>
    <cellStyle name="계산 3 2 3 4 4" xfId="3994"/>
    <cellStyle name="계산 3 2 3 5" xfId="4078"/>
    <cellStyle name="계산 3 2 3 5 2" xfId="5049"/>
    <cellStyle name="계산 3 2 3 5 3" xfId="5234"/>
    <cellStyle name="계산 3 2 3 6" xfId="5236"/>
    <cellStyle name="계산 3 2 3 6 2" xfId="8118"/>
    <cellStyle name="계산 3 2 3 6 3" xfId="6300"/>
    <cellStyle name="계산 3 2 3 7" xfId="3020"/>
    <cellStyle name="계산 3 2 4" xfId="3099"/>
    <cellStyle name="계산 3 2 4 2" xfId="3298"/>
    <cellStyle name="계산 3 2 4 2 2" xfId="4467"/>
    <cellStyle name="계산 3 2 4 2 2 2" xfId="6310"/>
    <cellStyle name="계산 3 2 4 2 2 3" xfId="2660"/>
    <cellStyle name="계산 3 2 4 2 3" xfId="7794"/>
    <cellStyle name="계산 3 2 4 2 4" xfId="3248"/>
    <cellStyle name="계산 3 2 4 3" xfId="4331"/>
    <cellStyle name="계산 3 2 4 3 2" xfId="7562"/>
    <cellStyle name="계산 3 2 4 3 3" xfId="3227"/>
    <cellStyle name="계산 3 2 4 4" xfId="5189"/>
    <cellStyle name="계산 3 2 4 4 2" xfId="8110"/>
    <cellStyle name="계산 3 2 4 4 3" xfId="3666"/>
    <cellStyle name="계산 3 2 4 5" xfId="7792"/>
    <cellStyle name="계산 3 2 4 6" xfId="3762"/>
    <cellStyle name="계산 3 2 5" xfId="2257"/>
    <cellStyle name="계산 3 2 5 2" xfId="3429"/>
    <cellStyle name="계산 3 2 5 2 2" xfId="4551"/>
    <cellStyle name="계산 3 2 5 2 2 2" xfId="7877"/>
    <cellStyle name="계산 3 2 5 2 2 3" xfId="6393"/>
    <cellStyle name="계산 3 2 5 2 3" xfId="7747"/>
    <cellStyle name="계산 3 2 5 2 4" xfId="2979"/>
    <cellStyle name="계산 3 2 5 3" xfId="4165"/>
    <cellStyle name="계산 3 2 5 3 2" xfId="5411"/>
    <cellStyle name="계산 3 2 5 3 2 2" xfId="8185"/>
    <cellStyle name="계산 3 2 5 3 2 3" xfId="7072"/>
    <cellStyle name="계산 3 2 5 3 3" xfId="7305"/>
    <cellStyle name="계산 3 2 5 3 4" xfId="2988"/>
    <cellStyle name="계산 3 2 5 4" xfId="4730"/>
    <cellStyle name="계산 3 2 5 4 2" xfId="5579"/>
    <cellStyle name="계산 3 2 5 4 2 2" xfId="8337"/>
    <cellStyle name="계산 3 2 5 4 2 3" xfId="7403"/>
    <cellStyle name="계산 3 2 5 4 3" xfId="6033"/>
    <cellStyle name="계산 3 2 5 4 4" xfId="6589"/>
    <cellStyle name="계산 3 2 5 5" xfId="5967"/>
    <cellStyle name="계산 3 2 5 5 2" xfId="7013"/>
    <cellStyle name="계산 3 2 5 6" xfId="3882"/>
    <cellStyle name="계산 3 2 5 7" xfId="6280"/>
    <cellStyle name="계산 3 2 6" xfId="2951"/>
    <cellStyle name="계산 3 2 7" xfId="8588"/>
    <cellStyle name="계산 3 2 8" xfId="8678"/>
    <cellStyle name="계산 3 3" xfId="364"/>
    <cellStyle name="계산 3 3 2" xfId="402"/>
    <cellStyle name="계산 3 3 2 2" xfId="3138"/>
    <cellStyle name="계산 3 3 2 2 2" xfId="3337"/>
    <cellStyle name="계산 3 3 2 2 2 2" xfId="4499"/>
    <cellStyle name="계산 3 3 2 2 2 2 2" xfId="6811"/>
    <cellStyle name="계산 3 3 2 2 2 2 3" xfId="6337"/>
    <cellStyle name="계산 3 3 2 2 2 3" xfId="7830"/>
    <cellStyle name="계산 3 3 2 2 2 4" xfId="5262"/>
    <cellStyle name="계산 3 3 2 2 3" xfId="4367"/>
    <cellStyle name="계산 3 3 2 2 3 2" xfId="7582"/>
    <cellStyle name="계산 3 3 2 2 3 3" xfId="3905"/>
    <cellStyle name="계산 3 3 2 2 4" xfId="5918"/>
    <cellStyle name="계산 3 3 2 2 4 2" xfId="8517"/>
    <cellStyle name="계산 3 3 2 2 4 3" xfId="6907"/>
    <cellStyle name="계산 3 3 2 2 5" xfId="5145"/>
    <cellStyle name="계산 3 3 2 2 6" xfId="3961"/>
    <cellStyle name="계산 3 3 2 3" xfId="2297"/>
    <cellStyle name="계산 3 3 2 3 2" xfId="3461"/>
    <cellStyle name="계산 3 3 2 3 2 2" xfId="4583"/>
    <cellStyle name="계산 3 3 2 3 2 2 2" xfId="2983"/>
    <cellStyle name="계산 3 3 2 3 2 2 3" xfId="6425"/>
    <cellStyle name="계산 3 3 2 3 2 3" xfId="2141"/>
    <cellStyle name="계산 3 3 2 3 2 4" xfId="3918"/>
    <cellStyle name="계산 3 3 2 3 3" xfId="4198"/>
    <cellStyle name="계산 3 3 2 3 3 2" xfId="5443"/>
    <cellStyle name="계산 3 3 2 3 3 2 2" xfId="8217"/>
    <cellStyle name="계산 3 3 2 3 3 2 3" xfId="7105"/>
    <cellStyle name="계산 3 3 2 3 3 3" xfId="2975"/>
    <cellStyle name="계산 3 3 2 3 3 4" xfId="3574"/>
    <cellStyle name="계산 3 3 2 3 4" xfId="4762"/>
    <cellStyle name="계산 3 3 2 3 4 2" xfId="5611"/>
    <cellStyle name="계산 3 3 2 3 4 2 2" xfId="8369"/>
    <cellStyle name="계산 3 3 2 3 4 2 3" xfId="7435"/>
    <cellStyle name="계산 3 3 2 3 4 3" xfId="5027"/>
    <cellStyle name="계산 3 3 2 3 4 4" xfId="6621"/>
    <cellStyle name="계산 3 3 2 3 5" xfId="5913"/>
    <cellStyle name="계산 3 3 2 3 5 2" xfId="6884"/>
    <cellStyle name="계산 3 3 2 3 6" xfId="6113"/>
    <cellStyle name="계산 3 3 2 3 7" xfId="4887"/>
    <cellStyle name="계산 3 3 2 4" xfId="2794"/>
    <cellStyle name="계산 3 3 3" xfId="445"/>
    <cellStyle name="계산 3 3 3 2" xfId="3181"/>
    <cellStyle name="계산 3 3 3 2 2" xfId="3625"/>
    <cellStyle name="계산 3 3 3 2 2 2" xfId="4682"/>
    <cellStyle name="계산 3 3 3 2 2 2 2" xfId="6772"/>
    <cellStyle name="계산 3 3 3 2 2 2 3" xfId="6536"/>
    <cellStyle name="계산 3 3 3 2 2 3" xfId="7668"/>
    <cellStyle name="계산 3 3 3 2 2 4" xfId="6235"/>
    <cellStyle name="계산 3 3 3 2 3" xfId="4410"/>
    <cellStyle name="계산 3 3 3 2 3 2" xfId="5542"/>
    <cellStyle name="계산 3 3 3 2 3 2 2" xfId="8303"/>
    <cellStyle name="계산 3 3 3 2 3 2 3" xfId="7238"/>
    <cellStyle name="계산 3 3 3 2 3 3" xfId="7698"/>
    <cellStyle name="계산 3 3 3 2 3 4" xfId="2508"/>
    <cellStyle name="계산 3 3 3 2 4" xfId="4848"/>
    <cellStyle name="계산 3 3 3 2 4 2" xfId="5697"/>
    <cellStyle name="계산 3 3 3 2 4 2 2" xfId="8455"/>
    <cellStyle name="계산 3 3 3 2 4 2 3" xfId="7521"/>
    <cellStyle name="계산 3 3 3 2 4 3" xfId="8053"/>
    <cellStyle name="계산 3 3 3 2 4 4" xfId="6764"/>
    <cellStyle name="계산 3 3 3 2 5" xfId="5343"/>
    <cellStyle name="계산 3 3 3 2 5 2" xfId="3026"/>
    <cellStyle name="계산 3 3 3 2 6" xfId="4955"/>
    <cellStyle name="계산 3 3 3 2 7" xfId="2684"/>
    <cellStyle name="계산 3 3 3 3" xfId="2340"/>
    <cellStyle name="계산 3 3 3 3 2" xfId="3504"/>
    <cellStyle name="계산 3 3 3 3 2 2" xfId="4623"/>
    <cellStyle name="계산 3 3 3 3 2 2 2" xfId="5131"/>
    <cellStyle name="계산 3 3 3 3 2 2 3" xfId="6468"/>
    <cellStyle name="계산 3 3 3 3 2 3" xfId="3988"/>
    <cellStyle name="계산 3 3 3 3 2 4" xfId="3261"/>
    <cellStyle name="계산 3 3 3 3 3" xfId="4241"/>
    <cellStyle name="계산 3 3 3 3 3 2" xfId="5486"/>
    <cellStyle name="계산 3 3 3 3 3 2 2" xfId="8257"/>
    <cellStyle name="계산 3 3 3 3 3 2 3" xfId="7145"/>
    <cellStyle name="계산 3 3 3 3 3 3" xfId="6982"/>
    <cellStyle name="계산 3 3 3 3 3 4" xfId="3774"/>
    <cellStyle name="계산 3 3 3 3 4" xfId="4802"/>
    <cellStyle name="계산 3 3 3 3 4 2" xfId="5651"/>
    <cellStyle name="계산 3 3 3 3 4 2 2" xfId="8409"/>
    <cellStyle name="계산 3 3 3 3 4 2 3" xfId="7475"/>
    <cellStyle name="계산 3 3 3 3 4 3" xfId="8007"/>
    <cellStyle name="계산 3 3 3 3 4 4" xfId="6662"/>
    <cellStyle name="계산 3 3 3 3 5" xfId="5271"/>
    <cellStyle name="계산 3 3 3 3 5 2" xfId="3775"/>
    <cellStyle name="계산 3 3 3 3 6" xfId="7645"/>
    <cellStyle name="계산 3 3 3 3 7" xfId="2122"/>
    <cellStyle name="계산 3 3 3 4" xfId="2223"/>
    <cellStyle name="계산 3 3 3 4 2" xfId="4152"/>
    <cellStyle name="계산 3 3 3 4 2 2" xfId="7848"/>
    <cellStyle name="계산 3 3 3 4 2 3" xfId="3736"/>
    <cellStyle name="계산 3 3 3 4 3" xfId="7856"/>
    <cellStyle name="계산 3 3 3 4 4" xfId="3926"/>
    <cellStyle name="계산 3 3 3 5" xfId="4081"/>
    <cellStyle name="계산 3 3 3 5 2" xfId="6975"/>
    <cellStyle name="계산 3 3 3 5 3" xfId="3025"/>
    <cellStyle name="계산 3 3 3 6" xfId="4969"/>
    <cellStyle name="계산 3 3 3 6 2" xfId="8091"/>
    <cellStyle name="계산 3 3 3 6 3" xfId="3792"/>
    <cellStyle name="계산 3 3 3 7" xfId="4950"/>
    <cellStyle name="계산 3 3 4" xfId="3115"/>
    <cellStyle name="계산 3 3 4 2" xfId="3314"/>
    <cellStyle name="계산 3 3 4 2 2" xfId="4480"/>
    <cellStyle name="계산 3 3 4 2 2 2" xfId="2399"/>
    <cellStyle name="계산 3 3 4 2 2 3" xfId="6317"/>
    <cellStyle name="계산 3 3 4 2 3" xfId="7975"/>
    <cellStyle name="계산 3 3 4 2 4" xfId="5216"/>
    <cellStyle name="계산 3 3 4 3" xfId="4346"/>
    <cellStyle name="계산 3 3 4 3 2" xfId="5305"/>
    <cellStyle name="계산 3 3 4 3 3" xfId="2969"/>
    <cellStyle name="계산 3 3 4 4" xfId="5923"/>
    <cellStyle name="계산 3 3 4 4 2" xfId="8520"/>
    <cellStyle name="계산 3 3 4 4 3" xfId="6917"/>
    <cellStyle name="계산 3 3 4 5" xfId="3919"/>
    <cellStyle name="계산 3 3 4 6" xfId="5230"/>
    <cellStyle name="계산 3 3 5" xfId="2272"/>
    <cellStyle name="계산 3 3 5 2" xfId="3442"/>
    <cellStyle name="계산 3 3 5 2 2" xfId="4564"/>
    <cellStyle name="계산 3 3 5 2 2 2" xfId="3743"/>
    <cellStyle name="계산 3 3 5 2 2 3" xfId="6406"/>
    <cellStyle name="계산 3 3 5 2 3" xfId="7390"/>
    <cellStyle name="계산 3 3 5 2 4" xfId="2941"/>
    <cellStyle name="계산 3 3 5 3" xfId="4179"/>
    <cellStyle name="계산 3 3 5 3 2" xfId="5424"/>
    <cellStyle name="계산 3 3 5 3 2 2" xfId="8198"/>
    <cellStyle name="계산 3 3 5 3 2 3" xfId="7086"/>
    <cellStyle name="계산 3 3 5 3 3" xfId="7744"/>
    <cellStyle name="계산 3 3 5 3 4" xfId="2737"/>
    <cellStyle name="계산 3 3 5 4" xfId="4743"/>
    <cellStyle name="계산 3 3 5 4 2" xfId="5592"/>
    <cellStyle name="계산 3 3 5 4 2 2" xfId="8350"/>
    <cellStyle name="계산 3 3 5 4 2 3" xfId="7416"/>
    <cellStyle name="계산 3 3 5 4 3" xfId="5207"/>
    <cellStyle name="계산 3 3 5 4 4" xfId="6602"/>
    <cellStyle name="계산 3 3 5 5" xfId="6160"/>
    <cellStyle name="계산 3 3 5 5 2" xfId="7309"/>
    <cellStyle name="계산 3 3 5 6" xfId="7282"/>
    <cellStyle name="계산 3 3 5 7" xfId="4034"/>
    <cellStyle name="계산 3 3 6" xfId="4040"/>
    <cellStyle name="계산 3 4" xfId="422"/>
    <cellStyle name="계산 3 4 2" xfId="3158"/>
    <cellStyle name="계산 3 4 2 2" xfId="3351"/>
    <cellStyle name="계산 3 4 2 2 2" xfId="4513"/>
    <cellStyle name="계산 3 4 2 2 2 2" xfId="6817"/>
    <cellStyle name="계산 3 4 2 2 2 3" xfId="6351"/>
    <cellStyle name="계산 3 4 2 2 3" xfId="3731"/>
    <cellStyle name="계산 3 4 2 2 4" xfId="5860"/>
    <cellStyle name="계산 3 4 2 3" xfId="4387"/>
    <cellStyle name="계산 3 4 2 3 2" xfId="7807"/>
    <cellStyle name="계산 3 4 2 3 3" xfId="2710"/>
    <cellStyle name="계산 3 4 2 4" xfId="3910"/>
    <cellStyle name="계산 3 4 2 4 2" xfId="2766"/>
    <cellStyle name="계산 3 4 2 4 3" xfId="3921"/>
    <cellStyle name="계산 3 4 2 5" xfId="7839"/>
    <cellStyle name="계산 3 4 2 6" xfId="5807"/>
    <cellStyle name="계산 3 4 3" xfId="2317"/>
    <cellStyle name="계산 3 4 3 2" xfId="3481"/>
    <cellStyle name="계산 3 4 3 2 2" xfId="4603"/>
    <cellStyle name="계산 3 4 3 2 2 2" xfId="6874"/>
    <cellStyle name="계산 3 4 3 2 2 3" xfId="6445"/>
    <cellStyle name="계산 3 4 3 2 3" xfId="5984"/>
    <cellStyle name="계산 3 4 3 2 4" xfId="5090"/>
    <cellStyle name="계산 3 4 3 3" xfId="4218"/>
    <cellStyle name="계산 3 4 3 3 2" xfId="5463"/>
    <cellStyle name="계산 3 4 3 3 2 2" xfId="8237"/>
    <cellStyle name="계산 3 4 3 3 2 3" xfId="7125"/>
    <cellStyle name="계산 3 4 3 3 3" xfId="6940"/>
    <cellStyle name="계산 3 4 3 3 4" xfId="2656"/>
    <cellStyle name="계산 3 4 3 4" xfId="4782"/>
    <cellStyle name="계산 3 4 3 4 2" xfId="5631"/>
    <cellStyle name="계산 3 4 3 4 2 2" xfId="8389"/>
    <cellStyle name="계산 3 4 3 4 2 3" xfId="7455"/>
    <cellStyle name="계산 3 4 3 4 3" xfId="7987"/>
    <cellStyle name="계산 3 4 3 4 4" xfId="6641"/>
    <cellStyle name="계산 3 4 3 5" xfId="5759"/>
    <cellStyle name="계산 3 4 3 5 2" xfId="6582"/>
    <cellStyle name="계산 3 4 3 6" xfId="2203"/>
    <cellStyle name="계산 3 4 3 7" xfId="2145"/>
    <cellStyle name="계산 3 4 4" xfId="2181"/>
    <cellStyle name="계산 3 5" xfId="459"/>
    <cellStyle name="계산 3 5 2" xfId="3195"/>
    <cellStyle name="계산 3 5 2 2" xfId="3636"/>
    <cellStyle name="계산 3 5 2 2 2" xfId="4686"/>
    <cellStyle name="계산 3 5 2 2 2 2" xfId="2972"/>
    <cellStyle name="계산 3 5 2 2 2 3" xfId="6542"/>
    <cellStyle name="계산 3 5 2 2 3" xfId="7278"/>
    <cellStyle name="계산 3 5 2 2 4" xfId="5856"/>
    <cellStyle name="계산 3 5 2 3" xfId="4422"/>
    <cellStyle name="계산 3 5 2 3 2" xfId="5548"/>
    <cellStyle name="계산 3 5 2 3 2 2" xfId="8307"/>
    <cellStyle name="계산 3 5 2 3 2 3" xfId="7244"/>
    <cellStyle name="계산 3 5 2 3 3" xfId="7799"/>
    <cellStyle name="계산 3 5 2 3 4" xfId="2793"/>
    <cellStyle name="계산 3 5 2 4" xfId="4852"/>
    <cellStyle name="계산 3 5 2 4 2" xfId="5701"/>
    <cellStyle name="계산 3 5 2 4 2 2" xfId="8459"/>
    <cellStyle name="계산 3 5 2 4 2 3" xfId="7525"/>
    <cellStyle name="계산 3 5 2 4 3" xfId="8057"/>
    <cellStyle name="계산 3 5 2 4 4" xfId="6771"/>
    <cellStyle name="계산 3 5 2 5" xfId="5917"/>
    <cellStyle name="계산 3 5 2 5 2" xfId="6902"/>
    <cellStyle name="계산 3 5 2 6" xfId="5342"/>
    <cellStyle name="계산 3 5 2 7" xfId="3912"/>
    <cellStyle name="계산 3 5 3" xfId="2352"/>
    <cellStyle name="계산 3 5 3 2" xfId="3516"/>
    <cellStyle name="계산 3 5 3 2 2" xfId="4633"/>
    <cellStyle name="계산 3 5 3 2 2 2" xfId="6863"/>
    <cellStyle name="계산 3 5 3 2 2 3" xfId="6479"/>
    <cellStyle name="계산 3 5 3 2 3" xfId="3696"/>
    <cellStyle name="계산 3 5 3 2 4" xfId="5805"/>
    <cellStyle name="계산 3 5 3 3" xfId="4253"/>
    <cellStyle name="계산 3 5 3 3 2" xfId="5498"/>
    <cellStyle name="계산 3 5 3 3 2 2" xfId="8267"/>
    <cellStyle name="계산 3 5 3 3 2 3" xfId="7155"/>
    <cellStyle name="계산 3 5 3 3 3" xfId="7658"/>
    <cellStyle name="계산 3 5 3 3 4" xfId="3766"/>
    <cellStyle name="계산 3 5 3 4" xfId="4812"/>
    <cellStyle name="계산 3 5 3 4 2" xfId="5661"/>
    <cellStyle name="계산 3 5 3 4 2 2" xfId="8419"/>
    <cellStyle name="계산 3 5 3 4 2 3" xfId="7485"/>
    <cellStyle name="계산 3 5 3 4 3" xfId="8017"/>
    <cellStyle name="계산 3 5 3 4 4" xfId="6673"/>
    <cellStyle name="계산 3 5 3 5" xfId="6180"/>
    <cellStyle name="계산 3 5 3 5 2" xfId="7350"/>
    <cellStyle name="계산 3 5 3 6" xfId="7908"/>
    <cellStyle name="계산 3 5 3 7" xfId="4898"/>
    <cellStyle name="계산 3 5 4" xfId="2869"/>
    <cellStyle name="계산 3 5 4 2" xfId="4307"/>
    <cellStyle name="계산 3 5 4 2 2" xfId="3756"/>
    <cellStyle name="계산 3 5 4 2 3" xfId="3072"/>
    <cellStyle name="계산 3 5 4 3" xfId="7957"/>
    <cellStyle name="계산 3 5 4 4" xfId="5166"/>
    <cellStyle name="계산 3 5 5" xfId="4087"/>
    <cellStyle name="계산 3 5 5 2" xfId="5307"/>
    <cellStyle name="계산 3 5 5 3" xfId="2106"/>
    <cellStyle name="계산 3 5 6" xfId="2555"/>
    <cellStyle name="계산 3 5 6 2" xfId="6980"/>
    <cellStyle name="계산 3 5 6 3" xfId="5176"/>
    <cellStyle name="계산 3 5 7" xfId="4030"/>
    <cellStyle name="계산 3 6" xfId="3079"/>
    <cellStyle name="계산 3 6 2" xfId="3278"/>
    <cellStyle name="계산 3 6 2 2" xfId="4450"/>
    <cellStyle name="계산 3 6 2 2 2" xfId="5740"/>
    <cellStyle name="계산 3 6 2 2 3" xfId="2954"/>
    <cellStyle name="계산 3 6 2 3" xfId="7738"/>
    <cellStyle name="계산 3 6 2 4" xfId="6267"/>
    <cellStyle name="계산 3 6 3" xfId="4312"/>
    <cellStyle name="계산 3 6 3 2" xfId="7936"/>
    <cellStyle name="계산 3 6 3 3" xfId="2933"/>
    <cellStyle name="계산 3 6 4" xfId="5951"/>
    <cellStyle name="계산 3 6 4 2" xfId="8536"/>
    <cellStyle name="계산 3 6 4 3" xfId="6977"/>
    <cellStyle name="계산 3 6 5" xfId="2454"/>
    <cellStyle name="계산 3 6 6" xfId="5130"/>
    <cellStyle name="계산 3 7" xfId="2137"/>
    <cellStyle name="계산 3 7 2" xfId="3410"/>
    <cellStyle name="계산 3 7 2 2" xfId="4533"/>
    <cellStyle name="계산 3 7 2 2 2" xfId="2493"/>
    <cellStyle name="계산 3 7 2 2 3" xfId="6375"/>
    <cellStyle name="계산 3 7 2 3" xfId="7898"/>
    <cellStyle name="계산 3 7 2 4" xfId="2552"/>
    <cellStyle name="계산 3 7 3" xfId="4131"/>
    <cellStyle name="계산 3 7 3 2" xfId="5392"/>
    <cellStyle name="계산 3 7 3 2 2" xfId="8167"/>
    <cellStyle name="계산 3 7 3 2 3" xfId="7047"/>
    <cellStyle name="계산 3 7 3 3" xfId="5168"/>
    <cellStyle name="계산 3 7 3 4" xfId="2926"/>
    <cellStyle name="계산 3 7 4" xfId="4055"/>
    <cellStyle name="계산 3 7 4 2" xfId="5359"/>
    <cellStyle name="계산 3 7 4 2 2" xfId="8144"/>
    <cellStyle name="계산 3 7 4 2 3" xfId="7006"/>
    <cellStyle name="계산 3 7 4 3" xfId="3801"/>
    <cellStyle name="계산 3 7 4 4" xfId="3767"/>
    <cellStyle name="계산 3 7 5" xfId="6189"/>
    <cellStyle name="계산 3 7 5 2" xfId="7363"/>
    <cellStyle name="계산 3 7 6" xfId="2961"/>
    <cellStyle name="계산 3 7 7" xfId="3290"/>
    <cellStyle name="계산 3 8" xfId="2502"/>
    <cellStyle name="계산 3 9" xfId="8591"/>
    <cellStyle name="계산 4" xfId="325"/>
    <cellStyle name="계산 4 10" xfId="8598"/>
    <cellStyle name="계산 4 2" xfId="358"/>
    <cellStyle name="계산 4 2 2" xfId="406"/>
    <cellStyle name="계산 4 2 2 2" xfId="3142"/>
    <cellStyle name="계산 4 2 2 2 2" xfId="3341"/>
    <cellStyle name="계산 4 2 2 2 2 2" xfId="4503"/>
    <cellStyle name="계산 4 2 2 2 2 2 2" xfId="6325"/>
    <cellStyle name="계산 4 2 2 2 2 2 3" xfId="6341"/>
    <cellStyle name="계산 4 2 2 2 2 3" xfId="3907"/>
    <cellStyle name="계산 4 2 2 2 2 4" xfId="3765"/>
    <cellStyle name="계산 4 2 2 2 3" xfId="4371"/>
    <cellStyle name="계산 4 2 2 2 3 2" xfId="7859"/>
    <cellStyle name="계산 4 2 2 2 3 3" xfId="4026"/>
    <cellStyle name="계산 4 2 2 2 4" xfId="5249"/>
    <cellStyle name="계산 4 2 2 2 4 2" xfId="8120"/>
    <cellStyle name="계산 4 2 2 2 4 3" xfId="5175"/>
    <cellStyle name="계산 4 2 2 2 5" xfId="6803"/>
    <cellStyle name="계산 4 2 2 2 6" xfId="6234"/>
    <cellStyle name="계산 4 2 2 3" xfId="2301"/>
    <cellStyle name="계산 4 2 2 3 2" xfId="3465"/>
    <cellStyle name="계산 4 2 2 3 2 2" xfId="4587"/>
    <cellStyle name="계산 4 2 2 3 2 2 2" xfId="6736"/>
    <cellStyle name="계산 4 2 2 3 2 2 3" xfId="6429"/>
    <cellStyle name="계산 4 2 2 3 2 3" xfId="5773"/>
    <cellStyle name="계산 4 2 2 3 2 4" xfId="5872"/>
    <cellStyle name="계산 4 2 2 3 3" xfId="4202"/>
    <cellStyle name="계산 4 2 2 3 3 2" xfId="5447"/>
    <cellStyle name="계산 4 2 2 3 3 2 2" xfId="8221"/>
    <cellStyle name="계산 4 2 2 3 3 2 3" xfId="7109"/>
    <cellStyle name="계산 4 2 2 3 3 3" xfId="3723"/>
    <cellStyle name="계산 4 2 2 3 3 4" xfId="5172"/>
    <cellStyle name="계산 4 2 2 3 4" xfId="4766"/>
    <cellStyle name="계산 4 2 2 3 4 2" xfId="5615"/>
    <cellStyle name="계산 4 2 2 3 4 2 2" xfId="8373"/>
    <cellStyle name="계산 4 2 2 3 4 2 3" xfId="7439"/>
    <cellStyle name="계산 4 2 2 3 4 3" xfId="4889"/>
    <cellStyle name="계산 4 2 2 3 4 4" xfId="6625"/>
    <cellStyle name="계산 4 2 2 3 5" xfId="5835"/>
    <cellStyle name="계산 4 2 2 3 5 2" xfId="6689"/>
    <cellStyle name="계산 4 2 2 3 6" xfId="2525"/>
    <cellStyle name="계산 4 2 2 3 7" xfId="6055"/>
    <cellStyle name="계산 4 2 2 4" xfId="5223"/>
    <cellStyle name="계산 4 2 3" xfId="467"/>
    <cellStyle name="계산 4 2 3 2" xfId="3203"/>
    <cellStyle name="계산 4 2 3 2 2" xfId="3644"/>
    <cellStyle name="계산 4 2 3 2 2 2" xfId="4693"/>
    <cellStyle name="계산 4 2 3 2 2 2 2" xfId="2848"/>
    <cellStyle name="계산 4 2 3 2 2 2 3" xfId="6549"/>
    <cellStyle name="계산 4 2 3 2 2 3" xfId="6693"/>
    <cellStyle name="계산 4 2 3 2 2 4" xfId="6257"/>
    <cellStyle name="계산 4 2 3 2 3" xfId="4430"/>
    <cellStyle name="계산 4 2 3 2 3 2" xfId="5555"/>
    <cellStyle name="계산 4 2 3 2 3 2 2" xfId="8314"/>
    <cellStyle name="계산 4 2 3 2 3 2 3" xfId="7252"/>
    <cellStyle name="계산 4 2 3 2 3 3" xfId="5117"/>
    <cellStyle name="계산 4 2 3 2 3 4" xfId="2148"/>
    <cellStyle name="계산 4 2 3 2 4" xfId="4859"/>
    <cellStyle name="계산 4 2 3 2 4 2" xfId="5708"/>
    <cellStyle name="계산 4 2 3 2 4 2 2" xfId="8466"/>
    <cellStyle name="계산 4 2 3 2 4 2 3" xfId="7532"/>
    <cellStyle name="계산 4 2 3 2 4 3" xfId="8064"/>
    <cellStyle name="계산 4 2 3 2 4 4" xfId="6779"/>
    <cellStyle name="계산 4 2 3 2 5" xfId="5109"/>
    <cellStyle name="계산 4 2 3 2 5 2" xfId="2856"/>
    <cellStyle name="계산 4 2 3 2 6" xfId="7695"/>
    <cellStyle name="계산 4 2 3 2 7" xfId="5174"/>
    <cellStyle name="계산 4 2 3 3" xfId="2360"/>
    <cellStyle name="계산 4 2 3 3 2" xfId="3524"/>
    <cellStyle name="계산 4 2 3 3 2 2" xfId="4641"/>
    <cellStyle name="계산 4 2 3 3 2 2 2" xfId="6848"/>
    <cellStyle name="계산 4 2 3 3 2 2 3" xfId="6487"/>
    <cellStyle name="계산 4 2 3 3 2 3" xfId="5306"/>
    <cellStyle name="계산 4 2 3 3 2 4" xfId="2876"/>
    <cellStyle name="계산 4 2 3 3 3" xfId="4261"/>
    <cellStyle name="계산 4 2 3 3 3 2" xfId="5506"/>
    <cellStyle name="계산 4 2 3 3 3 2 2" xfId="8275"/>
    <cellStyle name="계산 4 2 3 3 3 2 3" xfId="7163"/>
    <cellStyle name="계산 4 2 3 3 3 3" xfId="3945"/>
    <cellStyle name="계산 4 2 3 3 3 4" xfId="3964"/>
    <cellStyle name="계산 4 2 3 3 4" xfId="4820"/>
    <cellStyle name="계산 4 2 3 3 4 2" xfId="5669"/>
    <cellStyle name="계산 4 2 3 3 4 2 2" xfId="8427"/>
    <cellStyle name="계산 4 2 3 3 4 2 3" xfId="7493"/>
    <cellStyle name="계산 4 2 3 3 4 3" xfId="8025"/>
    <cellStyle name="계산 4 2 3 3 4 4" xfId="6681"/>
    <cellStyle name="계산 4 2 3 3 5" xfId="6169"/>
    <cellStyle name="계산 4 2 3 3 5 2" xfId="7332"/>
    <cellStyle name="계산 4 2 3 3 6" xfId="5110"/>
    <cellStyle name="계산 4 2 3 3 7" xfId="2097"/>
    <cellStyle name="계산 4 2 3 4" xfId="2642"/>
    <cellStyle name="계산 4 2 3 4 2" xfId="4282"/>
    <cellStyle name="계산 4 2 3 4 2 2" xfId="5316"/>
    <cellStyle name="계산 4 2 3 4 2 3" xfId="2745"/>
    <cellStyle name="계산 4 2 3 4 3" xfId="7559"/>
    <cellStyle name="계산 4 2 3 4 4" xfId="3255"/>
    <cellStyle name="계산 4 2 3 5" xfId="4094"/>
    <cellStyle name="계산 4 2 3 5 2" xfId="3823"/>
    <cellStyle name="계산 4 2 3 5 3" xfId="3374"/>
    <cellStyle name="계산 4 2 3 6" xfId="5904"/>
    <cellStyle name="계산 4 2 3 6 2" xfId="8509"/>
    <cellStyle name="계산 4 2 3 6 3" xfId="6852"/>
    <cellStyle name="계산 4 2 3 7" xfId="2693"/>
    <cellStyle name="계산 4 2 4" xfId="3110"/>
    <cellStyle name="계산 4 2 4 2" xfId="3309"/>
    <cellStyle name="계산 4 2 4 2 2" xfId="4475"/>
    <cellStyle name="계산 4 2 4 2 2 2" xfId="4992"/>
    <cellStyle name="계산 4 2 4 2 2 3" xfId="6312"/>
    <cellStyle name="계산 4 2 4 2 3" xfId="5797"/>
    <cellStyle name="계산 4 2 4 2 4" xfId="2370"/>
    <cellStyle name="계산 4 2 4 3" xfId="4341"/>
    <cellStyle name="계산 4 2 4 3 2" xfId="7366"/>
    <cellStyle name="계산 4 2 4 3 3" xfId="4031"/>
    <cellStyle name="계산 4 2 4 4" xfId="6184"/>
    <cellStyle name="계산 4 2 4 4 2" xfId="8576"/>
    <cellStyle name="계산 4 2 4 4 3" xfId="7356"/>
    <cellStyle name="계산 4 2 4 5" xfId="7806"/>
    <cellStyle name="계산 4 2 4 6" xfId="5955"/>
    <cellStyle name="계산 4 2 5" xfId="2267"/>
    <cellStyle name="계산 4 2 5 2" xfId="3437"/>
    <cellStyle name="계산 4 2 5 2 2" xfId="4559"/>
    <cellStyle name="계산 4 2 5 2 2 2" xfId="3848"/>
    <cellStyle name="계산 4 2 5 2 2 3" xfId="6401"/>
    <cellStyle name="계산 4 2 5 2 3" xfId="5873"/>
    <cellStyle name="계산 4 2 5 2 4" xfId="2853"/>
    <cellStyle name="계산 4 2 5 3" xfId="4174"/>
    <cellStyle name="계산 4 2 5 3 2" xfId="5419"/>
    <cellStyle name="계산 4 2 5 3 2 2" xfId="8193"/>
    <cellStyle name="계산 4 2 5 3 2 3" xfId="7081"/>
    <cellStyle name="계산 4 2 5 3 3" xfId="7838"/>
    <cellStyle name="계산 4 2 5 3 4" xfId="2595"/>
    <cellStyle name="계산 4 2 5 4" xfId="4738"/>
    <cellStyle name="계산 4 2 5 4 2" xfId="5587"/>
    <cellStyle name="계산 4 2 5 4 2 2" xfId="8345"/>
    <cellStyle name="계산 4 2 5 4 2 3" xfId="7411"/>
    <cellStyle name="계산 4 2 5 4 3" xfId="5005"/>
    <cellStyle name="계산 4 2 5 4 4" xfId="6597"/>
    <cellStyle name="계산 4 2 5 5" xfId="4929"/>
    <cellStyle name="계산 4 2 5 5 2" xfId="3665"/>
    <cellStyle name="계산 4 2 5 6" xfId="2402"/>
    <cellStyle name="계산 4 2 5 7" xfId="5097"/>
    <cellStyle name="계산 4 2 6" xfId="5136"/>
    <cellStyle name="계산 4 2 7" xfId="8619"/>
    <cellStyle name="계산 4 2 8" xfId="8686"/>
    <cellStyle name="계산 4 3" xfId="376"/>
    <cellStyle name="계산 4 3 2" xfId="115"/>
    <cellStyle name="계산 4 3 2 2" xfId="3080"/>
    <cellStyle name="계산 4 3 2 2 2" xfId="3279"/>
    <cellStyle name="계산 4 3 2 2 2 2" xfId="4451"/>
    <cellStyle name="계산 4 3 2 2 2 2 2" xfId="7563"/>
    <cellStyle name="계산 4 3 2 2 2 2 3" xfId="3008"/>
    <cellStyle name="계산 4 3 2 2 2 3" xfId="7863"/>
    <cellStyle name="계산 4 3 2 2 2 4" xfId="5830"/>
    <cellStyle name="계산 4 3 2 2 3" xfId="4313"/>
    <cellStyle name="계산 4 3 2 2 3 2" xfId="7720"/>
    <cellStyle name="계산 4 3 2 2 3 3" xfId="3597"/>
    <cellStyle name="계산 4 3 2 2 4" xfId="2978"/>
    <cellStyle name="계산 4 3 2 2 4 2" xfId="7849"/>
    <cellStyle name="계산 4 3 2 2 4 3" xfId="2368"/>
    <cellStyle name="계산 4 3 2 2 5" xfId="7553"/>
    <cellStyle name="계산 4 3 2 2 6" xfId="4935"/>
    <cellStyle name="계산 4 3 2 3" xfId="2138"/>
    <cellStyle name="계산 4 3 2 3 2" xfId="3411"/>
    <cellStyle name="계산 4 3 2 3 2 2" xfId="4534"/>
    <cellStyle name="계산 4 3 2 3 2 2 2" xfId="7875"/>
    <cellStyle name="계산 4 3 2 3 2 2 3" xfId="6376"/>
    <cellStyle name="계산 4 3 2 3 2 3" xfId="7681"/>
    <cellStyle name="계산 4 3 2 3 2 4" xfId="3732"/>
    <cellStyle name="계산 4 3 2 3 3" xfId="4132"/>
    <cellStyle name="계산 4 3 2 3 3 2" xfId="5393"/>
    <cellStyle name="계산 4 3 2 3 3 2 2" xfId="8168"/>
    <cellStyle name="계산 4 3 2 3 3 2 3" xfId="7048"/>
    <cellStyle name="계산 4 3 2 3 3 3" xfId="2234"/>
    <cellStyle name="계산 4 3 2 3 3 4" xfId="2535"/>
    <cellStyle name="계산 4 3 2 3 4" xfId="4054"/>
    <cellStyle name="계산 4 3 2 3 4 2" xfId="5358"/>
    <cellStyle name="계산 4 3 2 3 4 2 2" xfId="8143"/>
    <cellStyle name="계산 4 3 2 3 4 2 3" xfId="7005"/>
    <cellStyle name="계산 4 3 2 3 4 3" xfId="6035"/>
    <cellStyle name="계산 4 3 2 3 4 4" xfId="2682"/>
    <cellStyle name="계산 4 3 2 3 5" xfId="5939"/>
    <cellStyle name="계산 4 3 2 3 5 2" xfId="6939"/>
    <cellStyle name="계산 4 3 2 3 6" xfId="7666"/>
    <cellStyle name="계산 4 3 2 3 7" xfId="2207"/>
    <cellStyle name="계산 4 3 2 4" xfId="3033"/>
    <cellStyle name="계산 4 3 3" xfId="439"/>
    <cellStyle name="계산 4 3 3 2" xfId="3175"/>
    <cellStyle name="계산 4 3 3 2 2" xfId="3619"/>
    <cellStyle name="계산 4 3 3 2 2 2" xfId="4676"/>
    <cellStyle name="계산 4 3 3 2 2 2 2" xfId="5050"/>
    <cellStyle name="계산 4 3 3 2 2 2 3" xfId="6530"/>
    <cellStyle name="계산 4 3 3 2 2 3" xfId="7639"/>
    <cellStyle name="계산 4 3 3 2 2 4" xfId="3748"/>
    <cellStyle name="계산 4 3 3 2 3" xfId="4404"/>
    <cellStyle name="계산 4 3 3 2 3 2" xfId="5536"/>
    <cellStyle name="계산 4 3 3 2 3 2 2" xfId="8297"/>
    <cellStyle name="계산 4 3 3 2 3 2 3" xfId="7232"/>
    <cellStyle name="계산 4 3 3 2 3 3" xfId="7739"/>
    <cellStyle name="계산 4 3 3 2 3 4" xfId="2681"/>
    <cellStyle name="계산 4 3 3 2 4" xfId="4842"/>
    <cellStyle name="계산 4 3 3 2 4 2" xfId="5691"/>
    <cellStyle name="계산 4 3 3 2 4 2 2" xfId="8449"/>
    <cellStyle name="계산 4 3 3 2 4 2 3" xfId="7515"/>
    <cellStyle name="계산 4 3 3 2 4 3" xfId="8047"/>
    <cellStyle name="계산 4 3 3 2 4 4" xfId="6758"/>
    <cellStyle name="계산 4 3 3 2 5" xfId="2579"/>
    <cellStyle name="계산 4 3 3 2 5 2" xfId="5128"/>
    <cellStyle name="계산 4 3 3 2 6" xfId="7567"/>
    <cellStyle name="계산 4 3 3 2 7" xfId="4996"/>
    <cellStyle name="계산 4 3 3 3" xfId="2334"/>
    <cellStyle name="계산 4 3 3 3 2" xfId="3498"/>
    <cellStyle name="계산 4 3 3 3 2 2" xfId="4617"/>
    <cellStyle name="계산 4 3 3 3 2 2 2" xfId="3049"/>
    <cellStyle name="계산 4 3 3 3 2 2 3" xfId="6462"/>
    <cellStyle name="계산 4 3 3 3 2 3" xfId="5057"/>
    <cellStyle name="계산 4 3 3 3 2 4" xfId="5332"/>
    <cellStyle name="계산 4 3 3 3 3" xfId="4235"/>
    <cellStyle name="계산 4 3 3 3 3 2" xfId="5480"/>
    <cellStyle name="계산 4 3 3 3 3 2 2" xfId="8251"/>
    <cellStyle name="계산 4 3 3 3 3 2 3" xfId="7139"/>
    <cellStyle name="계산 4 3 3 3 3 3" xfId="7575"/>
    <cellStyle name="계산 4 3 3 3 3 4" xfId="3239"/>
    <cellStyle name="계산 4 3 3 3 4" xfId="4796"/>
    <cellStyle name="계산 4 3 3 3 4 2" xfId="5645"/>
    <cellStyle name="계산 4 3 3 3 4 2 2" xfId="8403"/>
    <cellStyle name="계산 4 3 3 3 4 2 3" xfId="7469"/>
    <cellStyle name="계산 4 3 3 3 4 3" xfId="8001"/>
    <cellStyle name="계산 4 3 3 3 4 4" xfId="6656"/>
    <cellStyle name="계산 4 3 3 3 5" xfId="5126"/>
    <cellStyle name="계산 4 3 3 3 5 2" xfId="2528"/>
    <cellStyle name="계산 4 3 3 3 6" xfId="7610"/>
    <cellStyle name="계산 4 3 3 3 7" xfId="3560"/>
    <cellStyle name="계산 4 3 3 4" xfId="2085"/>
    <cellStyle name="계산 4 3 3 4 2" xfId="4126"/>
    <cellStyle name="계산 4 3 3 4 2 2" xfId="7893"/>
    <cellStyle name="계산 4 3 3 4 2 3" xfId="2541"/>
    <cellStyle name="계산 4 3 3 4 3" xfId="7950"/>
    <cellStyle name="계산 4 3 3 4 4" xfId="6293"/>
    <cellStyle name="계산 4 3 3 5" xfId="4075"/>
    <cellStyle name="계산 4 3 3 5 2" xfId="7820"/>
    <cellStyle name="계산 4 3 3 5 3" xfId="3685"/>
    <cellStyle name="계산 4 3 3 6" xfId="4717"/>
    <cellStyle name="계산 4 3 3 6 2" xfId="2891"/>
    <cellStyle name="계산 4 3 3 6 3" xfId="3735"/>
    <cellStyle name="계산 4 3 3 7" xfId="2878"/>
    <cellStyle name="계산 4 3 4" xfId="3126"/>
    <cellStyle name="계산 4 3 4 2" xfId="3325"/>
    <cellStyle name="계산 4 3 4 2 2" xfId="4488"/>
    <cellStyle name="계산 4 3 4 2 2 2" xfId="2177"/>
    <cellStyle name="계산 4 3 4 2 2 3" xfId="6326"/>
    <cellStyle name="계산 4 3 4 2 3" xfId="7826"/>
    <cellStyle name="계산 4 3 4 2 4" xfId="5736"/>
    <cellStyle name="계산 4 3 4 3" xfId="4356"/>
    <cellStyle name="계산 4 3 4 3 2" xfId="7887"/>
    <cellStyle name="계산 4 3 4 3 3" xfId="2990"/>
    <cellStyle name="계산 4 3 4 4" xfId="6164"/>
    <cellStyle name="계산 4 3 4 4 2" xfId="8565"/>
    <cellStyle name="계산 4 3 4 4 3" xfId="7325"/>
    <cellStyle name="계산 4 3 4 5" xfId="7964"/>
    <cellStyle name="계산 4 3 4 6" xfId="5208"/>
    <cellStyle name="계산 4 3 5" xfId="2281"/>
    <cellStyle name="계산 4 3 5 2" xfId="3450"/>
    <cellStyle name="계산 4 3 5 2 2" xfId="4572"/>
    <cellStyle name="계산 4 3 5 2 2 2" xfId="7837"/>
    <cellStyle name="계산 4 3 5 2 2 3" xfId="6414"/>
    <cellStyle name="계산 4 3 5 2 3" xfId="6129"/>
    <cellStyle name="계산 4 3 5 2 4" xfId="5183"/>
    <cellStyle name="계산 4 3 5 3" xfId="4187"/>
    <cellStyle name="계산 4 3 5 3 2" xfId="5432"/>
    <cellStyle name="계산 4 3 5 3 2 2" xfId="8206"/>
    <cellStyle name="계산 4 3 5 3 2 3" xfId="7094"/>
    <cellStyle name="계산 4 3 5 3 3" xfId="7323"/>
    <cellStyle name="계산 4 3 5 3 4" xfId="2190"/>
    <cellStyle name="계산 4 3 5 4" xfId="4751"/>
    <cellStyle name="계산 4 3 5 4 2" xfId="5600"/>
    <cellStyle name="계산 4 3 5 4 2 2" xfId="8358"/>
    <cellStyle name="계산 4 3 5 4 2 3" xfId="7424"/>
    <cellStyle name="계산 4 3 5 4 3" xfId="5106"/>
    <cellStyle name="계산 4 3 5 4 4" xfId="6610"/>
    <cellStyle name="계산 4 3 5 5" xfId="6154"/>
    <cellStyle name="계산 4 3 5 5 2" xfId="7292"/>
    <cellStyle name="계산 4 3 5 6" xfId="7751"/>
    <cellStyle name="계산 4 3 5 7" xfId="5771"/>
    <cellStyle name="계산 4 3 6" xfId="4033"/>
    <cellStyle name="계산 4 4" xfId="455"/>
    <cellStyle name="계산 4 4 2" xfId="3191"/>
    <cellStyle name="계산 4 4 2 2" xfId="3375"/>
    <cellStyle name="계산 4 4 2 2 2" xfId="4523"/>
    <cellStyle name="계산 4 4 2 2 2 2" xfId="7339"/>
    <cellStyle name="계산 4 4 2 2 2 3" xfId="6365"/>
    <cellStyle name="계산 4 4 2 2 3" xfId="2453"/>
    <cellStyle name="계산 4 4 2 2 4" xfId="5140"/>
    <cellStyle name="계산 4 4 2 3" xfId="4418"/>
    <cellStyle name="계산 4 4 2 3 2" xfId="6883"/>
    <cellStyle name="계산 4 4 2 3 3" xfId="2484"/>
    <cellStyle name="계산 4 4 2 4" xfId="2419"/>
    <cellStyle name="계산 4 4 2 4 2" xfId="7911"/>
    <cellStyle name="계산 4 4 2 4 3" xfId="6301"/>
    <cellStyle name="계산 4 4 2 5" xfId="7716"/>
    <cellStyle name="계산 4 4 2 6" xfId="5882"/>
    <cellStyle name="계산 4 4 3" xfId="2348"/>
    <cellStyle name="계산 4 4 3 2" xfId="3512"/>
    <cellStyle name="계산 4 4 3 2 2" xfId="4629"/>
    <cellStyle name="계산 4 4 3 2 2 2" xfId="3591"/>
    <cellStyle name="계산 4 4 3 2 2 3" xfId="6475"/>
    <cellStyle name="계산 4 4 3 2 3" xfId="2721"/>
    <cellStyle name="계산 4 4 3 2 4" xfId="2725"/>
    <cellStyle name="계산 4 4 3 3" xfId="4249"/>
    <cellStyle name="계산 4 4 3 3 2" xfId="5494"/>
    <cellStyle name="계산 4 4 3 3 2 2" xfId="8263"/>
    <cellStyle name="계산 4 4 3 3 2 3" xfId="7151"/>
    <cellStyle name="계산 4 4 3 3 3" xfId="7965"/>
    <cellStyle name="계산 4 4 3 3 4" xfId="3883"/>
    <cellStyle name="계산 4 4 3 4" xfId="4808"/>
    <cellStyle name="계산 4 4 3 4 2" xfId="5657"/>
    <cellStyle name="계산 4 4 3 4 2 2" xfId="8415"/>
    <cellStyle name="계산 4 4 3 4 2 3" xfId="7481"/>
    <cellStyle name="계산 4 4 3 4 3" xfId="8013"/>
    <cellStyle name="계산 4 4 3 4 4" xfId="6669"/>
    <cellStyle name="계산 4 4 3 5" xfId="6195"/>
    <cellStyle name="계산 4 4 3 5 2" xfId="7381"/>
    <cellStyle name="계산 4 4 3 6" xfId="3999"/>
    <cellStyle name="계산 4 4 3 7" xfId="4986"/>
    <cellStyle name="계산 4 4 4" xfId="2200"/>
    <cellStyle name="계산 4 5" xfId="435"/>
    <cellStyle name="계산 4 5 2" xfId="3171"/>
    <cellStyle name="계산 4 5 2 2" xfId="3615"/>
    <cellStyle name="계산 4 5 2 2 2" xfId="4674"/>
    <cellStyle name="계산 4 5 2 2 2 2" xfId="5815"/>
    <cellStyle name="계산 4 5 2 2 2 3" xfId="6528"/>
    <cellStyle name="계산 4 5 2 2 3" xfId="7200"/>
    <cellStyle name="계산 4 5 2 2 4" xfId="3668"/>
    <cellStyle name="계산 4 5 2 3" xfId="4400"/>
    <cellStyle name="계산 4 5 2 3 2" xfId="5532"/>
    <cellStyle name="계산 4 5 2 3 2 2" xfId="8295"/>
    <cellStyle name="계산 4 5 2 3 2 3" xfId="7230"/>
    <cellStyle name="계산 4 5 2 3 3" xfId="6577"/>
    <cellStyle name="계산 4 5 2 3 4" xfId="3770"/>
    <cellStyle name="계산 4 5 2 4" xfId="4840"/>
    <cellStyle name="계산 4 5 2 4 2" xfId="5689"/>
    <cellStyle name="계산 4 5 2 4 2 2" xfId="8447"/>
    <cellStyle name="계산 4 5 2 4 2 3" xfId="7513"/>
    <cellStyle name="계산 4 5 2 4 3" xfId="8045"/>
    <cellStyle name="계산 4 5 2 4 4" xfId="6756"/>
    <cellStyle name="계산 4 5 2 5" xfId="4985"/>
    <cellStyle name="계산 4 5 2 5 2" xfId="2904"/>
    <cellStyle name="계산 4 5 2 6" xfId="5199"/>
    <cellStyle name="계산 4 5 2 7" xfId="6023"/>
    <cellStyle name="계산 4 5 3" xfId="2330"/>
    <cellStyle name="계산 4 5 3 2" xfId="3494"/>
    <cellStyle name="계산 4 5 3 2 2" xfId="4615"/>
    <cellStyle name="계산 4 5 3 2 2 2" xfId="6838"/>
    <cellStyle name="계산 4 5 3 2 2 3" xfId="6458"/>
    <cellStyle name="계산 4 5 3 2 3" xfId="6205"/>
    <cellStyle name="계산 4 5 3 2 4" xfId="2939"/>
    <cellStyle name="계산 4 5 3 3" xfId="4231"/>
    <cellStyle name="계산 4 5 3 3 2" xfId="5476"/>
    <cellStyle name="계산 4 5 3 3 2 2" xfId="8249"/>
    <cellStyle name="계산 4 5 3 3 2 3" xfId="7137"/>
    <cellStyle name="계산 4 5 3 3 3" xfId="7770"/>
    <cellStyle name="계산 4 5 3 3 4" xfId="5752"/>
    <cellStyle name="계산 4 5 3 4" xfId="4794"/>
    <cellStyle name="계산 4 5 3 4 2" xfId="5643"/>
    <cellStyle name="계산 4 5 3 4 2 2" xfId="8401"/>
    <cellStyle name="계산 4 5 3 4 2 3" xfId="7467"/>
    <cellStyle name="계산 4 5 3 4 3" xfId="7999"/>
    <cellStyle name="계산 4 5 3 4 4" xfId="6653"/>
    <cellStyle name="계산 4 5 3 5" xfId="2382"/>
    <cellStyle name="계산 4 5 3 5 2" xfId="2414"/>
    <cellStyle name="계산 4 5 3 6" xfId="7922"/>
    <cellStyle name="계산 4 5 3 7" xfId="5999"/>
    <cellStyle name="계산 4 5 4" xfId="2220"/>
    <cellStyle name="계산 4 5 4 2" xfId="4149"/>
    <cellStyle name="계산 4 5 4 2 2" xfId="6807"/>
    <cellStyle name="계산 4 5 4 2 3" xfId="2450"/>
    <cellStyle name="계산 4 5 4 3" xfId="6927"/>
    <cellStyle name="계산 4 5 4 4" xfId="3870"/>
    <cellStyle name="계산 4 5 5" xfId="4071"/>
    <cellStyle name="계산 4 5 5 2" xfId="7674"/>
    <cellStyle name="계산 4 5 5 3" xfId="2135"/>
    <cellStyle name="계산 4 5 6" xfId="5845"/>
    <cellStyle name="계산 4 5 6 2" xfId="8493"/>
    <cellStyle name="계산 4 5 6 3" xfId="6717"/>
    <cellStyle name="계산 4 5 7" xfId="2841"/>
    <cellStyle name="계산 4 6" xfId="3094"/>
    <cellStyle name="계산 4 6 2" xfId="3293"/>
    <cellStyle name="계산 4 6 2 2" xfId="4462"/>
    <cellStyle name="계산 4 6 2 2 2" xfId="3673"/>
    <cellStyle name="계산 4 6 2 2 3" xfId="2965"/>
    <cellStyle name="계산 4 6 2 3" xfId="6905"/>
    <cellStyle name="계산 4 6 2 4" xfId="3056"/>
    <cellStyle name="계산 4 6 3" xfId="4326"/>
    <cellStyle name="계산 4 6 3 2" xfId="7821"/>
    <cellStyle name="계산 4 6 3 3" xfId="2611"/>
    <cellStyle name="계산 4 6 4" xfId="5197"/>
    <cellStyle name="계산 4 6 4 2" xfId="8111"/>
    <cellStyle name="계산 4 6 4 3" xfId="5040"/>
    <cellStyle name="계산 4 6 5" xfId="2509"/>
    <cellStyle name="계산 4 6 6" xfId="3970"/>
    <cellStyle name="계산 4 7" xfId="2246"/>
    <cellStyle name="계산 4 7 2" xfId="3424"/>
    <cellStyle name="계산 4 7 2 2" xfId="4546"/>
    <cellStyle name="계산 4 7 2 2 2" xfId="7847"/>
    <cellStyle name="계산 4 7 2 2 3" xfId="6388"/>
    <cellStyle name="계산 4 7 2 3" xfId="7841"/>
    <cellStyle name="계산 4 7 2 4" xfId="6108"/>
    <cellStyle name="계산 4 7 3" xfId="4160"/>
    <cellStyle name="계산 4 7 3 2" xfId="5406"/>
    <cellStyle name="계산 4 7 3 2 2" xfId="8180"/>
    <cellStyle name="계산 4 7 3 2 3" xfId="7067"/>
    <cellStyle name="계산 4 7 3 3" xfId="7910"/>
    <cellStyle name="계산 4 7 3 4" xfId="3812"/>
    <cellStyle name="계산 4 7 4" xfId="4725"/>
    <cellStyle name="계산 4 7 4 2" xfId="5574"/>
    <cellStyle name="계산 4 7 4 2 2" xfId="8332"/>
    <cellStyle name="계산 4 7 4 2 3" xfId="7398"/>
    <cellStyle name="계산 4 7 4 3" xfId="3635"/>
    <cellStyle name="계산 4 7 4 4" xfId="6584"/>
    <cellStyle name="계산 4 7 5" xfId="5852"/>
    <cellStyle name="계산 4 7 5 2" xfId="6737"/>
    <cellStyle name="계산 4 7 6" xfId="2589"/>
    <cellStyle name="계산 4 7 7" xfId="6059"/>
    <cellStyle name="계산 4 8" xfId="3799"/>
    <cellStyle name="계산 4 9" xfId="8630"/>
    <cellStyle name="계산 5" xfId="1098"/>
    <cellStyle name="계산 5 2" xfId="3212"/>
    <cellStyle name="계산 5 2 2" xfId="3653"/>
    <cellStyle name="계산 5 2 2 2" xfId="4701"/>
    <cellStyle name="계산 5 2 2 2 2" xfId="5192"/>
    <cellStyle name="계산 5 2 2 2 3" xfId="6557"/>
    <cellStyle name="계산 5 2 2 3" xfId="7759"/>
    <cellStyle name="계산 5 2 2 4" xfId="3757"/>
    <cellStyle name="계산 5 2 3" xfId="4439"/>
    <cellStyle name="계산 5 2 3 2" xfId="5564"/>
    <cellStyle name="계산 5 2 3 2 2" xfId="8322"/>
    <cellStyle name="계산 5 2 3 2 3" xfId="7260"/>
    <cellStyle name="계산 5 2 3 3" xfId="7753"/>
    <cellStyle name="계산 5 2 3 4" xfId="3700"/>
    <cellStyle name="계산 5 2 4" xfId="4867"/>
    <cellStyle name="계산 5 2 4 2" xfId="5716"/>
    <cellStyle name="계산 5 2 4 2 2" xfId="8474"/>
    <cellStyle name="계산 5 2 4 2 3" xfId="7540"/>
    <cellStyle name="계산 5 2 4 3" xfId="8072"/>
    <cellStyle name="계산 5 2 4 4" xfId="6787"/>
    <cellStyle name="계산 5 2 5" xfId="5313"/>
    <cellStyle name="계산 5 2 5 2" xfId="3011"/>
    <cellStyle name="계산 5 2 6" xfId="6703"/>
    <cellStyle name="계산 5 2 7" xfId="5767"/>
    <cellStyle name="계산 5 3" xfId="2649"/>
    <cellStyle name="계산 5 3 2" xfId="3539"/>
    <cellStyle name="계산 5 3 2 2" xfId="4650"/>
    <cellStyle name="계산 5 3 2 2 2" xfId="5297"/>
    <cellStyle name="계산 5 3 2 2 3" xfId="6497"/>
    <cellStyle name="계산 5 3 2 3" xfId="6942"/>
    <cellStyle name="계산 5 3 2 4" xfId="3920"/>
    <cellStyle name="계산 5 3 3" xfId="4284"/>
    <cellStyle name="계산 5 3 3 2" xfId="7748"/>
    <cellStyle name="계산 5 3 3 3" xfId="2405"/>
    <cellStyle name="계산 5 3 4" xfId="2168"/>
    <cellStyle name="계산 5 3 4 2" xfId="6701"/>
    <cellStyle name="계산 5 3 4 3" xfId="5160"/>
    <cellStyle name="계산 5 3 5" xfId="6878"/>
    <cellStyle name="계산 5 3 6" xfId="6295"/>
    <cellStyle name="계산 5 4" xfId="2603"/>
    <cellStyle name="계산 5 4 2" xfId="4278"/>
    <cellStyle name="계산 5 4 2 2" xfId="7721"/>
    <cellStyle name="계산 5 4 2 3" xfId="3800"/>
    <cellStyle name="계산 5 4 3" xfId="2680"/>
    <cellStyle name="계산 5 4 4" xfId="5832"/>
    <cellStyle name="계산 5 5" xfId="4107"/>
    <cellStyle name="계산 5 5 2" xfId="5372"/>
    <cellStyle name="계산 5 5 2 2" xfId="8150"/>
    <cellStyle name="계산 5 5 2 3" xfId="7030"/>
    <cellStyle name="계산 5 5 3" xfId="2423"/>
    <cellStyle name="계산 5 5 4" xfId="2767"/>
    <cellStyle name="계산 5 6" xfId="4122"/>
    <cellStyle name="계산 5 6 2" xfId="5387"/>
    <cellStyle name="계산 5 6 2 2" xfId="8165"/>
    <cellStyle name="계산 5 6 2 3" xfId="7045"/>
    <cellStyle name="계산 5 6 3" xfId="7886"/>
    <cellStyle name="계산 5 6 4" xfId="5788"/>
    <cellStyle name="계산 5 7" xfId="5102"/>
    <cellStyle name="계산 5 7 2" xfId="2096"/>
    <cellStyle name="계산 5 8" xfId="5961"/>
    <cellStyle name="계산 5 9" xfId="3568"/>
    <cellStyle name="계산 6" xfId="8694"/>
    <cellStyle name="고정소숫점" xfId="13"/>
    <cellStyle name="고정소숫점 2" xfId="116"/>
    <cellStyle name="고정소숫점_001. 시계열에 의한 인구" xfId="117"/>
    <cellStyle name="고정출력1" xfId="14"/>
    <cellStyle name="고정출력1 2" xfId="119"/>
    <cellStyle name="고정출력1_001. 시계열에 의한 인구" xfId="120"/>
    <cellStyle name="고정출력2" xfId="15"/>
    <cellStyle name="고정출력2 2" xfId="122"/>
    <cellStyle name="고정출력2_001. 시계열에 의한 인구" xfId="123"/>
    <cellStyle name="나쁨 2" xfId="124"/>
    <cellStyle name="나쁨 2 2" xfId="1101"/>
    <cellStyle name="나쁨 3" xfId="125"/>
    <cellStyle name="나쁨 4" xfId="326"/>
    <cellStyle name="나쁨 5" xfId="1100"/>
    <cellStyle name="날짜" xfId="16"/>
    <cellStyle name="날짜 2" xfId="127"/>
    <cellStyle name="날짜_001. 시계열에 의한 인구" xfId="128"/>
    <cellStyle name="내역서" xfId="129"/>
    <cellStyle name="내역서 2" xfId="347"/>
    <cellStyle name="내역서 3" xfId="365"/>
    <cellStyle name="달러" xfId="17"/>
    <cellStyle name="달러 2" xfId="130"/>
    <cellStyle name="달러_001. 시계열에 의한 인구" xfId="131"/>
    <cellStyle name="뒤에 오는 하이퍼링크_0829광역시원단위추정(최종).xls Chart 1" xfId="18"/>
    <cellStyle name="똿뗦먛귟 [0.00]_PRODUCT DETAIL Q1" xfId="132"/>
    <cellStyle name="똿뗦먛귟_PRODUCT DETAIL Q1" xfId="133"/>
    <cellStyle name="메모 2" xfId="134"/>
    <cellStyle name="메모 2 10" xfId="8597"/>
    <cellStyle name="메모 2 11" xfId="8672"/>
    <cellStyle name="메모 2 12" xfId="8691"/>
    <cellStyle name="메모 2 2" xfId="348"/>
    <cellStyle name="메모 2 2 2" xfId="411"/>
    <cellStyle name="메모 2 2 2 2" xfId="3147"/>
    <cellStyle name="메모 2 2 2 2 2" xfId="3346"/>
    <cellStyle name="메모 2 2 2 2 2 2" xfId="4508"/>
    <cellStyle name="메모 2 2 2 2 2 2 2" xfId="6707"/>
    <cellStyle name="메모 2 2 2 2 2 2 3" xfId="6346"/>
    <cellStyle name="메모 2 2 2 2 2 3" xfId="7688"/>
    <cellStyle name="메모 2 2 2 2 2 4" xfId="5065"/>
    <cellStyle name="메모 2 2 2 2 3" xfId="4376"/>
    <cellStyle name="메모 2 2 2 2 3 2" xfId="7708"/>
    <cellStyle name="메모 2 2 2 2 3 3" xfId="3265"/>
    <cellStyle name="메모 2 2 2 2 4" xfId="6157"/>
    <cellStyle name="메모 2 2 2 2 4 2" xfId="8563"/>
    <cellStyle name="메모 2 2 2 2 4 3" xfId="7301"/>
    <cellStyle name="메모 2 2 2 2 5" xfId="3667"/>
    <cellStyle name="메모 2 2 2 2 6" xfId="3245"/>
    <cellStyle name="메모 2 2 2 3" xfId="2306"/>
    <cellStyle name="메모 2 2 2 3 2" xfId="3470"/>
    <cellStyle name="메모 2 2 2 3 2 2" xfId="4592"/>
    <cellStyle name="메모 2 2 2 3 2 2 2" xfId="4006"/>
    <cellStyle name="메모 2 2 2 3 2 2 3" xfId="6434"/>
    <cellStyle name="메모 2 2 2 3 2 3" xfId="5250"/>
    <cellStyle name="메모 2 2 2 3 2 4" xfId="5204"/>
    <cellStyle name="메모 2 2 2 3 3" xfId="4207"/>
    <cellStyle name="메모 2 2 2 3 3 2" xfId="5452"/>
    <cellStyle name="메모 2 2 2 3 3 2 2" xfId="8226"/>
    <cellStyle name="메모 2 2 2 3 3 2 3" xfId="7114"/>
    <cellStyle name="메모 2 2 2 3 3 3" xfId="7946"/>
    <cellStyle name="메모 2 2 2 3 3 4" xfId="5745"/>
    <cellStyle name="메모 2 2 2 3 4" xfId="4771"/>
    <cellStyle name="메모 2 2 2 3 4 2" xfId="5620"/>
    <cellStyle name="메모 2 2 2 3 4 2 2" xfId="8378"/>
    <cellStyle name="메모 2 2 2 3 4 2 3" xfId="7444"/>
    <cellStyle name="메모 2 2 2 3 4 3" xfId="6021"/>
    <cellStyle name="메모 2 2 2 3 4 4" xfId="6630"/>
    <cellStyle name="메모 2 2 2 3 5" xfId="5072"/>
    <cellStyle name="메모 2 2 2 3 5 2" xfId="5291"/>
    <cellStyle name="메모 2 2 2 3 6" xfId="7022"/>
    <cellStyle name="메모 2 2 2 3 7" xfId="6278"/>
    <cellStyle name="메모 2 2 2 4" xfId="5004"/>
    <cellStyle name="메모 2 2 3" xfId="469"/>
    <cellStyle name="메모 2 2 3 2" xfId="3205"/>
    <cellStyle name="메모 2 2 3 2 2" xfId="3384"/>
    <cellStyle name="메모 2 2 3 2 2 2" xfId="3714"/>
    <cellStyle name="메모 2 2 3 2 2 2 2" xfId="4713"/>
    <cellStyle name="메모 2 2 3 2 2 2 2 2" xfId="3815"/>
    <cellStyle name="메모 2 2 3 2 2 2 2 3" xfId="6579"/>
    <cellStyle name="메모 2 2 3 2 2 2 3" xfId="7710"/>
    <cellStyle name="메모 2 2 3 2 2 2 4" xfId="6143"/>
    <cellStyle name="메모 2 2 3 2 2 3" xfId="4529"/>
    <cellStyle name="메모 2 2 3 2 2 3 2" xfId="7844"/>
    <cellStyle name="메모 2 2 3 2 2 3 3" xfId="6371"/>
    <cellStyle name="메모 2 2 3 2 2 4" xfId="5976"/>
    <cellStyle name="메모 2 2 3 2 2 4 2" xfId="8543"/>
    <cellStyle name="메모 2 2 3 2 2 4 3" xfId="7021"/>
    <cellStyle name="메모 2 2 3 2 2 5" xfId="2239"/>
    <cellStyle name="메모 2 2 3 2 2 6" xfId="2377"/>
    <cellStyle name="메모 2 2 3 2 3" xfId="3646"/>
    <cellStyle name="메모 2 2 3 2 3 2" xfId="4695"/>
    <cellStyle name="메모 2 2 3 2 3 2 2" xfId="6299"/>
    <cellStyle name="메모 2 2 3 2 3 2 3" xfId="6551"/>
    <cellStyle name="메모 2 2 3 2 3 3" xfId="7286"/>
    <cellStyle name="메모 2 2 3 2 3 4" xfId="6067"/>
    <cellStyle name="메모 2 2 3 2 4" xfId="4432"/>
    <cellStyle name="메모 2 2 3 2 4 2" xfId="5557"/>
    <cellStyle name="메모 2 2 3 2 4 2 2" xfId="8316"/>
    <cellStyle name="메모 2 2 3 2 4 2 3" xfId="7254"/>
    <cellStyle name="메모 2 2 3 2 4 3" xfId="7945"/>
    <cellStyle name="메모 2 2 3 2 4 4" xfId="2196"/>
    <cellStyle name="메모 2 2 3 2 5" xfId="4861"/>
    <cellStyle name="메모 2 2 3 2 5 2" xfId="5710"/>
    <cellStyle name="메모 2 2 3 2 5 2 2" xfId="8468"/>
    <cellStyle name="메모 2 2 3 2 5 2 3" xfId="7534"/>
    <cellStyle name="메모 2 2 3 2 5 3" xfId="8066"/>
    <cellStyle name="메모 2 2 3 2 5 4" xfId="6781"/>
    <cellStyle name="메모 2 2 3 2 6" xfId="2427"/>
    <cellStyle name="메모 2 2 3 2 6 2" xfId="5866"/>
    <cellStyle name="메모 2 2 3 2 7" xfId="5870"/>
    <cellStyle name="메모 2 2 3 2 8" xfId="2636"/>
    <cellStyle name="메모 2 2 3 3" xfId="2362"/>
    <cellStyle name="메모 2 2 3 3 2" xfId="3526"/>
    <cellStyle name="메모 2 2 3 3 2 2" xfId="4643"/>
    <cellStyle name="메모 2 2 3 3 2 2 2" xfId="2083"/>
    <cellStyle name="메모 2 2 3 3 2 2 3" xfId="6489"/>
    <cellStyle name="메모 2 2 3 3 2 3" xfId="3826"/>
    <cellStyle name="메모 2 2 3 3 2 4" xfId="2854"/>
    <cellStyle name="메모 2 2 3 3 3" xfId="4263"/>
    <cellStyle name="메모 2 2 3 3 3 2" xfId="5508"/>
    <cellStyle name="메모 2 2 3 3 3 2 2" xfId="8277"/>
    <cellStyle name="메모 2 2 3 3 3 2 3" xfId="7165"/>
    <cellStyle name="메모 2 2 3 3 3 3" xfId="6814"/>
    <cellStyle name="메모 2 2 3 3 3 4" xfId="6058"/>
    <cellStyle name="메모 2 2 3 3 4" xfId="4822"/>
    <cellStyle name="메모 2 2 3 3 4 2" xfId="5671"/>
    <cellStyle name="메모 2 2 3 3 4 2 2" xfId="8429"/>
    <cellStyle name="메모 2 2 3 3 4 2 3" xfId="7495"/>
    <cellStyle name="메모 2 2 3 3 4 3" xfId="8027"/>
    <cellStyle name="메모 2 2 3 3 4 4" xfId="6683"/>
    <cellStyle name="메모 2 2 3 3 5" xfId="4038"/>
    <cellStyle name="메모 2 2 3 3 5 2" xfId="3853"/>
    <cellStyle name="메모 2 2 3 3 6" xfId="5232"/>
    <cellStyle name="메모 2 2 3 3 7" xfId="3931"/>
    <cellStyle name="메모 2 2 3 4" xfId="2921"/>
    <cellStyle name="메모 2 2 3 4 2" xfId="3551"/>
    <cellStyle name="메모 2 2 3 4 2 2" xfId="4660"/>
    <cellStyle name="메모 2 2 3 4 2 2 2" xfId="3538"/>
    <cellStyle name="메모 2 2 3 4 2 2 3" xfId="6507"/>
    <cellStyle name="메모 2 2 3 4 2 3" xfId="3941"/>
    <cellStyle name="메모 2 2 3 4 2 4" xfId="2201"/>
    <cellStyle name="메모 2 2 3 4 3" xfId="4308"/>
    <cellStyle name="메모 2 2 3 4 3 2" xfId="4882"/>
    <cellStyle name="메모 2 2 3 4 3 3" xfId="2520"/>
    <cellStyle name="메모 2 2 3 4 4" xfId="5853"/>
    <cellStyle name="메모 2 2 3 4 4 2" xfId="8498"/>
    <cellStyle name="메모 2 2 3 4 4 3" xfId="6738"/>
    <cellStyle name="메모 2 2 3 4 5" xfId="7650"/>
    <cellStyle name="메모 2 2 3 4 6" xfId="2494"/>
    <cellStyle name="메모 2 2 3 5" xfId="2867"/>
    <cellStyle name="메모 2 2 3 5 2" xfId="4306"/>
    <cellStyle name="메모 2 2 3 5 2 2" xfId="5056"/>
    <cellStyle name="메모 2 2 3 5 2 3" xfId="2112"/>
    <cellStyle name="메모 2 2 3 5 3" xfId="6983"/>
    <cellStyle name="메모 2 2 3 5 4" xfId="2881"/>
    <cellStyle name="메모 2 2 3 6" xfId="4096"/>
    <cellStyle name="메모 2 2 3 6 2" xfId="6064"/>
    <cellStyle name="메모 2 2 3 6 3" xfId="5302"/>
    <cellStyle name="메모 2 2 3 7" xfId="2512"/>
    <cellStyle name="메모 2 2 3 7 2" xfId="5760"/>
    <cellStyle name="메모 2 2 3 7 3" xfId="6269"/>
    <cellStyle name="메모 2 2 3 8" xfId="4914"/>
    <cellStyle name="메모 2 2 4" xfId="3100"/>
    <cellStyle name="메모 2 2 4 2" xfId="3299"/>
    <cellStyle name="메모 2 2 4 2 2" xfId="4468"/>
    <cellStyle name="메모 2 2 4 2 2 2" xfId="5041"/>
    <cellStyle name="메모 2 2 4 2 2 3" xfId="2105"/>
    <cellStyle name="메모 2 2 4 2 3" xfId="5025"/>
    <cellStyle name="메모 2 2 4 2 4" xfId="5159"/>
    <cellStyle name="메모 2 2 4 3" xfId="4332"/>
    <cellStyle name="메모 2 2 4 3 2" xfId="7313"/>
    <cellStyle name="메모 2 2 4 3 3" xfId="5151"/>
    <cellStyle name="메모 2 2 4 4" xfId="6168"/>
    <cellStyle name="메모 2 2 4 4 2" xfId="8567"/>
    <cellStyle name="메모 2 2 4 4 3" xfId="7331"/>
    <cellStyle name="메모 2 2 4 5" xfId="5059"/>
    <cellStyle name="메모 2 2 4 6" xfId="3570"/>
    <cellStyle name="메모 2 2 5" xfId="2259"/>
    <cellStyle name="메모 2 2 5 2" xfId="3430"/>
    <cellStyle name="메모 2 2 5 2 2" xfId="4552"/>
    <cellStyle name="메모 2 2 5 2 2 2" xfId="3381"/>
    <cellStyle name="메모 2 2 5 2 2 3" xfId="6394"/>
    <cellStyle name="메모 2 2 5 2 3" xfId="7872"/>
    <cellStyle name="메모 2 2 5 2 4" xfId="5960"/>
    <cellStyle name="메모 2 2 5 3" xfId="4166"/>
    <cellStyle name="메모 2 2 5 3 2" xfId="5412"/>
    <cellStyle name="메모 2 2 5 3 2 2" xfId="8186"/>
    <cellStyle name="메모 2 2 5 3 2 3" xfId="7073"/>
    <cellStyle name="메모 2 2 5 3 3" xfId="6513"/>
    <cellStyle name="메모 2 2 5 3 4" xfId="2556"/>
    <cellStyle name="메모 2 2 5 4" xfId="4731"/>
    <cellStyle name="메모 2 2 5 4 2" xfId="5580"/>
    <cellStyle name="메모 2 2 5 4 2 2" xfId="8338"/>
    <cellStyle name="메모 2 2 5 4 2 3" xfId="7404"/>
    <cellStyle name="메모 2 2 5 4 3" xfId="2076"/>
    <cellStyle name="메모 2 2 5 4 4" xfId="6590"/>
    <cellStyle name="메모 2 2 5 5" xfId="6083"/>
    <cellStyle name="메모 2 2 5 5 2" xfId="7174"/>
    <cellStyle name="메모 2 2 5 6" xfId="2098"/>
    <cellStyle name="메모 2 2 5 7" xfId="5865"/>
    <cellStyle name="메모 2 2 6" xfId="2285"/>
    <cellStyle name="메모 2 2 7" xfId="8628"/>
    <cellStyle name="메모 2 2 8" xfId="8600"/>
    <cellStyle name="메모 2 3" xfId="366"/>
    <cellStyle name="메모 2 3 2" xfId="401"/>
    <cellStyle name="메모 2 3 2 2" xfId="3137"/>
    <cellStyle name="메모 2 3 2 2 2" xfId="3336"/>
    <cellStyle name="메모 2 3 2 2 2 2" xfId="4498"/>
    <cellStyle name="메모 2 3 2 2 2 2 2" xfId="6118"/>
    <cellStyle name="메모 2 3 2 2 2 2 3" xfId="6336"/>
    <cellStyle name="메모 2 3 2 2 2 3" xfId="7711"/>
    <cellStyle name="메모 2 3 2 2 2 4" xfId="4930"/>
    <cellStyle name="메모 2 3 2 2 3" xfId="4366"/>
    <cellStyle name="메모 2 3 2 2 3 2" xfId="6938"/>
    <cellStyle name="메모 2 3 2 2 3 3" xfId="2074"/>
    <cellStyle name="메모 2 3 2 2 4" xfId="5933"/>
    <cellStyle name="메모 2 3 2 2 4 2" xfId="8526"/>
    <cellStyle name="메모 2 3 2 2 4 3" xfId="6930"/>
    <cellStyle name="메모 2 3 2 2 5" xfId="2743"/>
    <cellStyle name="메모 2 3 2 2 6" xfId="3899"/>
    <cellStyle name="메모 2 3 2 3" xfId="2296"/>
    <cellStyle name="메모 2 3 2 3 2" xfId="3460"/>
    <cellStyle name="메모 2 3 2 3 2 2" xfId="4582"/>
    <cellStyle name="메모 2 3 2 3 2 2 2" xfId="5296"/>
    <cellStyle name="메모 2 3 2 3 2 2 3" xfId="6424"/>
    <cellStyle name="메모 2 3 2 3 2 3" xfId="6010"/>
    <cellStyle name="메모 2 3 2 3 2 4" xfId="5093"/>
    <cellStyle name="메모 2 3 2 3 3" xfId="4197"/>
    <cellStyle name="메모 2 3 2 3 3 2" xfId="5442"/>
    <cellStyle name="메모 2 3 2 3 3 2 2" xfId="8216"/>
    <cellStyle name="메모 2 3 2 3 3 2 3" xfId="7104"/>
    <cellStyle name="메모 2 3 2 3 3 3" xfId="7805"/>
    <cellStyle name="메모 2 3 2 3 3 4" xfId="5989"/>
    <cellStyle name="메모 2 3 2 3 4" xfId="4761"/>
    <cellStyle name="메모 2 3 2 3 4 2" xfId="5610"/>
    <cellStyle name="메모 2 3 2 3 4 2 2" xfId="8368"/>
    <cellStyle name="메모 2 3 2 3 4 2 3" xfId="7434"/>
    <cellStyle name="메모 2 3 2 3 4 3" xfId="2514"/>
    <cellStyle name="메모 2 3 2 3 4 4" xfId="6620"/>
    <cellStyle name="메모 2 3 2 3 5" xfId="5943"/>
    <cellStyle name="메모 2 3 2 3 5 2" xfId="6956"/>
    <cellStyle name="메모 2 3 2 3 6" xfId="6721"/>
    <cellStyle name="메모 2 3 2 3 7" xfId="2157"/>
    <cellStyle name="메모 2 3 2 4" xfId="5017"/>
    <cellStyle name="메모 2 3 3" xfId="419"/>
    <cellStyle name="메모 2 3 3 2" xfId="3155"/>
    <cellStyle name="메모 2 3 3 2 2" xfId="3349"/>
    <cellStyle name="메모 2 3 3 2 2 2" xfId="3699"/>
    <cellStyle name="메모 2 3 3 2 2 2 2" xfId="4711"/>
    <cellStyle name="메모 2 3 3 2 2 2 2 2" xfId="2989"/>
    <cellStyle name="메모 2 3 3 2 2 2 2 3" xfId="6573"/>
    <cellStyle name="메모 2 3 3 2 2 2 3" xfId="7752"/>
    <cellStyle name="메모 2 3 3 2 2 2 4" xfId="2211"/>
    <cellStyle name="메모 2 3 3 2 2 3" xfId="4511"/>
    <cellStyle name="메모 2 3 3 2 2 3 2" xfId="6853"/>
    <cellStyle name="메모 2 3 3 2 2 3 3" xfId="6349"/>
    <cellStyle name="메모 2 3 3 2 2 4" xfId="5952"/>
    <cellStyle name="메모 2 3 3 2 2 4 2" xfId="8537"/>
    <cellStyle name="메모 2 3 3 2 2 4 3" xfId="6985"/>
    <cellStyle name="메모 2 3 3 2 2 5" xfId="7594"/>
    <cellStyle name="메모 2 3 3 2 2 6" xfId="3532"/>
    <cellStyle name="메모 2 3 3 2 3" xfId="3603"/>
    <cellStyle name="메모 2 3 3 2 3 2" xfId="4668"/>
    <cellStyle name="메모 2 3 3 2 3 2 2" xfId="3734"/>
    <cellStyle name="메모 2 3 3 2 3 2 3" xfId="6521"/>
    <cellStyle name="메모 2 3 3 2 3 3" xfId="5203"/>
    <cellStyle name="메모 2 3 3 2 3 4" xfId="5115"/>
    <cellStyle name="메모 2 3 3 2 4" xfId="4384"/>
    <cellStyle name="메모 2 3 3 2 4 2" xfId="5525"/>
    <cellStyle name="메모 2 3 3 2 4 2 2" xfId="8289"/>
    <cellStyle name="메모 2 3 3 2 4 2 3" xfId="7222"/>
    <cellStyle name="메모 2 3 3 2 4 3" xfId="3893"/>
    <cellStyle name="메모 2 3 3 2 4 4" xfId="3383"/>
    <cellStyle name="메모 2 3 3 2 5" xfId="4834"/>
    <cellStyle name="메모 2 3 3 2 5 2" xfId="5683"/>
    <cellStyle name="메모 2 3 3 2 5 2 2" xfId="8441"/>
    <cellStyle name="메모 2 3 3 2 5 2 3" xfId="7507"/>
    <cellStyle name="메모 2 3 3 2 5 3" xfId="8039"/>
    <cellStyle name="메모 2 3 3 2 5 4" xfId="6746"/>
    <cellStyle name="메모 2 3 3 2 6" xfId="5087"/>
    <cellStyle name="메모 2 3 3 2 6 2" xfId="2496"/>
    <cellStyle name="메모 2 3 3 2 7" xfId="7391"/>
    <cellStyle name="메모 2 3 3 2 8" xfId="2113"/>
    <cellStyle name="메모 2 3 3 3" xfId="2314"/>
    <cellStyle name="메모 2 3 3 3 2" xfId="3478"/>
    <cellStyle name="메모 2 3 3 3 2 2" xfId="4600"/>
    <cellStyle name="메모 2 3 3 3 2 2 2" xfId="4014"/>
    <cellStyle name="메모 2 3 3 3 2 2 3" xfId="6442"/>
    <cellStyle name="메모 2 3 3 3 2 3" xfId="6063"/>
    <cellStyle name="메모 2 3 3 3 2 4" xfId="2472"/>
    <cellStyle name="메모 2 3 3 3 3" xfId="4215"/>
    <cellStyle name="메모 2 3 3 3 3 2" xfId="5460"/>
    <cellStyle name="메모 2 3 3 3 3 2 2" xfId="8234"/>
    <cellStyle name="메모 2 3 3 3 3 2 3" xfId="7122"/>
    <cellStyle name="메모 2 3 3 3 3 3" xfId="7881"/>
    <cellStyle name="메모 2 3 3 3 3 4" xfId="3787"/>
    <cellStyle name="메모 2 3 3 3 4" xfId="4779"/>
    <cellStyle name="메모 2 3 3 3 4 2" xfId="5628"/>
    <cellStyle name="메모 2 3 3 3 4 2 2" xfId="8386"/>
    <cellStyle name="메모 2 3 3 3 4 2 3" xfId="7452"/>
    <cellStyle name="메모 2 3 3 3 4 3" xfId="7984"/>
    <cellStyle name="메모 2 3 3 3 4 4" xfId="6638"/>
    <cellStyle name="메모 2 3 3 3 5" xfId="5142"/>
    <cellStyle name="메모 2 3 3 3 5 2" xfId="4926"/>
    <cellStyle name="메모 2 3 3 3 6" xfId="7785"/>
    <cellStyle name="메모 2 3 3 3 7" xfId="6226"/>
    <cellStyle name="메모 2 3 3 4" xfId="2938"/>
    <cellStyle name="메모 2 3 3 4 2" xfId="3553"/>
    <cellStyle name="메모 2 3 3 4 2 2" xfId="4661"/>
    <cellStyle name="메모 2 3 3 4 2 2 2" xfId="5764"/>
    <cellStyle name="메모 2 3 3 4 2 2 3" xfId="6508"/>
    <cellStyle name="메모 2 3 3 4 2 3" xfId="2928"/>
    <cellStyle name="메모 2 3 3 4 2 4" xfId="5863"/>
    <cellStyle name="메모 2 3 3 4 3" xfId="4309"/>
    <cellStyle name="메모 2 3 3 4 3 2" xfId="7172"/>
    <cellStyle name="메모 2 3 3 4 3 3" xfId="3041"/>
    <cellStyle name="메모 2 3 3 4 4" xfId="6190"/>
    <cellStyle name="메모 2 3 3 4 4 2" xfId="8578"/>
    <cellStyle name="메모 2 3 3 4 4 3" xfId="7370"/>
    <cellStyle name="메모 2 3 3 4 5" xfId="7942"/>
    <cellStyle name="메모 2 3 3 4 6" xfId="2677"/>
    <cellStyle name="메모 2 3 3 5" xfId="2640"/>
    <cellStyle name="메모 2 3 3 5 2" xfId="4280"/>
    <cellStyle name="메모 2 3 3 5 2 2" xfId="6859"/>
    <cellStyle name="메모 2 3 3 5 2 3" xfId="4017"/>
    <cellStyle name="메모 2 3 3 5 3" xfId="7195"/>
    <cellStyle name="메모 2 3 3 5 4" xfId="2425"/>
    <cellStyle name="메모 2 3 3 6" xfId="4064"/>
    <cellStyle name="메모 2 3 3 6 2" xfId="7969"/>
    <cellStyle name="메모 2 3 3 6 3" xfId="2845"/>
    <cellStyle name="메모 2 3 3 7" xfId="5910"/>
    <cellStyle name="메모 2 3 3 7 2" xfId="8512"/>
    <cellStyle name="메모 2 3 3 7 3" xfId="6869"/>
    <cellStyle name="메모 2 3 3 8" xfId="2115"/>
    <cellStyle name="메모 2 3 4" xfId="3116"/>
    <cellStyle name="메모 2 3 4 2" xfId="3315"/>
    <cellStyle name="메모 2 3 4 2 2" xfId="4481"/>
    <cellStyle name="메모 2 3 4 2 2 2" xfId="6044"/>
    <cellStyle name="메모 2 3 4 2 2 3" xfId="6318"/>
    <cellStyle name="메모 2 3 4 2 3" xfId="7761"/>
    <cellStyle name="메모 2 3 4 2 4" xfId="5185"/>
    <cellStyle name="메모 2 3 4 3" xfId="4347"/>
    <cellStyle name="메모 2 3 4 3 2" xfId="7781"/>
    <cellStyle name="메모 2 3 4 3 3" xfId="3232"/>
    <cellStyle name="메모 2 3 4 4" xfId="4910"/>
    <cellStyle name="메모 2 3 4 4 2" xfId="8084"/>
    <cellStyle name="메모 2 3 4 4 3" xfId="2679"/>
    <cellStyle name="메모 2 3 4 5" xfId="4892"/>
    <cellStyle name="메모 2 3 4 6" xfId="2534"/>
    <cellStyle name="메모 2 3 5" xfId="2274"/>
    <cellStyle name="메모 2 3 5 2" xfId="3443"/>
    <cellStyle name="메모 2 3 5 2 2" xfId="4565"/>
    <cellStyle name="메모 2 3 5 2 2 2" xfId="7242"/>
    <cellStyle name="메모 2 3 5 2 2 3" xfId="6407"/>
    <cellStyle name="메모 2 3 5 2 3" xfId="6729"/>
    <cellStyle name="메모 2 3 5 2 4" xfId="6208"/>
    <cellStyle name="메모 2 3 5 3" xfId="4180"/>
    <cellStyle name="메모 2 3 5 3 2" xfId="5425"/>
    <cellStyle name="메모 2 3 5 3 2 2" xfId="8199"/>
    <cellStyle name="메모 2 3 5 3 2 3" xfId="7087"/>
    <cellStyle name="메모 2 3 5 3 3" xfId="7869"/>
    <cellStyle name="메모 2 3 5 3 4" xfId="2605"/>
    <cellStyle name="메모 2 3 5 4" xfId="4744"/>
    <cellStyle name="메모 2 3 5 4 2" xfId="5593"/>
    <cellStyle name="메모 2 3 5 4 2 2" xfId="8351"/>
    <cellStyle name="메모 2 3 5 4 2 3" xfId="7417"/>
    <cellStyle name="메모 2 3 5 4 3" xfId="2376"/>
    <cellStyle name="메모 2 3 5 4 4" xfId="6603"/>
    <cellStyle name="메모 2 3 5 5" xfId="3236"/>
    <cellStyle name="메모 2 3 5 5 2" xfId="4959"/>
    <cellStyle name="메모 2 3 5 6" xfId="7944"/>
    <cellStyle name="메모 2 3 5 7" xfId="3029"/>
    <cellStyle name="메모 2 3 6" xfId="2488"/>
    <cellStyle name="메모 2 4" xfId="424"/>
    <cellStyle name="메모 2 4 2" xfId="3160"/>
    <cellStyle name="메모 2 4 2 2" xfId="3353"/>
    <cellStyle name="메모 2 4 2 2 2" xfId="4514"/>
    <cellStyle name="메모 2 4 2 2 2 2" xfId="6511"/>
    <cellStyle name="메모 2 4 2 2 2 3" xfId="6352"/>
    <cellStyle name="메모 2 4 2 2 3" xfId="3242"/>
    <cellStyle name="메모 2 4 2 2 4" xfId="6111"/>
    <cellStyle name="메모 2 4 2 3" xfId="4389"/>
    <cellStyle name="메모 2 4 2 3 2" xfId="7592"/>
    <cellStyle name="메모 2 4 2 3 3" xfId="3581"/>
    <cellStyle name="메모 2 4 2 4" xfId="3046"/>
    <cellStyle name="메모 2 4 2 4 2" xfId="7693"/>
    <cellStyle name="메모 2 4 2 4 3" xfId="3614"/>
    <cellStyle name="메모 2 4 2 5" xfId="7624"/>
    <cellStyle name="메모 2 4 2 6" xfId="5238"/>
    <cellStyle name="메모 2 4 3" xfId="2319"/>
    <cellStyle name="메모 2 4 3 2" xfId="3483"/>
    <cellStyle name="메모 2 4 3 2 2" xfId="4605"/>
    <cellStyle name="메모 2 4 3 2 2 2" xfId="2727"/>
    <cellStyle name="메모 2 4 3 2 2 3" xfId="6447"/>
    <cellStyle name="메모 2 4 3 2 3" xfId="6233"/>
    <cellStyle name="메모 2 4 3 2 4" xfId="2805"/>
    <cellStyle name="메모 2 4 3 3" xfId="4220"/>
    <cellStyle name="메모 2 4 3 3 2" xfId="5465"/>
    <cellStyle name="메모 2 4 3 3 2 2" xfId="8239"/>
    <cellStyle name="메모 2 4 3 3 2 3" xfId="7127"/>
    <cellStyle name="메모 2 4 3 3 3" xfId="7699"/>
    <cellStyle name="메모 2 4 3 3 4" xfId="5979"/>
    <cellStyle name="메모 2 4 3 4" xfId="4784"/>
    <cellStyle name="메모 2 4 3 4 2" xfId="5633"/>
    <cellStyle name="메모 2 4 3 4 2 2" xfId="8391"/>
    <cellStyle name="메모 2 4 3 4 2 3" xfId="7457"/>
    <cellStyle name="메모 2 4 3 4 3" xfId="7989"/>
    <cellStyle name="메모 2 4 3 4 4" xfId="6643"/>
    <cellStyle name="메모 2 4 3 5" xfId="5935"/>
    <cellStyle name="메모 2 4 3 5 2" xfId="6934"/>
    <cellStyle name="메모 2 4 3 6" xfId="7642"/>
    <cellStyle name="메모 2 4 3 7" xfId="3914"/>
    <cellStyle name="메모 2 4 4" xfId="5152"/>
    <cellStyle name="메모 2 5" xfId="462"/>
    <cellStyle name="메모 2 5 2" xfId="3198"/>
    <cellStyle name="메모 2 5 2 2" xfId="3380"/>
    <cellStyle name="메모 2 5 2 2 2" xfId="3713"/>
    <cellStyle name="메모 2 5 2 2 2 2" xfId="4712"/>
    <cellStyle name="메모 2 5 2 2 2 2 2" xfId="4945"/>
    <cellStyle name="메모 2 5 2 2 2 2 3" xfId="6578"/>
    <cellStyle name="메모 2 5 2 2 2 3" xfId="7927"/>
    <cellStyle name="메모 2 5 2 2 2 4" xfId="5888"/>
    <cellStyle name="메모 2 5 2 2 3" xfId="4528"/>
    <cellStyle name="메모 2 5 2 2 3 2" xfId="6973"/>
    <cellStyle name="메모 2 5 2 2 3 3" xfId="6370"/>
    <cellStyle name="메모 2 5 2 2 4" xfId="5224"/>
    <cellStyle name="메모 2 5 2 2 4 2" xfId="8116"/>
    <cellStyle name="메모 2 5 2 2 4 3" xfId="4942"/>
    <cellStyle name="메모 2 5 2 2 5" xfId="7601"/>
    <cellStyle name="메모 2 5 2 2 6" xfId="5331"/>
    <cellStyle name="메모 2 5 2 3" xfId="3639"/>
    <cellStyle name="메모 2 5 2 3 2" xfId="4688"/>
    <cellStyle name="메모 2 5 2 3 2 2" xfId="2091"/>
    <cellStyle name="메모 2 5 2 3 2 3" xfId="6544"/>
    <cellStyle name="메모 2 5 2 3 3" xfId="7386"/>
    <cellStyle name="메모 2 5 2 3 4" xfId="2244"/>
    <cellStyle name="메모 2 5 2 4" xfId="4425"/>
    <cellStyle name="메모 2 5 2 4 2" xfId="5550"/>
    <cellStyle name="메모 2 5 2 4 2 2" xfId="8309"/>
    <cellStyle name="메모 2 5 2 4 2 3" xfId="7247"/>
    <cellStyle name="메모 2 5 2 4 3" xfId="2273"/>
    <cellStyle name="메모 2 5 2 4 4" xfId="2916"/>
    <cellStyle name="메모 2 5 2 5" xfId="4854"/>
    <cellStyle name="메모 2 5 2 5 2" xfId="5703"/>
    <cellStyle name="메모 2 5 2 5 2 2" xfId="8461"/>
    <cellStyle name="메모 2 5 2 5 2 3" xfId="7527"/>
    <cellStyle name="메모 2 5 2 5 3" xfId="8059"/>
    <cellStyle name="메모 2 5 2 5 4" xfId="6774"/>
    <cellStyle name="메모 2 5 2 6" xfId="2590"/>
    <cellStyle name="메모 2 5 2 6 2" xfId="5118"/>
    <cellStyle name="메모 2 5 2 7" xfId="7866"/>
    <cellStyle name="메모 2 5 2 8" xfId="6221"/>
    <cellStyle name="메모 2 5 3" xfId="2355"/>
    <cellStyle name="메모 2 5 3 2" xfId="3519"/>
    <cellStyle name="메모 2 5 3 2 2" xfId="4636"/>
    <cellStyle name="메모 2 5 3 2 2 2" xfId="6823"/>
    <cellStyle name="메모 2 5 3 2 2 3" xfId="6482"/>
    <cellStyle name="메모 2 5 3 2 3" xfId="7326"/>
    <cellStyle name="메모 2 5 3 2 4" xfId="3711"/>
    <cellStyle name="메모 2 5 3 3" xfId="4256"/>
    <cellStyle name="메모 2 5 3 3 2" xfId="5501"/>
    <cellStyle name="메모 2 5 3 3 2 2" xfId="8270"/>
    <cellStyle name="메모 2 5 3 3 2 3" xfId="7158"/>
    <cellStyle name="메모 2 5 3 3 3" xfId="7709"/>
    <cellStyle name="메모 2 5 3 3 4" xfId="4963"/>
    <cellStyle name="메모 2 5 3 4" xfId="4815"/>
    <cellStyle name="메모 2 5 3 4 2" xfId="5664"/>
    <cellStyle name="메모 2 5 3 4 2 2" xfId="8422"/>
    <cellStyle name="메모 2 5 3 4 2 3" xfId="7488"/>
    <cellStyle name="메모 2 5 3 4 3" xfId="8020"/>
    <cellStyle name="메모 2 5 3 4 4" xfId="6676"/>
    <cellStyle name="메모 2 5 3 5" xfId="6110"/>
    <cellStyle name="메모 2 5 3 5 2" xfId="7226"/>
    <cellStyle name="메모 2 5 3 6" xfId="5233"/>
    <cellStyle name="메모 2 5 3 7" xfId="5304"/>
    <cellStyle name="메모 2 5 4" xfId="2562"/>
    <cellStyle name="메모 2 5 4 2" xfId="3536"/>
    <cellStyle name="메모 2 5 4 2 2" xfId="4649"/>
    <cellStyle name="메모 2 5 4 2 2 2" xfId="5769"/>
    <cellStyle name="메모 2 5 4 2 2 3" xfId="6496"/>
    <cellStyle name="메모 2 5 4 2 3" xfId="6723"/>
    <cellStyle name="메모 2 5 4 2 4" xfId="4009"/>
    <cellStyle name="메모 2 5 4 3" xfId="4277"/>
    <cellStyle name="메모 2 5 4 3 2" xfId="7938"/>
    <cellStyle name="메모 2 5 4 3 3" xfId="2255"/>
    <cellStyle name="메모 2 5 4 4" xfId="4933"/>
    <cellStyle name="메모 2 5 4 4 2" xfId="8087"/>
    <cellStyle name="메모 2 5 4 4 3" xfId="2130"/>
    <cellStyle name="메모 2 5 4 5" xfId="7731"/>
    <cellStyle name="메모 2 5 4 6" xfId="5340"/>
    <cellStyle name="메모 2 5 5" xfId="2230"/>
    <cellStyle name="메모 2 5 5 2" xfId="4157"/>
    <cellStyle name="메모 2 5 5 2 2" xfId="7570"/>
    <cellStyle name="메모 2 5 5 2 3" xfId="2733"/>
    <cellStyle name="메모 2 5 5 3" xfId="7882"/>
    <cellStyle name="메모 2 5 5 4" xfId="2911"/>
    <cellStyle name="메모 2 5 6" xfId="4089"/>
    <cellStyle name="메모 2 5 6 2" xfId="2996"/>
    <cellStyle name="메모 2 5 6 3" xfId="2798"/>
    <cellStyle name="메모 2 5 7" xfId="5861"/>
    <cellStyle name="메모 2 5 7 2" xfId="8500"/>
    <cellStyle name="메모 2 5 7 3" xfId="6753"/>
    <cellStyle name="메모 2 5 8" xfId="2421"/>
    <cellStyle name="메모 2 6" xfId="1103"/>
    <cellStyle name="메모 2 6 2" xfId="3215"/>
    <cellStyle name="메모 2 6 2 2" xfId="3390"/>
    <cellStyle name="메모 2 6 2 2 2" xfId="3717"/>
    <cellStyle name="메모 2 6 2 2 2 2" xfId="4715"/>
    <cellStyle name="메모 2 6 2 2 2 2 2" xfId="6839"/>
    <cellStyle name="메모 2 6 2 2 2 2 3" xfId="6581"/>
    <cellStyle name="메모 2 6 2 2 2 3" xfId="7616"/>
    <cellStyle name="메모 2 6 2 2 2 4" xfId="3388"/>
    <cellStyle name="메모 2 6 2 2 3" xfId="4531"/>
    <cellStyle name="메모 2 6 2 2 3 2" xfId="2447"/>
    <cellStyle name="메모 2 6 2 2 3 3" xfId="6373"/>
    <cellStyle name="메모 2 6 2 2 4" xfId="6084"/>
    <cellStyle name="메모 2 6 2 2 4 2" xfId="8549"/>
    <cellStyle name="메모 2 6 2 2 4 3" xfId="7175"/>
    <cellStyle name="메모 2 6 2 2 5" xfId="6816"/>
    <cellStyle name="메모 2 6 2 2 6" xfId="2410"/>
    <cellStyle name="메모 2 6 2 3" xfId="3656"/>
    <cellStyle name="메모 2 6 2 3 2" xfId="4704"/>
    <cellStyle name="메모 2 6 2 3 2 2" xfId="2464"/>
    <cellStyle name="메모 2 6 2 3 2 3" xfId="6560"/>
    <cellStyle name="메모 2 6 2 3 3" xfId="7669"/>
    <cellStyle name="메모 2 6 2 3 4" xfId="2879"/>
    <cellStyle name="메모 2 6 2 4" xfId="4442"/>
    <cellStyle name="메모 2 6 2 4 2" xfId="5567"/>
    <cellStyle name="메모 2 6 2 4 2 2" xfId="8325"/>
    <cellStyle name="메모 2 6 2 4 2 3" xfId="7263"/>
    <cellStyle name="메모 2 6 2 4 3" xfId="7660"/>
    <cellStyle name="메모 2 6 2 4 4" xfId="2686"/>
    <cellStyle name="메모 2 6 2 5" xfId="4870"/>
    <cellStyle name="메모 2 6 2 5 2" xfId="5719"/>
    <cellStyle name="메모 2 6 2 5 2 2" xfId="8477"/>
    <cellStyle name="메모 2 6 2 5 2 3" xfId="7543"/>
    <cellStyle name="메모 2 6 2 5 3" xfId="8075"/>
    <cellStyle name="메모 2 6 2 5 4" xfId="6790"/>
    <cellStyle name="메모 2 6 2 6" xfId="4902"/>
    <cellStyle name="메모 2 6 2 6 2" xfId="4958"/>
    <cellStyle name="메모 2 6 2 7" xfId="7803"/>
    <cellStyle name="메모 2 6 2 8" xfId="2194"/>
    <cellStyle name="메모 2 6 3" xfId="2653"/>
    <cellStyle name="메모 2 6 3 2" xfId="3542"/>
    <cellStyle name="메모 2 6 3 2 2" xfId="4653"/>
    <cellStyle name="메모 2 6 3 2 2 2" xfId="6091"/>
    <cellStyle name="메모 2 6 3 2 2 3" xfId="6500"/>
    <cellStyle name="메모 2 6 3 2 3" xfId="6854"/>
    <cellStyle name="메모 2 6 3 2 4" xfId="5180"/>
    <cellStyle name="메모 2 6 3 3" xfId="4287"/>
    <cellStyle name="메모 2 6 3 3 2" xfId="7657"/>
    <cellStyle name="메모 2 6 3 3 3" xfId="4895"/>
    <cellStyle name="메모 2 6 3 4" xfId="6001"/>
    <cellStyle name="메모 2 6 3 4 2" xfId="8544"/>
    <cellStyle name="메모 2 6 3 4 3" xfId="7060"/>
    <cellStyle name="메모 2 6 3 5" xfId="3607"/>
    <cellStyle name="메모 2 6 3 6" xfId="5264"/>
    <cellStyle name="메모 2 6 4" xfId="2378"/>
    <cellStyle name="메모 2 6 4 2" xfId="4269"/>
    <cellStyle name="메모 2 6 4 2 2" xfId="7593"/>
    <cellStyle name="메모 2 6 4 2 3" xfId="6114"/>
    <cellStyle name="메모 2 6 4 3" xfId="7177"/>
    <cellStyle name="메모 2 6 4 4" xfId="2544"/>
    <cellStyle name="메모 2 6 5" xfId="4110"/>
    <cellStyle name="메모 2 6 5 2" xfId="5375"/>
    <cellStyle name="메모 2 6 5 2 2" xfId="8153"/>
    <cellStyle name="메모 2 6 5 2 3" xfId="7033"/>
    <cellStyle name="메모 2 6 5 3" xfId="3758"/>
    <cellStyle name="메모 2 6 5 4" xfId="5221"/>
    <cellStyle name="메모 2 6 6" xfId="4104"/>
    <cellStyle name="메모 2 6 6 2" xfId="5369"/>
    <cellStyle name="메모 2 6 6 2 2" xfId="8148"/>
    <cellStyle name="메모 2 6 6 2 3" xfId="7028"/>
    <cellStyle name="메모 2 6 6 3" xfId="2415"/>
    <cellStyle name="메모 2 6 6 4" xfId="4951"/>
    <cellStyle name="메모 2 6 7" xfId="3038"/>
    <cellStyle name="메모 2 6 7 2" xfId="5225"/>
    <cellStyle name="메모 2 6 8" xfId="5237"/>
    <cellStyle name="메모 2 6 9" xfId="2918"/>
    <cellStyle name="메모 2 7" xfId="3084"/>
    <cellStyle name="메모 2 7 2" xfId="3283"/>
    <cellStyle name="메모 2 7 2 2" xfId="4455"/>
    <cellStyle name="메모 2 7 2 2 2" xfId="2213"/>
    <cellStyle name="메모 2 7 2 2 3" xfId="2570"/>
    <cellStyle name="메모 2 7 2 3" xfId="7939"/>
    <cellStyle name="메모 2 7 2 4" xfId="2375"/>
    <cellStyle name="메모 2 7 3" xfId="4317"/>
    <cellStyle name="메모 2 7 3 2" xfId="2924"/>
    <cellStyle name="메모 2 7 3 3" xfId="2883"/>
    <cellStyle name="메모 2 7 4" xfId="5909"/>
    <cellStyle name="메모 2 7 4 2" xfId="8511"/>
    <cellStyle name="메모 2 7 4 3" xfId="6866"/>
    <cellStyle name="메모 2 7 5" xfId="6904"/>
    <cellStyle name="메모 2 7 6" xfId="2538"/>
    <cellStyle name="메모 2 8" xfId="2147"/>
    <cellStyle name="메모 2 8 2" xfId="3415"/>
    <cellStyle name="메모 2 8 2 2" xfId="4538"/>
    <cellStyle name="메모 2 8 2 2 2" xfId="4999"/>
    <cellStyle name="메모 2 8 2 2 3" xfId="6380"/>
    <cellStyle name="메모 2 8 2 3" xfId="7330"/>
    <cellStyle name="메모 2 8 2 4" xfId="6239"/>
    <cellStyle name="메모 2 8 3" xfId="4136"/>
    <cellStyle name="메모 2 8 3 2" xfId="5397"/>
    <cellStyle name="메모 2 8 3 2 2" xfId="8172"/>
    <cellStyle name="메모 2 8 3 2 3" xfId="7052"/>
    <cellStyle name="메모 2 8 3 3" xfId="7342"/>
    <cellStyle name="메모 2 8 3 4" xfId="2478"/>
    <cellStyle name="메모 2 8 4" xfId="4050"/>
    <cellStyle name="메모 2 8 4 2" xfId="5354"/>
    <cellStyle name="메모 2 8 4 2 2" xfId="8139"/>
    <cellStyle name="메모 2 8 4 2 3" xfId="7001"/>
    <cellStyle name="메모 2 8 4 3" xfId="4984"/>
    <cellStyle name="메모 2 8 4 4" xfId="2821"/>
    <cellStyle name="메모 2 8 5" xfId="5921"/>
    <cellStyle name="메모 2 8 5 2" xfId="6913"/>
    <cellStyle name="메모 2 8 6" xfId="7834"/>
    <cellStyle name="메모 2 8 7" xfId="6071"/>
    <cellStyle name="메모 2 9" xfId="5210"/>
    <cellStyle name="메모 3" xfId="1102"/>
    <cellStyle name="메모 3 2" xfId="3214"/>
    <cellStyle name="메모 3 2 2" xfId="3389"/>
    <cellStyle name="메모 3 2 2 2" xfId="3716"/>
    <cellStyle name="메모 3 2 2 2 2" xfId="4714"/>
    <cellStyle name="메모 3 2 2 2 2 2" xfId="2102"/>
    <cellStyle name="메모 3 2 2 2 2 3" xfId="6580"/>
    <cellStyle name="메모 3 2 2 2 3" xfId="6972"/>
    <cellStyle name="메모 3 2 2 2 4" xfId="5737"/>
    <cellStyle name="메모 3 2 2 3" xfId="4530"/>
    <cellStyle name="메모 3 2 2 3 2" xfId="6989"/>
    <cellStyle name="메모 3 2 2 3 3" xfId="6372"/>
    <cellStyle name="메모 3 2 2 4" xfId="5915"/>
    <cellStyle name="메모 3 2 2 4 2" xfId="8516"/>
    <cellStyle name="메모 3 2 2 4 3" xfId="6895"/>
    <cellStyle name="메모 3 2 2 5" xfId="3550"/>
    <cellStyle name="메모 3 2 2 6" xfId="2977"/>
    <cellStyle name="메모 3 2 3" xfId="3655"/>
    <cellStyle name="메모 3 2 3 2" xfId="4703"/>
    <cellStyle name="메모 3 2 3 2 2" xfId="5739"/>
    <cellStyle name="메모 3 2 3 2 3" xfId="6559"/>
    <cellStyle name="메모 3 2 3 3" xfId="5191"/>
    <cellStyle name="메모 3 2 3 4" xfId="2426"/>
    <cellStyle name="메모 3 2 4" xfId="4441"/>
    <cellStyle name="메모 3 2 4 2" xfId="5566"/>
    <cellStyle name="메모 3 2 4 2 2" xfId="8324"/>
    <cellStyle name="메모 3 2 4 2 3" xfId="7262"/>
    <cellStyle name="메모 3 2 4 3" xfId="3005"/>
    <cellStyle name="메모 3 2 4 4" xfId="2617"/>
    <cellStyle name="메모 3 2 5" xfId="4869"/>
    <cellStyle name="메모 3 2 5 2" xfId="5718"/>
    <cellStyle name="메모 3 2 5 2 2" xfId="8476"/>
    <cellStyle name="메모 3 2 5 2 3" xfId="7542"/>
    <cellStyle name="메모 3 2 5 3" xfId="8074"/>
    <cellStyle name="메모 3 2 5 4" xfId="6789"/>
    <cellStyle name="메모 3 2 6" xfId="4016"/>
    <cellStyle name="메모 3 2 6 2" xfId="5137"/>
    <cellStyle name="메모 3 2 7" xfId="7682"/>
    <cellStyle name="메모 3 2 8" xfId="3855"/>
    <cellStyle name="메모 3 3" xfId="2652"/>
    <cellStyle name="메모 3 3 2" xfId="3541"/>
    <cellStyle name="메모 3 3 2 2" xfId="4652"/>
    <cellStyle name="메모 3 3 2 2 2" xfId="6903"/>
    <cellStyle name="메모 3 3 2 2 3" xfId="6499"/>
    <cellStyle name="메모 3 3 2 3" xfId="7365"/>
    <cellStyle name="메모 3 3 2 4" xfId="3737"/>
    <cellStyle name="메모 3 3 3" xfId="4286"/>
    <cellStyle name="메모 3 3 3 2" xfId="2392"/>
    <cellStyle name="메모 3 3 3 3" xfId="4909"/>
    <cellStyle name="메모 3 3 4" xfId="5964"/>
    <cellStyle name="메모 3 3 4 2" xfId="8538"/>
    <cellStyle name="메모 3 3 4 3" xfId="7009"/>
    <cellStyle name="메모 3 3 5" xfId="3695"/>
    <cellStyle name="메모 3 3 6" xfId="6134"/>
    <cellStyle name="메모 3 4" xfId="2604"/>
    <cellStyle name="메모 3 4 2" xfId="4279"/>
    <cellStyle name="메모 3 4 2 2" xfId="7842"/>
    <cellStyle name="메모 3 4 2 3" xfId="3876"/>
    <cellStyle name="메모 3 4 3" xfId="7661"/>
    <cellStyle name="메모 3 4 4" xfId="6079"/>
    <cellStyle name="메모 3 5" xfId="4109"/>
    <cellStyle name="메모 3 5 2" xfId="5374"/>
    <cellStyle name="메모 3 5 2 2" xfId="8152"/>
    <cellStyle name="메모 3 5 2 3" xfId="7032"/>
    <cellStyle name="메모 3 5 3" xfId="3682"/>
    <cellStyle name="메모 3 5 4" xfId="3751"/>
    <cellStyle name="메모 3 6" xfId="4121"/>
    <cellStyle name="메모 3 6 2" xfId="5386"/>
    <cellStyle name="메모 3 6 2 2" xfId="8164"/>
    <cellStyle name="메모 3 6 2 3" xfId="7044"/>
    <cellStyle name="메모 3 6 3" xfId="7757"/>
    <cellStyle name="메모 3 6 4" xfId="6227"/>
    <cellStyle name="메모 3 7" xfId="2616"/>
    <cellStyle name="메모 3 7 2" xfId="3405"/>
    <cellStyle name="메모 3 8" xfId="3669"/>
    <cellStyle name="메모 3 9" xfId="3233"/>
    <cellStyle name="메모 4" xfId="8692"/>
    <cellStyle name="믅됞 [0.00]_PRODUCT DETAIL Q1" xfId="135"/>
    <cellStyle name="믅됞_PRODUCT DETAIL Q1" xfId="136"/>
    <cellStyle name="백 " xfId="137"/>
    <cellStyle name="백분율" xfId="2" builtinId="5"/>
    <cellStyle name="백분율 [0]" xfId="138"/>
    <cellStyle name="백분율 [2]" xfId="139"/>
    <cellStyle name="백분율 10" xfId="1035"/>
    <cellStyle name="백분율 11" xfId="1038"/>
    <cellStyle name="백분율 12" xfId="1032"/>
    <cellStyle name="백분율 13" xfId="1036"/>
    <cellStyle name="백분율 14" xfId="1030"/>
    <cellStyle name="백분율 15" xfId="1039"/>
    <cellStyle name="백분율 16" xfId="1040"/>
    <cellStyle name="백분율 17" xfId="1042"/>
    <cellStyle name="백분율 18" xfId="1043"/>
    <cellStyle name="백분율 19" xfId="1044"/>
    <cellStyle name="백분율 2" xfId="8"/>
    <cellStyle name="백분율 2 2" xfId="393"/>
    <cellStyle name="백분율 2 3" xfId="32"/>
    <cellStyle name="백분율 20" xfId="1104"/>
    <cellStyle name="백분율 21" xfId="2043"/>
    <cellStyle name="백분율 22" xfId="2042"/>
    <cellStyle name="백분율 23" xfId="2044"/>
    <cellStyle name="백분율 24" xfId="2045"/>
    <cellStyle name="백분율 25" xfId="2046"/>
    <cellStyle name="백분율 26" xfId="2047"/>
    <cellStyle name="백분율 27" xfId="2048"/>
    <cellStyle name="백분율 28" xfId="2049"/>
    <cellStyle name="백분율 29" xfId="2050"/>
    <cellStyle name="백분율 3" xfId="140"/>
    <cellStyle name="백분율 3 2" xfId="381"/>
    <cellStyle name="백분율 30" xfId="2051"/>
    <cellStyle name="백분율 31" xfId="2052"/>
    <cellStyle name="백분율 32" xfId="2053"/>
    <cellStyle name="백분율 33" xfId="2054"/>
    <cellStyle name="백분율 34" xfId="2055"/>
    <cellStyle name="백분율 35" xfId="2056"/>
    <cellStyle name="백분율 36" xfId="2057"/>
    <cellStyle name="백분율 37" xfId="2058"/>
    <cellStyle name="백분율 38" xfId="2060"/>
    <cellStyle name="백분율 39" xfId="2059"/>
    <cellStyle name="백분율 4" xfId="7"/>
    <cellStyle name="백분율 4 2" xfId="387"/>
    <cellStyle name="백분율 4 2 2" xfId="8660"/>
    <cellStyle name="백분율 4 3" xfId="392"/>
    <cellStyle name="백분율 4 4" xfId="141"/>
    <cellStyle name="백분율 40" xfId="2061"/>
    <cellStyle name="백분율 41" xfId="2064"/>
    <cellStyle name="백분율 42" xfId="2065"/>
    <cellStyle name="백분율 43" xfId="2066"/>
    <cellStyle name="백분율 44" xfId="2067"/>
    <cellStyle name="백분율 45" xfId="2063"/>
    <cellStyle name="백분율 46" xfId="2070"/>
    <cellStyle name="백분율 47" xfId="2069"/>
    <cellStyle name="백분율 48" xfId="2071"/>
    <cellStyle name="백분율 49" xfId="2073"/>
    <cellStyle name="백분율 5" xfId="142"/>
    <cellStyle name="백분율 50" xfId="2072"/>
    <cellStyle name="백분율 51" xfId="2080"/>
    <cellStyle name="백분율 52" xfId="2077"/>
    <cellStyle name="백분율 53" xfId="3262"/>
    <cellStyle name="백분율 54" xfId="8696"/>
    <cellStyle name="백분율 55" xfId="8697"/>
    <cellStyle name="백분율 56" xfId="8698"/>
    <cellStyle name="백분율 57" xfId="8690"/>
    <cellStyle name="백분율 58" xfId="8699"/>
    <cellStyle name="백분율 59" xfId="8700"/>
    <cellStyle name="백분율 6" xfId="295"/>
    <cellStyle name="백분율 6 2" xfId="8639"/>
    <cellStyle name="백분율 6 3" xfId="8651"/>
    <cellStyle name="백분율 7" xfId="1033"/>
    <cellStyle name="백분율 8" xfId="1034"/>
    <cellStyle name="백분율 9" xfId="1037"/>
    <cellStyle name="보통 2" xfId="143"/>
    <cellStyle name="보통 2 2" xfId="1106"/>
    <cellStyle name="보통 3" xfId="144"/>
    <cellStyle name="보통 4" xfId="327"/>
    <cellStyle name="보통 5" xfId="1105"/>
    <cellStyle name="뷭?_BOOKSHIP" xfId="19"/>
    <cellStyle name="설명 텍스트 2" xfId="145"/>
    <cellStyle name="설명 텍스트 2 2" xfId="1108"/>
    <cellStyle name="설명 텍스트 3" xfId="146"/>
    <cellStyle name="설명 텍스트 4" xfId="328"/>
    <cellStyle name="설명 텍스트 5" xfId="1107"/>
    <cellStyle name="셀 확인 2" xfId="147"/>
    <cellStyle name="셀 확인 2 2" xfId="1110"/>
    <cellStyle name="셀 확인 3" xfId="148"/>
    <cellStyle name="셀 확인 4" xfId="329"/>
    <cellStyle name="셀 확인 5" xfId="1109"/>
    <cellStyle name="숫자(R)" xfId="149"/>
    <cellStyle name="쉼표 [0]" xfId="1" builtinId="6"/>
    <cellStyle name="쉼표 [0] 10" xfId="341"/>
    <cellStyle name="쉼표 [0] 10 2" xfId="386"/>
    <cellStyle name="쉼표 [0] 10 3" xfId="2068"/>
    <cellStyle name="쉼표 [0] 11" xfId="30"/>
    <cellStyle name="쉼표 [0] 11 2" xfId="8642"/>
    <cellStyle name="쉼표 [0] 12" xfId="475"/>
    <cellStyle name="쉼표 [0] 126" xfId="8701"/>
    <cellStyle name="쉼표 [0] 13" xfId="993"/>
    <cellStyle name="쉼표 [0] 137" xfId="8702"/>
    <cellStyle name="쉼표 [0] 14" xfId="2079"/>
    <cellStyle name="쉼표 [0] 15" xfId="3260"/>
    <cellStyle name="쉼표 [0] 16" xfId="2394"/>
    <cellStyle name="쉼표 [0] 2" xfId="5"/>
    <cellStyle name="쉼표 [0] 2 2" xfId="150"/>
    <cellStyle name="쉼표 [0] 2 2 2" xfId="1113"/>
    <cellStyle name="쉼표 [0] 2 2 3" xfId="1112"/>
    <cellStyle name="쉼표 [0] 2 3" xfId="389"/>
    <cellStyle name="쉼표 [0] 2 3 2" xfId="1114"/>
    <cellStyle name="쉼표 [0] 2 4" xfId="766"/>
    <cellStyle name="쉼표 [0] 2 4 2" xfId="1115"/>
    <cellStyle name="쉼표 [0] 2 5" xfId="1111"/>
    <cellStyle name="쉼표 [0] 3" xfId="33"/>
    <cellStyle name="쉼표 [0] 3 2" xfId="151"/>
    <cellStyle name="쉼표 [0] 3 2 2" xfId="1117"/>
    <cellStyle name="쉼표 [0] 3 3" xfId="152"/>
    <cellStyle name="쉼표 [0] 3 4" xfId="765"/>
    <cellStyle name="쉼표 [0] 3 5" xfId="1116"/>
    <cellStyle name="쉼표 [0] 3_001. 시계열에 의한 인구" xfId="153"/>
    <cellStyle name="쉼표 [0] 4" xfId="3"/>
    <cellStyle name="쉼표 [0] 4 2" xfId="390"/>
    <cellStyle name="쉼표 [0] 4 3" xfId="34"/>
    <cellStyle name="쉼표 [0] 4 3 2" xfId="1118"/>
    <cellStyle name="쉼표 [0] 4 4" xfId="767"/>
    <cellStyle name="쉼표 [0] 5" xfId="154"/>
    <cellStyle name="쉼표 [0] 5 2" xfId="768"/>
    <cellStyle name="쉼표 [0] 6" xfId="6"/>
    <cellStyle name="쉼표 [0] 6 2" xfId="391"/>
    <cellStyle name="쉼표 [0] 6 3" xfId="155"/>
    <cellStyle name="쉼표 [0] 6 3 2" xfId="1119"/>
    <cellStyle name="쉼표 [0] 6 4" xfId="769"/>
    <cellStyle name="쉼표 [0] 7" xfId="294"/>
    <cellStyle name="쉼표 [0] 7 2" xfId="770"/>
    <cellStyle name="쉼표 [0] 7 2 2" xfId="8638"/>
    <cellStyle name="쉼표 [0] 7 3" xfId="8650"/>
    <cellStyle name="쉼표 [0] 8" xfId="297"/>
    <cellStyle name="쉼표 [0] 8 2" xfId="382"/>
    <cellStyle name="쉼표 [0] 8 2 2" xfId="8641"/>
    <cellStyle name="쉼표 [0] 8 3" xfId="8653"/>
    <cellStyle name="쉼표 [0] 9" xfId="330"/>
    <cellStyle name="쉼표 [0] 9 2" xfId="384"/>
    <cellStyle name="쉼표 [0]_3.상수도" xfId="28"/>
    <cellStyle name="스타일 1" xfId="156"/>
    <cellStyle name="연결된 셀 2" xfId="157"/>
    <cellStyle name="연결된 셀 2 2" xfId="1121"/>
    <cellStyle name="연결된 셀 3" xfId="158"/>
    <cellStyle name="연결된 셀 4" xfId="331"/>
    <cellStyle name="연결된 셀 5" xfId="1120"/>
    <cellStyle name="요약 2" xfId="159"/>
    <cellStyle name="요약 2 10" xfId="8605"/>
    <cellStyle name="요약 2 11" xfId="8671"/>
    <cellStyle name="요약 2 12" xfId="8688"/>
    <cellStyle name="요약 2 2" xfId="349"/>
    <cellStyle name="요약 2 2 2" xfId="410"/>
    <cellStyle name="요약 2 2 2 2" xfId="3146"/>
    <cellStyle name="요약 2 2 2 2 2" xfId="3345"/>
    <cellStyle name="요약 2 2 2 2 2 2" xfId="4507"/>
    <cellStyle name="요약 2 2 2 2 2 2 2" xfId="3590"/>
    <cellStyle name="요약 2 2 2 2 2 2 3" xfId="6345"/>
    <cellStyle name="요약 2 2 2 2 2 3" xfId="7906"/>
    <cellStyle name="요약 2 2 2 2 2 4" xfId="6052"/>
    <cellStyle name="요약 2 2 2 2 3" xfId="4375"/>
    <cellStyle name="요약 2 2 2 2 3 2" xfId="7925"/>
    <cellStyle name="요약 2 2 2 2 3 3" xfId="3977"/>
    <cellStyle name="요약 2 2 2 2 4" xfId="6102"/>
    <cellStyle name="요약 2 2 2 2 4 2" xfId="8556"/>
    <cellStyle name="요약 2 2 2 2 4 3" xfId="7214"/>
    <cellStyle name="요약 2 2 2 2 5" xfId="7795"/>
    <cellStyle name="요약 2 2 2 2 6" xfId="3077"/>
    <cellStyle name="요약 2 2 2 3" xfId="2305"/>
    <cellStyle name="요약 2 2 2 3 2" xfId="3469"/>
    <cellStyle name="요약 2 2 2 3 2 2" xfId="4591"/>
    <cellStyle name="요약 2 2 2 3 2 2 2" xfId="2093"/>
    <cellStyle name="요약 2 2 2 3 2 2 3" xfId="6433"/>
    <cellStyle name="요약 2 2 2 3 2 3" xfId="2393"/>
    <cellStyle name="요약 2 2 2 3 2 4" xfId="2818"/>
    <cellStyle name="요약 2 2 2 3 3" xfId="4206"/>
    <cellStyle name="요약 2 2 2 3 3 2" xfId="5451"/>
    <cellStyle name="요약 2 2 2 3 3 2 2" xfId="8225"/>
    <cellStyle name="요약 2 2 2 3 3 2 3" xfId="7113"/>
    <cellStyle name="요약 2 2 2 3 3 3" xfId="7197"/>
    <cellStyle name="요약 2 2 2 3 3 4" xfId="3900"/>
    <cellStyle name="요약 2 2 2 3 4" xfId="4770"/>
    <cellStyle name="요약 2 2 2 3 4 2" xfId="5619"/>
    <cellStyle name="요약 2 2 2 3 4 2 2" xfId="8377"/>
    <cellStyle name="요약 2 2 2 3 4 2 3" xfId="7443"/>
    <cellStyle name="요약 2 2 2 3 4 3" xfId="3917"/>
    <cellStyle name="요약 2 2 2 3 4 4" xfId="6629"/>
    <cellStyle name="요약 2 2 2 3 5" xfId="5246"/>
    <cellStyle name="요약 2 2 2 3 5 2" xfId="5799"/>
    <cellStyle name="요약 2 2 2 3 6" xfId="7796"/>
    <cellStyle name="요약 2 2 2 3 7" xfId="5092"/>
    <cellStyle name="요약 2 2 2 4" xfId="4906"/>
    <cellStyle name="요약 2 2 3" xfId="443"/>
    <cellStyle name="요약 2 2 3 2" xfId="3179"/>
    <cellStyle name="요약 2 2 3 2 2" xfId="3623"/>
    <cellStyle name="요약 2 2 3 2 2 2" xfId="4680"/>
    <cellStyle name="요약 2 2 3 2 2 2 2" xfId="5786"/>
    <cellStyle name="요약 2 2 3 2 2 2 3" xfId="6534"/>
    <cellStyle name="요약 2 2 3 2 2 3" xfId="7888"/>
    <cellStyle name="요약 2 2 3 2 2 4" xfId="5094"/>
    <cellStyle name="요약 2 2 3 2 3" xfId="4408"/>
    <cellStyle name="요약 2 2 3 2 3 2" xfId="5540"/>
    <cellStyle name="요약 2 2 3 2 3 2 2" xfId="8301"/>
    <cellStyle name="요약 2 2 3 2 3 2 3" xfId="7236"/>
    <cellStyle name="요약 2 2 3 2 3 3" xfId="7206"/>
    <cellStyle name="요약 2 2 3 2 3 4" xfId="3399"/>
    <cellStyle name="요약 2 2 3 2 4" xfId="4846"/>
    <cellStyle name="요약 2 2 3 2 4 2" xfId="5695"/>
    <cellStyle name="요약 2 2 3 2 4 2 2" xfId="8453"/>
    <cellStyle name="요약 2 2 3 2 4 2 3" xfId="7519"/>
    <cellStyle name="요약 2 2 3 2 4 3" xfId="8051"/>
    <cellStyle name="요약 2 2 3 2 4 4" xfId="6762"/>
    <cellStyle name="요약 2 2 3 2 5" xfId="5154"/>
    <cellStyle name="요약 2 2 3 2 5 2" xfId="5308"/>
    <cellStyle name="요약 2 2 3 2 6" xfId="7689"/>
    <cellStyle name="요약 2 2 3 2 7" xfId="5310"/>
    <cellStyle name="요약 2 2 3 3" xfId="2338"/>
    <cellStyle name="요약 2 2 3 3 2" xfId="3502"/>
    <cellStyle name="요약 2 2 3 3 2 2" xfId="4621"/>
    <cellStyle name="요약 2 2 3 3 2 2 2" xfId="6888"/>
    <cellStyle name="요약 2 2 3 3 2 2 3" xfId="6466"/>
    <cellStyle name="요약 2 2 3 3 2 3" xfId="3718"/>
    <cellStyle name="요약 2 2 3 3 2 4" xfId="6061"/>
    <cellStyle name="요약 2 2 3 3 3" xfId="4239"/>
    <cellStyle name="요약 2 2 3 3 3 2" xfId="5484"/>
    <cellStyle name="요약 2 2 3 3 3 2 2" xfId="8255"/>
    <cellStyle name="요약 2 2 3 3 3 2 3" xfId="7143"/>
    <cellStyle name="요약 2 2 3 3 3 3" xfId="6915"/>
    <cellStyle name="요약 2 2 3 3 3 4" xfId="5001"/>
    <cellStyle name="요약 2 2 3 3 4" xfId="4800"/>
    <cellStyle name="요약 2 2 3 3 4 2" xfId="5649"/>
    <cellStyle name="요약 2 2 3 3 4 2 2" xfId="8407"/>
    <cellStyle name="요약 2 2 3 3 4 2 3" xfId="7473"/>
    <cellStyle name="요약 2 2 3 3 4 3" xfId="8005"/>
    <cellStyle name="요약 2 2 3 3 4 4" xfId="6660"/>
    <cellStyle name="요약 2 2 3 3 5" xfId="6090"/>
    <cellStyle name="요약 2 2 3 3 5 2" xfId="7190"/>
    <cellStyle name="요약 2 2 3 3 6" xfId="7862"/>
    <cellStyle name="요약 2 2 3 3 7" xfId="3070"/>
    <cellStyle name="요약 2 2 3 4" xfId="2813"/>
    <cellStyle name="요약 2 2 3 4 2" xfId="4301"/>
    <cellStyle name="요약 2 2 3 4 2 2" xfId="7679"/>
    <cellStyle name="요약 2 2 3 4 2 3" xfId="4901"/>
    <cellStyle name="요약 2 2 3 4 3" xfId="6575"/>
    <cellStyle name="요약 2 2 3 4 4" xfId="2875"/>
    <cellStyle name="요약 2 2 3 5" xfId="4079"/>
    <cellStyle name="요약 2 2 3 5 2" xfId="2687"/>
    <cellStyle name="요약 2 2 3 5 3" xfId="5324"/>
    <cellStyle name="요약 2 2 3 6" xfId="5854"/>
    <cellStyle name="요약 2 2 3 6 2" xfId="8499"/>
    <cellStyle name="요약 2 2 3 6 3" xfId="6739"/>
    <cellStyle name="요약 2 2 3 7" xfId="5209"/>
    <cellStyle name="요약 2 2 4" xfId="3101"/>
    <cellStyle name="요약 2 2 4 2" xfId="3300"/>
    <cellStyle name="요약 2 2 4 2 2" xfId="4469"/>
    <cellStyle name="요약 2 2 4 2 2 2" xfId="5258"/>
    <cellStyle name="요약 2 2 4 2 2 3" xfId="2967"/>
    <cellStyle name="요약 2 2 4 2 3" xfId="7579"/>
    <cellStyle name="요약 2 2 4 2 4" xfId="2596"/>
    <cellStyle name="요약 2 2 4 3" xfId="4333"/>
    <cellStyle name="요약 2 2 4 3 2" xfId="6203"/>
    <cellStyle name="요약 2 2 4 3 3" xfId="2761"/>
    <cellStyle name="요약 2 2 4 4" xfId="3382"/>
    <cellStyle name="요약 2 2 4 4 2" xfId="7211"/>
    <cellStyle name="요약 2 2 4 4 3" xfId="6045"/>
    <cellStyle name="요약 2 2 4 5" xfId="7577"/>
    <cellStyle name="요약 2 2 4 6" xfId="4934"/>
    <cellStyle name="요약 2 2 5" xfId="2260"/>
    <cellStyle name="요약 2 2 5 2" xfId="3431"/>
    <cellStyle name="요약 2 2 5 2 2" xfId="4553"/>
    <cellStyle name="요약 2 2 5 2 2 2" xfId="6832"/>
    <cellStyle name="요약 2 2 5 2 2 3" xfId="6395"/>
    <cellStyle name="요약 2 2 5 2 3" xfId="5864"/>
    <cellStyle name="요약 2 2 5 2 4" xfId="2385"/>
    <cellStyle name="요약 2 2 5 3" xfId="4167"/>
    <cellStyle name="요약 2 2 5 3 2" xfId="5413"/>
    <cellStyle name="요약 2 2 5 3 2 2" xfId="8187"/>
    <cellStyle name="요약 2 2 5 3 2 3" xfId="7074"/>
    <cellStyle name="요약 2 2 5 3 3" xfId="7552"/>
    <cellStyle name="요약 2 2 5 3 4" xfId="2198"/>
    <cellStyle name="요약 2 2 5 4" xfId="4732"/>
    <cellStyle name="요약 2 2 5 4 2" xfId="5581"/>
    <cellStyle name="요약 2 2 5 4 2 2" xfId="8339"/>
    <cellStyle name="요약 2 2 5 4 2 3" xfId="7405"/>
    <cellStyle name="요약 2 2 5 4 3" xfId="3809"/>
    <cellStyle name="요약 2 2 5 4 4" xfId="6591"/>
    <cellStyle name="요약 2 2 5 5" xfId="4916"/>
    <cellStyle name="요약 2 2 5 5 2" xfId="6270"/>
    <cellStyle name="요약 2 2 5 6" xfId="2448"/>
    <cellStyle name="요약 2 2 5 7" xfId="6115"/>
    <cellStyle name="요약 2 2 6" xfId="5169"/>
    <cellStyle name="요약 2 2 7" xfId="8587"/>
    <cellStyle name="요약 2 2 8" xfId="8679"/>
    <cellStyle name="요약 2 3" xfId="367"/>
    <cellStyle name="요약 2 3 2" xfId="400"/>
    <cellStyle name="요약 2 3 2 2" xfId="3136"/>
    <cellStyle name="요약 2 3 2 2 2" xfId="3335"/>
    <cellStyle name="요약 2 3 2 2 2 2" xfId="4497"/>
    <cellStyle name="요약 2 3 2 2 2 2 2" xfId="5100"/>
    <cellStyle name="요약 2 3 2 2 2 2 3" xfId="6335"/>
    <cellStyle name="요약 2 3 2 2 2 3" xfId="7928"/>
    <cellStyle name="요약 2 3 2 2 2 4" xfId="2846"/>
    <cellStyle name="요약 2 3 2 2 3" xfId="4365"/>
    <cellStyle name="요약 2 3 2 2 3 2" xfId="7797"/>
    <cellStyle name="요약 2 3 2 2 3 3" xfId="2471"/>
    <cellStyle name="요약 2 3 2 2 4" xfId="6183"/>
    <cellStyle name="요약 2 3 2 2 4 2" xfId="8575"/>
    <cellStyle name="요약 2 3 2 2 4 3" xfId="7355"/>
    <cellStyle name="요약 2 3 2 2 5" xfId="7630"/>
    <cellStyle name="요약 2 3 2 2 6" xfId="2208"/>
    <cellStyle name="요약 2 3 2 3" xfId="2295"/>
    <cellStyle name="요약 2 3 2 3 2" xfId="3459"/>
    <cellStyle name="요약 2 3 2 3 2 2" xfId="4581"/>
    <cellStyle name="요약 2 3 2 3 2 2 2" xfId="5772"/>
    <cellStyle name="요약 2 3 2 3 2 2 3" xfId="6423"/>
    <cellStyle name="요약 2 3 2 3 2 3" xfId="5743"/>
    <cellStyle name="요약 2 3 2 3 2 4" xfId="6068"/>
    <cellStyle name="요약 2 3 2 3 3" xfId="4196"/>
    <cellStyle name="요약 2 3 2 3 3 2" xfId="5441"/>
    <cellStyle name="요약 2 3 2 3 3 2 2" xfId="8215"/>
    <cellStyle name="요약 2 3 2 3 3 2 3" xfId="7103"/>
    <cellStyle name="요약 2 3 2 3 3 3" xfId="7684"/>
    <cellStyle name="요약 2 3 2 3 3 4" xfId="2755"/>
    <cellStyle name="요약 2 3 2 3 4" xfId="4760"/>
    <cellStyle name="요약 2 3 2 3 4 2" xfId="5609"/>
    <cellStyle name="요약 2 3 2 3 4 2 2" xfId="8367"/>
    <cellStyle name="요약 2 3 2 3 4 2 3" xfId="7433"/>
    <cellStyle name="요약 2 3 2 3 4 3" xfId="5330"/>
    <cellStyle name="요약 2 3 2 3 4 4" xfId="6619"/>
    <cellStyle name="요약 2 3 2 3 5" xfId="6193"/>
    <cellStyle name="요약 2 3 2 3 5 2" xfId="7376"/>
    <cellStyle name="요약 2 3 2 3 6" xfId="7605"/>
    <cellStyle name="요약 2 3 2 3 7" xfId="3004"/>
    <cellStyle name="요약 2 3 2 4" xfId="5346"/>
    <cellStyle name="요약 2 3 3" xfId="446"/>
    <cellStyle name="요약 2 3 3 2" xfId="3182"/>
    <cellStyle name="요약 2 3 3 2 2" xfId="3626"/>
    <cellStyle name="요약 2 3 3 2 2 2" xfId="4683"/>
    <cellStyle name="요약 2 3 3 2 2 2 2" xfId="6225"/>
    <cellStyle name="요약 2 3 3 2 2 2 3" xfId="6537"/>
    <cellStyle name="요약 2 3 3 2 2 3" xfId="6008"/>
    <cellStyle name="요약 2 3 3 2 2 4" xfId="5796"/>
    <cellStyle name="요약 2 3 3 2 3" xfId="4411"/>
    <cellStyle name="요약 2 3 3 2 3 2" xfId="5543"/>
    <cellStyle name="요약 2 3 3 2 3 2 2" xfId="8304"/>
    <cellStyle name="요약 2 3 3 2 3 2 3" xfId="7239"/>
    <cellStyle name="요약 2 3 3 2 3 3" xfId="7816"/>
    <cellStyle name="요약 2 3 3 2 3 4" xfId="3386"/>
    <cellStyle name="요약 2 3 3 2 4" xfId="4849"/>
    <cellStyle name="요약 2 3 3 2 4 2" xfId="5698"/>
    <cellStyle name="요약 2 3 3 2 4 2 2" xfId="8456"/>
    <cellStyle name="요약 2 3 3 2 4 2 3" xfId="7522"/>
    <cellStyle name="요약 2 3 3 2 4 3" xfId="8054"/>
    <cellStyle name="요약 2 3 3 2 4 4" xfId="6765"/>
    <cellStyle name="요약 2 3 3 2 5" xfId="5266"/>
    <cellStyle name="요약 2 3 3 2 5 2" xfId="2771"/>
    <cellStyle name="요약 2 3 3 2 6" xfId="7595"/>
    <cellStyle name="요약 2 3 3 2 7" xfId="2522"/>
    <cellStyle name="요약 2 3 3 3" xfId="2341"/>
    <cellStyle name="요약 2 3 3 3 2" xfId="3505"/>
    <cellStyle name="요약 2 3 3 3 2 2" xfId="4624"/>
    <cellStyle name="요약 2 3 3 3 2 2 2" xfId="6971"/>
    <cellStyle name="요약 2 3 3 3 2 2 3" xfId="6469"/>
    <cellStyle name="요약 2 3 3 3 2 3" xfId="5320"/>
    <cellStyle name="요약 2 3 3 3 2 4" xfId="2452"/>
    <cellStyle name="요약 2 3 3 3 3" xfId="4242"/>
    <cellStyle name="요약 2 3 3 3 3 2" xfId="5487"/>
    <cellStyle name="요약 2 3 3 3 3 2 2" xfId="8258"/>
    <cellStyle name="요약 2 3 3 3 3 2 3" xfId="7146"/>
    <cellStyle name="요약 2 3 3 3 3 3" xfId="7181"/>
    <cellStyle name="요약 2 3 3 3 3 4" xfId="6098"/>
    <cellStyle name="요약 2 3 3 3 4" xfId="4803"/>
    <cellStyle name="요약 2 3 3 3 4 2" xfId="5652"/>
    <cellStyle name="요약 2 3 3 3 4 2 2" xfId="8410"/>
    <cellStyle name="요약 2 3 3 3 4 2 3" xfId="7476"/>
    <cellStyle name="요약 2 3 3 3 4 3" xfId="8008"/>
    <cellStyle name="요약 2 3 3 3 4 4" xfId="6663"/>
    <cellStyle name="요약 2 3 3 3 5" xfId="3808"/>
    <cellStyle name="요약 2 3 3 3 5 2" xfId="2895"/>
    <cellStyle name="요약 2 3 3 3 6" xfId="7333"/>
    <cellStyle name="요약 2 3 3 3 7" xfId="2241"/>
    <cellStyle name="요약 2 3 3 4" xfId="2224"/>
    <cellStyle name="요약 2 3 3 4 2" xfId="4153"/>
    <cellStyle name="요약 2 3 3 4 2 2" xfId="3968"/>
    <cellStyle name="요약 2 3 3 4 2 3" xfId="2206"/>
    <cellStyle name="요약 2 3 3 4 3" xfId="6988"/>
    <cellStyle name="요약 2 3 3 4 4" xfId="2162"/>
    <cellStyle name="요약 2 3 3 5" xfId="4082"/>
    <cellStyle name="요약 2 3 3 5 2" xfId="6130"/>
    <cellStyle name="요약 2 3 3 5 3" xfId="3022"/>
    <cellStyle name="요약 2 3 3 6" xfId="5896"/>
    <cellStyle name="요약 2 3 3 6 2" xfId="8505"/>
    <cellStyle name="요약 2 3 3 6 3" xfId="6820"/>
    <cellStyle name="요약 2 3 3 7" xfId="2789"/>
    <cellStyle name="요약 2 3 4" xfId="3117"/>
    <cellStyle name="요약 2 3 4 2" xfId="3316"/>
    <cellStyle name="요약 2 3 4 2 2" xfId="4482"/>
    <cellStyle name="요약 2 3 4 2 2 2" xfId="6808"/>
    <cellStyle name="요약 2 3 4 2 2 3" xfId="6319"/>
    <cellStyle name="요약 2 3 4 2 3" xfId="7891"/>
    <cellStyle name="요약 2 3 4 2 4" xfId="5335"/>
    <cellStyle name="요약 2 3 4 3" xfId="4348"/>
    <cellStyle name="요약 2 3 4 3 2" xfId="3891"/>
    <cellStyle name="요약 2 3 4 3 3" xfId="2424"/>
    <cellStyle name="요약 2 3 4 4" xfId="6172"/>
    <cellStyle name="요약 2 3 4 4 2" xfId="8569"/>
    <cellStyle name="요약 2 3 4 4 3" xfId="7337"/>
    <cellStyle name="요약 2 3 4 5" xfId="7389"/>
    <cellStyle name="요약 2 3 4 6" xfId="2980"/>
    <cellStyle name="요약 2 3 5" xfId="2275"/>
    <cellStyle name="요약 2 3 5 2" xfId="3444"/>
    <cellStyle name="요약 2 3 5 2 2" xfId="4566"/>
    <cellStyle name="요약 2 3 5 2 2 2" xfId="7020"/>
    <cellStyle name="요약 2 3 5 2 2 3" xfId="6408"/>
    <cellStyle name="요약 2 3 5 2 3" xfId="5765"/>
    <cellStyle name="요약 2 3 5 2 4" xfId="5770"/>
    <cellStyle name="요약 2 3 5 3" xfId="4181"/>
    <cellStyle name="요약 2 3 5 3 2" xfId="5426"/>
    <cellStyle name="요약 2 3 5 3 2 2" xfId="8200"/>
    <cellStyle name="요약 2 3 5 3 2 3" xfId="7088"/>
    <cellStyle name="요약 2 3 5 3 3" xfId="3813"/>
    <cellStyle name="요약 2 3 5 3 4" xfId="2887"/>
    <cellStyle name="요약 2 3 5 4" xfId="4745"/>
    <cellStyle name="요약 2 3 5 4 2" xfId="5594"/>
    <cellStyle name="요약 2 3 5 4 2 2" xfId="8352"/>
    <cellStyle name="요약 2 3 5 4 2 3" xfId="7418"/>
    <cellStyle name="요약 2 3 5 4 3" xfId="2947"/>
    <cellStyle name="요약 2 3 5 4 4" xfId="6604"/>
    <cellStyle name="요약 2 3 5 5" xfId="2457"/>
    <cellStyle name="요약 2 3 5 5 2" xfId="5226"/>
    <cellStyle name="요약 2 3 5 6" xfId="7729"/>
    <cellStyle name="요약 2 3 5 7" xfId="3997"/>
    <cellStyle name="요약 2 3 6" xfId="3784"/>
    <cellStyle name="요약 2 4" xfId="425"/>
    <cellStyle name="요약 2 4 2" xfId="3161"/>
    <cellStyle name="요약 2 4 2 2" xfId="3354"/>
    <cellStyle name="요약 2 4 2 2 2" xfId="4515"/>
    <cellStyle name="요약 2 4 2 2 2 2" xfId="2543"/>
    <cellStyle name="요약 2 4 2 2 2 3" xfId="6353"/>
    <cellStyle name="요약 2 4 2 2 3" xfId="2500"/>
    <cellStyle name="요약 2 4 2 2 4" xfId="2462"/>
    <cellStyle name="요약 2 4 2 3" xfId="4390"/>
    <cellStyle name="요약 2 4 2 3 2" xfId="7186"/>
    <cellStyle name="요약 2 4 2 3 3" xfId="2561"/>
    <cellStyle name="요약 2 4 2 4" xfId="5076"/>
    <cellStyle name="요약 2 4 2 4 2" xfId="8103"/>
    <cellStyle name="요약 2 4 2 4 3" xfId="2411"/>
    <cellStyle name="요약 2 4 2 5" xfId="2117"/>
    <cellStyle name="요약 2 4 2 6" xfId="3913"/>
    <cellStyle name="요약 2 4 3" xfId="2320"/>
    <cellStyle name="요약 2 4 3 2" xfId="3484"/>
    <cellStyle name="요약 2 4 3 2 2" xfId="4606"/>
    <cellStyle name="요약 2 4 3 2 2 2" xfId="6572"/>
    <cellStyle name="요약 2 4 3 2 2 3" xfId="6448"/>
    <cellStyle name="요약 2 4 3 2 3" xfId="5990"/>
    <cellStyle name="요약 2 4 3 2 4" xfId="3032"/>
    <cellStyle name="요약 2 4 3 3" xfId="4221"/>
    <cellStyle name="요약 2 4 3 3 2" xfId="5466"/>
    <cellStyle name="요약 2 4 3 3 2 2" xfId="8240"/>
    <cellStyle name="요약 2 4 3 3 2 3" xfId="7128"/>
    <cellStyle name="요약 2 4 3 3 3" xfId="7817"/>
    <cellStyle name="요약 2 4 3 3 4" xfId="3246"/>
    <cellStyle name="요약 2 4 3 4" xfId="4785"/>
    <cellStyle name="요약 2 4 3 4 2" xfId="5634"/>
    <cellStyle name="요약 2 4 3 4 2 2" xfId="8392"/>
    <cellStyle name="요약 2 4 3 4 2 3" xfId="7458"/>
    <cellStyle name="요약 2 4 3 4 3" xfId="7990"/>
    <cellStyle name="요약 2 4 3 4 4" xfId="6644"/>
    <cellStyle name="요약 2 4 3 5" xfId="2550"/>
    <cellStyle name="요약 2 4 3 5 2" xfId="2844"/>
    <cellStyle name="요약 2 4 3 6" xfId="7062"/>
    <cellStyle name="요약 2 4 3 7" xfId="5044"/>
    <cellStyle name="요약 2 4 4" xfId="4723"/>
    <cellStyle name="요약 2 5" xfId="418"/>
    <cellStyle name="요약 2 5 2" xfId="3154"/>
    <cellStyle name="요약 2 5 2 2" xfId="3602"/>
    <cellStyle name="요약 2 5 2 2 2" xfId="4667"/>
    <cellStyle name="요약 2 5 2 2 2 2" xfId="2174"/>
    <cellStyle name="요약 2 5 2 2 2 3" xfId="6520"/>
    <cellStyle name="요약 2 5 2 2 3" xfId="5869"/>
    <cellStyle name="요약 2 5 2 2 4" xfId="3790"/>
    <cellStyle name="요약 2 5 2 3" xfId="4383"/>
    <cellStyle name="요약 2 5 2 3 2" xfId="5524"/>
    <cellStyle name="요약 2 5 2 3 2 2" xfId="8288"/>
    <cellStyle name="요약 2 5 2 3 2 3" xfId="7221"/>
    <cellStyle name="요약 2 5 2 3 3" xfId="5981"/>
    <cellStyle name="요약 2 5 2 3 4" xfId="3902"/>
    <cellStyle name="요약 2 5 2 4" xfId="4833"/>
    <cellStyle name="요약 2 5 2 4 2" xfId="5682"/>
    <cellStyle name="요약 2 5 2 4 2 2" xfId="8440"/>
    <cellStyle name="요약 2 5 2 4 2 3" xfId="7506"/>
    <cellStyle name="요약 2 5 2 4 3" xfId="8038"/>
    <cellStyle name="요약 2 5 2 4 4" xfId="6745"/>
    <cellStyle name="요약 2 5 2 5" xfId="5242"/>
    <cellStyle name="요약 2 5 2 5 2" xfId="2913"/>
    <cellStyle name="요약 2 5 2 6" xfId="4894"/>
    <cellStyle name="요약 2 5 2 7" xfId="3803"/>
    <cellStyle name="요약 2 5 3" xfId="2313"/>
    <cellStyle name="요약 2 5 3 2" xfId="3477"/>
    <cellStyle name="요약 2 5 3 2 2" xfId="4599"/>
    <cellStyle name="요약 2 5 3 2 2 2" xfId="6722"/>
    <cellStyle name="요약 2 5 3 2 2 3" xfId="6441"/>
    <cellStyle name="요약 2 5 3 2 3" xfId="2982"/>
    <cellStyle name="요약 2 5 3 2 4" xfId="2118"/>
    <cellStyle name="요약 2 5 3 3" xfId="4214"/>
    <cellStyle name="요약 2 5 3 3 2" xfId="5459"/>
    <cellStyle name="요약 2 5 3 3 2 2" xfId="8233"/>
    <cellStyle name="요약 2 5 3 3 2 3" xfId="7121"/>
    <cellStyle name="요약 2 5 3 3 3" xfId="7754"/>
    <cellStyle name="요약 2 5 3 3 4" xfId="3724"/>
    <cellStyle name="요약 2 5 3 4" xfId="4778"/>
    <cellStyle name="요약 2 5 3 4 2" xfId="5627"/>
    <cellStyle name="요약 2 5 3 4 2 2" xfId="8385"/>
    <cellStyle name="요약 2 5 3 4 2 3" xfId="7451"/>
    <cellStyle name="요약 2 5 3 4 3" xfId="7983"/>
    <cellStyle name="요약 2 5 3 4 4" xfId="6637"/>
    <cellStyle name="요약 2 5 3 5" xfId="5162"/>
    <cellStyle name="요약 2 5 3 5 2" xfId="5037"/>
    <cellStyle name="요약 2 5 3 6" xfId="7374"/>
    <cellStyle name="요약 2 5 3 7" xfId="2971"/>
    <cellStyle name="요약 2 5 4" xfId="2214"/>
    <cellStyle name="요약 2 5 4 2" xfId="4146"/>
    <cellStyle name="요약 2 5 4 2 2" xfId="7867"/>
    <cellStyle name="요약 2 5 4 2 3" xfId="3042"/>
    <cellStyle name="요약 2 5 4 3" xfId="5070"/>
    <cellStyle name="요약 2 5 4 4" xfId="5780"/>
    <cellStyle name="요약 2 5 5" xfId="4063"/>
    <cellStyle name="요약 2 5 5 2" xfId="7176"/>
    <cellStyle name="요약 2 5 5 3" xfId="2388"/>
    <cellStyle name="요약 2 5 6" xfId="5008"/>
    <cellStyle name="요약 2 5 6 2" xfId="8096"/>
    <cellStyle name="요약 2 5 6 3" xfId="2828"/>
    <cellStyle name="요약 2 5 7" xfId="3963"/>
    <cellStyle name="요약 2 6" xfId="1123"/>
    <cellStyle name="요약 2 6 2" xfId="3217"/>
    <cellStyle name="요약 2 6 2 2" xfId="3658"/>
    <cellStyle name="요약 2 6 2 2 2" xfId="4706"/>
    <cellStyle name="요약 2 6 2 2 2 2" xfId="2560"/>
    <cellStyle name="요약 2 6 2 2 2 3" xfId="6562"/>
    <cellStyle name="요약 2 6 2 2 3" xfId="7574"/>
    <cellStyle name="요약 2 6 2 2 4" xfId="5957"/>
    <cellStyle name="요약 2 6 2 3" xfId="4444"/>
    <cellStyle name="요약 2 6 2 3 2" xfId="5569"/>
    <cellStyle name="요약 2 6 2 3 2 2" xfId="8327"/>
    <cellStyle name="요약 2 6 2 3 2 3" xfId="7265"/>
    <cellStyle name="요약 2 6 2 3 3" xfId="7921"/>
    <cellStyle name="요약 2 6 2 3 4" xfId="2648"/>
    <cellStyle name="요약 2 6 2 4" xfId="4872"/>
    <cellStyle name="요약 2 6 2 4 2" xfId="5721"/>
    <cellStyle name="요약 2 6 2 4 2 2" xfId="8479"/>
    <cellStyle name="요약 2 6 2 4 2 3" xfId="7545"/>
    <cellStyle name="요약 2 6 2 4 3" xfId="8077"/>
    <cellStyle name="요약 2 6 2 4 4" xfId="6792"/>
    <cellStyle name="요약 2 6 2 5" xfId="2981"/>
    <cellStyle name="요약 2 6 2 5 2" xfId="6142"/>
    <cellStyle name="요약 2 6 2 6" xfId="7588"/>
    <cellStyle name="요약 2 6 2 7" xfId="3258"/>
    <cellStyle name="요약 2 6 3" xfId="2665"/>
    <cellStyle name="요약 2 6 3 2" xfId="3544"/>
    <cellStyle name="요약 2 6 3 2 2" xfId="4655"/>
    <cellStyle name="요약 2 6 3 2 2 2" xfId="2470"/>
    <cellStyle name="요약 2 6 3 2 2 3" xfId="6502"/>
    <cellStyle name="요약 2 6 3 2 3" xfId="7025"/>
    <cellStyle name="요약 2 6 3 2 4" xfId="5810"/>
    <cellStyle name="요약 2 6 3 3" xfId="4289"/>
    <cellStyle name="요약 2 6 3 3 2" xfId="7914"/>
    <cellStyle name="요약 2 6 3 3 3" xfId="2637"/>
    <cellStyle name="요약 2 6 3 4" xfId="6175"/>
    <cellStyle name="요약 2 6 3 4 2" xfId="8571"/>
    <cellStyle name="요약 2 6 3 4 3" xfId="7343"/>
    <cellStyle name="요약 2 6 3 5" xfId="7779"/>
    <cellStyle name="요약 2 6 3 6" xfId="2638"/>
    <cellStyle name="요약 2 6 4" xfId="2759"/>
    <cellStyle name="요약 2 6 4 2" xfId="4298"/>
    <cellStyle name="요약 2 6 4 2 2" xfId="5019"/>
    <cellStyle name="요약 2 6 4 2 3" xfId="2786"/>
    <cellStyle name="요약 2 6 4 3" xfId="7894"/>
    <cellStyle name="요약 2 6 4 4" xfId="3024"/>
    <cellStyle name="요약 2 6 5" xfId="4112"/>
    <cellStyle name="요약 2 6 5 2" xfId="5377"/>
    <cellStyle name="요약 2 6 5 2 2" xfId="8155"/>
    <cellStyle name="요약 2 6 5 2 3" xfId="7035"/>
    <cellStyle name="요약 2 6 5 3" xfId="3055"/>
    <cellStyle name="요약 2 6 5 4" xfId="3230"/>
    <cellStyle name="요약 2 6 6" xfId="4102"/>
    <cellStyle name="요약 2 6 6 2" xfId="5367"/>
    <cellStyle name="요약 2 6 6 2 2" xfId="8146"/>
    <cellStyle name="요약 2 6 6 2 3" xfId="7026"/>
    <cellStyle name="요약 2 6 6 3" xfId="5879"/>
    <cellStyle name="요약 2 6 6 4" xfId="5742"/>
    <cellStyle name="요약 2 6 7" xfId="3842"/>
    <cellStyle name="요약 2 6 7 2" xfId="5075"/>
    <cellStyle name="요약 2 6 8" xfId="6106"/>
    <cellStyle name="요약 2 6 9" xfId="2546"/>
    <cellStyle name="요약 2 7" xfId="3085"/>
    <cellStyle name="요약 2 7 2" xfId="3284"/>
    <cellStyle name="요약 2 7 2 2" xfId="4456"/>
    <cellStyle name="요약 2 7 2 2 2" xfId="5794"/>
    <cellStyle name="요약 2 7 2 2 3" xfId="4032"/>
    <cellStyle name="요약 2 7 2 3" xfId="7723"/>
    <cellStyle name="요약 2 7 2 4" xfId="2859"/>
    <cellStyle name="요약 2 7 3" xfId="4318"/>
    <cellStyle name="요약 2 7 3 2" xfId="7961"/>
    <cellStyle name="요약 2 7 3 3" xfId="2483"/>
    <cellStyle name="요약 2 7 4" xfId="6176"/>
    <cellStyle name="요약 2 7 4 2" xfId="8572"/>
    <cellStyle name="요약 2 7 4 3" xfId="7344"/>
    <cellStyle name="요약 2 7 5" xfId="7924"/>
    <cellStyle name="요약 2 7 6" xfId="3793"/>
    <cellStyle name="요약 2 8" xfId="2160"/>
    <cellStyle name="요약 2 8 2" xfId="3416"/>
    <cellStyle name="요약 2 8 2 2" xfId="4539"/>
    <cellStyle name="요약 2 8 2 2 2" xfId="7778"/>
    <cellStyle name="요약 2 8 2 2 3" xfId="6381"/>
    <cellStyle name="요약 2 8 2 3" xfId="2940"/>
    <cellStyle name="요약 2 8 2 4" xfId="5800"/>
    <cellStyle name="요약 2 8 3" xfId="4137"/>
    <cellStyle name="요약 2 8 3 2" xfId="5398"/>
    <cellStyle name="요약 2 8 3 2 2" xfId="8173"/>
    <cellStyle name="요약 2 8 3 2 3" xfId="7053"/>
    <cellStyle name="요약 2 8 3 3" xfId="3817"/>
    <cellStyle name="요약 2 8 3 4" xfId="2957"/>
    <cellStyle name="요약 2 8 4" xfId="4049"/>
    <cellStyle name="요약 2 8 4 2" xfId="5353"/>
    <cellStyle name="요약 2 8 4 2 2" xfId="8138"/>
    <cellStyle name="요약 2 8 4 2 3" xfId="7000"/>
    <cellStyle name="요약 2 8 4 3" xfId="6571"/>
    <cellStyle name="요약 2 8 4 4" xfId="2154"/>
    <cellStyle name="요약 2 8 5" xfId="3222"/>
    <cellStyle name="요약 2 8 5 2" xfId="3254"/>
    <cellStyle name="요약 2 8 6" xfId="7620"/>
    <cellStyle name="요약 2 8 7" xfId="4990"/>
    <cellStyle name="요약 2 9" xfId="2109"/>
    <cellStyle name="요약 3" xfId="160"/>
    <cellStyle name="요약 3 10" xfId="8670"/>
    <cellStyle name="요약 3 2" xfId="350"/>
    <cellStyle name="요약 3 2 2" xfId="451"/>
    <cellStyle name="요약 3 2 2 2" xfId="3187"/>
    <cellStyle name="요약 3 2 2 2 2" xfId="3372"/>
    <cellStyle name="요약 3 2 2 2 2 2" xfId="4522"/>
    <cellStyle name="요약 3 2 2 2 2 2 2" xfId="7789"/>
    <cellStyle name="요약 3 2 2 2 2 2 3" xfId="6363"/>
    <cellStyle name="요약 3 2 2 2 2 3" xfId="3745"/>
    <cellStyle name="요약 3 2 2 2 2 4" xfId="2658"/>
    <cellStyle name="요약 3 2 2 2 3" xfId="4414"/>
    <cellStyle name="요약 3 2 2 2 3 2" xfId="6916"/>
    <cellStyle name="요약 3 2 2 2 3 3" xfId="2919"/>
    <cellStyle name="요약 3 2 2 2 4" xfId="5170"/>
    <cellStyle name="요약 3 2 2 2 4 2" xfId="8109"/>
    <cellStyle name="요약 3 2 2 2 4 3" xfId="4966"/>
    <cellStyle name="요약 3 2 2 2 5" xfId="6038"/>
    <cellStyle name="요약 3 2 2 2 6" xfId="3954"/>
    <cellStyle name="요약 3 2 2 3" xfId="2344"/>
    <cellStyle name="요약 3 2 2 3 2" xfId="3508"/>
    <cellStyle name="요약 3 2 2 3 2 2" xfId="4626"/>
    <cellStyle name="요약 3 2 2 3 2 2 2" xfId="6912"/>
    <cellStyle name="요약 3 2 2 3 2 2 3" xfId="6471"/>
    <cellStyle name="요약 3 2 2 3 2 3" xfId="2780"/>
    <cellStyle name="요약 3 2 2 3 2 4" xfId="5867"/>
    <cellStyle name="요약 3 2 2 3 3" xfId="4245"/>
    <cellStyle name="요약 3 2 2 3 3 2" xfId="5490"/>
    <cellStyle name="요약 3 2 2 3 3 2 2" xfId="8260"/>
    <cellStyle name="요약 3 2 2 3 3 2 3" xfId="7148"/>
    <cellStyle name="요약 3 2 2 3 3 3" xfId="7850"/>
    <cellStyle name="요약 3 2 2 3 3 4" xfId="2782"/>
    <cellStyle name="요약 3 2 2 3 4" xfId="4805"/>
    <cellStyle name="요약 3 2 2 3 4 2" xfId="5654"/>
    <cellStyle name="요약 3 2 2 3 4 2 2" xfId="8412"/>
    <cellStyle name="요약 3 2 2 3 4 2 3" xfId="7478"/>
    <cellStyle name="요약 3 2 2 3 4 3" xfId="8010"/>
    <cellStyle name="요약 3 2 2 3 4 4" xfId="6665"/>
    <cellStyle name="요약 3 2 2 3 5" xfId="5907"/>
    <cellStyle name="요약 3 2 2 3 5 2" xfId="6864"/>
    <cellStyle name="요약 3 2 2 3 6" xfId="7833"/>
    <cellStyle name="요약 3 2 2 3 7" xfId="6081"/>
    <cellStyle name="요약 3 2 2 4" xfId="2444"/>
    <cellStyle name="요약 3 2 3" xfId="415"/>
    <cellStyle name="요약 3 2 3 2" xfId="3151"/>
    <cellStyle name="요약 3 2 3 2 2" xfId="3599"/>
    <cellStyle name="요약 3 2 3 2 2 2" xfId="4664"/>
    <cellStyle name="요약 3 2 3 2 2 2 2" xfId="5125"/>
    <cellStyle name="요약 3 2 3 2 2 2 3" xfId="6517"/>
    <cellStyle name="요약 3 2 3 2 2 3" xfId="3878"/>
    <cellStyle name="요약 3 2 3 2 2 4" xfId="2811"/>
    <cellStyle name="요약 3 2 3 2 3" xfId="4380"/>
    <cellStyle name="요약 3 2 3 2 3 2" xfId="5521"/>
    <cellStyle name="요약 3 2 3 2 3 2 2" xfId="8285"/>
    <cellStyle name="요약 3 2 3 2 3 2 3" xfId="7218"/>
    <cellStyle name="요약 3 2 3 2 3 3" xfId="6941"/>
    <cellStyle name="요약 3 2 3 2 3 4" xfId="2132"/>
    <cellStyle name="요약 3 2 3 2 4" xfId="4830"/>
    <cellStyle name="요약 3 2 3 2 4 2" xfId="5679"/>
    <cellStyle name="요약 3 2 3 2 4 2 2" xfId="8437"/>
    <cellStyle name="요약 3 2 3 2 4 2 3" xfId="7503"/>
    <cellStyle name="요약 3 2 3 2 4 3" xfId="8035"/>
    <cellStyle name="요약 3 2 3 2 4 4" xfId="6742"/>
    <cellStyle name="요약 3 2 3 2 5" xfId="5138"/>
    <cellStyle name="요약 3 2 3 2 5 2" xfId="2931"/>
    <cellStyle name="요약 3 2 3 2 6" xfId="5071"/>
    <cellStyle name="요약 3 2 3 2 7" xfId="6103"/>
    <cellStyle name="요약 3 2 3 3" xfId="2310"/>
    <cellStyle name="요약 3 2 3 3 2" xfId="3474"/>
    <cellStyle name="요약 3 2 3 3 2 2" xfId="4596"/>
    <cellStyle name="요약 3 2 3 3 2 2 2" xfId="2601"/>
    <cellStyle name="요약 3 2 3 3 2 2 3" xfId="6438"/>
    <cellStyle name="요약 3 2 3 3 2 3" xfId="2709"/>
    <cellStyle name="요약 3 2 3 3 2 4" xfId="6073"/>
    <cellStyle name="요약 3 2 3 3 3" xfId="4211"/>
    <cellStyle name="요약 3 2 3 3 3 2" xfId="5456"/>
    <cellStyle name="요약 3 2 3 3 3 2 2" xfId="8230"/>
    <cellStyle name="요약 3 2 3 3 3 2 3" xfId="7118"/>
    <cellStyle name="요약 3 2 3 3 3 3" xfId="7633"/>
    <cellStyle name="요약 3 2 3 3 3 4" xfId="6122"/>
    <cellStyle name="요약 3 2 3 3 4" xfId="4775"/>
    <cellStyle name="요약 3 2 3 3 4 2" xfId="5624"/>
    <cellStyle name="요약 3 2 3 3 4 2 2" xfId="8382"/>
    <cellStyle name="요약 3 2 3 3 4 2 3" xfId="7448"/>
    <cellStyle name="요약 3 2 3 3 4 3" xfId="7980"/>
    <cellStyle name="요약 3 2 3 3 4 4" xfId="6634"/>
    <cellStyle name="요약 3 2 3 3 5" xfId="5906"/>
    <cellStyle name="요약 3 2 3 3 5 2" xfId="6858"/>
    <cellStyle name="요약 3 2 3 3 6" xfId="3865"/>
    <cellStyle name="요약 3 2 3 3 7" xfId="3075"/>
    <cellStyle name="요약 3 2 3 4" xfId="2212"/>
    <cellStyle name="요약 3 2 3 4 2" xfId="4145"/>
    <cellStyle name="요약 3 2 3 4 2 2" xfId="7743"/>
    <cellStyle name="요약 3 2 3 4 2 3" xfId="2384"/>
    <cellStyle name="요약 3 2 3 4 3" xfId="7551"/>
    <cellStyle name="요약 3 2 3 4 4" xfId="6219"/>
    <cellStyle name="요약 3 2 3 5" xfId="4060"/>
    <cellStyle name="요약 3 2 3 5 2" xfId="7857"/>
    <cellStyle name="요약 3 2 3 5 3" xfId="2439"/>
    <cellStyle name="요약 3 2 3 6" xfId="3012"/>
    <cellStyle name="요약 3 2 3 6 2" xfId="7397"/>
    <cellStyle name="요약 3 2 3 6 3" xfId="3367"/>
    <cellStyle name="요약 3 2 3 7" xfId="5101"/>
    <cellStyle name="요약 3 2 4" xfId="3102"/>
    <cellStyle name="요약 3 2 4 2" xfId="3301"/>
    <cellStyle name="요약 3 2 4 2 2" xfId="4470"/>
    <cellStyle name="요약 3 2 4 2 2 2" xfId="6232"/>
    <cellStyle name="요약 3 2 4 2 2 3" xfId="3578"/>
    <cellStyle name="요약 3 2 4 2 3" xfId="6968"/>
    <cellStyle name="요약 3 2 4 2 4" xfId="2171"/>
    <cellStyle name="요약 3 2 4 3" xfId="4334"/>
    <cellStyle name="요약 3 2 4 3 2" xfId="5265"/>
    <cellStyle name="요약 3 2 4 3 3" xfId="2189"/>
    <cellStyle name="요약 3 2 4 4" xfId="4995"/>
    <cellStyle name="요약 3 2 4 4 2" xfId="8093"/>
    <cellStyle name="요약 3 2 4 4 3" xfId="2587"/>
    <cellStyle name="요약 3 2 4 5" xfId="7362"/>
    <cellStyle name="요약 3 2 4 6" xfId="3811"/>
    <cellStyle name="요약 3 2 5" xfId="2261"/>
    <cellStyle name="요약 3 2 5 2" xfId="3432"/>
    <cellStyle name="요약 3 2 5 2 2" xfId="4554"/>
    <cellStyle name="요약 3 2 5 2 2 2" xfId="2858"/>
    <cellStyle name="요약 3 2 5 2 2 3" xfId="6396"/>
    <cellStyle name="요약 3 2 5 2 3" xfId="7656"/>
    <cellStyle name="요약 3 2 5 2 4" xfId="5993"/>
    <cellStyle name="요약 3 2 5 3" xfId="4168"/>
    <cellStyle name="요약 3 2 5 3 2" xfId="5414"/>
    <cellStyle name="요약 3 2 5 3 2 2" xfId="8188"/>
    <cellStyle name="요약 3 2 5 3 2 3" xfId="7075"/>
    <cellStyle name="요약 3 2 5 3 3" xfId="6212"/>
    <cellStyle name="요약 3 2 5 3 4" xfId="3789"/>
    <cellStyle name="요약 3 2 5 4" xfId="4733"/>
    <cellStyle name="요약 3 2 5 4 2" xfId="5582"/>
    <cellStyle name="요약 3 2 5 4 2 2" xfId="8340"/>
    <cellStyle name="요약 3 2 5 4 2 3" xfId="7406"/>
    <cellStyle name="요약 3 2 5 4 3" xfId="2479"/>
    <cellStyle name="요약 3 2 5 4 4" xfId="6592"/>
    <cellStyle name="요약 3 2 5 5" xfId="6181"/>
    <cellStyle name="요약 3 2 5 5 2" xfId="7351"/>
    <cellStyle name="요약 3 2 5 6" xfId="7901"/>
    <cellStyle name="요약 3 2 5 7" xfId="2744"/>
    <cellStyle name="요약 3 2 6" xfId="2937"/>
    <cellStyle name="요약 3 2 7" xfId="8586"/>
    <cellStyle name="요약 3 2 8" xfId="8680"/>
    <cellStyle name="요약 3 3" xfId="368"/>
    <cellStyle name="요약 3 3 2" xfId="399"/>
    <cellStyle name="요약 3 3 2 2" xfId="3135"/>
    <cellStyle name="요약 3 3 2 2 2" xfId="3334"/>
    <cellStyle name="요약 3 3 2 2 2 2" xfId="4496"/>
    <cellStyle name="요약 3 3 2 2 2 2 2" xfId="6824"/>
    <cellStyle name="요약 3 3 2 2 2 2 3" xfId="6334"/>
    <cellStyle name="요약 3 3 2 2 2 3" xfId="7291"/>
    <cellStyle name="요약 3 3 2 2 2 4" xfId="3962"/>
    <cellStyle name="요약 3 3 2 2 3" xfId="4364"/>
    <cellStyle name="요약 3 3 2 2 3 2" xfId="3053"/>
    <cellStyle name="요약 3 3 2 2 3 3" xfId="2917"/>
    <cellStyle name="요약 3 3 2 2 4" xfId="5847"/>
    <cellStyle name="요약 3 3 2 2 4 2" xfId="8494"/>
    <cellStyle name="요약 3 3 2 2 4 3" xfId="6720"/>
    <cellStyle name="요약 3 3 2 2 5" xfId="2489"/>
    <cellStyle name="요약 3 3 2 2 6" xfId="5738"/>
    <cellStyle name="요약 3 3 2 3" xfId="2294"/>
    <cellStyle name="요약 3 3 2 3 2" xfId="3458"/>
    <cellStyle name="요약 3 3 2 3 2 2" xfId="4580"/>
    <cellStyle name="요약 3 3 2 3 2 2 2" xfId="6959"/>
    <cellStyle name="요약 3 3 2 3 2 2 3" xfId="6422"/>
    <cellStyle name="요약 3 3 2 3 2 3" xfId="6879"/>
    <cellStyle name="요약 3 3 2 3 2 4" xfId="5820"/>
    <cellStyle name="요약 3 3 2 3 3" xfId="4195"/>
    <cellStyle name="요약 3 3 2 3 3 2" xfId="5440"/>
    <cellStyle name="요약 3 3 2 3 3 2 2" xfId="8214"/>
    <cellStyle name="요약 3 3 2 3 3 2 3" xfId="7102"/>
    <cellStyle name="요약 3 3 2 3 3 3" xfId="7902"/>
    <cellStyle name="요약 3 3 2 3 3 4" xfId="2830"/>
    <cellStyle name="요약 3 3 2 3 4" xfId="4759"/>
    <cellStyle name="요약 3 3 2 3 4 2" xfId="5608"/>
    <cellStyle name="요약 3 3 2 3 4 2 2" xfId="8366"/>
    <cellStyle name="요약 3 3 2 3 4 2 3" xfId="7432"/>
    <cellStyle name="요약 3 3 2 3 4 3" xfId="5039"/>
    <cellStyle name="요약 3 3 2 3 4 4" xfId="6618"/>
    <cellStyle name="요약 3 3 2 3 5" xfId="5916"/>
    <cellStyle name="요약 3 3 2 3 5 2" xfId="6898"/>
    <cellStyle name="요약 3 3 2 3 6" xfId="6360"/>
    <cellStyle name="요약 3 3 2 3 7" xfId="4019"/>
    <cellStyle name="요약 3 3 2 4" xfId="2227"/>
    <cellStyle name="요약 3 3 3" xfId="432"/>
    <cellStyle name="요약 3 3 3 2" xfId="3168"/>
    <cellStyle name="요약 3 3 3 2 2" xfId="3613"/>
    <cellStyle name="요약 3 3 3 2 2 2" xfId="4673"/>
    <cellStyle name="요약 3 3 3 2 2 2 2" xfId="4991"/>
    <cellStyle name="요약 3 3 3 2 2 2 3" xfId="6527"/>
    <cellStyle name="요약 3 3 3 2 2 3" xfId="7782"/>
    <cellStyle name="요약 3 3 3 2 2 4" xfId="2152"/>
    <cellStyle name="요약 3 3 3 2 3" xfId="4397"/>
    <cellStyle name="요약 3 3 3 2 3 2" xfId="5531"/>
    <cellStyle name="요약 3 3 3 2 3 2 2" xfId="8294"/>
    <cellStyle name="요약 3 3 3 2 3 2 3" xfId="7229"/>
    <cellStyle name="요약 3 3 3 2 3 3" xfId="7923"/>
    <cellStyle name="요약 3 3 3 2 3 4" xfId="3630"/>
    <cellStyle name="요약 3 3 3 2 4" xfId="4839"/>
    <cellStyle name="요약 3 3 3 2 4 2" xfId="5688"/>
    <cellStyle name="요약 3 3 3 2 4 2 2" xfId="8446"/>
    <cellStyle name="요약 3 3 3 2 4 2 3" xfId="7512"/>
    <cellStyle name="요약 3 3 3 2 4 3" xfId="8044"/>
    <cellStyle name="요약 3 3 3 2 4 4" xfId="6755"/>
    <cellStyle name="요약 3 3 3 2 5" xfId="2606"/>
    <cellStyle name="요약 3 3 3 2 5 2" xfId="2998"/>
    <cellStyle name="요약 3 3 3 2 6" xfId="7929"/>
    <cellStyle name="요약 3 3 3 2 7" xfId="3010"/>
    <cellStyle name="요약 3 3 3 3" xfId="2327"/>
    <cellStyle name="요약 3 3 3 3 2" xfId="3491"/>
    <cellStyle name="요약 3 3 3 3 2 2" xfId="4612"/>
    <cellStyle name="요약 3 3 3 3 2 2 2" xfId="3672"/>
    <cellStyle name="요약 3 3 3 3 2 2 3" xfId="6455"/>
    <cellStyle name="요약 3 3 3 3 2 3" xfId="2412"/>
    <cellStyle name="요약 3 3 3 3 2 4" xfId="5052"/>
    <cellStyle name="요약 3 3 3 3 3" xfId="4228"/>
    <cellStyle name="요약 3 3 3 3 3 2" xfId="5473"/>
    <cellStyle name="요약 3 3 3 3 3 2 2" xfId="8246"/>
    <cellStyle name="요약 3 3 3 3 3 2 3" xfId="7134"/>
    <cellStyle name="요약 3 3 3 3 3 3" xfId="2734"/>
    <cellStyle name="요약 3 3 3 3 3 4" xfId="6069"/>
    <cellStyle name="요약 3 3 3 3 4" xfId="4791"/>
    <cellStyle name="요약 3 3 3 3 4 2" xfId="5640"/>
    <cellStyle name="요약 3 3 3 3 4 2 2" xfId="8398"/>
    <cellStyle name="요약 3 3 3 3 4 2 3" xfId="7464"/>
    <cellStyle name="요약 3 3 3 3 4 3" xfId="7996"/>
    <cellStyle name="요약 3 3 3 3 4 4" xfId="6650"/>
    <cellStyle name="요약 3 3 3 3 5" xfId="5908"/>
    <cellStyle name="요약 3 3 3 3 5 2" xfId="6865"/>
    <cellStyle name="요약 3 3 3 3 6" xfId="6920"/>
    <cellStyle name="요약 3 3 3 3 7" xfId="2125"/>
    <cellStyle name="요약 3 3 3 4" xfId="2865"/>
    <cellStyle name="요약 3 3 3 4 2" xfId="4305"/>
    <cellStyle name="요약 3 3 3 4 2 2" xfId="6876"/>
    <cellStyle name="요약 3 3 3 4 2 3" xfId="2075"/>
    <cellStyle name="요약 3 3 3 4 3" xfId="6732"/>
    <cellStyle name="요약 3 3 3 4 4" xfId="6013"/>
    <cellStyle name="요약 3 3 3 5" xfId="4070"/>
    <cellStyle name="요약 3 3 3 5 2" xfId="7573"/>
    <cellStyle name="요약 3 3 3 5 3" xfId="2670"/>
    <cellStyle name="요약 3 3 3 6" xfId="2158"/>
    <cellStyle name="요약 3 3 3 6 2" xfId="6986"/>
    <cellStyle name="요약 3 3 3 6 3" xfId="2623"/>
    <cellStyle name="요약 3 3 3 7" xfId="2432"/>
    <cellStyle name="요약 3 3 4" xfId="3118"/>
    <cellStyle name="요약 3 3 4 2" xfId="3317"/>
    <cellStyle name="요약 3 3 4 2 2" xfId="4483"/>
    <cellStyle name="요약 3 3 4 2 2 2" xfId="2185"/>
    <cellStyle name="요약 3 3 4 2 2 3" xfId="6320"/>
    <cellStyle name="요약 3 3 4 2 3" xfId="5273"/>
    <cellStyle name="요약 3 3 4 2 4" xfId="4940"/>
    <cellStyle name="요약 3 3 4 3" xfId="4349"/>
    <cellStyle name="요약 3 3 4 3 2" xfId="6991"/>
    <cellStyle name="요약 3 3 4 3 3" xfId="2654"/>
    <cellStyle name="요약 3 3 4 4" xfId="5337"/>
    <cellStyle name="요약 3 3 4 4 2" xfId="8129"/>
    <cellStyle name="요약 3 3 4 4 3" xfId="5241"/>
    <cellStyle name="요약 3 3 4 5" xfId="6951"/>
    <cellStyle name="요약 3 3 4 6" xfId="2807"/>
    <cellStyle name="요약 3 3 5" xfId="2276"/>
    <cellStyle name="요약 3 3 5 2" xfId="3445"/>
    <cellStyle name="요약 3 3 5 2 2" xfId="4567"/>
    <cellStyle name="요약 3 3 5 2 2 2" xfId="7772"/>
    <cellStyle name="요약 3 3 5 2 2 3" xfId="6409"/>
    <cellStyle name="요약 3 3 5 2 3" xfId="6357"/>
    <cellStyle name="요약 3 3 5 2 4" xfId="6016"/>
    <cellStyle name="요약 3 3 5 3" xfId="4182"/>
    <cellStyle name="요약 3 3 5 3 2" xfId="5427"/>
    <cellStyle name="요약 3 3 5 3 2 2" xfId="8201"/>
    <cellStyle name="요약 3 3 5 3 2 3" xfId="7089"/>
    <cellStyle name="요약 3 3 5 3 3" xfId="7653"/>
    <cellStyle name="요약 3 3 5 3 4" xfId="2663"/>
    <cellStyle name="요약 3 3 5 4" xfId="4746"/>
    <cellStyle name="요약 3 3 5 4 2" xfId="5595"/>
    <cellStyle name="요약 3 3 5 4 2 2" xfId="8353"/>
    <cellStyle name="요약 3 3 5 4 2 3" xfId="7419"/>
    <cellStyle name="요약 3 3 5 4 3" xfId="3747"/>
    <cellStyle name="요약 3 3 5 4 4" xfId="6605"/>
    <cellStyle name="요약 3 3 5 5" xfId="5256"/>
    <cellStyle name="요약 3 3 5 5 2" xfId="5284"/>
    <cellStyle name="요약 3 3 5 6" xfId="7852"/>
    <cellStyle name="요약 3 3 5 7" xfId="2092"/>
    <cellStyle name="요약 3 3 6" xfId="2613"/>
    <cellStyle name="요약 3 4" xfId="426"/>
    <cellStyle name="요약 3 4 2" xfId="3162"/>
    <cellStyle name="요약 3 4 2 2" xfId="3355"/>
    <cellStyle name="요약 3 4 2 2 2" xfId="4516"/>
    <cellStyle name="요약 3 4 2 2 2 2" xfId="7885"/>
    <cellStyle name="요약 3 4 2 2 2 3" xfId="6354"/>
    <cellStyle name="요약 3 4 2 2 3" xfId="6944"/>
    <cellStyle name="요약 3 4 2 2 4" xfId="2690"/>
    <cellStyle name="요약 3 4 2 3" xfId="4391"/>
    <cellStyle name="요약 3 4 2 3 2" xfId="2742"/>
    <cellStyle name="요약 3 4 2 3 3" xfId="3268"/>
    <cellStyle name="요약 3 4 2 4" xfId="2943"/>
    <cellStyle name="요약 3 4 2 4 2" xfId="7726"/>
    <cellStyle name="요약 3 4 2 4 3" xfId="6070"/>
    <cellStyle name="요약 3 4 2 5" xfId="7960"/>
    <cellStyle name="요약 3 4 2 6" xfId="2087"/>
    <cellStyle name="요약 3 4 3" xfId="2321"/>
    <cellStyle name="요약 3 4 3 2" xfId="3485"/>
    <cellStyle name="요약 3 4 3 2 2" xfId="4607"/>
    <cellStyle name="요약 3 4 3 2 2 2" xfId="6766"/>
    <cellStyle name="요약 3 4 3 2 2 3" xfId="6449"/>
    <cellStyle name="요약 3 4 3 2 3" xfId="6706"/>
    <cellStyle name="요약 3 4 3 2 4" xfId="3054"/>
    <cellStyle name="요약 3 4 3 3" xfId="4222"/>
    <cellStyle name="요약 3 4 3 3 2" xfId="5467"/>
    <cellStyle name="요약 3 4 3 3 2 2" xfId="8241"/>
    <cellStyle name="요약 3 4 3 3 2 3" xfId="7129"/>
    <cellStyle name="요약 3 4 3 3 3" xfId="2099"/>
    <cellStyle name="요약 3 4 3 3 4" xfId="5975"/>
    <cellStyle name="요약 3 4 3 4" xfId="4786"/>
    <cellStyle name="요약 3 4 3 4 2" xfId="5635"/>
    <cellStyle name="요약 3 4 3 4 2 2" xfId="8393"/>
    <cellStyle name="요약 3 4 3 4 2 3" xfId="7459"/>
    <cellStyle name="요약 3 4 3 4 3" xfId="7991"/>
    <cellStyle name="요약 3 4 3 4 4" xfId="6645"/>
    <cellStyle name="요약 3 4 3 5" xfId="6198"/>
    <cellStyle name="요약 3 4 3 5 2" xfId="7385"/>
    <cellStyle name="요약 3 4 3 6" xfId="7976"/>
    <cellStyle name="요약 3 4 3 7" xfId="2607"/>
    <cellStyle name="요약 3 4 4" xfId="3594"/>
    <cellStyle name="요약 3 5" xfId="440"/>
    <cellStyle name="요약 3 5 2" xfId="3176"/>
    <cellStyle name="요약 3 5 2 2" xfId="3620"/>
    <cellStyle name="요약 3 5 2 2 2" xfId="4677"/>
    <cellStyle name="요약 3 5 2 2 2 2" xfId="6080"/>
    <cellStyle name="요약 3 5 2 2 2 3" xfId="6531"/>
    <cellStyle name="요약 3 5 2 2 3" xfId="7192"/>
    <cellStyle name="요약 3 5 2 2 4" xfId="3052"/>
    <cellStyle name="요약 3 5 2 3" xfId="4405"/>
    <cellStyle name="요약 3 5 2 3 2" xfId="5537"/>
    <cellStyle name="요약 3 5 2 3 2 2" xfId="8298"/>
    <cellStyle name="요약 3 5 2 3 2 3" xfId="7233"/>
    <cellStyle name="요약 3 5 2 3 3" xfId="7864"/>
    <cellStyle name="요약 3 5 2 3 4" xfId="2492"/>
    <cellStyle name="요약 3 5 2 4" xfId="4843"/>
    <cellStyle name="요약 3 5 2 4 2" xfId="5692"/>
    <cellStyle name="요약 3 5 2 4 2 2" xfId="8450"/>
    <cellStyle name="요약 3 5 2 4 2 3" xfId="7516"/>
    <cellStyle name="요약 3 5 2 4 3" xfId="8048"/>
    <cellStyle name="요약 3 5 2 4 4" xfId="6759"/>
    <cellStyle name="요약 3 5 2 5" xfId="4893"/>
    <cellStyle name="요약 3 5 2 5 2" xfId="3045"/>
    <cellStyle name="요약 3 5 2 6" xfId="2910"/>
    <cellStyle name="요약 3 5 2 7" xfId="2524"/>
    <cellStyle name="요약 3 5 3" xfId="2335"/>
    <cellStyle name="요약 3 5 3 2" xfId="3499"/>
    <cellStyle name="요약 3 5 3 2 2" xfId="4618"/>
    <cellStyle name="요약 3 5 3 2 2 2" xfId="6009"/>
    <cellStyle name="요약 3 5 3 2 2 3" xfId="6463"/>
    <cellStyle name="요약 3 5 3 2 3" xfId="6836"/>
    <cellStyle name="요약 3 5 3 2 4" xfId="3965"/>
    <cellStyle name="요약 3 5 3 3" xfId="4236"/>
    <cellStyle name="요약 3 5 3 3 2" xfId="5481"/>
    <cellStyle name="요약 3 5 3 3 2 2" xfId="8252"/>
    <cellStyle name="요약 3 5 3 3 2 3" xfId="7140"/>
    <cellStyle name="요약 3 5 3 3 3" xfId="6943"/>
    <cellStyle name="요약 3 5 3 3 4" xfId="5757"/>
    <cellStyle name="요약 3 5 3 4" xfId="4797"/>
    <cellStyle name="요약 3 5 3 4 2" xfId="5646"/>
    <cellStyle name="요약 3 5 3 4 2 2" xfId="8404"/>
    <cellStyle name="요약 3 5 3 4 2 3" xfId="7470"/>
    <cellStyle name="요약 3 5 3 4 3" xfId="8002"/>
    <cellStyle name="요약 3 5 3 4 4" xfId="6657"/>
    <cellStyle name="요약 3 5 3 5" xfId="6163"/>
    <cellStyle name="요약 3 5 3 5 2" xfId="7321"/>
    <cellStyle name="요약 3 5 3 6" xfId="7185"/>
    <cellStyle name="요약 3 5 3 7" xfId="2397"/>
    <cellStyle name="요약 3 5 4" xfId="2229"/>
    <cellStyle name="요약 3 5 4 2" xfId="4156"/>
    <cellStyle name="요약 3 5 4 2 2" xfId="5045"/>
    <cellStyle name="요약 3 5 4 2 3" xfId="2422"/>
    <cellStyle name="요약 3 5 4 3" xfId="7755"/>
    <cellStyle name="요약 3 5 4 4" xfId="2801"/>
    <cellStyle name="요약 3 5 5" xfId="4076"/>
    <cellStyle name="요약 3 5 5 2" xfId="6473"/>
    <cellStyle name="요약 3 5 5 3" xfId="4028"/>
    <cellStyle name="요약 3 5 6" xfId="3549"/>
    <cellStyle name="요약 3 5 6 2" xfId="5322"/>
    <cellStyle name="요약 3 5 6 3" xfId="3798"/>
    <cellStyle name="요약 3 5 7" xfId="3740"/>
    <cellStyle name="요약 3 6" xfId="3086"/>
    <cellStyle name="요약 3 6 2" xfId="3285"/>
    <cellStyle name="요약 3 6 2 2" xfId="4457"/>
    <cellStyle name="요약 3 6 2 2 2" xfId="4716"/>
    <cellStyle name="요약 3 6 2 2 3" xfId="4005"/>
    <cellStyle name="요약 3 6 2 3" xfId="7845"/>
    <cellStyle name="요약 3 6 2 4" xfId="6292"/>
    <cellStyle name="요약 3 6 3" xfId="4319"/>
    <cellStyle name="요약 3 6 3 2" xfId="7746"/>
    <cellStyle name="요약 3 6 3 3" xfId="2417"/>
    <cellStyle name="요약 3 6 4" xfId="3739"/>
    <cellStyle name="요약 3 6 4 2" xfId="7905"/>
    <cellStyle name="요약 3 6 4 3" xfId="2790"/>
    <cellStyle name="요약 3 6 5" xfId="7707"/>
    <cellStyle name="요약 3 6 6" xfId="2599"/>
    <cellStyle name="요약 3 7" xfId="2161"/>
    <cellStyle name="요약 3 7 2" xfId="3417"/>
    <cellStyle name="요약 3 7 2 2" xfId="4540"/>
    <cellStyle name="요약 3 7 2 2 2" xfId="3269"/>
    <cellStyle name="요약 3 7 2 2 3" xfId="6382"/>
    <cellStyle name="요약 3 7 2 3" xfId="3890"/>
    <cellStyle name="요약 3 7 2 4" xfId="6046"/>
    <cellStyle name="요약 3 7 3" xfId="4138"/>
    <cellStyle name="요약 3 7 3 2" xfId="5399"/>
    <cellStyle name="요약 3 7 3 2 2" xfId="8174"/>
    <cellStyle name="요약 3 7 3 2 3" xfId="7054"/>
    <cellStyle name="요약 3 7 3 3" xfId="7933"/>
    <cellStyle name="요약 3 7 3 4" xfId="2372"/>
    <cellStyle name="요약 3 7 4" xfId="4048"/>
    <cellStyle name="요약 3 7 4 2" xfId="5352"/>
    <cellStyle name="요약 3 7 4 2 2" xfId="8137"/>
    <cellStyle name="요약 3 7 4 2 3" xfId="6999"/>
    <cellStyle name="요약 3 7 4 3" xfId="2874"/>
    <cellStyle name="요약 3 7 4 4" xfId="6050"/>
    <cellStyle name="요약 3 7 5" xfId="6173"/>
    <cellStyle name="요약 3 7 5 2" xfId="7340"/>
    <cellStyle name="요약 3 7 6" xfId="6826"/>
    <cellStyle name="요약 3 7 7" xfId="2134"/>
    <cellStyle name="요약 3 8" xfId="3576"/>
    <cellStyle name="요약 3 9" xfId="8606"/>
    <cellStyle name="요약 4" xfId="332"/>
    <cellStyle name="요약 4 10" xfId="8596"/>
    <cellStyle name="요약 4 2" xfId="359"/>
    <cellStyle name="요약 4 2 2" xfId="460"/>
    <cellStyle name="요약 4 2 2 2" xfId="3196"/>
    <cellStyle name="요약 4 2 2 2 2" xfId="3379"/>
    <cellStyle name="요약 4 2 2 2 2 2" xfId="4527"/>
    <cellStyle name="요약 4 2 2 2 2 2 2" xfId="2389"/>
    <cellStyle name="요약 4 2 2 2 2 2 3" xfId="6369"/>
    <cellStyle name="요약 4 2 2 2 2 3" xfId="5195"/>
    <cellStyle name="요약 4 2 2 2 2 4" xfId="6026"/>
    <cellStyle name="요약 4 2 2 2 3" xfId="4423"/>
    <cellStyle name="요약 4 2 2 2 3 2" xfId="2701"/>
    <cellStyle name="요약 4 2 2 2 3 3" xfId="3241"/>
    <cellStyle name="요약 4 2 2 2 4" xfId="5838"/>
    <cellStyle name="요약 4 2 2 2 4 2" xfId="8487"/>
    <cellStyle name="요약 4 2 2 2 4 3" xfId="6696"/>
    <cellStyle name="요약 4 2 2 2 5" xfId="7958"/>
    <cellStyle name="요약 4 2 2 2 6" xfId="4881"/>
    <cellStyle name="요약 4 2 2 3" xfId="2353"/>
    <cellStyle name="요약 4 2 2 3 2" xfId="3517"/>
    <cellStyle name="요약 4 2 2 3 2 2" xfId="4634"/>
    <cellStyle name="요약 4 2 2 3 2 2 2" xfId="2800"/>
    <cellStyle name="요약 4 2 2 3 2 2 3" xfId="6480"/>
    <cellStyle name="요약 4 2 2 3 2 3" xfId="6899"/>
    <cellStyle name="요약 4 2 2 3 2 4" xfId="6051"/>
    <cellStyle name="요약 4 2 2 3 3" xfId="4254"/>
    <cellStyle name="요약 4 2 2 3 3 2" xfId="5499"/>
    <cellStyle name="요약 4 2 2 3 3 2 2" xfId="8268"/>
    <cellStyle name="요약 4 2 2 3 3 2 3" xfId="7156"/>
    <cellStyle name="요약 4 2 2 3 3 3" xfId="7284"/>
    <cellStyle name="요약 4 2 2 3 3 4" xfId="2082"/>
    <cellStyle name="요약 4 2 2 3 4" xfId="4813"/>
    <cellStyle name="요약 4 2 2 3 4 2" xfId="5662"/>
    <cellStyle name="요약 4 2 2 3 4 2 2" xfId="8420"/>
    <cellStyle name="요약 4 2 2 3 4 2 3" xfId="7486"/>
    <cellStyle name="요약 4 2 2 3 4 3" xfId="8018"/>
    <cellStyle name="요약 4 2 2 3 4 4" xfId="6674"/>
    <cellStyle name="요약 4 2 2 3 5" xfId="5930"/>
    <cellStyle name="요약 4 2 2 3 5 2" xfId="6925"/>
    <cellStyle name="요약 4 2 2 3 6" xfId="7690"/>
    <cellStyle name="요약 4 2 2 3 7" xfId="5731"/>
    <cellStyle name="요약 4 2 2 4" xfId="2418"/>
    <cellStyle name="요약 4 2 3" xfId="452"/>
    <cellStyle name="요약 4 2 3 2" xfId="3188"/>
    <cellStyle name="요약 4 2 3 2 2" xfId="3631"/>
    <cellStyle name="요약 4 2 3 2 2 2" xfId="4684"/>
    <cellStyle name="요약 4 2 3 2 2 2 2" xfId="6062"/>
    <cellStyle name="요약 4 2 3 2 2 2 3" xfId="6539"/>
    <cellStyle name="요약 4 2 3 2 2 3" xfId="7767"/>
    <cellStyle name="요약 4 2 3 2 2 4" xfId="3885"/>
    <cellStyle name="요약 4 2 3 2 3" xfId="4415"/>
    <cellStyle name="요약 4 2 3 2 3 2" xfId="5545"/>
    <cellStyle name="요약 4 2 3 2 3 2 2" xfId="8305"/>
    <cellStyle name="요약 4 2 3 2 3 2 3" xfId="7240"/>
    <cellStyle name="요약 4 2 3 2 3 3" xfId="6262"/>
    <cellStyle name="요약 4 2 3 2 3 4" xfId="3249"/>
    <cellStyle name="요약 4 2 3 2 4" xfId="4850"/>
    <cellStyle name="요약 4 2 3 2 4 2" xfId="5699"/>
    <cellStyle name="요약 4 2 3 2 4 2 2" xfId="8457"/>
    <cellStyle name="요약 4 2 3 2 4 2 3" xfId="7523"/>
    <cellStyle name="요약 4 2 3 2 4 3" xfId="8055"/>
    <cellStyle name="요약 4 2 3 2 4 4" xfId="6767"/>
    <cellStyle name="요약 4 2 3 2 5" xfId="3727"/>
    <cellStyle name="요약 4 2 3 2 5 2" xfId="3967"/>
    <cellStyle name="요약 4 2 3 2 6" xfId="5124"/>
    <cellStyle name="요약 4 2 3 2 7" xfId="2822"/>
    <cellStyle name="요약 4 2 3 3" xfId="2345"/>
    <cellStyle name="요약 4 2 3 3 2" xfId="3509"/>
    <cellStyle name="요약 4 2 3 3 2 2" xfId="4627"/>
    <cellStyle name="요약 4 2 3 3 2 2 2" xfId="3802"/>
    <cellStyle name="요약 4 2 3 3 2 2 3" xfId="6472"/>
    <cellStyle name="요약 4 2 3 3 2 3" xfId="5732"/>
    <cellStyle name="요약 4 2 3 3 2 4" xfId="6117"/>
    <cellStyle name="요약 4 2 3 3 3" xfId="4246"/>
    <cellStyle name="요약 4 2 3 3 3 2" xfId="5491"/>
    <cellStyle name="요약 4 2 3 3 3 2 2" xfId="8261"/>
    <cellStyle name="요약 4 2 3 3 3 2 3" xfId="7149"/>
    <cellStyle name="요약 4 2 3 3 3 3" xfId="6979"/>
    <cellStyle name="요약 4 2 3 3 3 4" xfId="3385"/>
    <cellStyle name="요약 4 2 3 3 4" xfId="4806"/>
    <cellStyle name="요약 4 2 3 3 4 2" xfId="5655"/>
    <cellStyle name="요약 4 2 3 3 4 2 2" xfId="8413"/>
    <cellStyle name="요약 4 2 3 3 4 2 3" xfId="7479"/>
    <cellStyle name="요약 4 2 3 3 4 3" xfId="8011"/>
    <cellStyle name="요약 4 2 3 3 4 4" xfId="6666"/>
    <cellStyle name="요약 4 2 3 3 5" xfId="6182"/>
    <cellStyle name="요약 4 2 3 3 5 2" xfId="7353"/>
    <cellStyle name="요약 4 2 3 3 6" xfId="4928"/>
    <cellStyle name="요약 4 2 3 3 7" xfId="5153"/>
    <cellStyle name="요약 4 2 3 4" xfId="2814"/>
    <cellStyle name="요약 4 2 3 4 2" xfId="4302"/>
    <cellStyle name="요약 4 2 3 4 2 2" xfId="7800"/>
    <cellStyle name="요약 4 2 3 4 2 3" xfId="4903"/>
    <cellStyle name="요약 4 2 3 4 3" xfId="6256"/>
    <cellStyle name="요약 4 2 3 4 4" xfId="2970"/>
    <cellStyle name="요약 4 2 3 5" xfId="4084"/>
    <cellStyle name="요약 4 2 3 5 2" xfId="5074"/>
    <cellStyle name="요약 4 2 3 5 3" xfId="3264"/>
    <cellStyle name="요약 4 2 3 6" xfId="5911"/>
    <cellStyle name="요약 4 2 3 6 2" xfId="8513"/>
    <cellStyle name="요약 4 2 3 6 3" xfId="6880"/>
    <cellStyle name="요약 4 2 3 7" xfId="5078"/>
    <cellStyle name="요약 4 2 4" xfId="3111"/>
    <cellStyle name="요약 4 2 4 2" xfId="3310"/>
    <cellStyle name="요약 4 2 4 2 2" xfId="4476"/>
    <cellStyle name="요약 4 2 4 2 2 2" xfId="2973"/>
    <cellStyle name="요약 4 2 4 2 2 3" xfId="6313"/>
    <cellStyle name="요약 4 2 4 2 3" xfId="7308"/>
    <cellStyle name="요약 4 2 4 2 4" xfId="3016"/>
    <cellStyle name="요약 4 2 4 3" xfId="4342"/>
    <cellStyle name="요약 4 2 4 3 2" xfId="3940"/>
    <cellStyle name="요약 4 2 4 3 3" xfId="3733"/>
    <cellStyle name="요약 4 2 4 4" xfId="5934"/>
    <cellStyle name="요약 4 2 4 4 2" xfId="8527"/>
    <cellStyle name="요약 4 2 4 4 3" xfId="6932"/>
    <cellStyle name="요약 4 2 4 5" xfId="2708"/>
    <cellStyle name="요약 4 2 4 6" xfId="4918"/>
    <cellStyle name="요약 4 2 5" xfId="2268"/>
    <cellStyle name="요약 4 2 5 2" xfId="3438"/>
    <cellStyle name="요약 4 2 5 2 2" xfId="4560"/>
    <cellStyle name="요약 4 2 5 2 2 2" xfId="7360"/>
    <cellStyle name="요약 4 2 5 2 2 3" xfId="6402"/>
    <cellStyle name="요약 4 2 5 2 3" xfId="7606"/>
    <cellStyle name="요약 4 2 5 2 4" xfId="3690"/>
    <cellStyle name="요약 4 2 5 3" xfId="4175"/>
    <cellStyle name="요약 4 2 5 3 2" xfId="5420"/>
    <cellStyle name="요약 4 2 5 3 2 2" xfId="8194"/>
    <cellStyle name="요약 4 2 5 3 2 3" xfId="7082"/>
    <cellStyle name="요약 4 2 5 3 3" xfId="6981"/>
    <cellStyle name="요약 4 2 5 3 4" xfId="3805"/>
    <cellStyle name="요약 4 2 5 4" xfId="4739"/>
    <cellStyle name="요약 4 2 5 4 2" xfId="5588"/>
    <cellStyle name="요약 4 2 5 4 2 2" xfId="8346"/>
    <cellStyle name="요약 4 2 5 4 2 3" xfId="7412"/>
    <cellStyle name="요약 4 2 5 4 3" xfId="5269"/>
    <cellStyle name="요약 4 2 5 4 4" xfId="6598"/>
    <cellStyle name="요약 4 2 5 5" xfId="6187"/>
    <cellStyle name="요약 4 2 5 5 2" xfId="7359"/>
    <cellStyle name="요약 4 2 5 6" xfId="5213"/>
    <cellStyle name="요약 4 2 5 7" xfId="5994"/>
    <cellStyle name="요약 4 2 6" xfId="5328"/>
    <cellStyle name="요약 4 2 7" xfId="8618"/>
    <cellStyle name="요약 4 2 8" xfId="8687"/>
    <cellStyle name="요약 4 3" xfId="377"/>
    <cellStyle name="요약 4 3 2" xfId="118"/>
    <cellStyle name="요약 4 3 2 2" xfId="3081"/>
    <cellStyle name="요약 4 3 2 2 2" xfId="3280"/>
    <cellStyle name="요약 4 3 2 2 2 2" xfId="4452"/>
    <cellStyle name="요약 4 3 2 2 2 2 2" xfId="7396"/>
    <cellStyle name="요약 4 3 2 2 2 2 3" xfId="2527"/>
    <cellStyle name="요약 4 3 2 2 2 3" xfId="3909"/>
    <cellStyle name="요약 4 3 2 2 2 4" xfId="6077"/>
    <cellStyle name="요약 4 3 2 2 3" xfId="4314"/>
    <cellStyle name="요약 4 3 2 2 3 2" xfId="7840"/>
    <cellStyle name="요약 4 3 2 2 3 3" xfId="3247"/>
    <cellStyle name="요약 4 3 2 2 4" xfId="4913"/>
    <cellStyle name="요약 4 3 2 2 4 2" xfId="8085"/>
    <cellStyle name="요약 4 3 2 2 4 3" xfId="3972"/>
    <cellStyle name="요약 4 3 2 2 5" xfId="2769"/>
    <cellStyle name="요약 4 3 2 2 6" xfId="6264"/>
    <cellStyle name="요약 4 3 2 3" xfId="2140"/>
    <cellStyle name="요약 4 3 2 3 2" xfId="3412"/>
    <cellStyle name="요약 4 3 2 3 2 2" xfId="4535"/>
    <cellStyle name="요약 4 3 2 3 2 2 2" xfId="5828"/>
    <cellStyle name="요약 4 3 2 3 2 2 3" xfId="6377"/>
    <cellStyle name="요약 4 3 2 3 2 3" xfId="7802"/>
    <cellStyle name="요약 4 3 2 3 2 4" xfId="2404"/>
    <cellStyle name="요약 4 3 2 3 3" xfId="4133"/>
    <cellStyle name="요약 4 3 2 3 3 2" xfId="5394"/>
    <cellStyle name="요약 4 3 2 3 3 2 2" xfId="8169"/>
    <cellStyle name="요약 4 3 2 3 3 2 3" xfId="7049"/>
    <cellStyle name="요약 4 3 2 3 3 3" xfId="4948"/>
    <cellStyle name="요약 4 3 2 3 3 4" xfId="2862"/>
    <cellStyle name="요약 4 3 2 3 4" xfId="4053"/>
    <cellStyle name="요약 4 3 2 3 4 2" xfId="5357"/>
    <cellStyle name="요약 4 3 2 3 4 2 2" xfId="8142"/>
    <cellStyle name="요약 4 3 2 3 4 2 3" xfId="7004"/>
    <cellStyle name="요약 4 3 2 3 4 3" xfId="6965"/>
    <cellStyle name="요약 4 3 2 3 4 4" xfId="3807"/>
    <cellStyle name="요약 4 3 2 3 5" xfId="5901"/>
    <cellStyle name="요약 4 3 2 3 5 2" xfId="6847"/>
    <cellStyle name="요약 4 3 2 3 6" xfId="6266"/>
    <cellStyle name="요약 4 3 2 3 7" xfId="2792"/>
    <cellStyle name="요약 4 3 2 4" xfId="5311"/>
    <cellStyle name="요약 4 3 3" xfId="420"/>
    <cellStyle name="요약 4 3 3 2" xfId="3156"/>
    <cellStyle name="요약 4 3 3 2 2" xfId="3604"/>
    <cellStyle name="요약 4 3 3 2 2 2" xfId="4669"/>
    <cellStyle name="요약 4 3 3 2 2 2 2" xfId="4722"/>
    <cellStyle name="요약 4 3 3 2 2 2 3" xfId="6522"/>
    <cellStyle name="요약 4 3 3 2 2 3" xfId="3838"/>
    <cellStyle name="요약 4 3 3 2 2 4" xfId="3679"/>
    <cellStyle name="요약 4 3 3 2 3" xfId="4385"/>
    <cellStyle name="요약 4 3 3 2 3 2" xfId="5526"/>
    <cellStyle name="요약 4 3 3 2 3 2 2" xfId="8290"/>
    <cellStyle name="요약 4 3 3 2 3 2 3" xfId="7223"/>
    <cellStyle name="요약 4 3 3 2 3 3" xfId="7903"/>
    <cellStyle name="요약 4 3 3 2 3 4" xfId="2884"/>
    <cellStyle name="요약 4 3 3 2 4" xfId="4835"/>
    <cellStyle name="요약 4 3 3 2 4 2" xfId="5684"/>
    <cellStyle name="요약 4 3 3 2 4 2 2" xfId="8442"/>
    <cellStyle name="요약 4 3 3 2 4 2 3" xfId="7508"/>
    <cellStyle name="요약 4 3 3 2 4 3" xfId="8040"/>
    <cellStyle name="요약 4 3 3 2 4 4" xfId="6747"/>
    <cellStyle name="요약 4 3 3 2 5" xfId="2095"/>
    <cellStyle name="요약 4 3 3 2 5 2" xfId="3266"/>
    <cellStyle name="요약 4 3 3 2 6" xfId="7935"/>
    <cellStyle name="요약 4 3 3 2 7" xfId="2925"/>
    <cellStyle name="요약 4 3 3 3" xfId="2315"/>
    <cellStyle name="요약 4 3 3 3 2" xfId="3479"/>
    <cellStyle name="요약 4 3 3 3 2 2" xfId="4601"/>
    <cellStyle name="요약 4 3 3 3 2 2 2" xfId="6512"/>
    <cellStyle name="요약 4 3 3 3 2 2 3" xfId="6443"/>
    <cellStyle name="요약 4 3 3 3 2 3" xfId="2802"/>
    <cellStyle name="요약 4 3 3 3 2 4" xfId="3698"/>
    <cellStyle name="요약 4 3 3 3 3" xfId="4216"/>
    <cellStyle name="요약 4 3 3 3 3 2" xfId="5461"/>
    <cellStyle name="요약 4 3 3 3 3 2 2" xfId="8235"/>
    <cellStyle name="요약 4 3 3 3 3 2 3" xfId="7123"/>
    <cellStyle name="요약 4 3 3 3 3 3" xfId="5813"/>
    <cellStyle name="요약 4 3 3 3 3 4" xfId="2634"/>
    <cellStyle name="요약 4 3 3 3 4" xfId="4780"/>
    <cellStyle name="요약 4 3 3 3 4 2" xfId="5629"/>
    <cellStyle name="요약 4 3 3 3 4 2 2" xfId="8387"/>
    <cellStyle name="요약 4 3 3 3 4 2 3" xfId="7453"/>
    <cellStyle name="요약 4 3 3 3 4 3" xfId="7985"/>
    <cellStyle name="요약 4 3 3 3 4 4" xfId="6639"/>
    <cellStyle name="요약 4 3 3 3 5" xfId="5974"/>
    <cellStyle name="요약 4 3 3 3 5 2" xfId="7019"/>
    <cellStyle name="요약 4 3 3 3 6" xfId="7187"/>
    <cellStyle name="요약 4 3 3 3 7" xfId="5787"/>
    <cellStyle name="요약 4 3 3 4" xfId="2266"/>
    <cellStyle name="요약 4 3 3 4 2" xfId="4173"/>
    <cellStyle name="요약 4 3 3 4 2 2" xfId="7718"/>
    <cellStyle name="요약 4 3 3 4 2 3" xfId="2834"/>
    <cellStyle name="요약 4 3 3 4 3" xfId="7202"/>
    <cellStyle name="요약 4 3 3 4 4" xfId="5959"/>
    <cellStyle name="요약 4 3 3 5" xfId="4065"/>
    <cellStyle name="요약 4 3 3 5 2" xfId="7756"/>
    <cellStyle name="요약 4 3 3 5 3" xfId="2159"/>
    <cellStyle name="요약 4 3 3 6" xfId="2993"/>
    <cellStyle name="요약 4 3 3 6 2" xfId="2600"/>
    <cellStyle name="요약 4 3 3 6 3" xfId="2815"/>
    <cellStyle name="요약 4 3 3 7" xfId="2481"/>
    <cellStyle name="요약 4 3 4" xfId="3127"/>
    <cellStyle name="요약 4 3 4 2" xfId="3326"/>
    <cellStyle name="요약 4 3 4 2 2" xfId="4489"/>
    <cellStyle name="요약 4 3 4 2 2 2" xfId="2678"/>
    <cellStyle name="요약 4 3 4 2 2 3" xfId="6327"/>
    <cellStyle name="요약 4 3 4 2 3" xfId="6364"/>
    <cellStyle name="요약 4 3 4 2 4" xfId="2953"/>
    <cellStyle name="요약 4 3 4 3" xfId="4357"/>
    <cellStyle name="요약 4 3 4 3 2" xfId="6251"/>
    <cellStyle name="요약 4 3 4 3 3" xfId="2178"/>
    <cellStyle name="요약 4 3 4 4" xfId="2899"/>
    <cellStyle name="요약 4 3 4 4 2" xfId="3074"/>
    <cellStyle name="요약 4 3 4 4 3" xfId="2922"/>
    <cellStyle name="요약 4 3 4 5" xfId="7749"/>
    <cellStyle name="요약 4 3 4 6" xfId="3229"/>
    <cellStyle name="요약 4 3 5" xfId="2282"/>
    <cellStyle name="요약 4 3 5 2" xfId="3451"/>
    <cellStyle name="요약 4 3 5 2 2" xfId="4573"/>
    <cellStyle name="요약 4 3 5 2 2 2" xfId="6992"/>
    <cellStyle name="요약 4 3 5 2 2 3" xfId="6415"/>
    <cellStyle name="요약 4 3 5 2 3" xfId="5875"/>
    <cellStyle name="요약 4 3 5 2 4" xfId="2487"/>
    <cellStyle name="요약 4 3 5 3" xfId="4188"/>
    <cellStyle name="요약 4 3 5 3 2" xfId="5433"/>
    <cellStyle name="요약 4 3 5 3 2 2" xfId="8207"/>
    <cellStyle name="요약 4 3 5 3 2 3" xfId="7095"/>
    <cellStyle name="요약 4 3 5 3 3" xfId="7576"/>
    <cellStyle name="요약 4 3 5 3 4" xfId="6138"/>
    <cellStyle name="요약 4 3 5 4" xfId="4752"/>
    <cellStyle name="요약 4 3 5 4 2" xfId="5601"/>
    <cellStyle name="요약 4 3 5 4 2 2" xfId="8359"/>
    <cellStyle name="요약 4 3 5 4 2 3" xfId="7425"/>
    <cellStyle name="요약 4 3 5 4 3" xfId="2692"/>
    <cellStyle name="요약 4 3 5 4 4" xfId="6611"/>
    <cellStyle name="요약 4 3 5 5" xfId="2551"/>
    <cellStyle name="요약 4 3 5 5 2" xfId="6236"/>
    <cellStyle name="요약 4 3 5 6" xfId="7879"/>
    <cellStyle name="요약 4 3 5 7" xfId="6017"/>
    <cellStyle name="요약 4 3 6" xfId="4029"/>
    <cellStyle name="요약 4 4" xfId="456"/>
    <cellStyle name="요약 4 4 2" xfId="3192"/>
    <cellStyle name="요약 4 4 2 2" xfId="3376"/>
    <cellStyle name="요약 4 4 2 2 2" xfId="4524"/>
    <cellStyle name="요약 4 4 2 2 2 2" xfId="7773"/>
    <cellStyle name="요약 4 4 2 2 2 3" xfId="6366"/>
    <cellStyle name="요약 4 4 2 2 3" xfId="7913"/>
    <cellStyle name="요약 4 4 2 2 4" xfId="3854"/>
    <cellStyle name="요약 4 4 2 3" xfId="4419"/>
    <cellStyle name="요약 4 4 2 3 2" xfId="6911"/>
    <cellStyle name="요약 4 4 2 3 3" xfId="3043"/>
    <cellStyle name="요약 4 4 2 4" xfId="2715"/>
    <cellStyle name="요약 4 4 2 4 2" xfId="2467"/>
    <cellStyle name="요약 4 4 2 4 3" xfId="3393"/>
    <cellStyle name="요약 4 4 2 5" xfId="7835"/>
    <cellStyle name="요약 4 4 2 6" xfId="6136"/>
    <cellStyle name="요약 4 4 3" xfId="2349"/>
    <cellStyle name="요약 4 4 3 2" xfId="3513"/>
    <cellStyle name="요약 4 4 3 2 2" xfId="4630"/>
    <cellStyle name="요약 4 4 3 2 2 2" xfId="2247"/>
    <cellStyle name="요약 4 4 3 2 2 3" xfId="6476"/>
    <cellStyle name="요약 4 4 3 2 3" xfId="5112"/>
    <cellStyle name="요약 4 4 3 2 4" xfId="4976"/>
    <cellStyle name="요약 4 4 3 3" xfId="4250"/>
    <cellStyle name="요약 4 4 3 3 2" xfId="5495"/>
    <cellStyle name="요약 4 4 3 3 2 2" xfId="8264"/>
    <cellStyle name="요약 4 4 3 3 2 3" xfId="7152"/>
    <cellStyle name="요약 4 4 3 3 3" xfId="7750"/>
    <cellStyle name="요약 4 4 3 3 4" xfId="6094"/>
    <cellStyle name="요약 4 4 3 4" xfId="4809"/>
    <cellStyle name="요약 4 4 3 4 2" xfId="5658"/>
    <cellStyle name="요약 4 4 3 4 2 2" xfId="8416"/>
    <cellStyle name="요약 4 4 3 4 2 3" xfId="7482"/>
    <cellStyle name="요약 4 4 3 4 3" xfId="8014"/>
    <cellStyle name="요약 4 4 3 4 4" xfId="6670"/>
    <cellStyle name="요약 4 4 3 5" xfId="5945"/>
    <cellStyle name="요약 4 4 3 5 2" xfId="6960"/>
    <cellStyle name="요약 4 4 3 6" xfId="7568"/>
    <cellStyle name="요약 4 4 3 7" xfId="6298"/>
    <cellStyle name="요약 4 4 4" xfId="3030"/>
    <cellStyle name="요약 4 5" xfId="427"/>
    <cellStyle name="요약 4 5 2" xfId="3163"/>
    <cellStyle name="요약 4 5 2 2" xfId="3609"/>
    <cellStyle name="요약 4 5 2 2 2" xfId="4671"/>
    <cellStyle name="요약 4 5 2 2 2 2" xfId="2104"/>
    <cellStyle name="요약 4 5 2 2 2 3" xfId="6524"/>
    <cellStyle name="요약 4 5 2 2 3" xfId="3558"/>
    <cellStyle name="요약 4 5 2 2 4" xfId="6206"/>
    <cellStyle name="요약 4 5 2 3" xfId="4392"/>
    <cellStyle name="요약 4 5 2 3 2" xfId="5528"/>
    <cellStyle name="요약 4 5 2 3 2 2" xfId="8292"/>
    <cellStyle name="요약 4 5 2 3 2 3" xfId="7227"/>
    <cellStyle name="요약 4 5 2 3 3" xfId="2704"/>
    <cellStyle name="요약 4 5 2 3 4" xfId="2731"/>
    <cellStyle name="요약 4 5 2 4" xfId="4837"/>
    <cellStyle name="요약 4 5 2 4 2" xfId="5686"/>
    <cellStyle name="요약 4 5 2 4 2 2" xfId="8444"/>
    <cellStyle name="요약 4 5 2 4 2 3" xfId="7510"/>
    <cellStyle name="요약 4 5 2 4 3" xfId="8042"/>
    <cellStyle name="요약 4 5 2 4 4" xfId="6751"/>
    <cellStyle name="요약 4 5 2 5" xfId="3579"/>
    <cellStyle name="요약 4 5 2 5 2" xfId="3952"/>
    <cellStyle name="요약 4 5 2 6" xfId="7745"/>
    <cellStyle name="요약 4 5 2 7" xfId="2289"/>
    <cellStyle name="요약 4 5 3" xfId="2322"/>
    <cellStyle name="요약 4 5 3 2" xfId="3486"/>
    <cellStyle name="요약 4 5 3 2 2" xfId="4608"/>
    <cellStyle name="요약 4 5 3 2 2 2" xfId="3869"/>
    <cellStyle name="요약 4 5 3 2 2 3" xfId="6450"/>
    <cellStyle name="요약 4 5 3 2 3" xfId="6057"/>
    <cellStyle name="요약 4 5 3 2 4" xfId="5956"/>
    <cellStyle name="요약 4 5 3 3" xfId="4223"/>
    <cellStyle name="요약 4 5 3 3 2" xfId="5468"/>
    <cellStyle name="요약 4 5 3 3 2 2" xfId="8242"/>
    <cellStyle name="요약 4 5 3 3 2 3" xfId="7130"/>
    <cellStyle name="요약 4 5 3 3 3" xfId="7604"/>
    <cellStyle name="요약 4 5 3 3 4" xfId="2086"/>
    <cellStyle name="요약 4 5 3 4" xfId="4787"/>
    <cellStyle name="요약 4 5 3 4 2" xfId="5636"/>
    <cellStyle name="요약 4 5 3 4 2 2" xfId="8394"/>
    <cellStyle name="요약 4 5 3 4 2 3" xfId="7460"/>
    <cellStyle name="요약 4 5 3 4 3" xfId="7992"/>
    <cellStyle name="요약 4 5 3 4 4" xfId="6646"/>
    <cellStyle name="요약 4 5 3 5" xfId="5948"/>
    <cellStyle name="요약 4 5 3 5 2" xfId="6966"/>
    <cellStyle name="요약 4 5 3 6" xfId="7762"/>
    <cellStyle name="요약 4 5 3 7" xfId="3019"/>
    <cellStyle name="요약 4 5 4" xfId="2539"/>
    <cellStyle name="요약 4 5 4 2" xfId="4276"/>
    <cellStyle name="요약 4 5 4 2 2" xfId="7179"/>
    <cellStyle name="요약 4 5 4 2 3" xfId="2901"/>
    <cellStyle name="요약 4 5 4 3" xfId="3402"/>
    <cellStyle name="요약 4 5 4 4" xfId="5280"/>
    <cellStyle name="요약 4 5 5" xfId="4067"/>
    <cellStyle name="요약 4 5 5 2" xfId="5214"/>
    <cellStyle name="요약 4 5 5 3" xfId="5121"/>
    <cellStyle name="요약 4 5 6" xfId="3874"/>
    <cellStyle name="요약 4 5 6 2" xfId="7215"/>
    <cellStyle name="요약 4 5 6 3" xfId="5857"/>
    <cellStyle name="요약 4 5 7" xfId="4923"/>
    <cellStyle name="요약 4 6" xfId="3095"/>
    <cellStyle name="요약 4 6 2" xfId="3294"/>
    <cellStyle name="요약 4 6 2 2" xfId="4463"/>
    <cellStyle name="요약 4 6 2 2 2" xfId="6690"/>
    <cellStyle name="요약 4 6 2 2 3" xfId="2852"/>
    <cellStyle name="요약 4 6 2 3" xfId="6896"/>
    <cellStyle name="요약 4 6 2 4" xfId="6229"/>
    <cellStyle name="요약 4 6 3" xfId="4327"/>
    <cellStyle name="요약 4 6 3 2" xfId="6540"/>
    <cellStyle name="요약 4 6 3 3" xfId="2702"/>
    <cellStyle name="요약 4 6 4" xfId="6109"/>
    <cellStyle name="요약 4 6 4 2" xfId="8557"/>
    <cellStyle name="요약 4 6 4 3" xfId="7225"/>
    <cellStyle name="요약 4 6 5" xfId="7649"/>
    <cellStyle name="요약 4 6 6" xfId="3779"/>
    <cellStyle name="요약 4 7" xfId="2251"/>
    <cellStyle name="요약 4 7 2" xfId="3425"/>
    <cellStyle name="요약 4 7 2 2" xfId="4547"/>
    <cellStyle name="요약 4 7 2 2 2" xfId="6967"/>
    <cellStyle name="요약 4 7 2 2 3" xfId="6389"/>
    <cellStyle name="요약 4 7 2 3" xfId="4938"/>
    <cellStyle name="요약 4 7 2 4" xfId="3073"/>
    <cellStyle name="요약 4 7 3" xfId="4161"/>
    <cellStyle name="요약 4 7 3 2" xfId="5407"/>
    <cellStyle name="요약 4 7 3 2 2" xfId="8181"/>
    <cellStyle name="요약 4 7 3 2 3" xfId="7068"/>
    <cellStyle name="요약 4 7 3 3" xfId="7692"/>
    <cellStyle name="요약 4 7 3 4" xfId="3693"/>
    <cellStyle name="요약 4 7 4" xfId="4726"/>
    <cellStyle name="요약 4 7 4 2" xfId="5575"/>
    <cellStyle name="요약 4 7 4 2 2" xfId="8333"/>
    <cellStyle name="요약 4 7 4 2 3" xfId="7399"/>
    <cellStyle name="요약 4 7 4 3" xfId="2503"/>
    <cellStyle name="요약 4 7 4 4" xfId="6585"/>
    <cellStyle name="요약 4 7 5" xfId="6092"/>
    <cellStyle name="요약 4 7 5 2" xfId="7193"/>
    <cellStyle name="요약 4 7 6" xfId="7598"/>
    <cellStyle name="요약 4 7 7" xfId="5127"/>
    <cellStyle name="요약 4 8" xfId="4987"/>
    <cellStyle name="요약 4 9" xfId="8632"/>
    <cellStyle name="요약 5" xfId="1122"/>
    <cellStyle name="요약 5 2" xfId="3216"/>
    <cellStyle name="요약 5 2 2" xfId="3657"/>
    <cellStyle name="요약 5 2 2 2" xfId="4705"/>
    <cellStyle name="요약 5 2 2 2 2" xfId="4004"/>
    <cellStyle name="요약 5 2 2 2 3" xfId="6561"/>
    <cellStyle name="요약 5 2 2 3" xfId="6694"/>
    <cellStyle name="요약 5 2 2 4" xfId="2827"/>
    <cellStyle name="요약 5 2 3" xfId="4443"/>
    <cellStyle name="요약 5 2 3 2" xfId="5568"/>
    <cellStyle name="요약 5 2 3 2 2" xfId="8326"/>
    <cellStyle name="요약 5 2 3 2 3" xfId="7264"/>
    <cellStyle name="요약 5 2 3 3" xfId="7023"/>
    <cellStyle name="요약 5 2 3 4" xfId="3929"/>
    <cellStyle name="요약 5 2 4" xfId="4871"/>
    <cellStyle name="요약 5 2 4 2" xfId="5720"/>
    <cellStyle name="요약 5 2 4 2 2" xfId="8478"/>
    <cellStyle name="요약 5 2 4 2 3" xfId="7544"/>
    <cellStyle name="요약 5 2 4 3" xfId="8076"/>
    <cellStyle name="요약 5 2 4 4" xfId="6791"/>
    <cellStyle name="요약 5 2 5" xfId="2373"/>
    <cellStyle name="요약 5 2 5 2" xfId="6116"/>
    <cellStyle name="요약 5 2 6" xfId="2445"/>
    <cellStyle name="요약 5 2 7" xfId="4941"/>
    <cellStyle name="요약 5 3" xfId="2664"/>
    <cellStyle name="요약 5 3 2" xfId="3543"/>
    <cellStyle name="요약 5 3 2 2" xfId="4654"/>
    <cellStyle name="요약 5 3 2 2 2" xfId="5035"/>
    <cellStyle name="요약 5 3 2 2 3" xfId="6501"/>
    <cellStyle name="요약 5 3 2 3" xfId="7066"/>
    <cellStyle name="요약 5 3 2 4" xfId="6249"/>
    <cellStyle name="요약 5 3 3" xfId="4288"/>
    <cellStyle name="요약 5 3 3 2" xfId="2718"/>
    <cellStyle name="요약 5 3 3 3" xfId="3040"/>
    <cellStyle name="요약 5 3 4" xfId="3275"/>
    <cellStyle name="요약 5 3 4 2" xfId="6740"/>
    <cellStyle name="요약 5 3 4 3" xfId="3586"/>
    <cellStyle name="요약 5 3 5" xfId="2396"/>
    <cellStyle name="요약 5 3 6" xfId="5728"/>
    <cellStyle name="요약 5 4" xfId="2760"/>
    <cellStyle name="요약 5 4 2" xfId="4299"/>
    <cellStyle name="요약 5 4 2 2" xfId="6459"/>
    <cellStyle name="요약 5 4 2 3" xfId="2547"/>
    <cellStyle name="요약 5 4 3" xfId="7677"/>
    <cellStyle name="요약 5 4 4" xfId="2089"/>
    <cellStyle name="요약 5 5" xfId="4111"/>
    <cellStyle name="요약 5 5 2" xfId="5376"/>
    <cellStyle name="요약 5 5 2 2" xfId="8154"/>
    <cellStyle name="요약 5 5 2 3" xfId="7034"/>
    <cellStyle name="요약 5 5 3" xfId="7788"/>
    <cellStyle name="요약 5 5 4" xfId="6025"/>
    <cellStyle name="요약 5 6" xfId="4106"/>
    <cellStyle name="요약 5 6 2" xfId="5371"/>
    <cellStyle name="요약 5 6 2 2" xfId="8149"/>
    <cellStyle name="요약 5 6 2 3" xfId="7029"/>
    <cellStyle name="요약 5 6 3" xfId="5884"/>
    <cellStyle name="요약 5 6 4" xfId="6139"/>
    <cellStyle name="요약 5 7" xfId="3998"/>
    <cellStyle name="요약 5 7 2" xfId="3270"/>
    <cellStyle name="요약 5 8" xfId="2532"/>
    <cellStyle name="요약 5 9" xfId="2747"/>
    <cellStyle name="요약 6" xfId="8689"/>
    <cellStyle name="우괄호_박심배수구조물공" xfId="161"/>
    <cellStyle name="우측양괄호" xfId="162"/>
    <cellStyle name="일반" xfId="163"/>
    <cellStyle name="입력 2" xfId="164"/>
    <cellStyle name="입력 2 10" xfId="8608"/>
    <cellStyle name="입력 2 11" xfId="8669"/>
    <cellStyle name="입력 2 12" xfId="8662"/>
    <cellStyle name="입력 2 2" xfId="351"/>
    <cellStyle name="입력 2 2 2" xfId="409"/>
    <cellStyle name="입력 2 2 2 2" xfId="3145"/>
    <cellStyle name="입력 2 2 2 2 2" xfId="3344"/>
    <cellStyle name="입력 2 2 2 2 2 2" xfId="4506"/>
    <cellStyle name="입력 2 2 2 2 2 2 2" xfId="5009"/>
    <cellStyle name="입력 2 2 2 2 2 2 3" xfId="6344"/>
    <cellStyle name="입력 2 2 2 2 2 3" xfId="6861"/>
    <cellStyle name="입력 2 2 2 2 2 4" xfId="5806"/>
    <cellStyle name="입력 2 2 2 2 3" xfId="4374"/>
    <cellStyle name="입력 2 2 2 2 3 2" xfId="6733"/>
    <cellStyle name="입력 2 2 2 2 3 3" xfId="2804"/>
    <cellStyle name="입력 2 2 2 2 4" xfId="2084"/>
    <cellStyle name="입력 2 2 2 2 4 2" xfId="6891"/>
    <cellStyle name="입력 2 2 2 2 4 3" xfId="2765"/>
    <cellStyle name="입력 2 2 2 2 5" xfId="7279"/>
    <cellStyle name="입력 2 2 2 2 6" xfId="5020"/>
    <cellStyle name="입력 2 2 2 3" xfId="2304"/>
    <cellStyle name="입력 2 2 2 3 2" xfId="3468"/>
    <cellStyle name="입력 2 2 2 3 2 2" xfId="4590"/>
    <cellStyle name="입력 2 2 2 3 2 2 2" xfId="7368"/>
    <cellStyle name="입력 2 2 2 3 2 2 3" xfId="6432"/>
    <cellStyle name="입력 2 2 2 3 2 3" xfId="5783"/>
    <cellStyle name="입력 2 2 2 3 2 4" xfId="3786"/>
    <cellStyle name="입력 2 2 2 3 3" xfId="4205"/>
    <cellStyle name="입력 2 2 2 3 3 2" xfId="5450"/>
    <cellStyle name="입력 2 2 2 3 3 2 2" xfId="8224"/>
    <cellStyle name="입력 2 2 2 3 3 2 3" xfId="7112"/>
    <cellStyle name="입력 2 2 2 3 3 3" xfId="5881"/>
    <cellStyle name="입력 2 2 2 3 3 4" xfId="6066"/>
    <cellStyle name="입력 2 2 2 3 4" xfId="4769"/>
    <cellStyle name="입력 2 2 2 3 4 2" xfId="5618"/>
    <cellStyle name="입력 2 2 2 3 4 2 2" xfId="8376"/>
    <cellStyle name="입력 2 2 2 3 4 2 3" xfId="7442"/>
    <cellStyle name="입력 2 2 2 3 4 3" xfId="5798"/>
    <cellStyle name="입력 2 2 2 3 4 4" xfId="6628"/>
    <cellStyle name="입력 2 2 2 3 5" xfId="2245"/>
    <cellStyle name="입력 2 2 2 3 5 2" xfId="6000"/>
    <cellStyle name="입력 2 2 2 3 6" xfId="7194"/>
    <cellStyle name="입력 2 2 2 3 7" xfId="5285"/>
    <cellStyle name="입력 2 2 2 4" xfId="2994"/>
    <cellStyle name="입력 2 2 3" xfId="464"/>
    <cellStyle name="입력 2 2 3 2" xfId="3200"/>
    <cellStyle name="입력 2 2 3 2 2" xfId="3641"/>
    <cellStyle name="입력 2 2 3 2 2 2" xfId="4690"/>
    <cellStyle name="입력 2 2 3 2 2 2 2" xfId="6238"/>
    <cellStyle name="입력 2 2 3 2 2 2 3" xfId="6546"/>
    <cellStyle name="입력 2 2 3 2 2 3" xfId="5774"/>
    <cellStyle name="입력 2 2 3 2 2 4" xfId="2110"/>
    <cellStyle name="입력 2 2 3 2 3" xfId="4427"/>
    <cellStyle name="입력 2 2 3 2 3 2" xfId="5552"/>
    <cellStyle name="입력 2 2 3 2 3 2 2" xfId="8311"/>
    <cellStyle name="입력 2 2 3 2 3 2 3" xfId="7249"/>
    <cellStyle name="입력 2 2 3 2 3 3" xfId="2094"/>
    <cellStyle name="입력 2 2 3 2 3 4" xfId="2688"/>
    <cellStyle name="입력 2 2 3 2 4" xfId="4856"/>
    <cellStyle name="입력 2 2 3 2 4 2" xfId="5705"/>
    <cellStyle name="입력 2 2 3 2 4 2 2" xfId="8463"/>
    <cellStyle name="입력 2 2 3 2 4 2 3" xfId="7529"/>
    <cellStyle name="입력 2 2 3 2 4 3" xfId="8061"/>
    <cellStyle name="입력 2 2 3 2 4 4" xfId="6776"/>
    <cellStyle name="입력 2 2 3 2 5" xfId="2598"/>
    <cellStyle name="입력 2 2 3 2 5 2" xfId="3816"/>
    <cellStyle name="입력 2 2 3 2 6" xfId="7651"/>
    <cellStyle name="입력 2 2 3 2 7" xfId="6029"/>
    <cellStyle name="입력 2 2 3 3" xfId="2357"/>
    <cellStyle name="입력 2 2 3 3 2" xfId="3521"/>
    <cellStyle name="입력 2 2 3 3 2 2" xfId="4638"/>
    <cellStyle name="입력 2 2 3 3 2 2 2" xfId="6749"/>
    <cellStyle name="입력 2 2 3 3 2 2 3" xfId="6484"/>
    <cellStyle name="입력 2 2 3 3 2 3" xfId="4896"/>
    <cellStyle name="입력 2 2 3 3 2 4" xfId="5222"/>
    <cellStyle name="입력 2 2 3 3 3" xfId="4258"/>
    <cellStyle name="입력 2 2 3 3 3 2" xfId="5503"/>
    <cellStyle name="입력 2 2 3 3 3 2 2" xfId="8272"/>
    <cellStyle name="입력 2 2 3 3 3 2 3" xfId="7160"/>
    <cellStyle name="입력 2 2 3 3 3 3" xfId="6285"/>
    <cellStyle name="입력 2 2 3 3 3 4" xfId="3404"/>
    <cellStyle name="입력 2 2 3 3 4" xfId="4817"/>
    <cellStyle name="입력 2 2 3 3 4 2" xfId="5666"/>
    <cellStyle name="입력 2 2 3 3 4 2 2" xfId="8424"/>
    <cellStyle name="입력 2 2 3 3 4 2 3" xfId="7490"/>
    <cellStyle name="입력 2 2 3 3 4 3" xfId="8022"/>
    <cellStyle name="입력 2 2 3 3 4 4" xfId="6678"/>
    <cellStyle name="입력 2 2 3 3 5" xfId="5158"/>
    <cellStyle name="입력 2 2 3 3 5 2" xfId="5995"/>
    <cellStyle name="입력 2 2 3 3 6" xfId="3684"/>
    <cellStyle name="입력 2 2 3 3 7" xfId="6247"/>
    <cellStyle name="입력 2 2 3 4" xfId="2408"/>
    <cellStyle name="입력 2 2 3 4 2" xfId="4272"/>
    <cellStyle name="입력 2 2 3 4 2 2" xfId="5108"/>
    <cellStyle name="입력 2 2 3 4 2 3" xfId="3228"/>
    <cellStyle name="입력 2 2 3 4 3" xfId="6901"/>
    <cellStyle name="입력 2 2 3 4 4" xfId="4973"/>
    <cellStyle name="입력 2 2 3 5" xfId="4091"/>
    <cellStyle name="입력 2 2 3 5 2" xfId="5016"/>
    <cellStyle name="입력 2 2 3 5 3" xfId="2576"/>
    <cellStyle name="입력 2 2 3 6" xfId="5894"/>
    <cellStyle name="입력 2 2 3 6 2" xfId="8503"/>
    <cellStyle name="입력 2 2 3 6 3" xfId="6815"/>
    <cellStyle name="입력 2 2 3 7" xfId="4937"/>
    <cellStyle name="입력 2 2 4" xfId="3103"/>
    <cellStyle name="입력 2 2 4 2" xfId="3302"/>
    <cellStyle name="입력 2 2 4 2 2" xfId="4471"/>
    <cellStyle name="입력 2 2 4 2 2 2" xfId="6039"/>
    <cellStyle name="입력 2 2 4 2 2 3" xfId="2775"/>
    <cellStyle name="입력 2 2 4 2 3" xfId="5228"/>
    <cellStyle name="입력 2 2 4 2 4" xfId="2942"/>
    <cellStyle name="입력 2 2 4 3" xfId="4335"/>
    <cellStyle name="입력 2 2 4 3 2" xfId="2997"/>
    <cellStyle name="입력 2 2 4 3 3" xfId="3637"/>
    <cellStyle name="입력 2 2 4 4" xfId="6096"/>
    <cellStyle name="입력 2 2 4 4 2" xfId="8554"/>
    <cellStyle name="입력 2 2 4 4 3" xfId="7203"/>
    <cellStyle name="입력 2 2 4 5" xfId="2697"/>
    <cellStyle name="입력 2 2 4 6" xfId="2209"/>
    <cellStyle name="입력 2 2 5" xfId="2262"/>
    <cellStyle name="입력 2 2 5 2" xfId="3433"/>
    <cellStyle name="입력 2 2 5 2 2" xfId="4555"/>
    <cellStyle name="입력 2 2 5 2 2 2" xfId="6877"/>
    <cellStyle name="입력 2 2 5 2 2 3" xfId="6397"/>
    <cellStyle name="입력 2 2 5 2 3" xfId="7188"/>
    <cellStyle name="입력 2 2 5 2 4" xfId="5122"/>
    <cellStyle name="입력 2 2 5 3" xfId="4169"/>
    <cellStyle name="입력 2 2 5 3 2" xfId="5415"/>
    <cellStyle name="입력 2 2 5 3 2 2" xfId="8189"/>
    <cellStyle name="입력 2 2 5 3 2 3" xfId="7076"/>
    <cellStyle name="입력 2 2 5 3 3" xfId="7270"/>
    <cellStyle name="입력 2 2 5 3 4" xfId="2413"/>
    <cellStyle name="입력 2 2 5 4" xfId="4734"/>
    <cellStyle name="입력 2 2 5 4 2" xfId="5583"/>
    <cellStyle name="입력 2 2 5 4 2 2" xfId="8341"/>
    <cellStyle name="입력 2 2 5 4 2 3" xfId="7407"/>
    <cellStyle name="입력 2 2 5 4 3" xfId="2945"/>
    <cellStyle name="입력 2 2 5 4 4" xfId="6593"/>
    <cellStyle name="입력 2 2 5 5" xfId="5931"/>
    <cellStyle name="입력 2 2 5 5 2" xfId="6926"/>
    <cellStyle name="입력 2 2 5 6" xfId="7683"/>
    <cellStyle name="입력 2 2 5 7" xfId="3911"/>
    <cellStyle name="입력 2 2 6" xfId="3958"/>
    <cellStyle name="입력 2 2 7" xfId="8627"/>
    <cellStyle name="입력 2 2 8" xfId="8601"/>
    <cellStyle name="입력 2 3" xfId="369"/>
    <cellStyle name="입력 2 3 2" xfId="398"/>
    <cellStyle name="입력 2 3 2 2" xfId="3134"/>
    <cellStyle name="입력 2 3 2 2 2" xfId="3333"/>
    <cellStyle name="입력 2 3 2 2 2 2" xfId="4495"/>
    <cellStyle name="입력 2 3 2 2 2 2 2" xfId="2391"/>
    <cellStyle name="입력 2 3 2 2 2 2 3" xfId="6333"/>
    <cellStyle name="입력 2 3 2 2 2 3" xfId="7648"/>
    <cellStyle name="입력 2 3 2 2 2 4" xfId="3875"/>
    <cellStyle name="입력 2 3 2 2 3" xfId="4363"/>
    <cellStyle name="입력 2 3 2 2 3 2" xfId="7763"/>
    <cellStyle name="입력 2 3 2 2 3 3" xfId="3991"/>
    <cellStyle name="입력 2 3 2 2 4" xfId="6087"/>
    <cellStyle name="입력 2 3 2 2 4 2" xfId="8552"/>
    <cellStyle name="입력 2 3 2 2 4 3" xfId="7182"/>
    <cellStyle name="입력 2 3 2 2 5" xfId="7851"/>
    <cellStyle name="입력 2 3 2 2 6" xfId="3555"/>
    <cellStyle name="입력 2 3 2 3" xfId="2293"/>
    <cellStyle name="입력 2 3 2 3 2" xfId="3457"/>
    <cellStyle name="입력 2 3 2 3 2 2" xfId="4579"/>
    <cellStyle name="입력 2 3 2 3 2 2 2" xfId="7298"/>
    <cellStyle name="입력 2 3 2 3 2 2 3" xfId="6421"/>
    <cellStyle name="입력 2 3 2 3 2 3" xfId="2717"/>
    <cellStyle name="입력 2 3 2 3 2 4" xfId="6258"/>
    <cellStyle name="입력 2 3 2 3 3" xfId="4194"/>
    <cellStyle name="입력 2 3 2 3 3 2" xfId="5439"/>
    <cellStyle name="입력 2 3 2 3 3 2 2" xfId="8213"/>
    <cellStyle name="입력 2 3 2 3 3 2 3" xfId="7101"/>
    <cellStyle name="입력 2 3 2 3 3 3" xfId="3582"/>
    <cellStyle name="입력 2 3 2 3 3 4" xfId="4970"/>
    <cellStyle name="입력 2 3 2 3 4" xfId="4758"/>
    <cellStyle name="입력 2 3 2 3 4 2" xfId="5607"/>
    <cellStyle name="입력 2 3 2 3 4 2 2" xfId="8365"/>
    <cellStyle name="입력 2 3 2 3 4 2 3" xfId="7431"/>
    <cellStyle name="입력 2 3 2 3 4 3" xfId="6213"/>
    <cellStyle name="입력 2 3 2 3 4 4" xfId="6617"/>
    <cellStyle name="입력 2 3 2 3 5" xfId="2882"/>
    <cellStyle name="입력 2 3 2 3 5 2" xfId="3725"/>
    <cellStyle name="입력 2 3 2 3 6" xfId="7818"/>
    <cellStyle name="입력 2 3 2 3 7" xfId="2615"/>
    <cellStyle name="입력 2 3 2 4" xfId="3013"/>
    <cellStyle name="입력 2 3 3" xfId="471"/>
    <cellStyle name="입력 2 3 3 2" xfId="3207"/>
    <cellStyle name="입력 2 3 3 2 2" xfId="3648"/>
    <cellStyle name="입력 2 3 3 2 2 2" xfId="4697"/>
    <cellStyle name="입력 2 3 3 2 2 2 2" xfId="2176"/>
    <cellStyle name="입력 2 3 3 2 2 2 3" xfId="6553"/>
    <cellStyle name="입력 2 3 3 2 2 3" xfId="7184"/>
    <cellStyle name="입력 2 3 3 2 2 4" xfId="3023"/>
    <cellStyle name="입력 2 3 3 2 3" xfId="4434"/>
    <cellStyle name="입력 2 3 3 2 3 2" xfId="5559"/>
    <cellStyle name="입력 2 3 3 2 3 2 2" xfId="8318"/>
    <cellStyle name="입력 2 3 3 2 3 2 3" xfId="7256"/>
    <cellStyle name="입력 2 3 3 2 3 3" xfId="7854"/>
    <cellStyle name="입력 2 3 3 2 3 4" xfId="2144"/>
    <cellStyle name="입력 2 3 3 2 4" xfId="4863"/>
    <cellStyle name="입력 2 3 3 2 4 2" xfId="5712"/>
    <cellStyle name="입력 2 3 3 2 4 2 2" xfId="8470"/>
    <cellStyle name="입력 2 3 3 2 4 2 3" xfId="7536"/>
    <cellStyle name="입력 2 3 3 2 4 3" xfId="8068"/>
    <cellStyle name="입력 2 3 3 2 4 4" xfId="6783"/>
    <cellStyle name="입력 2 3 3 2 5" xfId="2770"/>
    <cellStyle name="입력 2 3 3 2 5 2" xfId="2774"/>
    <cellStyle name="입력 2 3 3 2 6" xfId="3224"/>
    <cellStyle name="입력 2 3 3 2 7" xfId="5184"/>
    <cellStyle name="입력 2 3 3 3" xfId="2364"/>
    <cellStyle name="입력 2 3 3 3 2" xfId="3528"/>
    <cellStyle name="입력 2 3 3 3 2 2" xfId="4645"/>
    <cellStyle name="입력 2 3 3 3 2 2 2" xfId="3857"/>
    <cellStyle name="입력 2 3 3 3 2 2 3" xfId="6491"/>
    <cellStyle name="입력 2 3 3 3 2 3" xfId="5089"/>
    <cellStyle name="입력 2 3 3 3 2 4" xfId="5776"/>
    <cellStyle name="입력 2 3 3 3 3" xfId="4265"/>
    <cellStyle name="입력 2 3 3 3 3 2" xfId="5510"/>
    <cellStyle name="입력 2 3 3 3 3 2 2" xfId="8279"/>
    <cellStyle name="입력 2 3 3 3 3 2 3" xfId="7167"/>
    <cellStyle name="입력 2 3 3 3 3 3" xfId="7904"/>
    <cellStyle name="입력 2 3 3 3 3 4" xfId="5744"/>
    <cellStyle name="입력 2 3 3 3 4" xfId="4824"/>
    <cellStyle name="입력 2 3 3 3 4 2" xfId="5673"/>
    <cellStyle name="입력 2 3 3 3 4 2 2" xfId="8431"/>
    <cellStyle name="입력 2 3 3 3 4 2 3" xfId="7497"/>
    <cellStyle name="입력 2 3 3 3 4 3" xfId="8029"/>
    <cellStyle name="입력 2 3 3 3 4 4" xfId="6685"/>
    <cellStyle name="입력 2 3 3 3 5" xfId="6153"/>
    <cellStyle name="입력 2 3 3 3 5 2" xfId="7289"/>
    <cellStyle name="입력 2 3 3 3 6" xfId="7949"/>
    <cellStyle name="입력 2 3 3 3 7" xfId="2655"/>
    <cellStyle name="입력 2 3 3 4" xfId="2243"/>
    <cellStyle name="입력 2 3 3 4 2" xfId="4159"/>
    <cellStyle name="입력 2 3 3 4 2 2" xfId="6845"/>
    <cellStyle name="입력 2 3 3 4 2 3" xfId="2139"/>
    <cellStyle name="입력 2 3 3 4 3" xfId="7694"/>
    <cellStyle name="입력 2 3 3 4 4" xfId="5812"/>
    <cellStyle name="입력 2 3 3 5" xfId="4098"/>
    <cellStyle name="입력 2 3 3 5 2" xfId="2960"/>
    <cellStyle name="입력 2 3 3 5 3" xfId="4900"/>
    <cellStyle name="입력 2 3 3 6" xfId="5850"/>
    <cellStyle name="입력 2 3 3 6 2" xfId="8496"/>
    <cellStyle name="입력 2 3 3 6 3" xfId="6730"/>
    <cellStyle name="입력 2 3 3 7" xfId="4721"/>
    <cellStyle name="입력 2 3 4" xfId="3119"/>
    <cellStyle name="입력 2 3 4 2" xfId="3318"/>
    <cellStyle name="입력 2 3 4 2 2" xfId="4484"/>
    <cellStyle name="입력 2 3 4 2 2 2" xfId="3396"/>
    <cellStyle name="입력 2 3 4 2 2 3" xfId="6321"/>
    <cellStyle name="입력 2 3 4 2 3" xfId="7671"/>
    <cellStyle name="입력 2 3 4 2 4" xfId="2545"/>
    <cellStyle name="입력 2 3 4 3" xfId="4350"/>
    <cellStyle name="입력 2 3 4 3 2" xfId="6860"/>
    <cellStyle name="입력 2 3 4 3 3" xfId="3840"/>
    <cellStyle name="입력 2 3 4 4" xfId="2723"/>
    <cellStyle name="입력 2 3 4 4 2" xfId="7760"/>
    <cellStyle name="입력 2 3 4 4 3" xfId="2166"/>
    <cellStyle name="입력 2 3 4 5" xfId="7320"/>
    <cellStyle name="입력 2 3 4 6" xfId="5167"/>
    <cellStyle name="입력 2 3 5" xfId="2277"/>
    <cellStyle name="입력 2 3 5 2" xfId="3446"/>
    <cellStyle name="입력 2 3 5 2 2" xfId="4568"/>
    <cellStyle name="입력 2 3 5 2 2 2" xfId="6837"/>
    <cellStyle name="입력 2 3 5 2 2 3" xfId="6410"/>
    <cellStyle name="입력 2 3 5 2 3" xfId="5295"/>
    <cellStyle name="입력 2 3 5 2 4" xfId="2720"/>
    <cellStyle name="입력 2 3 5 3" xfId="4183"/>
    <cellStyle name="입력 2 3 5 3 2" xfId="5428"/>
    <cellStyle name="입력 2 3 5 3 2 2" xfId="8202"/>
    <cellStyle name="입력 2 3 5 3 2 3" xfId="7090"/>
    <cellStyle name="입력 2 3 5 3 3" xfId="6032"/>
    <cellStyle name="입력 2 3 5 3 4" xfId="2537"/>
    <cellStyle name="입력 2 3 5 4" xfId="4747"/>
    <cellStyle name="입력 2 3 5 4 2" xfId="5596"/>
    <cellStyle name="입력 2 3 5 4 2 2" xfId="8354"/>
    <cellStyle name="입력 2 3 5 4 2 3" xfId="7420"/>
    <cellStyle name="입력 2 3 5 4 3" xfId="2785"/>
    <cellStyle name="입력 2 3 5 4 4" xfId="6606"/>
    <cellStyle name="입력 2 3 5 5" xfId="6170"/>
    <cellStyle name="입력 2 3 5 5 2" xfId="7334"/>
    <cellStyle name="입력 2 3 5 6" xfId="4920"/>
    <cellStyle name="입력 2 3 5 7" xfId="4899"/>
    <cellStyle name="입력 2 3 6" xfId="5301"/>
    <cellStyle name="입력 2 4" xfId="428"/>
    <cellStyle name="입력 2 4 2" xfId="3164"/>
    <cellStyle name="입력 2 4 2 2" xfId="3357"/>
    <cellStyle name="입력 2 4 2 2 2" xfId="4517"/>
    <cellStyle name="입력 2 4 2 2 2 2" xfId="3987"/>
    <cellStyle name="입력 2 4 2 2 2 3" xfId="6355"/>
    <cellStyle name="입력 2 4 2 2 3" xfId="7304"/>
    <cellStyle name="입력 2 4 2 2 4" xfId="2608"/>
    <cellStyle name="입력 2 4 2 3" xfId="4393"/>
    <cellStyle name="입력 2 4 2 3 2" xfId="2116"/>
    <cellStyle name="입력 2 4 2 3 3" xfId="2602"/>
    <cellStyle name="입력 2 4 2 4" xfId="5033"/>
    <cellStyle name="입력 2 4 2 4 2" xfId="8099"/>
    <cellStyle name="입력 2 4 2 4 3" xfId="5312"/>
    <cellStyle name="입력 2 4 2 5" xfId="7870"/>
    <cellStyle name="입력 2 4 2 6" xfId="2383"/>
    <cellStyle name="입력 2 4 3" xfId="2323"/>
    <cellStyle name="입력 2 4 3 2" xfId="3487"/>
    <cellStyle name="입력 2 4 3 2 2" xfId="4609"/>
    <cellStyle name="입력 2 4 3 2 2 2" xfId="6828"/>
    <cellStyle name="입력 2 4 3 2 2 3" xfId="6451"/>
    <cellStyle name="입력 2 4 3 2 3" xfId="7352"/>
    <cellStyle name="입력 2 4 3 2 4" xfId="5148"/>
    <cellStyle name="입력 2 4 3 3" xfId="4224"/>
    <cellStyle name="입력 2 4 3 3 2" xfId="5469"/>
    <cellStyle name="입력 2 4 3 3 2 2" xfId="8243"/>
    <cellStyle name="입력 2 4 3 3 2 3" xfId="7131"/>
    <cellStyle name="입력 2 4 3 3 3" xfId="7324"/>
    <cellStyle name="입력 2 4 3 3 4" xfId="5748"/>
    <cellStyle name="입력 2 4 3 4" xfId="4788"/>
    <cellStyle name="입력 2 4 3 4 2" xfId="5637"/>
    <cellStyle name="입력 2 4 3 4 2 2" xfId="8395"/>
    <cellStyle name="입력 2 4 3 4 2 3" xfId="7461"/>
    <cellStyle name="입력 2 4 3 4 3" xfId="7993"/>
    <cellStyle name="입력 2 4 3 4 4" xfId="6647"/>
    <cellStyle name="입력 2 4 3 5" xfId="5922"/>
    <cellStyle name="입력 2 4 3 5 2" xfId="6914"/>
    <cellStyle name="입력 2 4 3 6" xfId="7892"/>
    <cellStyle name="입력 2 4 3 7" xfId="3866"/>
    <cellStyle name="입력 2 4 4" xfId="2912"/>
    <cellStyle name="입력 2 5" xfId="414"/>
    <cellStyle name="입력 2 5 2" xfId="3150"/>
    <cellStyle name="입력 2 5 2 2" xfId="3598"/>
    <cellStyle name="입력 2 5 2 2 2" xfId="4663"/>
    <cellStyle name="입력 2 5 2 2 2 2" xfId="6019"/>
    <cellStyle name="입력 2 5 2 2 2 3" xfId="6516"/>
    <cellStyle name="입력 2 5 2 2 3" xfId="6268"/>
    <cellStyle name="입력 2 5 2 2 4" xfId="3901"/>
    <cellStyle name="입력 2 5 2 3" xfId="4379"/>
    <cellStyle name="입력 2 5 2 3 2" xfId="5520"/>
    <cellStyle name="입력 2 5 2 3 2 2" xfId="8284"/>
    <cellStyle name="입력 2 5 2 3 2 3" xfId="7217"/>
    <cellStyle name="입력 2 5 2 3 3" xfId="7614"/>
    <cellStyle name="입력 2 5 2 3 4" xfId="3783"/>
    <cellStyle name="입력 2 5 2 4" xfId="4829"/>
    <cellStyle name="입력 2 5 2 4 2" xfId="5678"/>
    <cellStyle name="입력 2 5 2 4 2 2" xfId="8436"/>
    <cellStyle name="입력 2 5 2 4 2 3" xfId="7502"/>
    <cellStyle name="입력 2 5 2 4 3" xfId="8034"/>
    <cellStyle name="입력 2 5 2 4 4" xfId="6741"/>
    <cellStyle name="입력 2 5 2 5" xfId="5219"/>
    <cellStyle name="입력 2 5 2 5 2" xfId="2796"/>
    <cellStyle name="입력 2 5 2 6" xfId="2458"/>
    <cellStyle name="입력 2 5 2 7" xfId="5855"/>
    <cellStyle name="입력 2 5 3" xfId="2309"/>
    <cellStyle name="입력 2 5 3 2" xfId="3473"/>
    <cellStyle name="입력 2 5 3 2 2" xfId="4595"/>
    <cellStyle name="입력 2 5 3 2 2 2" xfId="3844"/>
    <cellStyle name="입력 2 5 3 2 2 3" xfId="6437"/>
    <cellStyle name="입력 2 5 3 2 3" xfId="5341"/>
    <cellStyle name="입력 2 5 3 2 4" xfId="5826"/>
    <cellStyle name="입력 2 5 3 3" xfId="4210"/>
    <cellStyle name="입력 2 5 3 3 2" xfId="5455"/>
    <cellStyle name="입력 2 5 3 3 2 2" xfId="8229"/>
    <cellStyle name="입력 2 5 3 3 2 3" xfId="7117"/>
    <cellStyle name="입력 2 5 3 3 3" xfId="5762"/>
    <cellStyle name="입력 2 5 3 3 4" xfId="4027"/>
    <cellStyle name="입력 2 5 3 4" xfId="4774"/>
    <cellStyle name="입력 2 5 3 4 2" xfId="5623"/>
    <cellStyle name="입력 2 5 3 4 2 2" xfId="8381"/>
    <cellStyle name="입력 2 5 3 4 2 3" xfId="7447"/>
    <cellStyle name="입력 2 5 3 4 3" xfId="7979"/>
    <cellStyle name="입력 2 5 3 4 4" xfId="6633"/>
    <cellStyle name="입력 2 5 3 5" xfId="4724"/>
    <cellStyle name="입력 2 5 3 5 2" xfId="5267"/>
    <cellStyle name="입력 2 5 3 6" xfId="6460"/>
    <cellStyle name="입력 2 5 3 7" xfId="2572"/>
    <cellStyle name="입력 2 5 4" xfId="2812"/>
    <cellStyle name="입력 2 5 4 2" xfId="4300"/>
    <cellStyle name="입력 2 5 4 2 2" xfId="7896"/>
    <cellStyle name="입력 2 5 4 2 3" xfId="3556"/>
    <cellStyle name="입력 2 5 4 3" xfId="6769"/>
    <cellStyle name="입력 2 5 4 4" xfId="4956"/>
    <cellStyle name="입력 2 5 5" xfId="4059"/>
    <cellStyle name="입력 2 5 5 2" xfId="7734"/>
    <cellStyle name="입력 2 5 5 3" xfId="4922"/>
    <cellStyle name="입력 2 5 6" xfId="5902"/>
    <cellStyle name="입력 2 5 6 2" xfId="8508"/>
    <cellStyle name="입력 2 5 6 3" xfId="6850"/>
    <cellStyle name="입력 2 5 7" xfId="3237"/>
    <cellStyle name="입력 2 6" xfId="1125"/>
    <cellStyle name="입력 2 6 2" xfId="3219"/>
    <cellStyle name="입력 2 6 2 2" xfId="3660"/>
    <cellStyle name="입력 2 6 2 2 2" xfId="4708"/>
    <cellStyle name="입력 2 6 2 2 2 2" xfId="5338"/>
    <cellStyle name="입력 2 6 2 2 2 3" xfId="6564"/>
    <cellStyle name="입력 2 6 2 2 3" xfId="3863"/>
    <cellStyle name="입력 2 6 2 2 4" xfId="5996"/>
    <cellStyle name="입력 2 6 2 3" xfId="4446"/>
    <cellStyle name="입력 2 6 2 3 2" xfId="5571"/>
    <cellStyle name="입력 2 6 2 3 2 2" xfId="8329"/>
    <cellStyle name="입력 2 6 2 3 2 3" xfId="7267"/>
    <cellStyle name="입력 2 6 2 3 3" xfId="7822"/>
    <cellStyle name="입력 2 6 2 3 4" xfId="2826"/>
    <cellStyle name="입력 2 6 2 4" xfId="4874"/>
    <cellStyle name="입력 2 6 2 4 2" xfId="5723"/>
    <cellStyle name="입력 2 6 2 4 2 2" xfId="8481"/>
    <cellStyle name="입력 2 6 2 4 2 3" xfId="7547"/>
    <cellStyle name="입력 2 6 2 4 3" xfId="8079"/>
    <cellStyle name="입력 2 6 2 4 4" xfId="6794"/>
    <cellStyle name="입력 2 6 2 5" xfId="2831"/>
    <cellStyle name="입력 2 6 2 5 2" xfId="6201"/>
    <cellStyle name="입력 2 6 2 6" xfId="3257"/>
    <cellStyle name="입력 2 6 2 7" xfId="2150"/>
    <cellStyle name="입력 2 6 3" xfId="2667"/>
    <cellStyle name="입력 2 6 3 2" xfId="3546"/>
    <cellStyle name="입력 2 6 3 2 2" xfId="4657"/>
    <cellStyle name="입력 2 6 3 2 2 2" xfId="5982"/>
    <cellStyle name="입력 2 6 3 2 2 3" xfId="6504"/>
    <cellStyle name="입력 2 6 3 2 3" xfId="3722"/>
    <cellStyle name="입력 2 6 3 2 4" xfId="5287"/>
    <cellStyle name="입력 2 6 3 3" xfId="4291"/>
    <cellStyle name="입력 2 6 3 3 2" xfId="7815"/>
    <cellStyle name="입력 2 6 3 3 3" xfId="2124"/>
    <cellStyle name="입력 2 6 3 4" xfId="5899"/>
    <cellStyle name="입력 2 6 3 4 2" xfId="8506"/>
    <cellStyle name="입력 2 6 3 4 3" xfId="6841"/>
    <cellStyle name="입력 2 6 3 5" xfId="7784"/>
    <cellStyle name="입력 2 6 3 6" xfId="3887"/>
    <cellStyle name="입력 2 6 4" xfId="2757"/>
    <cellStyle name="입력 2 6 4 2" xfId="4296"/>
    <cellStyle name="입력 2 6 4 2 2" xfId="7556"/>
    <cellStyle name="입력 2 6 4 2 3" xfId="3969"/>
    <cellStyle name="입력 2 6 4 3" xfId="7670"/>
    <cellStyle name="입력 2 6 4 4" xfId="2914"/>
    <cellStyle name="입력 2 6 5" xfId="4114"/>
    <cellStyle name="입력 2 6 5 2" xfId="5379"/>
    <cellStyle name="입력 2 6 5 2 2" xfId="8157"/>
    <cellStyle name="입력 2 6 5 2 3" xfId="7037"/>
    <cellStyle name="입력 2 6 5 3" xfId="3830"/>
    <cellStyle name="입력 2 6 5 4" xfId="5068"/>
    <cellStyle name="입력 2 6 6" xfId="4119"/>
    <cellStyle name="입력 2 6 6 2" xfId="5384"/>
    <cellStyle name="입력 2 6 6 2 2" xfId="8162"/>
    <cellStyle name="입력 2 6 6 2 3" xfId="7042"/>
    <cellStyle name="입력 2 6 6 3" xfId="4981"/>
    <cellStyle name="입력 2 6 6 4" xfId="3976"/>
    <cellStyle name="입력 2 6 7" xfId="5018"/>
    <cellStyle name="입력 2 6 7 2" xfId="3960"/>
    <cellStyle name="입력 2 6 8" xfId="6141"/>
    <cellStyle name="입력 2 6 9" xfId="2645"/>
    <cellStyle name="입력 2 7" xfId="3087"/>
    <cellStyle name="입력 2 7 2" xfId="3286"/>
    <cellStyle name="입력 2 7 2 2" xfId="4458"/>
    <cellStyle name="입력 2 7 2 2 2" xfId="3276"/>
    <cellStyle name="입력 2 7 2 2 3" xfId="3031"/>
    <cellStyle name="입력 2 7 2 3" xfId="6835"/>
    <cellStyle name="입력 2 7 2 4" xfId="5877"/>
    <cellStyle name="입력 2 7 3" xfId="4320"/>
    <cellStyle name="입력 2 7 3 2" xfId="7871"/>
    <cellStyle name="입력 2 7 3 3" xfId="3894"/>
    <cellStyle name="입력 2 7 4" xfId="2644"/>
    <cellStyle name="입력 2 7 4 2" xfId="6583"/>
    <cellStyle name="입력 2 7 4 3" xfId="5858"/>
    <cellStyle name="입력 2 7 5" xfId="7827"/>
    <cellStyle name="입력 2 7 6" xfId="5275"/>
    <cellStyle name="입력 2 8" xfId="2164"/>
    <cellStyle name="입력 2 8 2" xfId="3418"/>
    <cellStyle name="입력 2 8 2 2" xfId="4541"/>
    <cellStyle name="입력 2 8 2 2 2" xfId="7774"/>
    <cellStyle name="입력 2 8 2 2 3" xfId="6383"/>
    <cellStyle name="입력 2 8 2 3" xfId="5733"/>
    <cellStyle name="입력 2 8 2 4" xfId="2661"/>
    <cellStyle name="입력 2 8 3" xfId="4139"/>
    <cellStyle name="입력 2 8 3 2" xfId="5400"/>
    <cellStyle name="입력 2 8 3 2 2" xfId="8175"/>
    <cellStyle name="입력 2 8 3 2 3" xfId="7055"/>
    <cellStyle name="입력 2 8 3 3" xfId="7717"/>
    <cellStyle name="입력 2 8 3 4" xfId="3749"/>
    <cellStyle name="입력 2 8 4" xfId="4047"/>
    <cellStyle name="입력 2 8 4 2" xfId="5351"/>
    <cellStyle name="입력 2 8 4 2 2" xfId="8136"/>
    <cellStyle name="입력 2 8 4 2 3" xfId="6998"/>
    <cellStyle name="입력 2 8 4 3" xfId="7586"/>
    <cellStyle name="입력 2 8 4 4" xfId="5804"/>
    <cellStyle name="입력 2 8 5" xfId="2133"/>
    <cellStyle name="입력 2 8 5 2" xfId="2956"/>
    <cellStyle name="입력 2 8 6" xfId="6020"/>
    <cellStyle name="입력 2 8 7" xfId="2549"/>
    <cellStyle name="입력 2 9" xfId="5251"/>
    <cellStyle name="입력 3" xfId="165"/>
    <cellStyle name="입력 3 10" xfId="8668"/>
    <cellStyle name="입력 3 2" xfId="352"/>
    <cellStyle name="입력 3 2 2" xfId="408"/>
    <cellStyle name="입력 3 2 2 2" xfId="3144"/>
    <cellStyle name="입력 3 2 2 2 2" xfId="3343"/>
    <cellStyle name="입력 3 2 2 2 2 2" xfId="4505"/>
    <cellStyle name="입력 3 2 2 2 2 2 2" xfId="6897"/>
    <cellStyle name="입력 3 2 2 2 2 2 3" xfId="6343"/>
    <cellStyle name="입력 3 2 2 2 2 3" xfId="7319"/>
    <cellStyle name="입력 3 2 2 2 2 4" xfId="6245"/>
    <cellStyle name="입력 3 2 2 2 3" xfId="4373"/>
    <cellStyle name="입력 3 2 2 2 3 2" xfId="7644"/>
    <cellStyle name="입력 3 2 2 2 3 3" xfId="3395"/>
    <cellStyle name="입력 3 2 2 2 4" xfId="5080"/>
    <cellStyle name="입력 3 2 2 2 4 2" xfId="8104"/>
    <cellStyle name="입력 3 2 2 2 4 3" xfId="6076"/>
    <cellStyle name="입력 3 2 2 2 5" xfId="7765"/>
    <cellStyle name="입력 3 2 2 2 6" xfId="6042"/>
    <cellStyle name="입력 3 2 2 3" xfId="2303"/>
    <cellStyle name="입력 3 2 2 3 2" xfId="3467"/>
    <cellStyle name="입력 3 2 2 3 2 2" xfId="4589"/>
    <cellStyle name="입력 3 2 2 3 2 2 2" xfId="2763"/>
    <cellStyle name="입력 3 2 2 3 2 2 3" xfId="6431"/>
    <cellStyle name="입력 3 2 2 3 2 3" xfId="4907"/>
    <cellStyle name="입력 3 2 2 3 2 4" xfId="3068"/>
    <cellStyle name="입력 3 2 2 3 3" xfId="4204"/>
    <cellStyle name="입력 3 2 2 3 3 2" xfId="5449"/>
    <cellStyle name="입력 3 2 2 3 3 2 2" xfId="8223"/>
    <cellStyle name="입력 3 2 2 3 3 2 3" xfId="7111"/>
    <cellStyle name="입력 3 2 2 3 3 3" xfId="7372"/>
    <cellStyle name="입력 3 2 2 3 3 4" xfId="5278"/>
    <cellStyle name="입력 3 2 2 3 4" xfId="4768"/>
    <cellStyle name="입력 3 2 2 3 4 2" xfId="5617"/>
    <cellStyle name="입력 3 2 2 3 4 2 2" xfId="8375"/>
    <cellStyle name="입력 3 2 2 3 4 2 3" xfId="7441"/>
    <cellStyle name="입력 3 2 2 3 4 3" xfId="3007"/>
    <cellStyle name="입력 3 2 2 3 4 4" xfId="6627"/>
    <cellStyle name="입력 3 2 2 3 5" xfId="6146"/>
    <cellStyle name="입력 3 2 2 3 5 2" xfId="7272"/>
    <cellStyle name="입력 3 2 2 3 6" xfId="7764"/>
    <cellStyle name="입력 3 2 2 3 7" xfId="2902"/>
    <cellStyle name="입력 3 2 2 4" xfId="2191"/>
    <cellStyle name="입력 3 2 3" xfId="461"/>
    <cellStyle name="입력 3 2 3 2" xfId="3197"/>
    <cellStyle name="입력 3 2 3 2 2" xfId="3638"/>
    <cellStyle name="입력 3 2 3 2 2 2" xfId="4687"/>
    <cellStyle name="입력 3 2 3 2 2 2 2" xfId="2438"/>
    <cellStyle name="입력 3 2 3 2 2 2 3" xfId="6543"/>
    <cellStyle name="입력 3 2 3 2 2 3" xfId="7578"/>
    <cellStyle name="입력 3 2 3 2 2 4" xfId="6104"/>
    <cellStyle name="입력 3 2 3 2 3" xfId="4424"/>
    <cellStyle name="입력 3 2 3 2 3 2" xfId="5549"/>
    <cellStyle name="입력 3 2 3 2 3 2 2" xfId="8308"/>
    <cellStyle name="입력 3 2 3 2 3 2 3" xfId="7246"/>
    <cellStyle name="입력 3 2 3 2 3 3" xfId="7584"/>
    <cellStyle name="입력 3 2 3 2 3 4" xfId="2662"/>
    <cellStyle name="입력 3 2 3 2 4" xfId="4853"/>
    <cellStyle name="입력 3 2 3 2 4 2" xfId="5702"/>
    <cellStyle name="입력 3 2 3 2 4 2 2" xfId="8460"/>
    <cellStyle name="입력 3 2 3 2 4 2 3" xfId="7526"/>
    <cellStyle name="입력 3 2 3 2 4 3" xfId="8058"/>
    <cellStyle name="입력 3 2 3 2 4 4" xfId="6773"/>
    <cellStyle name="입력 3 2 3 2 5" xfId="2892"/>
    <cellStyle name="입력 3 2 3 2 5 2" xfId="6040"/>
    <cellStyle name="입력 3 2 3 2 6" xfId="7742"/>
    <cellStyle name="입력 3 2 3 2 7" xfId="3847"/>
    <cellStyle name="입력 3 2 3 3" xfId="2354"/>
    <cellStyle name="입력 3 2 3 3 2" xfId="3518"/>
    <cellStyle name="입력 3 2 3 3 2 2" xfId="4635"/>
    <cellStyle name="입력 3 2 3 3 2 2 2" xfId="6867"/>
    <cellStyle name="입력 3 2 3 3 2 2 3" xfId="6481"/>
    <cellStyle name="입력 3 2 3 3 2 3" xfId="2416"/>
    <cellStyle name="입력 3 2 3 3 2 4" xfId="5329"/>
    <cellStyle name="입력 3 2 3 3 3" xfId="4255"/>
    <cellStyle name="입력 3 2 3 3 3 2" xfId="5500"/>
    <cellStyle name="입력 3 2 3 3 3 2 2" xfId="8269"/>
    <cellStyle name="입력 3 2 3 3 3 2 3" xfId="7157"/>
    <cellStyle name="입력 3 2 3 3 3 3" xfId="7926"/>
    <cellStyle name="입력 3 2 3 3 3 4" xfId="5279"/>
    <cellStyle name="입력 3 2 3 3 4" xfId="4814"/>
    <cellStyle name="입력 3 2 3 3 4 2" xfId="5663"/>
    <cellStyle name="입력 3 2 3 3 4 2 2" xfId="8421"/>
    <cellStyle name="입력 3 2 3 3 4 2 3" xfId="7487"/>
    <cellStyle name="입력 3 2 3 3 4 3" xfId="8019"/>
    <cellStyle name="입력 3 2 3 3 4 4" xfId="6675"/>
    <cellStyle name="입력 3 2 3 3 5" xfId="5903"/>
    <cellStyle name="입력 3 2 3 3 5 2" xfId="6851"/>
    <cellStyle name="입력 3 2 3 3 6" xfId="7811"/>
    <cellStyle name="입력 3 2 3 3 7" xfId="3250"/>
    <cellStyle name="입력 3 2 3 4" xfId="2643"/>
    <cellStyle name="입력 3 2 3 4 2" xfId="4283"/>
    <cellStyle name="입력 3 2 3 4 2 2" xfId="7963"/>
    <cellStyle name="입력 3 2 3 4 2 3" xfId="2897"/>
    <cellStyle name="입력 3 2 3 4 3" xfId="5006"/>
    <cellStyle name="입력 3 2 3 4 4" xfId="2403"/>
    <cellStyle name="입력 3 2 3 5" xfId="4088"/>
    <cellStyle name="입력 3 2 3 5 2" xfId="6294"/>
    <cellStyle name="입력 3 2 3 5 3" xfId="2959"/>
    <cellStyle name="입력 3 2 3 6" xfId="2610"/>
    <cellStyle name="입력 3 2 3 6 2" xfId="7918"/>
    <cellStyle name="입력 3 2 3 6 3" xfId="2985"/>
    <cellStyle name="입력 3 2 3 7" xfId="3048"/>
    <cellStyle name="입력 3 2 4" xfId="3104"/>
    <cellStyle name="입력 3 2 4 2" xfId="3303"/>
    <cellStyle name="입력 3 2 4 2 2" xfId="4472"/>
    <cellStyle name="입력 3 2 4 2 2 2" xfId="6726"/>
    <cellStyle name="입력 3 2 4 2 2 3" xfId="6307"/>
    <cellStyle name="입력 3 2 4 2 3" xfId="5231"/>
    <cellStyle name="입력 3 2 4 2 4" xfId="5201"/>
    <cellStyle name="입력 3 2 4 3" xfId="4336"/>
    <cellStyle name="입력 3 2 4 3 2" xfId="7771"/>
    <cellStyle name="입력 3 2 4 3 3" xfId="2808"/>
    <cellStyle name="입력 3 2 4 4" xfId="6152"/>
    <cellStyle name="입력 3 2 4 4 2" xfId="8561"/>
    <cellStyle name="입력 3 2 4 4 3" xfId="7288"/>
    <cellStyle name="입력 3 2 4 5" xfId="3974"/>
    <cellStyle name="입력 3 2 4 6" xfId="2860"/>
    <cellStyle name="입력 3 2 5" xfId="2263"/>
    <cellStyle name="입력 3 2 5 2" xfId="3434"/>
    <cellStyle name="입력 3 2 5 2 2" xfId="4556"/>
    <cellStyle name="입력 3 2 5 2 2 2" xfId="7861"/>
    <cellStyle name="입력 3 2 5 2 2 3" xfId="6398"/>
    <cellStyle name="입력 3 2 5 2 3" xfId="7919"/>
    <cellStyle name="입력 3 2 5 2 4" xfId="2219"/>
    <cellStyle name="입력 3 2 5 3" xfId="4170"/>
    <cellStyle name="입력 3 2 5 3 2" xfId="5416"/>
    <cellStyle name="입력 3 2 5 3 2 2" xfId="8190"/>
    <cellStyle name="입력 3 2 5 3 2 3" xfId="7077"/>
    <cellStyle name="입력 3 2 5 3 3" xfId="7212"/>
    <cellStyle name="입력 3 2 5 3 4" xfId="2974"/>
    <cellStyle name="입력 3 2 5 4" xfId="4735"/>
    <cellStyle name="입력 3 2 5 4 2" xfId="5584"/>
    <cellStyle name="입력 3 2 5 4 2 2" xfId="8342"/>
    <cellStyle name="입력 3 2 5 4 2 3" xfId="7408"/>
    <cellStyle name="입력 3 2 5 4 3" xfId="2712"/>
    <cellStyle name="입력 3 2 5 4 4" xfId="6594"/>
    <cellStyle name="입력 3 2 5 5" xfId="5893"/>
    <cellStyle name="입력 3 2 5 5 2" xfId="6813"/>
    <cellStyle name="입력 3 2 5 6" xfId="7804"/>
    <cellStyle name="입력 3 2 5 7" xfId="2857"/>
    <cellStyle name="입력 3 2 6" xfId="3401"/>
    <cellStyle name="입력 3 2 7" xfId="8626"/>
    <cellStyle name="입력 3 2 8" xfId="8681"/>
    <cellStyle name="입력 3 3" xfId="370"/>
    <cellStyle name="입력 3 3 2" xfId="397"/>
    <cellStyle name="입력 3 3 2 2" xfId="3133"/>
    <cellStyle name="입력 3 3 2 2 2" xfId="3332"/>
    <cellStyle name="입력 3 3 2 2 2 2" xfId="4494"/>
    <cellStyle name="입력 3 3 2 2 2 2 2" xfId="6750"/>
    <cellStyle name="입력 3 3 2 2 2 2 3" xfId="6332"/>
    <cellStyle name="입력 3 3 2 2 2 3" xfId="3356"/>
    <cellStyle name="입력 3 3 2 2 2 4" xfId="5294"/>
    <cellStyle name="입력 3 3 2 2 3" xfId="4362"/>
    <cellStyle name="입력 3 3 2 2 3 2" xfId="7379"/>
    <cellStyle name="입력 3 3 2 2 3 3" xfId="2976"/>
    <cellStyle name="입력 3 3 2 2 4" xfId="5971"/>
    <cellStyle name="입력 3 3 2 2 4 2" xfId="8541"/>
    <cellStyle name="입력 3 3 2 2 4 3" xfId="7016"/>
    <cellStyle name="입력 3 3 2 2 5" xfId="7728"/>
    <cellStyle name="입력 3 3 2 2 6" xfId="6144"/>
    <cellStyle name="입력 3 3 2 3" xfId="2292"/>
    <cellStyle name="입력 3 3 2 3 2" xfId="3456"/>
    <cellStyle name="입력 3 3 2 3 2 2" xfId="4578"/>
    <cellStyle name="입력 3 3 2 3 2 2 2" xfId="6075"/>
    <cellStyle name="입력 3 3 2 3 2 2 3" xfId="6420"/>
    <cellStyle name="입력 3 3 2 3 2 3" xfId="4008"/>
    <cellStyle name="입력 3 3 2 3 2 4" xfId="2952"/>
    <cellStyle name="입력 3 3 2 3 3" xfId="4193"/>
    <cellStyle name="입력 3 3 2 3 3 2" xfId="5438"/>
    <cellStyle name="입력 3 3 2 3 3 2 2" xfId="8212"/>
    <cellStyle name="입력 3 3 2 3 3 2 3" xfId="7100"/>
    <cellStyle name="입력 3 3 2 3 3 3" xfId="6133"/>
    <cellStyle name="입력 3 3 2 3 3 4" xfId="3366"/>
    <cellStyle name="입력 3 3 2 3 4" xfId="4757"/>
    <cellStyle name="입력 3 3 2 3 4 2" xfId="5606"/>
    <cellStyle name="입력 3 3 2 3 4 2 2" xfId="8364"/>
    <cellStyle name="입력 3 3 2 3 4 2 3" xfId="7430"/>
    <cellStyle name="입력 3 3 2 3 4 3" xfId="2586"/>
    <cellStyle name="입력 3 3 2 3 4 4" xfId="6616"/>
    <cellStyle name="입력 3 3 2 3 5" xfId="6177"/>
    <cellStyle name="입력 3 3 2 3 5 2" xfId="7346"/>
    <cellStyle name="입력 3 3 2 3 6" xfId="7700"/>
    <cellStyle name="입력 3 3 2 3 7" xfId="2958"/>
    <cellStyle name="입력 3 3 2 4" xfId="3922"/>
    <cellStyle name="입력 3 3 3" xfId="468"/>
    <cellStyle name="입력 3 3 3 2" xfId="3204"/>
    <cellStyle name="입력 3 3 3 2 2" xfId="3645"/>
    <cellStyle name="입력 3 3 3 2 2 2" xfId="4694"/>
    <cellStyle name="입력 3 3 3 2 2 2 2" xfId="6253"/>
    <cellStyle name="입력 3 3 3 2 2 2 3" xfId="6550"/>
    <cellStyle name="입력 3 3 3 2 2 3" xfId="7783"/>
    <cellStyle name="입력 3 3 3 2 2 4" xfId="5819"/>
    <cellStyle name="입력 3 3 3 2 3" xfId="4431"/>
    <cellStyle name="입력 3 3 3 2 3 2" xfId="5556"/>
    <cellStyle name="입력 3 3 3 2 3 2 2" xfId="8315"/>
    <cellStyle name="입력 3 3 3 2 3 2 3" xfId="7253"/>
    <cellStyle name="입력 3 3 3 2 3 3" xfId="3835"/>
    <cellStyle name="입력 3 3 3 2 3 4" xfId="3060"/>
    <cellStyle name="입력 3 3 3 2 4" xfId="4860"/>
    <cellStyle name="입력 3 3 3 2 4 2" xfId="5709"/>
    <cellStyle name="입력 3 3 3 2 4 2 2" xfId="8467"/>
    <cellStyle name="입력 3 3 3 2 4 2 3" xfId="7533"/>
    <cellStyle name="입력 3 3 3 2 4 3" xfId="8065"/>
    <cellStyle name="입력 3 3 3 2 4 4" xfId="6780"/>
    <cellStyle name="입력 3 3 3 2 5" xfId="2986"/>
    <cellStyle name="입력 3 3 3 2 5 2" xfId="6302"/>
    <cellStyle name="입력 3 3 3 2 6" xfId="7813"/>
    <cellStyle name="입력 3 3 3 2 7" xfId="3009"/>
    <cellStyle name="입력 3 3 3 3" xfId="2361"/>
    <cellStyle name="입력 3 3 3 3 2" xfId="3525"/>
    <cellStyle name="입력 3 3 3 3 2 2" xfId="4642"/>
    <cellStyle name="입력 3 3 3 3 2 2 2" xfId="6810"/>
    <cellStyle name="입력 3 3 3 3 2 2 3" xfId="6488"/>
    <cellStyle name="입력 3 3 3 3 2 3" xfId="7294"/>
    <cellStyle name="입력 3 3 3 3 2 4" xfId="2163"/>
    <cellStyle name="입력 3 3 3 3 3" xfId="4262"/>
    <cellStyle name="입력 3 3 3 3 3 2" xfId="5507"/>
    <cellStyle name="입력 3 3 3 3 3 2 2" xfId="8276"/>
    <cellStyle name="입력 3 3 3 3 3 2 3" xfId="7164"/>
    <cellStyle name="입력 3 3 3 3 3 3" xfId="7565"/>
    <cellStyle name="입력 3 3 3 3 3 4" xfId="5116"/>
    <cellStyle name="입력 3 3 3 3 4" xfId="4821"/>
    <cellStyle name="입력 3 3 3 3 4 2" xfId="5670"/>
    <cellStyle name="입력 3 3 3 3 4 2 2" xfId="8428"/>
    <cellStyle name="입력 3 3 3 3 4 2 3" xfId="7494"/>
    <cellStyle name="입력 3 3 3 3 4 3" xfId="8026"/>
    <cellStyle name="입력 3 3 3 3 4 4" xfId="6682"/>
    <cellStyle name="입력 3 3 3 3 5" xfId="2575"/>
    <cellStyle name="입력 3 3 3 3 5 2" xfId="3895"/>
    <cellStyle name="입력 3 3 3 3 6" xfId="7347"/>
    <cellStyle name="입력 3 3 3 3 7" xfId="2510"/>
    <cellStyle name="입력 3 3 3 4" xfId="2407"/>
    <cellStyle name="입력 3 3 3 4 2" xfId="4271"/>
    <cellStyle name="입력 3 3 3 4 2 2" xfId="6568"/>
    <cellStyle name="입력 3 3 3 4 2 3" xfId="5755"/>
    <cellStyle name="입력 3 3 3 4 3" xfId="7665"/>
    <cellStyle name="입력 3 3 3 4 4" xfId="6024"/>
    <cellStyle name="입력 3 3 3 5" xfId="4095"/>
    <cellStyle name="입력 3 3 3 5 2" xfId="2741"/>
    <cellStyle name="입력 3 3 3 5 3" xfId="5987"/>
    <cellStyle name="입력 3 3 3 6" xfId="5303"/>
    <cellStyle name="입력 3 3 3 6 2" xfId="8125"/>
    <cellStyle name="입력 3 3 3 6 3" xfId="3730"/>
    <cellStyle name="입력 3 3 3 7" xfId="2683"/>
    <cellStyle name="입력 3 3 4" xfId="3120"/>
    <cellStyle name="입력 3 3 4 2" xfId="3319"/>
    <cellStyle name="입력 3 3 4 2 2" xfId="4485"/>
    <cellStyle name="입력 3 3 4 2 2 2" xfId="6291"/>
    <cellStyle name="입력 3 3 4 2 2 3" xfId="6322"/>
    <cellStyle name="입력 3 3 4 2 3" xfId="2777"/>
    <cellStyle name="입력 3 3 4 2 4" xfId="2837"/>
    <cellStyle name="입력 3 3 4 3" xfId="4351"/>
    <cellStyle name="입력 3 3 4 3 2" xfId="4884"/>
    <cellStyle name="입력 3 3 4 3 3" xfId="4020"/>
    <cellStyle name="입력 3 3 4 4" xfId="6100"/>
    <cellStyle name="입력 3 3 4 4 2" xfId="8555"/>
    <cellStyle name="입력 3 3 4 4 3" xfId="7210"/>
    <cellStyle name="입력 3 3 4 5" xfId="7940"/>
    <cellStyle name="입력 3 3 4 6" xfId="5220"/>
    <cellStyle name="입력 3 3 5" xfId="2278"/>
    <cellStyle name="입력 3 3 5 2" xfId="3447"/>
    <cellStyle name="입력 3 3 5 2 2" xfId="4569"/>
    <cellStyle name="입력 3 3 5 2 2 2" xfId="7017"/>
    <cellStyle name="입력 3 3 5 2 2 3" xfId="6411"/>
    <cellStyle name="입력 3 3 5 2 3" xfId="6800"/>
    <cellStyle name="입력 3 3 5 2 4" xfId="2126"/>
    <cellStyle name="입력 3 3 5 3" xfId="4184"/>
    <cellStyle name="입력 3 3 5 3 2" xfId="5429"/>
    <cellStyle name="입력 3 3 5 3 2 2" xfId="8203"/>
    <cellStyle name="입력 3 3 5 3 2 3" xfId="7091"/>
    <cellStyle name="입력 3 3 5 3 3" xfId="7769"/>
    <cellStyle name="입력 3 3 5 3 4" xfId="2806"/>
    <cellStyle name="입력 3 3 5 4" xfId="4748"/>
    <cellStyle name="입력 3 3 5 4 2" xfId="5597"/>
    <cellStyle name="입력 3 3 5 4 2 2" xfId="8355"/>
    <cellStyle name="입력 3 3 5 4 2 3" xfId="7421"/>
    <cellStyle name="입력 3 3 5 4 3" xfId="6798"/>
    <cellStyle name="입력 3 3 5 4 4" xfId="6607"/>
    <cellStyle name="입력 3 3 5 5" xfId="5326"/>
    <cellStyle name="입력 3 3 5 5 2" xfId="5962"/>
    <cellStyle name="입력 3 3 5 6" xfId="7631"/>
    <cellStyle name="입력 3 3 5 7" xfId="2823"/>
    <cellStyle name="입력 3 3 6" xfId="3076"/>
    <cellStyle name="입력 3 4" xfId="429"/>
    <cellStyle name="입력 3 4 2" xfId="3165"/>
    <cellStyle name="입력 3 4 2 2" xfId="3358"/>
    <cellStyle name="입력 3 4 2 2 2" xfId="4518"/>
    <cellStyle name="입력 3 4 2 2 2 2" xfId="6048"/>
    <cellStyle name="입력 3 4 2 2 2 3" xfId="6356"/>
    <cellStyle name="입력 3 4 2 2 3" xfId="7369"/>
    <cellStyle name="입력 3 4 2 2 4" xfId="5272"/>
    <cellStyle name="입력 3 4 2 3" xfId="4394"/>
    <cellStyle name="입력 3 4 2 3 2" xfId="5829"/>
    <cellStyle name="입력 3 4 2 3 3" xfId="2569"/>
    <cellStyle name="입력 3 4 2 4" xfId="5333"/>
    <cellStyle name="입력 3 4 2 4 2" xfId="8128"/>
    <cellStyle name="입력 3 4 2 4 3" xfId="2927"/>
    <cellStyle name="입력 3 4 2 5" xfId="2193"/>
    <cellStyle name="입력 3 4 2 6" xfId="3634"/>
    <cellStyle name="입력 3 4 3" xfId="2324"/>
    <cellStyle name="입력 3 4 3 2" xfId="3488"/>
    <cellStyle name="입력 3 4 3 2 2" xfId="4610"/>
    <cellStyle name="입력 3 4 3 2 2 2" xfId="5129"/>
    <cellStyle name="입력 3 4 3 2 2 3" xfId="6452"/>
    <cellStyle name="입력 3 4 3 2 3" xfId="3226"/>
    <cellStyle name="입력 3 4 3 2 4" xfId="5997"/>
    <cellStyle name="입력 3 4 3 3" xfId="4225"/>
    <cellStyle name="입력 3 4 3 3 2" xfId="5470"/>
    <cellStyle name="입력 3 4 3 3 2 2" xfId="8244"/>
    <cellStyle name="입력 3 4 3 3 2 3" xfId="7132"/>
    <cellStyle name="입력 3 4 3 3 3" xfId="2833"/>
    <cellStyle name="입력 3 4 3 3 4" xfId="2505"/>
    <cellStyle name="입력 3 4 3 4" xfId="4789"/>
    <cellStyle name="입력 3 4 3 4 2" xfId="5638"/>
    <cellStyle name="입력 3 4 3 4 2 2" xfId="8396"/>
    <cellStyle name="입력 3 4 3 4 2 3" xfId="7462"/>
    <cellStyle name="입력 3 4 3 4 3" xfId="7994"/>
    <cellStyle name="입력 3 4 3 4 4" xfId="6648"/>
    <cellStyle name="입력 3 4 3 5" xfId="3065"/>
    <cellStyle name="입력 3 4 3 5 2" xfId="6237"/>
    <cellStyle name="입력 3 4 3 6" xfId="2849"/>
    <cellStyle name="입력 3 4 3 7" xfId="5292"/>
    <cellStyle name="입력 3 4 4" xfId="2836"/>
    <cellStyle name="입력 3 5" xfId="474"/>
    <cellStyle name="입력 3 5 2" xfId="3210"/>
    <cellStyle name="입력 3 5 2 2" xfId="3651"/>
    <cellStyle name="입력 3 5 2 2 2" xfId="4700"/>
    <cellStyle name="입력 3 5 2 2 2 2" xfId="6254"/>
    <cellStyle name="입력 3 5 2 2 2 3" xfId="6556"/>
    <cellStyle name="입력 3 5 2 2 3" xfId="7276"/>
    <cellStyle name="입력 3 5 2 2 4" xfId="2120"/>
    <cellStyle name="입력 3 5 2 3" xfId="4437"/>
    <cellStyle name="입력 3 5 2 3 2" xfId="5562"/>
    <cellStyle name="입력 3 5 2 3 2 2" xfId="8321"/>
    <cellStyle name="입력 3 5 2 3 2 3" xfId="7259"/>
    <cellStyle name="입력 3 5 2 3 3" xfId="4932"/>
    <cellStyle name="입력 3 5 2 3 4" xfId="2197"/>
    <cellStyle name="입력 3 5 2 4" xfId="4866"/>
    <cellStyle name="입력 3 5 2 4 2" xfId="5715"/>
    <cellStyle name="입력 3 5 2 4 2 2" xfId="8473"/>
    <cellStyle name="입력 3 5 2 4 2 3" xfId="7539"/>
    <cellStyle name="입력 3 5 2 4 3" xfId="8071"/>
    <cellStyle name="입력 3 5 2 4 4" xfId="6786"/>
    <cellStyle name="입력 3 5 2 5" xfId="5062"/>
    <cellStyle name="입력 3 5 2 5 2" xfId="5120"/>
    <cellStyle name="입력 3 5 2 6" xfId="2250"/>
    <cellStyle name="입력 3 5 2 7" xfId="2659"/>
    <cellStyle name="입력 3 5 3" xfId="2367"/>
    <cellStyle name="입력 3 5 3 2" xfId="3531"/>
    <cellStyle name="입력 3 5 3 2 2" xfId="4648"/>
    <cellStyle name="입력 3 5 3 2 2 2" xfId="2768"/>
    <cellStyle name="입력 3 5 3 2 2 3" xfId="6494"/>
    <cellStyle name="입력 3 5 3 2 3" xfId="2847"/>
    <cellStyle name="입력 3 5 3 2 4" xfId="3916"/>
    <cellStyle name="입력 3 5 3 3" xfId="4268"/>
    <cellStyle name="입력 3 5 3 3 2" xfId="5513"/>
    <cellStyle name="입력 3 5 3 3 2 2" xfId="8282"/>
    <cellStyle name="입력 3 5 3 3 2 3" xfId="7170"/>
    <cellStyle name="입력 3 5 3 3 3" xfId="6281"/>
    <cellStyle name="입력 3 5 3 3 4" xfId="2908"/>
    <cellStyle name="입력 3 5 3 4" xfId="4827"/>
    <cellStyle name="입력 3 5 3 4 2" xfId="5676"/>
    <cellStyle name="입력 3 5 3 4 2 2" xfId="8434"/>
    <cellStyle name="입력 3 5 3 4 2 3" xfId="7500"/>
    <cellStyle name="입력 3 5 3 4 3" xfId="8032"/>
    <cellStyle name="입력 3 5 3 4 4" xfId="6688"/>
    <cellStyle name="입력 3 5 3 5" xfId="5968"/>
    <cellStyle name="입력 3 5 3 5 2" xfId="7014"/>
    <cellStyle name="입력 3 5 3 6" xfId="6799"/>
    <cellStyle name="입력 3 5 3 7" xfId="5163"/>
    <cellStyle name="입력 3 5 4" xfId="2442"/>
    <cellStyle name="입력 3 5 4 2" xfId="4275"/>
    <cellStyle name="입력 3 5 4 2 2" xfId="7216"/>
    <cellStyle name="입력 3 5 4 2 3" xfId="5007"/>
    <cellStyle name="입력 3 5 4 3" xfId="5081"/>
    <cellStyle name="입력 3 5 4 4" xfId="3824"/>
    <cellStyle name="입력 3 5 5" xfId="4101"/>
    <cellStyle name="입력 3 5 5 2" xfId="4021"/>
    <cellStyle name="입력 3 5 5 3" xfId="3795"/>
    <cellStyle name="입력 3 5 6" xfId="5144"/>
    <cellStyle name="입력 3 5 6 2" xfId="8108"/>
    <cellStyle name="입력 3 5 6 3" xfId="2889"/>
    <cellStyle name="입력 3 5 7" xfId="2966"/>
    <cellStyle name="입력 3 6" xfId="3088"/>
    <cellStyle name="입력 3 6 2" xfId="3287"/>
    <cellStyle name="입력 3 6 2 2" xfId="4459"/>
    <cellStyle name="입력 3 6 2 2 2" xfId="3575"/>
    <cellStyle name="입력 3 6 2 2 3" xfId="2518"/>
    <cellStyle name="입력 3 6 2 3" xfId="7628"/>
    <cellStyle name="입력 3 6 2 4" xfId="6131"/>
    <cellStyle name="입력 3 6 3" xfId="4321"/>
    <cellStyle name="입력 3 6 3 2" xfId="2131"/>
    <cellStyle name="입력 3 6 3 3" xfId="2647"/>
    <cellStyle name="입력 3 6 4" xfId="6192"/>
    <cellStyle name="입력 3 6 4 2" xfId="8580"/>
    <cellStyle name="입력 3 6 4 3" xfId="7375"/>
    <cellStyle name="입력 3 6 5" xfId="6514"/>
    <cellStyle name="입력 3 6 6" xfId="6289"/>
    <cellStyle name="입력 3 7" xfId="2165"/>
    <cellStyle name="입력 3 7 2" xfId="3419"/>
    <cellStyle name="입력 3 7 2 2" xfId="4542"/>
    <cellStyle name="입력 3 7 2 2 2" xfId="6974"/>
    <cellStyle name="입력 3 7 2 2 3" xfId="6384"/>
    <cellStyle name="입력 3 7 2 3" xfId="6842"/>
    <cellStyle name="입력 3 7 2 4" xfId="2936"/>
    <cellStyle name="입력 3 7 3" xfId="4140"/>
    <cellStyle name="입력 3 7 3 2" xfId="5401"/>
    <cellStyle name="입력 3 7 3 2 2" xfId="8176"/>
    <cellStyle name="입력 3 7 3 2 3" xfId="7056"/>
    <cellStyle name="입력 3 7 3 3" xfId="7836"/>
    <cellStyle name="입력 3 7 3 4" xfId="2585"/>
    <cellStyle name="입력 3 7 4" xfId="4046"/>
    <cellStyle name="입력 3 7 4 2" xfId="5350"/>
    <cellStyle name="입력 3 7 4 2 2" xfId="8135"/>
    <cellStyle name="입력 3 7 4 2 3" xfId="6997"/>
    <cellStyle name="입력 3 7 4 3" xfId="2907"/>
    <cellStyle name="입력 3 7 4 4" xfId="6243"/>
    <cellStyle name="입력 3 7 5" xfId="5315"/>
    <cellStyle name="입력 3 7 5 2" xfId="3873"/>
    <cellStyle name="입력 3 7 6" xfId="7569"/>
    <cellStyle name="입력 3 7 7" xfId="5135"/>
    <cellStyle name="입력 3 8" xfId="5091"/>
    <cellStyle name="입력 3 9" xfId="8609"/>
    <cellStyle name="입력 4" xfId="333"/>
    <cellStyle name="입력 4 10" xfId="8595"/>
    <cellStyle name="입력 4 2" xfId="360"/>
    <cellStyle name="입력 4 2 2" xfId="405"/>
    <cellStyle name="입력 4 2 2 2" xfId="3141"/>
    <cellStyle name="입력 4 2 2 2 2" xfId="3340"/>
    <cellStyle name="입력 4 2 2 2 2 2" xfId="4502"/>
    <cellStyle name="입력 4 2 2 2 2 2 2" xfId="3776"/>
    <cellStyle name="입력 4 2 2 2 2 2 3" xfId="6340"/>
    <cellStyle name="입력 4 2 2 2 2 3" xfId="7312"/>
    <cellStyle name="입력 4 2 2 2 2 4" xfId="5165"/>
    <cellStyle name="입력 4 2 2 2 3" xfId="4370"/>
    <cellStyle name="입력 4 2 2 2 3 2" xfId="7736"/>
    <cellStyle name="입력 4 2 2 2 3 3" xfId="3915"/>
    <cellStyle name="입력 4 2 2 2 4" xfId="5841"/>
    <cellStyle name="입력 4 2 2 2 4 2" xfId="8490"/>
    <cellStyle name="입력 4 2 2 2 4 3" xfId="6708"/>
    <cellStyle name="입력 4 2 2 2 5" xfId="3822"/>
    <cellStyle name="입력 4 2 2 2 6" xfId="5243"/>
    <cellStyle name="입력 4 2 2 3" xfId="2300"/>
    <cellStyle name="입력 4 2 2 3 2" xfId="3464"/>
    <cellStyle name="입력 4 2 2 3 2 2" xfId="4586"/>
    <cellStyle name="입력 4 2 2 3 2 2 2" xfId="6843"/>
    <cellStyle name="입력 4 2 2 3 2 2 3" xfId="6428"/>
    <cellStyle name="입력 4 2 2 3 2 3" xfId="2627"/>
    <cellStyle name="입력 4 2 2 3 2 4" xfId="6287"/>
    <cellStyle name="입력 4 2 2 3 3" xfId="4201"/>
    <cellStyle name="입력 4 2 2 3 3 2" xfId="5446"/>
    <cellStyle name="입력 4 2 2 3 3 2 2" xfId="8220"/>
    <cellStyle name="입력 4 2 2 3 3 2 3" xfId="7108"/>
    <cellStyle name="입력 4 2 2 3 3 3" xfId="4915"/>
    <cellStyle name="입력 4 2 2 3 3 4" xfId="5747"/>
    <cellStyle name="입력 4 2 2 3 4" xfId="4765"/>
    <cellStyle name="입력 4 2 2 3 4 2" xfId="5614"/>
    <cellStyle name="입력 4 2 2 3 4 2 2" xfId="8372"/>
    <cellStyle name="입력 4 2 2 3 4 2 3" xfId="7438"/>
    <cellStyle name="입력 4 2 2 3 4 3" xfId="5816"/>
    <cellStyle name="입력 4 2 2 3 4 4" xfId="6624"/>
    <cellStyle name="입력 4 2 2 3 5" xfId="3980"/>
    <cellStyle name="입력 4 2 2 3 5 2" xfId="5133"/>
    <cellStyle name="입력 4 2 2 3 6" xfId="6812"/>
    <cellStyle name="입력 4 2 2 3 7" xfId="5809"/>
    <cellStyle name="입력 4 2 2 4" xfId="2090"/>
    <cellStyle name="입력 4 2 3" xfId="430"/>
    <cellStyle name="입력 4 2 3 2" xfId="3166"/>
    <cellStyle name="입력 4 2 3 2 2" xfId="3611"/>
    <cellStyle name="입력 4 2 3 2 2 2" xfId="4672"/>
    <cellStyle name="입력 4 2 3 2 2 2 2" xfId="2863"/>
    <cellStyle name="입력 4 2 3 2 2 2 3" xfId="6525"/>
    <cellStyle name="입력 4 2 3 2 2 3" xfId="7787"/>
    <cellStyle name="입력 4 2 3 2 2 4" xfId="5766"/>
    <cellStyle name="입력 4 2 3 2 3" xfId="4395"/>
    <cellStyle name="입력 4 2 3 2 3 2" xfId="5529"/>
    <cellStyle name="입력 4 2 3 2 3 2 2" xfId="8293"/>
    <cellStyle name="입력 4 2 3 2 3 2 3" xfId="7228"/>
    <cellStyle name="입력 4 2 3 2 3 3" xfId="6049"/>
    <cellStyle name="입력 4 2 3 2 3 4" xfId="3861"/>
    <cellStyle name="입력 4 2 3 2 4" xfId="4838"/>
    <cellStyle name="입력 4 2 3 2 4 2" xfId="5687"/>
    <cellStyle name="입력 4 2 3 2 4 2 2" xfId="8445"/>
    <cellStyle name="입력 4 2 3 2 4 2 3" xfId="7511"/>
    <cellStyle name="입력 4 2 3 2 4 3" xfId="8043"/>
    <cellStyle name="입력 4 2 3 2 4 4" xfId="6754"/>
    <cellStyle name="입력 4 2 3 2 5" xfId="2433"/>
    <cellStyle name="입력 4 2 3 2 5 2" xfId="5792"/>
    <cellStyle name="입력 4 2 3 2 6" xfId="7654"/>
    <cellStyle name="입력 4 2 3 2 7" xfId="4919"/>
    <cellStyle name="입력 4 2 3 3" xfId="2325"/>
    <cellStyle name="입력 4 2 3 3 2" xfId="3489"/>
    <cellStyle name="입력 4 2 3 3 2 2" xfId="4611"/>
    <cellStyle name="입력 4 2 3 3 2 2 2" xfId="2565"/>
    <cellStyle name="입력 4 2 3 3 2 2 3" xfId="6453"/>
    <cellStyle name="입력 4 2 3 3 2 3" xfId="6711"/>
    <cellStyle name="입력 4 2 3 3 2 4" xfId="2387"/>
    <cellStyle name="입력 4 2 3 3 3" xfId="4226"/>
    <cellStyle name="입력 4 2 3 3 3 2" xfId="5471"/>
    <cellStyle name="입력 4 2 3 3 3 2 2" xfId="8245"/>
    <cellStyle name="입력 4 2 3 3 3 2 3" xfId="7133"/>
    <cellStyle name="입력 4 2 3 3 3 3" xfId="7557"/>
    <cellStyle name="입력 4 2 3 3 3 4" xfId="3059"/>
    <cellStyle name="입력 4 2 3 3 4" xfId="4790"/>
    <cellStyle name="입력 4 2 3 3 4 2" xfId="5639"/>
    <cellStyle name="입력 4 2 3 3 4 2 2" xfId="8397"/>
    <cellStyle name="입력 4 2 3 3 4 2 3" xfId="7463"/>
    <cellStyle name="입력 4 2 3 3 4 3" xfId="7995"/>
    <cellStyle name="입력 4 2 3 3 4 4" xfId="6649"/>
    <cellStyle name="입력 4 2 3 3 5" xfId="6188"/>
    <cellStyle name="입력 4 2 3 3 5 2" xfId="7361"/>
    <cellStyle name="입력 4 2 3 3 6" xfId="7672"/>
    <cellStyle name="입력 4 2 3 3 7" xfId="3397"/>
    <cellStyle name="입력 4 2 3 4" xfId="2217"/>
    <cellStyle name="입력 4 2 3 4 2" xfId="4148"/>
    <cellStyle name="입력 4 2 3 4 2 2" xfId="7652"/>
    <cellStyle name="입력 4 2 3 4 2 3" xfId="3251"/>
    <cellStyle name="입력 4 2 3 4 3" xfId="6958"/>
    <cellStyle name="입력 4 2 3 4 4" xfId="5067"/>
    <cellStyle name="입력 4 2 3 5" xfId="4068"/>
    <cellStyle name="입력 4 2 3 5 2" xfId="7664"/>
    <cellStyle name="입력 4 2 3 5 3" xfId="2428"/>
    <cellStyle name="입력 4 2 3 6" xfId="5840"/>
    <cellStyle name="입력 4 2 3 6 2" xfId="8489"/>
    <cellStyle name="입력 4 2 3 6 3" xfId="6700"/>
    <cellStyle name="입력 4 2 3 7" xfId="2380"/>
    <cellStyle name="입력 4 2 4" xfId="3112"/>
    <cellStyle name="입력 4 2 4 2" xfId="3311"/>
    <cellStyle name="입력 4 2 4 2 2" xfId="4477"/>
    <cellStyle name="입력 4 2 4 2 2 2" xfId="6705"/>
    <cellStyle name="입력 4 2 4 2 2 3" xfId="6314"/>
    <cellStyle name="입력 4 2 4 2 3" xfId="4968"/>
    <cellStyle name="입력 4 2 4 2 4" xfId="5980"/>
    <cellStyle name="입력 4 2 4 3" xfId="4343"/>
    <cellStyle name="입력 4 2 4 3 2" xfId="5818"/>
    <cellStyle name="입력 4 2 4 3 3" xfId="3953"/>
    <cellStyle name="입력 4 2 4 4" xfId="5895"/>
    <cellStyle name="입력 4 2 4 4 2" xfId="8504"/>
    <cellStyle name="입력 4 2 4 4 3" xfId="6819"/>
    <cellStyle name="입력 4 2 4 5" xfId="7591"/>
    <cellStyle name="입력 4 2 4 6" xfId="5998"/>
    <cellStyle name="입력 4 2 5" xfId="2269"/>
    <cellStyle name="입력 4 2 5 2" xfId="3439"/>
    <cellStyle name="입력 4 2 5 2 2" xfId="4561"/>
    <cellStyle name="입력 4 2 5 2 2 2" xfId="2210"/>
    <cellStyle name="입력 4 2 5 2 2 3" xfId="6403"/>
    <cellStyle name="입력 4 2 5 2 3" xfId="7280"/>
    <cellStyle name="입력 4 2 5 2 4" xfId="5134"/>
    <cellStyle name="입력 4 2 5 3" xfId="4176"/>
    <cellStyle name="입력 4 2 5 3 2" xfId="5421"/>
    <cellStyle name="입력 4 2 5 3 2 2" xfId="8195"/>
    <cellStyle name="입력 4 2 5 3 2 3" xfId="7083"/>
    <cellStyle name="입력 4 2 5 3 3" xfId="7623"/>
    <cellStyle name="입력 4 2 5 3 4" xfId="3881"/>
    <cellStyle name="입력 4 2 5 4" xfId="4740"/>
    <cellStyle name="입력 4 2 5 4 2" xfId="5589"/>
    <cellStyle name="입력 4 2 5 4 2 2" xfId="8347"/>
    <cellStyle name="입력 4 2 5 4 2 3" xfId="7413"/>
    <cellStyle name="입력 4 2 5 4 3" xfId="5014"/>
    <cellStyle name="입력 4 2 5 4 4" xfId="6599"/>
    <cellStyle name="입력 4 2 5 5" xfId="5936"/>
    <cellStyle name="입력 4 2 5 5 2" xfId="6935"/>
    <cellStyle name="입력 4 2 5 6" xfId="2612"/>
    <cellStyle name="입력 4 2 5 7" xfId="3057"/>
    <cellStyle name="입력 4 2 6" xfId="5061"/>
    <cellStyle name="입력 4 2 7" xfId="8617"/>
    <cellStyle name="입력 4 2 8" xfId="8631"/>
    <cellStyle name="입력 4 3" xfId="378"/>
    <cellStyle name="입력 4 3 2" xfId="121"/>
    <cellStyle name="입력 4 3 2 2" xfId="3082"/>
    <cellStyle name="입력 4 3 2 2 2" xfId="3281"/>
    <cellStyle name="입력 4 3 2 2 2 2" xfId="4453"/>
    <cellStyle name="입력 4 3 2 2 2 2 2" xfId="6752"/>
    <cellStyle name="입력 4 3 2 2 2 2 3" xfId="3820"/>
    <cellStyle name="입력 4 3 2 2 2 3" xfId="7646"/>
    <cellStyle name="입력 4 3 2 2 2 4" xfId="5086"/>
    <cellStyle name="입력 4 3 2 2 3" xfId="4315"/>
    <cellStyle name="입력 4 3 2 2 3 2" xfId="6987"/>
    <cellStyle name="입력 4 3 2 2 3 3" xfId="2101"/>
    <cellStyle name="입력 4 3 2 2 4" xfId="5965"/>
    <cellStyle name="입력 4 3 2 2 4 2" xfId="8539"/>
    <cellStyle name="입력 4 3 2 2 4 3" xfId="7010"/>
    <cellStyle name="입력 4 3 2 2 5" xfId="7303"/>
    <cellStyle name="입력 4 3 2 2 6" xfId="5827"/>
    <cellStyle name="입력 4 3 2 3" xfId="2142"/>
    <cellStyle name="입력 4 3 2 3 2" xfId="3413"/>
    <cellStyle name="입력 4 3 2 3 2 2" xfId="4536"/>
    <cellStyle name="입력 4 3 2 3 2 2 2" xfId="3691"/>
    <cellStyle name="입력 4 3 2 3 2 2 3" xfId="6378"/>
    <cellStyle name="입력 4 3 2 3 2 3" xfId="3818"/>
    <cellStyle name="입력 4 3 2 3 2 4" xfId="5164"/>
    <cellStyle name="입력 4 3 2 3 3" xfId="4134"/>
    <cellStyle name="입력 4 3 2 3 3 2" xfId="5395"/>
    <cellStyle name="입력 4 3 2 3 3 2 2" xfId="8170"/>
    <cellStyle name="입력 4 3 2 3 3 2 3" xfId="7050"/>
    <cellStyle name="입력 4 3 2 3 3 3" xfId="4897"/>
    <cellStyle name="입력 4 3 2 3 3 4" xfId="2987"/>
    <cellStyle name="입력 4 3 2 3 4" xfId="4052"/>
    <cellStyle name="입력 4 3 2 3 4 2" xfId="5356"/>
    <cellStyle name="입력 4 3 2 3 4 2 2" xfId="8141"/>
    <cellStyle name="입력 4 3 2 3 4 2 3" xfId="7003"/>
    <cellStyle name="입력 4 3 2 3 4 3" xfId="5801"/>
    <cellStyle name="입력 4 3 2 3 4 4" xfId="5002"/>
    <cellStyle name="입력 4 3 2 3 5" xfId="6199"/>
    <cellStyle name="입력 4 3 2 3 5 2" xfId="7387"/>
    <cellStyle name="입력 4 3 2 3 6" xfId="7931"/>
    <cellStyle name="입력 4 3 2 3 7" xfId="6261"/>
    <cellStyle name="입력 4 3 2 4" xfId="5079"/>
    <cellStyle name="입력 4 3 3" xfId="438"/>
    <cellStyle name="입력 4 3 3 2" xfId="3174"/>
    <cellStyle name="입력 4 3 3 2 2" xfId="3618"/>
    <cellStyle name="입력 4 3 3 2 2 2" xfId="4675"/>
    <cellStyle name="입력 4 3 3 2 2 2 2" xfId="3663"/>
    <cellStyle name="입력 4 3 3 2 2 2 3" xfId="6529"/>
    <cellStyle name="입력 4 3 3 2 2 3" xfId="2529"/>
    <cellStyle name="입력 4 3 3 2 2 4" xfId="5334"/>
    <cellStyle name="입력 4 3 3 2 3" xfId="4403"/>
    <cellStyle name="입력 4 3 3 2 3 2" xfId="5535"/>
    <cellStyle name="입력 4 3 3 2 3 2 2" xfId="8296"/>
    <cellStyle name="입력 4 3 3 2 3 2 3" xfId="7231"/>
    <cellStyle name="입력 4 3 3 2 3 3" xfId="7954"/>
    <cellStyle name="입력 4 3 3 2 3 4" xfId="3274"/>
    <cellStyle name="입력 4 3 3 2 4" xfId="4841"/>
    <cellStyle name="입력 4 3 3 2 4 2" xfId="5690"/>
    <cellStyle name="입력 4 3 3 2 4 2 2" xfId="8448"/>
    <cellStyle name="입력 4 3 3 2 4 2 3" xfId="7514"/>
    <cellStyle name="입력 4 3 3 2 4 3" xfId="8046"/>
    <cellStyle name="입력 4 3 3 2 4 4" xfId="6757"/>
    <cellStyle name="입력 4 3 3 2 5" xfId="2226"/>
    <cellStyle name="입력 4 3 3 2 5 2" xfId="2620"/>
    <cellStyle name="입력 4 3 3 2 6" xfId="3392"/>
    <cellStyle name="입력 4 3 3 2 7" xfId="5200"/>
    <cellStyle name="입력 4 3 3 3" xfId="2333"/>
    <cellStyle name="입력 4 3 3 3 2" xfId="3497"/>
    <cellStyle name="입력 4 3 3 3 2 2" xfId="4616"/>
    <cellStyle name="입력 4 3 3 3 2 2 2" xfId="2240"/>
    <cellStyle name="입력 4 3 3 3 2 2 3" xfId="6461"/>
    <cellStyle name="입력 4 3 3 3 2 3" xfId="2700"/>
    <cellStyle name="입력 4 3 3 3 2 4" xfId="3973"/>
    <cellStyle name="입력 4 3 3 3 3" xfId="4234"/>
    <cellStyle name="입력 4 3 3 3 3 2" xfId="5479"/>
    <cellStyle name="입력 4 3 3 3 3 2 2" xfId="8250"/>
    <cellStyle name="입력 4 3 3 3 3 2 3" xfId="7138"/>
    <cellStyle name="입력 4 3 3 3 3 3" xfId="5871"/>
    <cellStyle name="입력 4 3 3 3 3 4" xfId="6124"/>
    <cellStyle name="입력 4 3 3 3 4" xfId="4795"/>
    <cellStyle name="입력 4 3 3 3 4 2" xfId="5644"/>
    <cellStyle name="입력 4 3 3 3 4 2 2" xfId="8402"/>
    <cellStyle name="입력 4 3 3 3 4 2 3" xfId="7468"/>
    <cellStyle name="입력 4 3 3 3 4 3" xfId="8000"/>
    <cellStyle name="입력 4 3 3 3 4 4" xfId="6655"/>
    <cellStyle name="입력 4 3 3 3 5" xfId="4989"/>
    <cellStyle name="입력 4 3 3 3 5 2" xfId="6286"/>
    <cellStyle name="입력 4 3 3 3 6" xfId="2628"/>
    <cellStyle name="입력 4 3 3 3 7" xfId="2669"/>
    <cellStyle name="입력 4 3 3 4" xfId="2864"/>
    <cellStyle name="입력 4 3 3 4 2" xfId="4304"/>
    <cellStyle name="입력 4 3 3 4 2 2" xfId="7585"/>
    <cellStyle name="입력 4 3 3 4 2 3" xfId="4007"/>
    <cellStyle name="입력 4 3 3 4 3" xfId="7832"/>
    <cellStyle name="입력 4 3 3 4 4" xfId="5768"/>
    <cellStyle name="입력 4 3 3 5" xfId="4074"/>
    <cellStyle name="입력 4 3 3 5 2" xfId="7703"/>
    <cellStyle name="입력 4 3 3 5 3" xfId="5283"/>
    <cellStyle name="입력 4 3 3 6" xfId="5143"/>
    <cellStyle name="입력 4 3 3 6 2" xfId="8107"/>
    <cellStyle name="입력 4 3 3 6 3" xfId="4041"/>
    <cellStyle name="입력 4 3 3 7" xfId="5123"/>
    <cellStyle name="입력 4 3 4" xfId="3128"/>
    <cellStyle name="입력 4 3 4 2" xfId="3327"/>
    <cellStyle name="입력 4 3 4 2 2" xfId="4490"/>
    <cellStyle name="입력 4 3 4 2 2 2" xfId="3223"/>
    <cellStyle name="입력 4 3 4 2 2 3" xfId="6328"/>
    <cellStyle name="입력 4 3 4 2 3" xfId="7611"/>
    <cellStyle name="입력 4 3 4 2 4" xfId="5064"/>
    <cellStyle name="입력 4 3 4 3" xfId="4358"/>
    <cellStyle name="입력 4 3 4 3 2" xfId="7667"/>
    <cellStyle name="입력 4 3 4 3 3" xfId="3943"/>
    <cellStyle name="입력 4 3 4 4" xfId="5842"/>
    <cellStyle name="입력 4 3 4 4 2" xfId="8491"/>
    <cellStyle name="입력 4 3 4 4 3" xfId="6709"/>
    <cellStyle name="입력 4 3 4 5" xfId="7876"/>
    <cellStyle name="입력 4 3 4 6" xfId="3832"/>
    <cellStyle name="입력 4 3 5" xfId="2283"/>
    <cellStyle name="입력 4 3 5 2" xfId="3452"/>
    <cellStyle name="입력 4 3 5 2 2" xfId="4574"/>
    <cellStyle name="입력 4 3 5 2 2 2" xfId="5300"/>
    <cellStyle name="입력 4 3 5 2 2 3" xfId="6416"/>
    <cellStyle name="입력 4 3 5 2 3" xfId="5793"/>
    <cellStyle name="입력 4 3 5 2 4" xfId="5173"/>
    <cellStyle name="입력 4 3 5 3" xfId="4189"/>
    <cellStyle name="입력 4 3 5 3 2" xfId="5434"/>
    <cellStyle name="입력 4 3 5 3 2 2" xfId="8208"/>
    <cellStyle name="입력 4 3 5 3 2 3" xfId="7096"/>
    <cellStyle name="입력 4 3 5 3 3" xfId="6834"/>
    <cellStyle name="입력 4 3 5 3 4" xfId="4886"/>
    <cellStyle name="입력 4 3 5 4" xfId="4753"/>
    <cellStyle name="입력 4 3 5 4 2" xfId="5602"/>
    <cellStyle name="입력 4 3 5 4 2 2" xfId="8360"/>
    <cellStyle name="입력 4 3 5 4 2 3" xfId="7426"/>
    <cellStyle name="입력 4 3 5 4 3" xfId="5190"/>
    <cellStyle name="입력 4 3 5 4 4" xfId="6612"/>
    <cellStyle name="입력 4 3 5 5" xfId="2401"/>
    <cellStyle name="입력 4 3 5 5 2" xfId="3742"/>
    <cellStyle name="입력 4 3 5 6" xfId="6279"/>
    <cellStyle name="입력 4 3 5 7" xfId="5028"/>
    <cellStyle name="입력 4 3 6" xfId="3797"/>
    <cellStyle name="입력 4 4" xfId="457"/>
    <cellStyle name="입력 4 4 2" xfId="3193"/>
    <cellStyle name="입력 4 4 2 2" xfId="3377"/>
    <cellStyle name="입력 4 4 2 2 2" xfId="4525"/>
    <cellStyle name="입력 4 4 2 2 2 2" xfId="6890"/>
    <cellStyle name="입력 4 4 2 2 2 3" xfId="6367"/>
    <cellStyle name="입력 4 4 2 2 3" xfId="7696"/>
    <cellStyle name="입력 4 4 2 2 4" xfId="6218"/>
    <cellStyle name="입력 4 4 2 3" xfId="4420"/>
    <cellStyle name="입력 4 4 2 3 2" xfId="7895"/>
    <cellStyle name="입력 4 4 2 3 3" xfId="2530"/>
    <cellStyle name="입력 4 4 2 4" xfId="3066"/>
    <cellStyle name="입력 4 4 2 4 2" xfId="2929"/>
    <cellStyle name="입력 4 4 2 4 3" xfId="5257"/>
    <cellStyle name="입력 4 4 2 5" xfId="6821"/>
    <cellStyle name="입력 4 4 2 6" xfId="3061"/>
    <cellStyle name="입력 4 4 3" xfId="2350"/>
    <cellStyle name="입력 4 4 3 2" xfId="3514"/>
    <cellStyle name="입력 4 4 3 2 2" xfId="4631"/>
    <cellStyle name="입력 4 4 3 2 2 2" xfId="6894"/>
    <cellStyle name="입력 4 4 3 2 2 3" xfId="6477"/>
    <cellStyle name="입력 4 4 3 2 3" xfId="3565"/>
    <cellStyle name="입력 4 4 3 2 4" xfId="3712"/>
    <cellStyle name="입력 4 4 3 3" xfId="4251"/>
    <cellStyle name="입력 4 4 3 3 2" xfId="5496"/>
    <cellStyle name="입력 4 4 3 3 2 2" xfId="8265"/>
    <cellStyle name="입력 4 4 3 3 2 3" xfId="7153"/>
    <cellStyle name="입력 4 4 3 3 3" xfId="7878"/>
    <cellStyle name="입력 4 4 3 3 4" xfId="5288"/>
    <cellStyle name="입력 4 4 3 4" xfId="4810"/>
    <cellStyle name="입력 4 4 3 4 2" xfId="5659"/>
    <cellStyle name="입력 4 4 3 4 2 2" xfId="8417"/>
    <cellStyle name="입력 4 4 3 4 2 3" xfId="7483"/>
    <cellStyle name="입력 4 4 3 4 3" xfId="8015"/>
    <cellStyle name="입력 4 4 3 4 4" xfId="6671"/>
    <cellStyle name="입력 4 4 3 5" xfId="5892"/>
    <cellStyle name="입력 4 4 3 5 2" xfId="6806"/>
    <cellStyle name="입력 4 4 3 6" xfId="6910"/>
    <cellStyle name="입력 4 4 3 7" xfId="5883"/>
    <cellStyle name="입력 4 4 4" xfId="3694"/>
    <cellStyle name="입력 4 5" xfId="466"/>
    <cellStyle name="입력 4 5 2" xfId="3202"/>
    <cellStyle name="입력 4 5 2 2" xfId="3643"/>
    <cellStyle name="입력 4 5 2 2 2" xfId="4692"/>
    <cellStyle name="입력 4 5 2 2 2 2" xfId="6830"/>
    <cellStyle name="입력 4 5 2 2 2 3" xfId="6548"/>
    <cellStyle name="입력 4 5 2 2 3" xfId="7777"/>
    <cellStyle name="입력 4 5 2 2 4" xfId="3936"/>
    <cellStyle name="입력 4 5 2 3" xfId="4429"/>
    <cellStyle name="입력 4 5 2 3 2" xfId="5554"/>
    <cellStyle name="입력 4 5 2 3 2 2" xfId="8313"/>
    <cellStyle name="입력 4 5 2 3 2 3" xfId="7251"/>
    <cellStyle name="입력 4 5 2 3 3" xfId="6872"/>
    <cellStyle name="입력 4 5 2 3 4" xfId="2948"/>
    <cellStyle name="입력 4 5 2 4" xfId="4858"/>
    <cellStyle name="입력 4 5 2 4 2" xfId="5707"/>
    <cellStyle name="입력 4 5 2 4 2 2" xfId="8465"/>
    <cellStyle name="입력 4 5 2 4 2 3" xfId="7531"/>
    <cellStyle name="입력 4 5 2 4 3" xfId="8063"/>
    <cellStyle name="입력 4 5 2 4 4" xfId="6778"/>
    <cellStyle name="입력 4 5 2 5" xfId="5141"/>
    <cellStyle name="입력 4 5 2 5 2" xfId="3935"/>
    <cellStyle name="입력 4 5 2 6" xfId="7912"/>
    <cellStyle name="입력 4 5 2 7" xfId="2835"/>
    <cellStyle name="입력 4 5 3" xfId="2359"/>
    <cellStyle name="입력 4 5 3 2" xfId="3523"/>
    <cellStyle name="입력 4 5 3 2 2" xfId="4640"/>
    <cellStyle name="입력 4 5 3 2 2 2" xfId="6211"/>
    <cellStyle name="입력 4 5 3 2 2 3" xfId="6486"/>
    <cellStyle name="입력 4 5 3 2 3" xfId="5735"/>
    <cellStyle name="입력 4 5 3 2 4" xfId="2465"/>
    <cellStyle name="입력 4 5 3 3" xfId="4260"/>
    <cellStyle name="입력 4 5 3 3 2" xfId="5505"/>
    <cellStyle name="입력 4 5 3 3 2 2" xfId="8274"/>
    <cellStyle name="입력 4 5 3 3 2 3" xfId="7162"/>
    <cellStyle name="입력 4 5 3 3 3" xfId="6900"/>
    <cellStyle name="입력 4 5 3 3 4" xfId="2179"/>
    <cellStyle name="입력 4 5 3 4" xfId="4819"/>
    <cellStyle name="입력 4 5 3 4 2" xfId="5668"/>
    <cellStyle name="입력 4 5 3 4 2 2" xfId="8426"/>
    <cellStyle name="입력 4 5 3 4 2 3" xfId="7492"/>
    <cellStyle name="입력 4 5 3 4 3" xfId="8024"/>
    <cellStyle name="입력 4 5 3 4 4" xfId="6680"/>
    <cellStyle name="입력 4 5 3 5" xfId="3225"/>
    <cellStyle name="입력 4 5 3 5 2" xfId="5240"/>
    <cellStyle name="입력 4 5 3 6" xfId="7550"/>
    <cellStyle name="입력 4 5 3 7" xfId="6054"/>
    <cellStyle name="입력 4 5 4" xfId="2127"/>
    <cellStyle name="입력 4 5 4 2" xfId="4127"/>
    <cellStyle name="입력 4 5 4 2 2" xfId="7676"/>
    <cellStyle name="입력 4 5 4 2 3" xfId="2776"/>
    <cellStyle name="입력 4 5 4 3" xfId="7636"/>
    <cellStyle name="입력 4 5 4 4" xfId="5878"/>
    <cellStyle name="입력 4 5 5" xfId="4093"/>
    <cellStyle name="입력 4 5 5 2" xfId="2962"/>
    <cellStyle name="입력 4 5 5 3" xfId="4022"/>
    <cellStyle name="입력 4 5 6" xfId="5919"/>
    <cellStyle name="입력 4 5 6 2" xfId="8518"/>
    <cellStyle name="입력 4 5 6 3" xfId="6908"/>
    <cellStyle name="입력 4 5 7" xfId="3273"/>
    <cellStyle name="입력 4 6" xfId="3096"/>
    <cellStyle name="입력 4 6 2" xfId="3295"/>
    <cellStyle name="입력 4 6 2 2" xfId="4464"/>
    <cellStyle name="입력 4 6 2 2 2" xfId="3231"/>
    <cellStyle name="입력 4 6 2 2 3" xfId="3755"/>
    <cellStyle name="입력 4 6 2 3" xfId="2915"/>
    <cellStyle name="입력 4 6 2 4" xfId="5790"/>
    <cellStyle name="입력 4 6 3" xfId="4328"/>
    <cellStyle name="입력 4 6 3 2" xfId="7608"/>
    <cellStyle name="입력 4 6 3 3" xfId="3398"/>
    <cellStyle name="입력 4 6 4" xfId="6158"/>
    <cellStyle name="입력 4 6 4 2" xfId="8564"/>
    <cellStyle name="입력 4 6 4 3" xfId="7306"/>
    <cellStyle name="입력 4 6 5" xfId="5958"/>
    <cellStyle name="입력 4 6 6" xfId="6228"/>
    <cellStyle name="입력 4 7" xfId="2252"/>
    <cellStyle name="입력 4 7 2" xfId="3426"/>
    <cellStyle name="입력 4 7 2 2" xfId="4548"/>
    <cellStyle name="입력 4 7 2 2 2" xfId="7201"/>
    <cellStyle name="입력 4 7 2 2 3" xfId="6390"/>
    <cellStyle name="입력 4 7 2 3" xfId="7626"/>
    <cellStyle name="입력 4 7 2 4" xfId="3880"/>
    <cellStyle name="입력 4 7 3" xfId="4162"/>
    <cellStyle name="입력 4 7 3 2" xfId="5408"/>
    <cellStyle name="입력 4 7 3 2 2" xfId="8182"/>
    <cellStyle name="입력 4 7 3 2 3" xfId="7069"/>
    <cellStyle name="입력 4 7 3 3" xfId="7812"/>
    <cellStyle name="입력 4 7 3 4" xfId="2553"/>
    <cellStyle name="입력 4 7 4" xfId="4727"/>
    <cellStyle name="입력 4 7 4 2" xfId="5576"/>
    <cellStyle name="입력 4 7 4 2 2" xfId="8334"/>
    <cellStyle name="입력 4 7 4 2 3" xfId="7400"/>
    <cellStyle name="입력 4 7 4 3" xfId="5953"/>
    <cellStyle name="입력 4 7 4 4" xfId="6586"/>
    <cellStyle name="입력 4 7 5" xfId="6149"/>
    <cellStyle name="입력 4 7 5 2" xfId="7277"/>
    <cellStyle name="입력 4 7 6" xfId="7338"/>
    <cellStyle name="입력 4 7 7" xfId="2531"/>
    <cellStyle name="입력 4 8" xfId="5318"/>
    <cellStyle name="입력 4 9" xfId="8633"/>
    <cellStyle name="입력 5" xfId="1124"/>
    <cellStyle name="입력 5 2" xfId="3218"/>
    <cellStyle name="입력 5 2 2" xfId="3659"/>
    <cellStyle name="입력 5 2 2 2" xfId="4707"/>
    <cellStyle name="입력 5 2 2 2 2" xfId="3062"/>
    <cellStyle name="입력 5 2 2 2 3" xfId="6563"/>
    <cellStyle name="입력 5 2 2 3" xfId="7675"/>
    <cellStyle name="입력 5 2 2 4" xfId="2548"/>
    <cellStyle name="입력 5 2 3" xfId="4445"/>
    <cellStyle name="입력 5 2 3 2" xfId="5570"/>
    <cellStyle name="입력 5 2 3 2 2" xfId="8328"/>
    <cellStyle name="입력 5 2 3 2 3" xfId="7266"/>
    <cellStyle name="입력 5 2 3 3" xfId="7704"/>
    <cellStyle name="입력 5 2 3 4" xfId="2672"/>
    <cellStyle name="입력 5 2 4" xfId="4873"/>
    <cellStyle name="입력 5 2 4 2" xfId="5722"/>
    <cellStyle name="입력 5 2 4 2 2" xfId="8480"/>
    <cellStyle name="입력 5 2 4 2 3" xfId="7546"/>
    <cellStyle name="입력 5 2 4 3" xfId="8078"/>
    <cellStyle name="입력 5 2 4 4" xfId="6793"/>
    <cellStyle name="입력 5 2 5" xfId="3067"/>
    <cellStyle name="입력 5 2 5 2" xfId="6072"/>
    <cellStyle name="입력 5 2 6" xfId="2400"/>
    <cellStyle name="입력 5 2 7" xfId="5077"/>
    <cellStyle name="입력 5 3" xfId="2666"/>
    <cellStyle name="입력 5 3 2" xfId="3545"/>
    <cellStyle name="입력 5 3 2 2" xfId="4656"/>
    <cellStyle name="입력 5 3 2 2 2" xfId="2950"/>
    <cellStyle name="입력 5 3 2 2 3" xfId="6503"/>
    <cellStyle name="입력 5 3 2 3" xfId="5013"/>
    <cellStyle name="입력 5 3 2 4" xfId="6056"/>
    <cellStyle name="입력 5 3 3" xfId="4290"/>
    <cellStyle name="입력 5 3 3 2" xfId="7697"/>
    <cellStyle name="입력 5 3 3 3" xfId="4011"/>
    <cellStyle name="입력 5 3 4" xfId="5245"/>
    <cellStyle name="입력 5 3 4 2" xfId="8119"/>
    <cellStyle name="입력 5 3 4 3" xfId="3788"/>
    <cellStyle name="입력 5 3 5" xfId="7329"/>
    <cellStyle name="입력 5 3 6" xfId="5098"/>
    <cellStyle name="입력 5 4" xfId="2758"/>
    <cellStyle name="입력 5 4 2" xfId="4297"/>
    <cellStyle name="입력 5 4 2 2" xfId="3904"/>
    <cellStyle name="입력 5 4 2 3" xfId="3785"/>
    <cellStyle name="입력 5 4 3" xfId="3406"/>
    <cellStyle name="입력 5 4 4" xfId="4946"/>
    <cellStyle name="입력 5 5" xfId="4113"/>
    <cellStyle name="입력 5 5 2" xfId="5378"/>
    <cellStyle name="입력 5 5 2 2" xfId="8156"/>
    <cellStyle name="입력 5 5 2 3" xfId="7036"/>
    <cellStyle name="입력 5 5 3" xfId="7780"/>
    <cellStyle name="입력 5 5 4" xfId="3791"/>
    <cellStyle name="입력 5 6" xfId="4120"/>
    <cellStyle name="입력 5 6 2" xfId="5385"/>
    <cellStyle name="입력 5 6 2 2" xfId="8163"/>
    <cellStyle name="입력 5 6 2 3" xfId="7043"/>
    <cellStyle name="입력 5 6 3" xfId="7972"/>
    <cellStyle name="입력 5 6 4" xfId="2235"/>
    <cellStyle name="입력 5 7" xfId="2557"/>
    <cellStyle name="입력 5 7 2" xfId="5042"/>
    <cellStyle name="입력 5 8" xfId="2123"/>
    <cellStyle name="입력 5 9" xfId="3263"/>
    <cellStyle name="입력 6" xfId="8602"/>
    <cellStyle name="자리수" xfId="20"/>
    <cellStyle name="자리수 2" xfId="166"/>
    <cellStyle name="자리수_001. 시계열에 의한 인구" xfId="167"/>
    <cellStyle name="자리수0" xfId="21"/>
    <cellStyle name="자리수0 2" xfId="168"/>
    <cellStyle name="자리수0_001. 시계열에 의한 인구" xfId="169"/>
    <cellStyle name="제곱" xfId="170"/>
    <cellStyle name="제목 1 2" xfId="171"/>
    <cellStyle name="제목 1 2 2" xfId="1128"/>
    <cellStyle name="제목 1 3" xfId="334"/>
    <cellStyle name="제목 1 4" xfId="1127"/>
    <cellStyle name="제목 2 2" xfId="172"/>
    <cellStyle name="제목 2 2 2" xfId="1130"/>
    <cellStyle name="제목 2 3" xfId="335"/>
    <cellStyle name="제목 2 4" xfId="1129"/>
    <cellStyle name="제목 3 2" xfId="173"/>
    <cellStyle name="제목 3 2 2" xfId="1132"/>
    <cellStyle name="제목 3 3" xfId="336"/>
    <cellStyle name="제목 3 4" xfId="1131"/>
    <cellStyle name="제목 4 2" xfId="174"/>
    <cellStyle name="제목 4 2 2" xfId="1134"/>
    <cellStyle name="제목 4 3" xfId="337"/>
    <cellStyle name="제목 4 4" xfId="1133"/>
    <cellStyle name="제목 5" xfId="175"/>
    <cellStyle name="제목 5 2" xfId="1135"/>
    <cellStyle name="제목 6" xfId="1126"/>
    <cellStyle name="좋음 2" xfId="176"/>
    <cellStyle name="좋음 2 2" xfId="1137"/>
    <cellStyle name="좋음 3" xfId="177"/>
    <cellStyle name="좋음 3 2" xfId="1138"/>
    <cellStyle name="좋음 4" xfId="338"/>
    <cellStyle name="좋음 5" xfId="1031"/>
    <cellStyle name="좋음 6" xfId="1136"/>
    <cellStyle name="좌괄호_박심배수구조물공" xfId="178"/>
    <cellStyle name="좌측양괄호" xfId="179"/>
    <cellStyle name="지정되지 않음" xfId="22"/>
    <cellStyle name="출력 2" xfId="180"/>
    <cellStyle name="출력 2 10" xfId="8611"/>
    <cellStyle name="출력 2 11" xfId="8666"/>
    <cellStyle name="출력 2 12" xfId="8663"/>
    <cellStyle name="출력 2 2" xfId="353"/>
    <cellStyle name="출력 2 2 2" xfId="450"/>
    <cellStyle name="출력 2 2 2 2" xfId="3186"/>
    <cellStyle name="출력 2 2 2 2 2" xfId="3371"/>
    <cellStyle name="출력 2 2 2 2 2 2" xfId="4521"/>
    <cellStyle name="출력 2 2 2 2 2 2 2" xfId="2932"/>
    <cellStyle name="출력 2 2 2 2 2 2 3" xfId="6362"/>
    <cellStyle name="출력 2 2 2 2 2 3" xfId="7874"/>
    <cellStyle name="출력 2 2 2 2 2 4" xfId="4912"/>
    <cellStyle name="출력 2 2 2 2 3" xfId="4413"/>
    <cellStyle name="출력 2 2 2 2 3 2" xfId="7603"/>
    <cellStyle name="출력 2 2 2 2 3 3" xfId="2517"/>
    <cellStyle name="출력 2 2 2 2 4" xfId="4931"/>
    <cellStyle name="출력 2 2 2 2 4 2" xfId="8086"/>
    <cellStyle name="출력 2 2 2 2 4 3" xfId="3017"/>
    <cellStyle name="출력 2 2 2 2 5" xfId="2909"/>
    <cellStyle name="출력 2 2 2 2 6" xfId="3000"/>
    <cellStyle name="출력 2 2 2 3" xfId="2343"/>
    <cellStyle name="출력 2 2 2 3 2" xfId="3507"/>
    <cellStyle name="출력 2 2 2 3 2 2" xfId="4625"/>
    <cellStyle name="출력 2 2 2 3 2 2 2" xfId="6567"/>
    <cellStyle name="출력 2 2 2 3 2 2 3" xfId="6470"/>
    <cellStyle name="출력 2 2 2 3 2 3" xfId="2753"/>
    <cellStyle name="출력 2 2 2 3 2 4" xfId="6282"/>
    <cellStyle name="출력 2 2 2 3 3" xfId="4244"/>
    <cellStyle name="출력 2 2 2 3 3 2" xfId="5489"/>
    <cellStyle name="출력 2 2 2 3 3 2 2" xfId="8259"/>
    <cellStyle name="출력 2 2 2 3 3 2 3" xfId="7147"/>
    <cellStyle name="출력 2 2 2 3 3 3" xfId="7727"/>
    <cellStyle name="출력 2 2 2 3 3 4" xfId="5754"/>
    <cellStyle name="출력 2 2 2 3 4" xfId="4804"/>
    <cellStyle name="출력 2 2 2 3 4 2" xfId="5653"/>
    <cellStyle name="출력 2 2 2 3 4 2 2" xfId="8411"/>
    <cellStyle name="출력 2 2 2 3 4 2 3" xfId="7477"/>
    <cellStyle name="출력 2 2 2 3 4 3" xfId="8009"/>
    <cellStyle name="출력 2 2 2 3 4 4" xfId="6664"/>
    <cellStyle name="출력 2 2 2 3 5" xfId="6004"/>
    <cellStyle name="출력 2 2 2 3 5 2" xfId="7064"/>
    <cellStyle name="출력 2 2 2 3 6" xfId="7714"/>
    <cellStyle name="출력 2 2 2 3 7" xfId="5834"/>
    <cellStyle name="출력 2 2 2 4" xfId="3898"/>
    <cellStyle name="출력 2 2 3" xfId="416"/>
    <cellStyle name="출력 2 2 3 2" xfId="3152"/>
    <cellStyle name="출력 2 2 3 2 2" xfId="3600"/>
    <cellStyle name="출력 2 2 3 2 2 2" xfId="4665"/>
    <cellStyle name="출력 2 2 3 2 2 2 2" xfId="5069"/>
    <cellStyle name="출력 2 2 3 2 2 2 3" xfId="6518"/>
    <cellStyle name="출력 2 2 3 2 2 3" xfId="5182"/>
    <cellStyle name="출력 2 2 3 2 2 4" xfId="3852"/>
    <cellStyle name="출력 2 2 3 2 3" xfId="4381"/>
    <cellStyle name="출력 2 2 3 2 3 2" xfId="5522"/>
    <cellStyle name="출력 2 2 3 2 3 2 2" xfId="8286"/>
    <cellStyle name="출력 2 2 3 2 3 2 3" xfId="7219"/>
    <cellStyle name="출력 2 2 3 2 3 3" xfId="2232"/>
    <cellStyle name="출력 2 2 3 2 3 4" xfId="2583"/>
    <cellStyle name="출력 2 2 3 2 4" xfId="4831"/>
    <cellStyle name="출력 2 2 3 2 4 2" xfId="5680"/>
    <cellStyle name="출력 2 2 3 2 4 2 2" xfId="8438"/>
    <cellStyle name="출력 2 2 3 2 4 2 3" xfId="7504"/>
    <cellStyle name="출력 2 2 3 2 4 3" xfId="8036"/>
    <cellStyle name="출력 2 2 3 2 4 4" xfId="6743"/>
    <cellStyle name="출력 2 2 3 2 5" xfId="2114"/>
    <cellStyle name="출력 2 2 3 2 5 2" xfId="4998"/>
    <cellStyle name="출력 2 2 3 2 6" xfId="3897"/>
    <cellStyle name="출력 2 2 3 2 7" xfId="3761"/>
    <cellStyle name="출력 2 2 3 3" xfId="2311"/>
    <cellStyle name="출력 2 2 3 3 2" xfId="3475"/>
    <cellStyle name="출력 2 2 3 3 2 2" xfId="4597"/>
    <cellStyle name="출력 2 2 3 3 2 2 2" xfId="6015"/>
    <cellStyle name="출력 2 2 3 3 2 2 3" xfId="6439"/>
    <cellStyle name="출력 2 2 3 3 2 3" xfId="5290"/>
    <cellStyle name="출력 2 2 3 3 2 4" xfId="5217"/>
    <cellStyle name="출력 2 2 3 3 3" xfId="4212"/>
    <cellStyle name="출력 2 2 3 3 3 2" xfId="5457"/>
    <cellStyle name="출력 2 2 3 3 3 2 2" xfId="8231"/>
    <cellStyle name="출력 2 2 3 3 3 2 3" xfId="7119"/>
    <cellStyle name="출력 2 2 3 3 3 3" xfId="5791"/>
    <cellStyle name="출력 2 2 3 3 3 4" xfId="5085"/>
    <cellStyle name="출력 2 2 3 3 4" xfId="4776"/>
    <cellStyle name="출력 2 2 3 3 4 2" xfId="5625"/>
    <cellStyle name="출력 2 2 3 3 4 2 2" xfId="8383"/>
    <cellStyle name="출력 2 2 3 3 4 2 3" xfId="7449"/>
    <cellStyle name="출력 2 2 3 3 4 3" xfId="7981"/>
    <cellStyle name="출력 2 2 3 3 4 4" xfId="6635"/>
    <cellStyle name="출력 2 2 3 3 5" xfId="6095"/>
    <cellStyle name="출력 2 2 3 3 5 2" xfId="7199"/>
    <cellStyle name="출력 2 2 3 3 6" xfId="2626"/>
    <cellStyle name="출력 2 2 3 3 7" xfId="2935"/>
    <cellStyle name="출력 2 2 3 4" xfId="2440"/>
    <cellStyle name="출력 2 2 3 4 2" xfId="4274"/>
    <cellStyle name="출력 2 2 3 4 2 2" xfId="7367"/>
    <cellStyle name="출력 2 2 3 4 2 3" xfId="2476"/>
    <cellStyle name="출력 2 2 3 4 3" xfId="7599"/>
    <cellStyle name="출력 2 2 3 4 4" xfId="2199"/>
    <cellStyle name="출력 2 2 3 5" xfId="4061"/>
    <cellStyle name="출력 2 2 3 5 2" xfId="6822"/>
    <cellStyle name="출력 2 2 3 5 3" xfId="2888"/>
    <cellStyle name="출력 2 2 3 6" xfId="4891"/>
    <cellStyle name="출력 2 2 3 6 2" xfId="8083"/>
    <cellStyle name="출력 2 2 3 6 3" xfId="6105"/>
    <cellStyle name="출력 2 2 3 7" xfId="3069"/>
    <cellStyle name="출력 2 2 4" xfId="3105"/>
    <cellStyle name="출력 2 2 4 2" xfId="3304"/>
    <cellStyle name="출력 2 2 4 2 2" xfId="4473"/>
    <cellStyle name="출력 2 2 4 2 2 2" xfId="3825"/>
    <cellStyle name="출력 2 2 4 2 2 3" xfId="6308"/>
    <cellStyle name="출력 2 2 4 2 3" xfId="2501"/>
    <cellStyle name="출력 2 2 4 2 4" xfId="2886"/>
    <cellStyle name="출력 2 2 4 3" xfId="4337"/>
    <cellStyle name="출력 2 2 4 3 2" xfId="6961"/>
    <cellStyle name="출력 2 2 4 3 3" xfId="3044"/>
    <cellStyle name="출력 2 2 4 4" xfId="2840"/>
    <cellStyle name="출력 2 2 4 4 2" xfId="7209"/>
    <cellStyle name="출력 2 2 4 4 3" xfId="5132"/>
    <cellStyle name="출력 2 2 4 5" xfId="6886"/>
    <cellStyle name="출력 2 2 4 6" xfId="4975"/>
    <cellStyle name="출력 2 2 5" xfId="2264"/>
    <cellStyle name="출력 2 2 5 2" xfId="3435"/>
    <cellStyle name="출력 2 2 5 2 2" xfId="4557"/>
    <cellStyle name="출력 2 2 5 2 2 2" xfId="2803"/>
    <cellStyle name="출력 2 2 5 2 2 3" xfId="6399"/>
    <cellStyle name="출력 2 2 5 2 3" xfId="7702"/>
    <cellStyle name="출력 2 2 5 2 4" xfId="4957"/>
    <cellStyle name="출력 2 2 5 3" xfId="4171"/>
    <cellStyle name="출력 2 2 5 3 2" xfId="5417"/>
    <cellStyle name="출력 2 2 5 3 2 2" xfId="8191"/>
    <cellStyle name="출력 2 2 5 3 2 3" xfId="7078"/>
    <cellStyle name="출력 2 2 5 3 3" xfId="7283"/>
    <cellStyle name="출력 2 2 5 3 4" xfId="3243"/>
    <cellStyle name="출력 2 2 5 4" xfId="4736"/>
    <cellStyle name="출력 2 2 5 4 2" xfId="5585"/>
    <cellStyle name="출력 2 2 5 4 2 2" xfId="8343"/>
    <cellStyle name="출력 2 2 5 4 2 3" xfId="7409"/>
    <cellStyle name="출력 2 2 5 4 3" xfId="5055"/>
    <cellStyle name="출력 2 2 5 4 4" xfId="6595"/>
    <cellStyle name="출력 2 2 5 5" xfId="6194"/>
    <cellStyle name="출력 2 2 5 5 2" xfId="7377"/>
    <cellStyle name="출력 2 2 5 6" xfId="2238"/>
    <cellStyle name="출력 2 2 5 7" xfId="2992"/>
    <cellStyle name="출력 2 2 6" xfId="5276"/>
    <cellStyle name="출력 2 2 7" xfId="8625"/>
    <cellStyle name="출력 2 2 8" xfId="8682"/>
    <cellStyle name="출력 2 3" xfId="371"/>
    <cellStyle name="출력 2 3 2" xfId="396"/>
    <cellStyle name="출력 2 3 2 2" xfId="3132"/>
    <cellStyle name="출력 2 3 2 2 2" xfId="3331"/>
    <cellStyle name="출력 2 3 2 2 2 2" xfId="4493"/>
    <cellStyle name="출력 2 3 2 2 2 2 2" xfId="4025"/>
    <cellStyle name="출력 2 3 2 2 2 2 3" xfId="6331"/>
    <cellStyle name="출력 2 3 2 2 2 3" xfId="7865"/>
    <cellStyle name="출력 2 3 2 2 2 4" xfId="6007"/>
    <cellStyle name="출력 2 3 2 2 3" xfId="4361"/>
    <cellStyle name="출력 2 3 2 2 3 2" xfId="6223"/>
    <cellStyle name="출력 2 3 2 2 3 3" xfId="2751"/>
    <cellStyle name="출력 2 3 2 2 4" xfId="5012"/>
    <cellStyle name="출력 2 3 2 2 4 2" xfId="8097"/>
    <cellStyle name="출력 2 3 2 2 4 3" xfId="6240"/>
    <cellStyle name="출력 2 3 2 2 5" xfId="7943"/>
    <cellStyle name="출력 2 3 2 2 6" xfId="5889"/>
    <cellStyle name="출력 2 3 2 3" xfId="2291"/>
    <cellStyle name="출력 2 3 2 3 2" xfId="3455"/>
    <cellStyle name="출력 2 3 2 3 2 2" xfId="4577"/>
    <cellStyle name="출력 2 3 2 3 2 2 2" xfId="7868"/>
    <cellStyle name="출력 2 3 2 3 2 2 3" xfId="6419"/>
    <cellStyle name="출력 2 3 2 3 2 3" xfId="6906"/>
    <cellStyle name="출력 2 3 2 3 2 4" xfId="5051"/>
    <cellStyle name="출력 2 3 2 3 3" xfId="4192"/>
    <cellStyle name="출력 2 3 2 3 3 2" xfId="5437"/>
    <cellStyle name="출력 2 3 2 3 3 2 2" xfId="8211"/>
    <cellStyle name="출력 2 3 2 3 3 2 3" xfId="7099"/>
    <cellStyle name="출력 2 3 2 3 3 3" xfId="2205"/>
    <cellStyle name="출력 2 3 2 3 3 4" xfId="5218"/>
    <cellStyle name="출력 2 3 2 3 4" xfId="4756"/>
    <cellStyle name="출력 2 3 2 3 4 2" xfId="5605"/>
    <cellStyle name="출력 2 3 2 3 4 2 2" xfId="8363"/>
    <cellStyle name="출력 2 3 2 3 4 2 3" xfId="7429"/>
    <cellStyle name="출력 2 3 2 3 4 3" xfId="2738"/>
    <cellStyle name="출력 2 3 2 3 4 4" xfId="6615"/>
    <cellStyle name="출력 2 3 2 3 5" xfId="5897"/>
    <cellStyle name="출력 2 3 2 3 5 2" xfId="6831"/>
    <cellStyle name="출력 2 3 2 3 6" xfId="7917"/>
    <cellStyle name="출력 2 3 2 3 7" xfId="3942"/>
    <cellStyle name="출력 2 3 2 4" xfId="2441"/>
    <cellStyle name="출력 2 3 3" xfId="472"/>
    <cellStyle name="출력 2 3 3 2" xfId="3208"/>
    <cellStyle name="출력 2 3 3 2 2" xfId="3649"/>
    <cellStyle name="출력 2 3 3 2 2 2" xfId="4698"/>
    <cellStyle name="출력 2 3 3 2 2 2 2" xfId="2577"/>
    <cellStyle name="출력 2 3 3 2 2 2 3" xfId="6554"/>
    <cellStyle name="출력 2 3 3 2 2 3" xfId="6964"/>
    <cellStyle name="출력 2 3 3 2 2 4" xfId="3014"/>
    <cellStyle name="출력 2 3 3 2 3" xfId="4435"/>
    <cellStyle name="출력 2 3 3 2 3 2" xfId="5560"/>
    <cellStyle name="출력 2 3 3 2 3 2 2" xfId="8319"/>
    <cellStyle name="출력 2 3 3 2 3 2 3" xfId="7257"/>
    <cellStyle name="출력 2 3 3 2 3 3" xfId="6990"/>
    <cellStyle name="출력 2 3 3 2 3 4" xfId="2726"/>
    <cellStyle name="출력 2 3 3 2 4" xfId="4864"/>
    <cellStyle name="출력 2 3 3 2 4 2" xfId="5713"/>
    <cellStyle name="출력 2 3 3 2 4 2 2" xfId="8471"/>
    <cellStyle name="출력 2 3 3 2 4 2 3" xfId="7537"/>
    <cellStyle name="출력 2 3 3 2 4 3" xfId="8069"/>
    <cellStyle name="출력 2 3 3 2 4 4" xfId="6784"/>
    <cellStyle name="출력 2 3 3 2 5" xfId="2558"/>
    <cellStyle name="출력 2 3 3 2 5 2" xfId="3760"/>
    <cellStyle name="출력 2 3 3 2 6" xfId="3859"/>
    <cellStyle name="출력 2 3 3 2 7" xfId="5034"/>
    <cellStyle name="출력 2 3 3 3" xfId="2365"/>
    <cellStyle name="출력 2 3 3 3 2" xfId="3529"/>
    <cellStyle name="출력 2 3 3 3 2 2" xfId="4646"/>
    <cellStyle name="출력 2 3 3 3 2 2 2" xfId="6041"/>
    <cellStyle name="출력 2 3 3 3 2 2 3" xfId="6492"/>
    <cellStyle name="출력 2 3 3 3 2 3" xfId="4960"/>
    <cellStyle name="출력 2 3 3 3 2 4" xfId="6022"/>
    <cellStyle name="출력 2 3 3 3 3" xfId="4266"/>
    <cellStyle name="출력 2 3 3 3 3 2" xfId="5511"/>
    <cellStyle name="출력 2 3 3 3 3 2 2" xfId="8280"/>
    <cellStyle name="출력 2 3 3 3 3 2 3" xfId="7168"/>
    <cellStyle name="출력 2 3 3 3 3 3" xfId="7687"/>
    <cellStyle name="출력 2 3 3 3 3 4" xfId="5750"/>
    <cellStyle name="출력 2 3 3 3 4" xfId="4825"/>
    <cellStyle name="출력 2 3 3 3 4 2" xfId="5674"/>
    <cellStyle name="출력 2 3 3 3 4 2 2" xfId="8432"/>
    <cellStyle name="출력 2 3 3 3 4 2 3" xfId="7498"/>
    <cellStyle name="출력 2 3 3 3 4 3" xfId="8030"/>
    <cellStyle name="출력 2 3 3 3 4 4" xfId="6686"/>
    <cellStyle name="출력 2 3 3 3 5" xfId="5254"/>
    <cellStyle name="출력 2 3 3 3 5 2" xfId="5859"/>
    <cellStyle name="출력 2 3 3 3 6" xfId="7735"/>
    <cellStyle name="출력 2 3 3 3 7" xfId="2797"/>
    <cellStyle name="출력 2 3 3 4" xfId="2641"/>
    <cellStyle name="출력 2 3 3 4 2" xfId="4281"/>
    <cellStyle name="출력 2 3 3 4 2 2" xfId="7627"/>
    <cellStyle name="출력 2 3 3 4 2 3" xfId="2443"/>
    <cellStyle name="출력 2 3 3 4 3" xfId="2740"/>
    <cellStyle name="출력 2 3 3 4 4" xfId="2151"/>
    <cellStyle name="출력 2 3 3 5" xfId="4099"/>
    <cellStyle name="출력 2 3 3 5 2" xfId="6570"/>
    <cellStyle name="출력 2 3 3 5 3" xfId="5188"/>
    <cellStyle name="출력 2 3 3 6" xfId="5912"/>
    <cellStyle name="출력 2 3 3 6 2" xfId="8514"/>
    <cellStyle name="출력 2 3 3 6 3" xfId="6882"/>
    <cellStyle name="출력 2 3 3 7" xfId="4012"/>
    <cellStyle name="출력 2 3 4" xfId="3121"/>
    <cellStyle name="출력 2 3 4 2" xfId="3320"/>
    <cellStyle name="출력 2 3 4 2 2" xfId="4486"/>
    <cellStyle name="출력 2 3 4 2 2 2" xfId="3948"/>
    <cellStyle name="출력 2 3 4 2 2 3" xfId="6323"/>
    <cellStyle name="출력 2 3 4 2 3" xfId="6885"/>
    <cellStyle name="출력 2 3 4 2 4" xfId="5107"/>
    <cellStyle name="출력 2 3 4 3" xfId="4352"/>
    <cellStyle name="출력 2 3 4 3 2" xfId="7638"/>
    <cellStyle name="출력 2 3 4 3 3" xfId="3837"/>
    <cellStyle name="출력 2 3 4 4" xfId="6155"/>
    <cellStyle name="출력 2 3 4 4 2" xfId="8562"/>
    <cellStyle name="출력 2 3 4 4 3" xfId="7296"/>
    <cellStyle name="출력 2 3 4 5" xfId="7724"/>
    <cellStyle name="출력 2 3 4 6" xfId="5986"/>
    <cellStyle name="출력 2 3 5" xfId="2279"/>
    <cellStyle name="출력 2 3 5 2" xfId="3448"/>
    <cellStyle name="출력 2 3 5 2 2" xfId="4570"/>
    <cellStyle name="출력 2 3 5 2 2 2" xfId="2571"/>
    <cellStyle name="출력 2 3 5 2 2 3" xfId="6412"/>
    <cellStyle name="출력 2 3 5 2 3" xfId="2968"/>
    <cellStyle name="출력 2 3 5 2 4" xfId="5111"/>
    <cellStyle name="출력 2 3 5 3" xfId="4185"/>
    <cellStyle name="출력 2 3 5 3 2" xfId="5430"/>
    <cellStyle name="출력 2 3 5 3 2 2" xfId="8204"/>
    <cellStyle name="출력 2 3 5 3 2 3" xfId="7092"/>
    <cellStyle name="출력 2 3 5 3 3" xfId="7354"/>
    <cellStyle name="출력 2 3 5 3 4" xfId="3871"/>
    <cellStyle name="출력 2 3 5 4" xfId="4749"/>
    <cellStyle name="출력 2 3 5 4 2" xfId="5598"/>
    <cellStyle name="출력 2 3 5 4 2 2" xfId="8356"/>
    <cellStyle name="출력 2 3 5 4 2 3" xfId="7422"/>
    <cellStyle name="출력 2 3 5 4 3" xfId="6204"/>
    <cellStyle name="출력 2 3 5 4 4" xfId="6608"/>
    <cellStyle name="출력 2 3 5 5" xfId="2542"/>
    <cellStyle name="출력 2 3 5 5 2" xfId="4719"/>
    <cellStyle name="출력 2 3 5 6" xfId="5825"/>
    <cellStyle name="출력 2 3 5 7" xfId="3933"/>
    <cellStyle name="출력 2 3 6" xfId="2187"/>
    <cellStyle name="출력 2 4" xfId="433"/>
    <cellStyle name="출력 2 4 2" xfId="3169"/>
    <cellStyle name="출력 2 4 2 2" xfId="3360"/>
    <cellStyle name="출력 2 4 2 2 2" xfId="4519"/>
    <cellStyle name="출력 2 4 2 2 2 2" xfId="5229"/>
    <cellStyle name="출력 2 4 2 2 2 3" xfId="6358"/>
    <cellStyle name="출력 2 4 2 2 3" xfId="7722"/>
    <cellStyle name="출력 2 4 2 2 4" xfId="6260"/>
    <cellStyle name="출력 2 4 2 3" xfId="4398"/>
    <cellStyle name="출력 2 4 2 3 2" xfId="7706"/>
    <cellStyle name="출력 2 4 2 3 3" xfId="3036"/>
    <cellStyle name="출력 2 4 2 4" xfId="2839"/>
    <cellStyle name="출력 2 4 2 4 2" xfId="6121"/>
    <cellStyle name="출력 2 4 2 4 3" xfId="5785"/>
    <cellStyle name="출력 2 4 2 5" xfId="7712"/>
    <cellStyle name="출력 2 4 2 6" xfId="6215"/>
    <cellStyle name="출력 2 4 3" xfId="2328"/>
    <cellStyle name="출력 2 4 3 2" xfId="3492"/>
    <cellStyle name="출력 2 4 3 2 2" xfId="4613"/>
    <cellStyle name="출력 2 4 3 2 2 2" xfId="5293"/>
    <cellStyle name="출력 2 4 3 2 2 3" xfId="6456"/>
    <cellStyle name="출력 2 4 3 2 3" xfId="4927"/>
    <cellStyle name="출력 2 4 3 2 4" xfId="2762"/>
    <cellStyle name="출력 2 4 3 3" xfId="4229"/>
    <cellStyle name="출력 2 4 3 3 2" xfId="5474"/>
    <cellStyle name="출력 2 4 3 3 2 2" xfId="8247"/>
    <cellStyle name="출력 2 4 3 3 2 3" xfId="7135"/>
    <cellStyle name="출력 2 4 3 3 3" xfId="6719"/>
    <cellStyle name="출력 2 4 3 3 4" xfId="2482"/>
    <cellStyle name="출력 2 4 3 4" xfId="4792"/>
    <cellStyle name="출력 2 4 3 4 2" xfId="5641"/>
    <cellStyle name="출력 2 4 3 4 2 2" xfId="8399"/>
    <cellStyle name="출력 2 4 3 4 2 3" xfId="7465"/>
    <cellStyle name="출력 2 4 3 4 3" xfId="7997"/>
    <cellStyle name="출력 2 4 3 4 4" xfId="6651"/>
    <cellStyle name="출력 2 4 3 5" xfId="6127"/>
    <cellStyle name="출력 2 4 3 5 2" xfId="7245"/>
    <cellStyle name="출력 2 4 3 6" xfId="3966"/>
    <cellStyle name="출력 2 4 3 7" xfId="5954"/>
    <cellStyle name="출력 2 4 4" xfId="3877"/>
    <cellStyle name="출력 2 5" xfId="441"/>
    <cellStyle name="출력 2 5 2" xfId="3177"/>
    <cellStyle name="출력 2 5 2 2" xfId="3621"/>
    <cellStyle name="출력 2 5 2 2 2" xfId="4678"/>
    <cellStyle name="출력 2 5 2 2 2 2" xfId="5727"/>
    <cellStyle name="출력 2 5 2 2 2 3" xfId="6532"/>
    <cellStyle name="출력 2 5 2 2 3" xfId="7973"/>
    <cellStyle name="출력 2 5 2 2 4" xfId="5103"/>
    <cellStyle name="출력 2 5 2 3" xfId="4406"/>
    <cellStyle name="출력 2 5 2 3 2" xfId="5538"/>
    <cellStyle name="출력 2 5 2 3 2 2" xfId="8299"/>
    <cellStyle name="출력 2 5 2 3 2 3" xfId="7234"/>
    <cellStyle name="출력 2 5 2 3 3" xfId="3821"/>
    <cellStyle name="출력 2 5 2 3 4" xfId="2369"/>
    <cellStyle name="출력 2 5 2 4" xfId="4844"/>
    <cellStyle name="출력 2 5 2 4 2" xfId="5693"/>
    <cellStyle name="출력 2 5 2 4 2 2" xfId="8451"/>
    <cellStyle name="출력 2 5 2 4 2 3" xfId="7517"/>
    <cellStyle name="출력 2 5 2 4 3" xfId="8049"/>
    <cellStyle name="출력 2 5 2 4 4" xfId="6760"/>
    <cellStyle name="출력 2 5 2 5" xfId="2714"/>
    <cellStyle name="출력 2 5 2 5 2" xfId="6107"/>
    <cellStyle name="출력 2 5 2 6" xfId="6704"/>
    <cellStyle name="출력 2 5 2 7" xfId="2248"/>
    <cellStyle name="출력 2 5 3" xfId="2336"/>
    <cellStyle name="출력 2 5 3 2" xfId="3500"/>
    <cellStyle name="출력 2 5 3 2 2" xfId="4619"/>
    <cellStyle name="출력 2 5 3 2 2 2" xfId="2381"/>
    <cellStyle name="출력 2 5 3 2 2 3" xfId="6464"/>
    <cellStyle name="출력 2 5 3 2 3" xfId="4974"/>
    <cellStyle name="출력 2 5 3 2 4" xfId="6252"/>
    <cellStyle name="출력 2 5 3 3" xfId="4237"/>
    <cellStyle name="출력 2 5 3 3 2" xfId="5482"/>
    <cellStyle name="출력 2 5 3 3 2 2" xfId="8253"/>
    <cellStyle name="출력 2 5 3 3 2 3" xfId="7141"/>
    <cellStyle name="출력 2 5 3 3 3" xfId="2739"/>
    <cellStyle name="출력 2 5 3 3 4" xfId="2946"/>
    <cellStyle name="출력 2 5 3 4" xfId="4798"/>
    <cellStyle name="출력 2 5 3 4 2" xfId="5647"/>
    <cellStyle name="출력 2 5 3 4 2 2" xfId="8405"/>
    <cellStyle name="출력 2 5 3 4 2 3" xfId="7471"/>
    <cellStyle name="출력 2 5 3 4 3" xfId="8003"/>
    <cellStyle name="출력 2 5 3 4 4" xfId="6658"/>
    <cellStyle name="출력 2 5 3 5" xfId="2491"/>
    <cellStyle name="출력 2 5 3 5 2" xfId="5784"/>
    <cellStyle name="출력 2 5 3 6" xfId="7952"/>
    <cellStyle name="출력 2 5 3 7" xfId="2870"/>
    <cellStyle name="출력 2 5 4" xfId="2221"/>
    <cellStyle name="출력 2 5 4 2" xfId="4150"/>
    <cellStyle name="출력 2 5 4 2 2" xfId="7941"/>
    <cellStyle name="출력 2 5 4 2 3" xfId="2706"/>
    <cellStyle name="출력 2 5 4 3" xfId="7947"/>
    <cellStyle name="출력 2 5 4 4" xfId="2559"/>
    <cellStyle name="출력 2 5 5" xfId="4077"/>
    <cellStyle name="출력 2 5 5 2" xfId="7607"/>
    <cellStyle name="출력 2 5 5 3" xfId="2288"/>
    <cellStyle name="출력 2 5 6" xfId="5339"/>
    <cellStyle name="출력 2 5 6 2" xfId="8130"/>
    <cellStyle name="출력 2 5 6 3" xfId="3674"/>
    <cellStyle name="출력 2 5 7" xfId="3839"/>
    <cellStyle name="출력 2 6" xfId="1140"/>
    <cellStyle name="출력 2 6 2" xfId="3221"/>
    <cellStyle name="출력 2 6 2 2" xfId="3662"/>
    <cellStyle name="출력 2 6 2 2 2" xfId="4710"/>
    <cellStyle name="출력 2 6 2 2 2 2" xfId="4002"/>
    <cellStyle name="출력 2 6 2 2 2 3" xfId="6566"/>
    <cellStyle name="출력 2 6 2 2 3" xfId="4962"/>
    <cellStyle name="출력 2 6 2 2 4" xfId="3923"/>
    <cellStyle name="출력 2 6 2 3" xfId="4448"/>
    <cellStyle name="출력 2 6 2 3 2" xfId="5573"/>
    <cellStyle name="출력 2 6 2 3 2 2" xfId="8331"/>
    <cellStyle name="출력 2 6 2 3 2 3" xfId="7269"/>
    <cellStyle name="출력 2 6 2 3 3" xfId="7609"/>
    <cellStyle name="출력 2 6 2 3 4" xfId="3365"/>
    <cellStyle name="출력 2 6 2 4" xfId="4876"/>
    <cellStyle name="출력 2 6 2 4 2" xfId="5725"/>
    <cellStyle name="출력 2 6 2 4 2 2" xfId="8483"/>
    <cellStyle name="출력 2 6 2 4 2 3" xfId="7549"/>
    <cellStyle name="출력 2 6 2 4 3" xfId="8081"/>
    <cellStyle name="출력 2 6 2 4 4" xfId="6796"/>
    <cellStyle name="출력 2 6 2 5" xfId="5010"/>
    <cellStyle name="출력 2 6 2 5 2" xfId="5036"/>
    <cellStyle name="출력 2 6 2 6" xfId="5876"/>
    <cellStyle name="출력 2 6 2 7" xfId="4018"/>
    <cellStyle name="출력 2 6 3" xfId="2674"/>
    <cellStyle name="출력 2 6 3 2" xfId="3548"/>
    <cellStyle name="출력 2 6 3 2 2" xfId="4659"/>
    <cellStyle name="출력 2 6 3 2 2 2" xfId="5030"/>
    <cellStyle name="출력 2 6 3 2 2 3" xfId="6506"/>
    <cellStyle name="출력 2 6 3 2 3" xfId="7205"/>
    <cellStyle name="출력 2 6 3 2 4" xfId="5181"/>
    <cellStyle name="출력 2 6 3 3" xfId="4293"/>
    <cellStyle name="출력 2 6 3 3 2" xfId="7602"/>
    <cellStyle name="출력 2 6 3 3 3" xfId="5073"/>
    <cellStyle name="출력 2 6 3 4" xfId="5941"/>
    <cellStyle name="출력 2 6 3 4 2" xfId="8531"/>
    <cellStyle name="출력 2 6 3 4 3" xfId="6954"/>
    <cellStyle name="출력 2 6 3 5" xfId="6210"/>
    <cellStyle name="출력 2 6 3 6" xfId="5781"/>
    <cellStyle name="출력 2 6 4" xfId="2750"/>
    <cellStyle name="출력 2 6 4 2" xfId="4294"/>
    <cellStyle name="출력 2 6 4 2 2" xfId="2459"/>
    <cellStyle name="출력 2 6 4 2 3" xfId="4924"/>
    <cellStyle name="출력 2 6 4 3" xfId="7890"/>
    <cellStyle name="출력 2 6 4 4" xfId="6028"/>
    <cellStyle name="출력 2 6 5" xfId="4116"/>
    <cellStyle name="출력 2 6 5 2" xfId="5381"/>
    <cellStyle name="출력 2 6 5 2 2" xfId="8159"/>
    <cellStyle name="출력 2 6 5 2 3" xfId="7039"/>
    <cellStyle name="출력 2 6 5 3" xfId="2689"/>
    <cellStyle name="출력 2 6 5 4" xfId="2477"/>
    <cellStyle name="출력 2 6 6" xfId="4117"/>
    <cellStyle name="출력 2 6 6 2" xfId="5382"/>
    <cellStyle name="출력 2 6 6 2 2" xfId="8160"/>
    <cellStyle name="출력 2 6 6 2 3" xfId="7040"/>
    <cellStyle name="출력 2 6 6 3" xfId="6978"/>
    <cellStyle name="출력 2 6 6 4" xfId="5831"/>
    <cellStyle name="출력 2 6 7" xfId="2167"/>
    <cellStyle name="출력 2 6 7 2" xfId="5054"/>
    <cellStyle name="출력 2 6 8" xfId="3561"/>
    <cellStyle name="출력 2 6 9" xfId="2749"/>
    <cellStyle name="출력 2 7" xfId="3089"/>
    <cellStyle name="출력 2 7 2" xfId="3288"/>
    <cellStyle name="출력 2 7 2 2" xfId="4460"/>
    <cellStyle name="출력 2 7 2 2 2" xfId="3238"/>
    <cellStyle name="출력 2 7 2 2 3" xfId="2748"/>
    <cellStyle name="출력 2 7 2 3" xfId="5024"/>
    <cellStyle name="출력 2 7 2 4" xfId="5261"/>
    <cellStyle name="출력 2 7 3" xfId="4322"/>
    <cellStyle name="출력 2 7 3 2" xfId="7655"/>
    <cellStyle name="출력 2 7 3 3" xfId="3831"/>
    <cellStyle name="출력 2 7 4" xfId="5942"/>
    <cellStyle name="출력 2 7 4 2" xfId="8532"/>
    <cellStyle name="출력 2 7 4 3" xfId="6955"/>
    <cellStyle name="출력 2 7 5" xfId="7613"/>
    <cellStyle name="출력 2 7 6" xfId="5874"/>
    <cellStyle name="출력 2 8" xfId="2172"/>
    <cellStyle name="출력 2 8 2" xfId="3420"/>
    <cellStyle name="출력 2 8 2 2" xfId="4543"/>
    <cellStyle name="출력 2 8 2 2 2" xfId="2474"/>
    <cellStyle name="출력 2 8 2 2 3" xfId="6385"/>
    <cellStyle name="출력 2 8 2 3" xfId="4947"/>
    <cellStyle name="출력 2 8 2 4" xfId="4972"/>
    <cellStyle name="출력 2 8 3" xfId="4141"/>
    <cellStyle name="출력 2 8 3 2" xfId="5402"/>
    <cellStyle name="출력 2 8 3 2 2" xfId="8177"/>
    <cellStyle name="출력 2 8 3 2 3" xfId="7057"/>
    <cellStyle name="출력 2 8 3 3" xfId="6933"/>
    <cellStyle name="출력 2 8 3 4" xfId="3959"/>
    <cellStyle name="출력 2 8 4" xfId="4045"/>
    <cellStyle name="출력 2 8 4 2" xfId="5349"/>
    <cellStyle name="출력 2 8 4 2 2" xfId="8134"/>
    <cellStyle name="출력 2 8 4 2 3" xfId="6996"/>
    <cellStyle name="출력 2 8 4 3" xfId="7801"/>
    <cellStyle name="출력 2 8 4 4" xfId="3566"/>
    <cellStyle name="출력 2 8 5" xfId="6101"/>
    <cellStyle name="출력 2 8 5 2" xfId="7213"/>
    <cellStyle name="출력 2 8 6" xfId="7909"/>
    <cellStyle name="출력 2 8 7" xfId="4885"/>
    <cellStyle name="출력 2 9" xfId="4908"/>
    <cellStyle name="출력 3" xfId="181"/>
    <cellStyle name="출력 3 10" xfId="8665"/>
    <cellStyle name="출력 3 2" xfId="354"/>
    <cellStyle name="출력 3 2 2" xfId="407"/>
    <cellStyle name="출력 3 2 2 2" xfId="3143"/>
    <cellStyle name="출력 3 2 2 2 2" xfId="3342"/>
    <cellStyle name="출력 3 2 2 2 2 2" xfId="4504"/>
    <cellStyle name="출력 3 2 2 2 2 2 2" xfId="6870"/>
    <cellStyle name="출력 3 2 2 2 2 2 3" xfId="6342"/>
    <cellStyle name="출력 3 2 2 2 2 3" xfId="7566"/>
    <cellStyle name="출력 3 2 2 2 2 4" xfId="4039"/>
    <cellStyle name="출력 3 2 2 2 3" xfId="4372"/>
    <cellStyle name="출력 3 2 2 2 3 2" xfId="6288"/>
    <cellStyle name="출력 3 2 2 2 3 3" xfId="2728"/>
    <cellStyle name="출력 3 2 2 2 4" xfId="6174"/>
    <cellStyle name="출력 3 2 2 2 4 2" xfId="8570"/>
    <cellStyle name="출력 3 2 2 2 4 3" xfId="7341"/>
    <cellStyle name="출력 3 2 2 2 5" xfId="2390"/>
    <cellStyle name="출력 3 2 2 2 6" xfId="5795"/>
    <cellStyle name="출력 3 2 2 3" xfId="2302"/>
    <cellStyle name="출력 3 2 2 3 2" xfId="3466"/>
    <cellStyle name="출력 3 2 2 3 2 2" xfId="4588"/>
    <cellStyle name="출력 3 2 2 3 2 2 2" xfId="5327"/>
    <cellStyle name="출력 3 2 2 3 2 2 3" xfId="6430"/>
    <cellStyle name="출력 3 2 2 3 2 3" xfId="3678"/>
    <cellStyle name="출력 3 2 2 3 2 4" xfId="6123"/>
    <cellStyle name="출력 3 2 2 3 3" xfId="4203"/>
    <cellStyle name="출력 3 2 2 3 3 2" xfId="5448"/>
    <cellStyle name="출력 3 2 2 3 3 2 2" xfId="8222"/>
    <cellStyle name="출력 3 2 2 3 3 2 3" xfId="7110"/>
    <cellStyle name="출력 3 2 2 3 3 3" xfId="5817"/>
    <cellStyle name="출력 3 2 2 3 3 4" xfId="2944"/>
    <cellStyle name="출력 3 2 2 3 4" xfId="4767"/>
    <cellStyle name="출력 3 2 2 3 4 2" xfId="5616"/>
    <cellStyle name="출력 3 2 2 3 4 2 2" xfId="8374"/>
    <cellStyle name="출력 3 2 2 3 4 2 3" xfId="7440"/>
    <cellStyle name="출력 3 2 2 3 4 3" xfId="4994"/>
    <cellStyle name="출력 3 2 2 3 4 4" xfId="6626"/>
    <cellStyle name="출력 3 2 2 3 5" xfId="6089"/>
    <cellStyle name="출력 3 2 2 3 5 2" xfId="7189"/>
    <cellStyle name="출력 3 2 2 3 6" xfId="4988"/>
    <cellStyle name="출력 3 2 2 3 7" xfId="3843"/>
    <cellStyle name="출력 3 2 2 4" xfId="5003"/>
    <cellStyle name="출력 3 2 3" xfId="465"/>
    <cellStyle name="출력 3 2 3 2" xfId="3201"/>
    <cellStyle name="출력 3 2 3 2 2" xfId="3642"/>
    <cellStyle name="출력 3 2 3 2 2 2" xfId="4691"/>
    <cellStyle name="출력 3 2 3 2 2 2 2" xfId="5260"/>
    <cellStyle name="출력 3 2 3 2 2 2 3" xfId="6547"/>
    <cellStyle name="출력 3 2 3 2 2 3" xfId="2832"/>
    <cellStyle name="출력 3 2 3 2 2 4" xfId="2218"/>
    <cellStyle name="출력 3 2 3 2 3" xfId="4428"/>
    <cellStyle name="출력 3 2 3 2 3 2" xfId="5553"/>
    <cellStyle name="출력 3 2 3 2 3 2 2" xfId="8312"/>
    <cellStyle name="출력 3 2 3 2 3 2 3" xfId="7250"/>
    <cellStyle name="출력 3 2 3 2 3 3" xfId="2898"/>
    <cellStyle name="출력 3 2 3 2 3 4" xfId="2850"/>
    <cellStyle name="출력 3 2 3 2 4" xfId="4857"/>
    <cellStyle name="출력 3 2 3 2 4 2" xfId="5706"/>
    <cellStyle name="출력 3 2 3 2 4 2 2" xfId="8464"/>
    <cellStyle name="출력 3 2 3 2 4 2 3" xfId="7530"/>
    <cellStyle name="출력 3 2 3 2 4 3" xfId="8062"/>
    <cellStyle name="출력 3 2 3 2 4 4" xfId="6777"/>
    <cellStyle name="출력 3 2 3 2 5" xfId="2180"/>
    <cellStyle name="출력 3 2 3 2 5 2" xfId="6224"/>
    <cellStyle name="출력 3 2 3 2 6" xfId="6928"/>
    <cellStyle name="출력 3 2 3 2 7" xfId="5281"/>
    <cellStyle name="출력 3 2 3 3" xfId="2358"/>
    <cellStyle name="출력 3 2 3 3 2" xfId="3522"/>
    <cellStyle name="출력 3 2 3 3 2 2" xfId="4639"/>
    <cellStyle name="출력 3 2 3 3 2 2 2" xfId="6011"/>
    <cellStyle name="출력 3 2 3 3 2 2 3" xfId="6485"/>
    <cellStyle name="출력 3 2 3 3 2 3" xfId="3557"/>
    <cellStyle name="출력 3 2 3 3 2 4" xfId="3592"/>
    <cellStyle name="출력 3 2 3 3 3" xfId="4259"/>
    <cellStyle name="출력 3 2 3 3 3 2" xfId="5504"/>
    <cellStyle name="출력 3 2 3 3 3 2 2" xfId="8273"/>
    <cellStyle name="출력 3 2 3 3 3 2 3" xfId="7161"/>
    <cellStyle name="출력 3 2 3 3 3 3" xfId="7615"/>
    <cellStyle name="출력 3 2 3 3 3 4" xfId="5749"/>
    <cellStyle name="출력 3 2 3 3 4" xfId="4818"/>
    <cellStyle name="출력 3 2 3 3 4 2" xfId="5667"/>
    <cellStyle name="출력 3 2 3 3 4 2 2" xfId="8425"/>
    <cellStyle name="출력 3 2 3 3 4 2 3" xfId="7491"/>
    <cellStyle name="출력 3 2 3 3 4 3" xfId="8023"/>
    <cellStyle name="출력 3 2 3 3 4 4" xfId="6679"/>
    <cellStyle name="출력 3 2 3 3 5" xfId="5927"/>
    <cellStyle name="출력 3 2 3 3 5 2" xfId="6922"/>
    <cellStyle name="출력 3 2 3 3 6" xfId="6361"/>
    <cellStyle name="출력 3 2 3 3 7" xfId="5808"/>
    <cellStyle name="출력 3 2 3 4" xfId="2128"/>
    <cellStyle name="출력 3 2 3 4 2" xfId="4128"/>
    <cellStyle name="출력 3 2 3 4 2 2" xfId="7798"/>
    <cellStyle name="출력 3 2 3 4 2 3" xfId="3267"/>
    <cellStyle name="출력 3 2 3 4 3" xfId="6840"/>
    <cellStyle name="출력 3 2 3 4 4" xfId="6132"/>
    <cellStyle name="출력 3 2 3 5" xfId="4092"/>
    <cellStyle name="출력 3 2 3 5 2" xfId="6770"/>
    <cellStyle name="출력 3 2 3 5 3" xfId="3006"/>
    <cellStyle name="출력 3 2 3 6" xfId="5053"/>
    <cellStyle name="출력 3 2 3 6 2" xfId="8101"/>
    <cellStyle name="출력 3 2 3 6 3" xfId="2609"/>
    <cellStyle name="출력 3 2 3 7" xfId="5314"/>
    <cellStyle name="출력 3 2 4" xfId="3106"/>
    <cellStyle name="출력 3 2 4 2" xfId="3305"/>
    <cellStyle name="출력 3 2 4 2 2" xfId="4474"/>
    <cellStyle name="출력 3 2 4 2 2 2" xfId="3050"/>
    <cellStyle name="출력 3 2 4 2 2 3" xfId="6309"/>
    <cellStyle name="출력 3 2 4 2 3" xfId="7775"/>
    <cellStyle name="출력 3 2 4 2 4" xfId="3806"/>
    <cellStyle name="출력 3 2 4 3" xfId="4338"/>
    <cellStyle name="출력 3 2 4 3 2" xfId="7790"/>
    <cellStyle name="출력 3 2 4 3 3" xfId="2597"/>
    <cellStyle name="출력 3 2 4 4" xfId="3986"/>
    <cellStyle name="출력 3 2 4 4 2" xfId="7673"/>
    <cellStyle name="출력 3 2 4 4 3" xfId="3903"/>
    <cellStyle name="출력 3 2 4 5" xfId="2498"/>
    <cellStyle name="출력 3 2 4 6" xfId="2480"/>
    <cellStyle name="출력 3 2 5" xfId="2265"/>
    <cellStyle name="출력 3 2 5 2" xfId="3436"/>
    <cellStyle name="출력 3 2 5 2 2" xfId="4558"/>
    <cellStyle name="출력 3 2 5 2 2 2" xfId="5252"/>
    <cellStyle name="출력 3 2 5 2 2 3" xfId="6400"/>
    <cellStyle name="출력 3 2 5 2 3" xfId="7819"/>
    <cellStyle name="출력 3 2 5 2 4" xfId="5194"/>
    <cellStyle name="출력 3 2 5 3" xfId="4172"/>
    <cellStyle name="출력 3 2 5 3 2" xfId="5418"/>
    <cellStyle name="출력 3 2 5 3 2 2" xfId="8192"/>
    <cellStyle name="출력 3 2 5 3 2 3" xfId="7079"/>
    <cellStyle name="출력 3 2 5 3 3" xfId="7934"/>
    <cellStyle name="출력 3 2 5 3 4" xfId="2772"/>
    <cellStyle name="출력 3 2 5 4" xfId="4737"/>
    <cellStyle name="출력 3 2 5 4 2" xfId="5586"/>
    <cellStyle name="출력 3 2 5 4 2 2" xfId="8344"/>
    <cellStyle name="출력 3 2 5 4 2 3" xfId="7410"/>
    <cellStyle name="출력 3 2 5 4 3" xfId="6510"/>
    <cellStyle name="출력 3 2 5 4 4" xfId="6596"/>
    <cellStyle name="출력 3 2 5 5" xfId="5944"/>
    <cellStyle name="출력 3 2 5 5 2" xfId="6957"/>
    <cellStyle name="출력 3 2 5 6" xfId="7589"/>
    <cellStyle name="출력 3 2 5 7" xfId="2984"/>
    <cellStyle name="출력 3 2 6" xfId="3253"/>
    <cellStyle name="출력 3 2 7" xfId="8624"/>
    <cellStyle name="출력 3 2 8" xfId="8585"/>
    <cellStyle name="출력 3 3" xfId="372"/>
    <cellStyle name="출력 3 3 2" xfId="395"/>
    <cellStyle name="출력 3 3 2 2" xfId="3131"/>
    <cellStyle name="출력 3 3 2 2 2" xfId="3330"/>
    <cellStyle name="출력 3 3 2 2 2 2" xfId="4492"/>
    <cellStyle name="출력 3 3 2 2 2 2 2" xfId="2632"/>
    <cellStyle name="출력 3 3 2 2 2 2 3" xfId="6330"/>
    <cellStyle name="출력 3 3 2 2 2 3" xfId="7740"/>
    <cellStyle name="출력 3 3 2 2 2 4" xfId="5761"/>
    <cellStyle name="출력 3 3 2 2 3" xfId="4360"/>
    <cellStyle name="출력 3 3 2 2 3 2" xfId="6881"/>
    <cellStyle name="출력 3 3 2 2 3 3" xfId="3039"/>
    <cellStyle name="출력 3 3 2 2 4" xfId="4939"/>
    <cellStyle name="출력 3 3 2 2 4 2" xfId="8088"/>
    <cellStyle name="출력 3 3 2 2 4 3" xfId="5263"/>
    <cellStyle name="출력 3 3 2 2 5" xfId="3794"/>
    <cellStyle name="출력 3 3 2 2 6" xfId="6304"/>
    <cellStyle name="출력 3 3 2 3" xfId="2290"/>
    <cellStyle name="출력 3 3 2 3 2" xfId="3454"/>
    <cellStyle name="출력 3 3 2 3 2 2" xfId="4576"/>
    <cellStyle name="출력 3 3 2 3 2 2 2" xfId="6873"/>
    <cellStyle name="출력 3 3 2 3 2 2 3" xfId="6418"/>
    <cellStyle name="출력 3 3 2 3 2 3" xfId="6713"/>
    <cellStyle name="출력 3 3 2 3 2 4" xfId="4036"/>
    <cellStyle name="출력 3 3 2 3 3" xfId="4191"/>
    <cellStyle name="출력 3 3 2 3 3 2" xfId="5436"/>
    <cellStyle name="출력 3 3 2 3 3 2 2" xfId="8210"/>
    <cellStyle name="출력 3 3 2 3 3 2 3" xfId="7098"/>
    <cellStyle name="출력 3 3 2 3 3 3" xfId="3728"/>
    <cellStyle name="출력 3 3 2 3 3 4" xfId="2991"/>
    <cellStyle name="출력 3 3 2 3 4" xfId="4755"/>
    <cellStyle name="출력 3 3 2 3 4 2" xfId="5604"/>
    <cellStyle name="출력 3 3 2 3 4 2 2" xfId="8362"/>
    <cellStyle name="출력 3 3 2 3 4 2 3" xfId="7428"/>
    <cellStyle name="출력 3 3 2 3 4 3" xfId="2475"/>
    <cellStyle name="출력 3 3 2 3 4 4" xfId="6614"/>
    <cellStyle name="출력 3 3 2 3 5" xfId="6014"/>
    <cellStyle name="출력 3 3 2 3 5 2" xfId="7080"/>
    <cellStyle name="출력 3 3 2 3 6" xfId="5058"/>
    <cellStyle name="출력 3 3 2 3 7" xfId="2719"/>
    <cellStyle name="출력 3 3 2 4" xfId="2155"/>
    <cellStyle name="출력 3 3 3" xfId="473"/>
    <cellStyle name="출력 3 3 3 2" xfId="3209"/>
    <cellStyle name="출력 3 3 3 2 2" xfId="3650"/>
    <cellStyle name="출력 3 3 3 2 2 2" xfId="4699"/>
    <cellStyle name="출력 3 3 3 2 2 2 2" xfId="4954"/>
    <cellStyle name="출력 3 3 3 2 2 2 3" xfId="6555"/>
    <cellStyle name="출력 3 3 3 2 2 3" xfId="7640"/>
    <cellStyle name="출력 3 3 3 2 2 4" xfId="5298"/>
    <cellStyle name="출력 3 3 3 2 3" xfId="4436"/>
    <cellStyle name="출력 3 3 3 2 3 2" xfId="5561"/>
    <cellStyle name="출력 3 3 3 2 3 2 2" xfId="8320"/>
    <cellStyle name="출력 3 3 3 2 3 2 3" xfId="7258"/>
    <cellStyle name="출력 3 3 3 2 3 3" xfId="7632"/>
    <cellStyle name="출력 3 3 3 2 3 4" xfId="3780"/>
    <cellStyle name="출력 3 3 3 2 4" xfId="4865"/>
    <cellStyle name="출력 3 3 3 2 4 2" xfId="5714"/>
    <cellStyle name="출력 3 3 3 2 4 2 2" xfId="8472"/>
    <cellStyle name="출력 3 3 3 2 4 2 3" xfId="7538"/>
    <cellStyle name="출력 3 3 3 2 4 3" xfId="8070"/>
    <cellStyle name="출력 3 3 3 2 4 4" xfId="6785"/>
    <cellStyle name="출력 3 3 3 2 5" xfId="3567"/>
    <cellStyle name="출력 3 3 3 2 5 2" xfId="3850"/>
    <cellStyle name="출력 3 3 3 2 6" xfId="7555"/>
    <cellStyle name="출력 3 3 3 2 7" xfId="2582"/>
    <cellStyle name="출력 3 3 3 3" xfId="2366"/>
    <cellStyle name="출력 3 3 3 3 2" xfId="3530"/>
    <cellStyle name="출력 3 3 3 3 2 2" xfId="4647"/>
    <cellStyle name="출력 3 3 3 3 2 2 2" xfId="6875"/>
    <cellStyle name="출력 3 3 3 3 2 2 3" xfId="6493"/>
    <cellStyle name="출력 3 3 3 3 2 3" xfId="7335"/>
    <cellStyle name="출력 3 3 3 3 2 4" xfId="2473"/>
    <cellStyle name="출력 3 3 3 3 3" xfId="4267"/>
    <cellStyle name="출력 3 3 3 3 3 2" xfId="5512"/>
    <cellStyle name="출력 3 3 3 3 3 2 2" xfId="8281"/>
    <cellStyle name="출력 3 3 3 3 3 2 3" xfId="7169"/>
    <cellStyle name="출력 3 3 3 3 3 3" xfId="7808"/>
    <cellStyle name="출력 3 3 3 3 3 4" xfId="2466"/>
    <cellStyle name="출력 3 3 3 3 4" xfId="4826"/>
    <cellStyle name="출력 3 3 3 3 4 2" xfId="5675"/>
    <cellStyle name="출력 3 3 3 3 4 2 2" xfId="8433"/>
    <cellStyle name="출력 3 3 3 3 4 2 3" xfId="7499"/>
    <cellStyle name="출력 3 3 3 3 4 3" xfId="8031"/>
    <cellStyle name="출력 3 3 3 3 4 4" xfId="6687"/>
    <cellStyle name="출력 3 3 3 3 5" xfId="2499"/>
    <cellStyle name="출력 3 3 3 3 5 2" xfId="2787"/>
    <cellStyle name="출력 3 3 3 3 6" xfId="7858"/>
    <cellStyle name="출력 3 3 3 3 7" xfId="5149"/>
    <cellStyle name="출력 3 3 3 4" xfId="2816"/>
    <cellStyle name="출력 3 3 3 4 2" xfId="4303"/>
    <cellStyle name="출력 3 3 3 4 2 2" xfId="6120"/>
    <cellStyle name="출력 3 3 3 4 2 3" xfId="2880"/>
    <cellStyle name="출력 3 3 3 4 3" xfId="2949"/>
    <cellStyle name="출력 3 3 3 4 4" xfId="2533"/>
    <cellStyle name="출력 3 3 3 5" xfId="4100"/>
    <cellStyle name="출력 3 3 3 5 2" xfId="5963"/>
    <cellStyle name="출력 3 3 3 5 3" xfId="2593"/>
    <cellStyle name="출력 3 3 3 6" xfId="5836"/>
    <cellStyle name="출력 3 3 3 6 2" xfId="8485"/>
    <cellStyle name="출력 3 3 3 6 3" xfId="6691"/>
    <cellStyle name="출력 3 3 3 7" xfId="5026"/>
    <cellStyle name="출력 3 3 4" xfId="3122"/>
    <cellStyle name="출력 3 3 4 2" xfId="3321"/>
    <cellStyle name="출력 3 3 4 2 2" xfId="4487"/>
    <cellStyle name="출력 3 3 4 2 2 2" xfId="2566"/>
    <cellStyle name="출력 3 3 4 2 2 3" xfId="6324"/>
    <cellStyle name="출력 3 3 4 2 3" xfId="6969"/>
    <cellStyle name="출력 3 3 4 2 4" xfId="6303"/>
    <cellStyle name="출력 3 3 4 3" xfId="4353"/>
    <cellStyle name="출력 3 3 4 3 2" xfId="6818"/>
    <cellStyle name="출력 3 3 4 3 3" xfId="2906"/>
    <cellStyle name="출력 3 3 4 4" xfId="5095"/>
    <cellStyle name="출력 3 3 4 4 2" xfId="8106"/>
    <cellStyle name="출력 3 3 4 4 3" xfId="6047"/>
    <cellStyle name="출력 3 3 4 5" xfId="7846"/>
    <cellStyle name="출력 3 3 4 6" xfId="4878"/>
    <cellStyle name="출력 3 3 5" xfId="2280"/>
    <cellStyle name="출력 3 3 5 2" xfId="3449"/>
    <cellStyle name="출력 3 3 5 2 2" xfId="4571"/>
    <cellStyle name="출력 3 3 5 2 2 2" xfId="7322"/>
    <cellStyle name="출력 3 3 5 2 2 3" xfId="6413"/>
    <cellStyle name="출력 3 3 5 2 3" xfId="2896"/>
    <cellStyle name="출력 3 3 5 2 4" xfId="5161"/>
    <cellStyle name="출력 3 3 5 3" xfId="4186"/>
    <cellStyle name="출력 3 3 5 3 2" xfId="5431"/>
    <cellStyle name="출력 3 3 5 3 2 2" xfId="8205"/>
    <cellStyle name="출력 3 3 5 3 2 3" xfId="7093"/>
    <cellStyle name="출력 3 3 5 3 3" xfId="7791"/>
    <cellStyle name="출력 3 3 5 3 4" xfId="2923"/>
    <cellStyle name="출력 3 3 5 4" xfId="4750"/>
    <cellStyle name="출력 3 3 5 4 2" xfId="5599"/>
    <cellStyle name="출력 3 3 5 4 2 2" xfId="8357"/>
    <cellStyle name="출력 3 3 5 4 2 3" xfId="7423"/>
    <cellStyle name="출력 3 3 5 4 3" xfId="2485"/>
    <cellStyle name="출력 3 3 5 4 4" xfId="6609"/>
    <cellStyle name="출력 3 3 5 5" xfId="6099"/>
    <cellStyle name="출력 3 3 5 5 2" xfId="7207"/>
    <cellStyle name="출력 3 3 5 6" xfId="7966"/>
    <cellStyle name="출력 3 3 5 7" xfId="6209"/>
    <cellStyle name="출력 3 3 6" xfId="2088"/>
    <cellStyle name="출력 3 4" xfId="434"/>
    <cellStyle name="출력 3 4 2" xfId="3170"/>
    <cellStyle name="출력 3 4 2 2" xfId="3361"/>
    <cellStyle name="출력 3 4 2 2 2" xfId="4520"/>
    <cellStyle name="출력 3 4 2 2 2 2" xfId="5988"/>
    <cellStyle name="출력 3 4 2 2 2 3" xfId="6359"/>
    <cellStyle name="출력 3 4 2 2 3" xfId="7843"/>
    <cellStyle name="출력 3 4 2 2 4" xfId="5823"/>
    <cellStyle name="출력 3 4 2 3" xfId="4399"/>
    <cellStyle name="출력 3 4 2 3 2" xfId="7825"/>
    <cellStyle name="출력 3 4 2 3 3" xfId="3596"/>
    <cellStyle name="출력 3 4 2 4" xfId="2468"/>
    <cellStyle name="출력 3 4 2 4 2" xfId="5868"/>
    <cellStyle name="출력 3 4 2 4 3" xfId="5015"/>
    <cellStyle name="출력 3 4 2 5" xfId="7831"/>
    <cellStyle name="출력 3 4 2 6" xfId="5777"/>
    <cellStyle name="출력 3 4 3" xfId="2329"/>
    <cellStyle name="출력 3 4 3 2" xfId="3493"/>
    <cellStyle name="출력 3 4 3 2 2" xfId="4614"/>
    <cellStyle name="출력 3 4 3 2 2 2" xfId="6805"/>
    <cellStyle name="출력 3 4 3 2 2 3" xfId="6457"/>
    <cellStyle name="출력 3 4 3 2 3" xfId="7208"/>
    <cellStyle name="출력 3 4 3 2 4" xfId="5156"/>
    <cellStyle name="출력 3 4 3 3" xfId="4230"/>
    <cellStyle name="출력 3 4 3 3 2" xfId="5475"/>
    <cellStyle name="출력 3 4 3 3 2 2" xfId="8248"/>
    <cellStyle name="출력 3 4 3 3 2 3" xfId="7136"/>
    <cellStyle name="출력 3 4 3 3 3" xfId="6846"/>
    <cellStyle name="출력 3 4 3 3 4" xfId="5746"/>
    <cellStyle name="출력 3 4 3 4" xfId="4793"/>
    <cellStyle name="출력 3 4 3 4 2" xfId="5642"/>
    <cellStyle name="출력 3 4 3 4 2 2" xfId="8400"/>
    <cellStyle name="출력 3 4 3 4 2 3" xfId="7466"/>
    <cellStyle name="출력 3 4 3 4 3" xfId="7998"/>
    <cellStyle name="출력 3 4 3 4 4" xfId="6652"/>
    <cellStyle name="출력 3 4 3 5" xfId="6161"/>
    <cellStyle name="출력 3 4 3 5 2" xfId="7310"/>
    <cellStyle name="출력 3 4 3 6" xfId="3884"/>
    <cellStyle name="출력 3 4 3 7" xfId="2817"/>
    <cellStyle name="출력 3 4 4" xfId="2578"/>
    <cellStyle name="출력 3 5" xfId="423"/>
    <cellStyle name="출력 3 5 2" xfId="3159"/>
    <cellStyle name="출력 3 5 2 2" xfId="3606"/>
    <cellStyle name="출력 3 5 2 2 2" xfId="4670"/>
    <cellStyle name="출력 3 5 2 2 2 2" xfId="2526"/>
    <cellStyle name="출력 3 5 2 2 2 3" xfId="6523"/>
    <cellStyle name="출력 3 5 2 2 3" xfId="3394"/>
    <cellStyle name="출력 3 5 2 2 4" xfId="2824"/>
    <cellStyle name="출력 3 5 2 3" xfId="4388"/>
    <cellStyle name="출력 3 5 2 3 2" xfId="5527"/>
    <cellStyle name="출력 3 5 2 3 2 2" xfId="8291"/>
    <cellStyle name="출력 3 5 2 3 2 3" xfId="7224"/>
    <cellStyle name="출력 3 5 2 3 3" xfId="3240"/>
    <cellStyle name="출력 3 5 2 3 4" xfId="2192"/>
    <cellStyle name="출력 3 5 2 4" xfId="4836"/>
    <cellStyle name="출력 3 5 2 4 2" xfId="5685"/>
    <cellStyle name="출력 3 5 2 4 2 2" xfId="8443"/>
    <cellStyle name="출력 3 5 2 4 2 3" xfId="7509"/>
    <cellStyle name="출력 3 5 2 4 3" xfId="8041"/>
    <cellStyle name="출력 3 5 2 4 4" xfId="6748"/>
    <cellStyle name="출력 3 5 2 5" xfId="5104"/>
    <cellStyle name="출력 3 5 2 5 2" xfId="4718"/>
    <cellStyle name="출력 3 5 2 6" xfId="5321"/>
    <cellStyle name="출력 3 5 2 7" xfId="6053"/>
    <cellStyle name="출력 3 5 3" xfId="2318"/>
    <cellStyle name="출력 3 5 3 2" xfId="3482"/>
    <cellStyle name="출력 3 5 3 2 2" xfId="4604"/>
    <cellStyle name="출력 3 5 3 2 2 2" xfId="6893"/>
    <cellStyle name="출력 3 5 3 2 2 3" xfId="6446"/>
    <cellStyle name="출력 3 5 3 2 3" xfId="6692"/>
    <cellStyle name="출력 3 5 3 2 4" xfId="2588"/>
    <cellStyle name="출력 3 5 3 3" xfId="4219"/>
    <cellStyle name="출력 3 5 3 3 2" xfId="5464"/>
    <cellStyle name="출력 3 5 3 3 2 2" xfId="8238"/>
    <cellStyle name="출력 3 5 3 3 2 3" xfId="7126"/>
    <cellStyle name="출력 3 5 3 3 3" xfId="7916"/>
    <cellStyle name="출력 3 5 3 3 4" xfId="4977"/>
    <cellStyle name="출력 3 5 3 4" xfId="4783"/>
    <cellStyle name="출력 3 5 3 4 2" xfId="5632"/>
    <cellStyle name="출력 3 5 3 4 2 2" xfId="8390"/>
    <cellStyle name="출력 3 5 3 4 2 3" xfId="7456"/>
    <cellStyle name="출력 3 5 3 4 3" xfId="7988"/>
    <cellStyle name="출력 3 5 3 4 4" xfId="6642"/>
    <cellStyle name="출력 3 5 3 5" xfId="6185"/>
    <cellStyle name="출력 3 5 3 5 2" xfId="7357"/>
    <cellStyle name="출력 3 5 3 6" xfId="5282"/>
    <cellStyle name="출력 3 5 3 7" xfId="2851"/>
    <cellStyle name="출력 3 5 4" xfId="2215"/>
    <cellStyle name="출력 3 5 4 2" xfId="4147"/>
    <cellStyle name="출력 3 5 4 2 2" xfId="2619"/>
    <cellStyle name="출력 3 5 4 2 3" xfId="2736"/>
    <cellStyle name="출력 3 5 4 3" xfId="6949"/>
    <cellStyle name="출력 3 5 4 4" xfId="6027"/>
    <cellStyle name="출력 3 5 5" xfId="4066"/>
    <cellStyle name="출력 3 5 5 2" xfId="7883"/>
    <cellStyle name="출력 3 5 5 3" xfId="3864"/>
    <cellStyle name="출력 3 5 6" xfId="2614"/>
    <cellStyle name="출력 3 5 6 2" xfId="7701"/>
    <cellStyle name="출력 3 5 6 3" xfId="5259"/>
    <cellStyle name="출력 3 5 7" xfId="3746"/>
    <cellStyle name="출력 3 6" xfId="3090"/>
    <cellStyle name="출력 3 6 2" xfId="3289"/>
    <cellStyle name="출력 3 6 2 2" xfId="4461"/>
    <cellStyle name="출력 3 6 2 2 2" xfId="2963"/>
    <cellStyle name="출력 3 6 2 2 3" xfId="2893"/>
    <cellStyle name="출력 3 6 2 3" xfId="5022"/>
    <cellStyle name="출력 3 6 2 4" xfId="2713"/>
    <cellStyle name="출력 3 6 3" xfId="4323"/>
    <cellStyle name="출력 3 6 3 2" xfId="6714"/>
    <cellStyle name="출력 3 6 3 3" xfId="2513"/>
    <cellStyle name="출력 3 6 4" xfId="5925"/>
    <cellStyle name="출력 3 6 4 2" xfId="8521"/>
    <cellStyle name="출력 3 6 4 3" xfId="6919"/>
    <cellStyle name="출력 3 6 5" xfId="7364"/>
    <cellStyle name="출력 3 6 6" xfId="6128"/>
    <cellStyle name="출력 3 7" xfId="2173"/>
    <cellStyle name="출력 3 7 2" xfId="3421"/>
    <cellStyle name="출력 3 7 2 2" xfId="4544"/>
    <cellStyle name="출력 3 7 2 2 2" xfId="7295"/>
    <cellStyle name="출력 3 7 2 2 3" xfId="6386"/>
    <cellStyle name="출력 3 7 2 3" xfId="6296"/>
    <cellStyle name="출력 3 7 2 4" xfId="2253"/>
    <cellStyle name="출력 3 7 3" xfId="4142"/>
    <cellStyle name="출력 3 7 3 2" xfId="5403"/>
    <cellStyle name="출력 3 7 3 2 2" xfId="8178"/>
    <cellStyle name="출력 3 7 3 2 3" xfId="7058"/>
    <cellStyle name="출력 3 7 3 3" xfId="7622"/>
    <cellStyle name="출력 3 7 3 4" xfId="3759"/>
    <cellStyle name="출력 3 7 4" xfId="4044"/>
    <cellStyle name="출력 3 7 4 2" xfId="5348"/>
    <cellStyle name="출력 3 7 4 2 2" xfId="8133"/>
    <cellStyle name="출력 3 7 4 2 3" xfId="6995"/>
    <cellStyle name="출력 3 7 4 3" xfId="7680"/>
    <cellStyle name="출력 3 7 4 4" xfId="5147"/>
    <cellStyle name="출력 3 7 5" xfId="6156"/>
    <cellStyle name="출력 3 7 5 2" xfId="7300"/>
    <cellStyle name="출력 3 7 6" xfId="7691"/>
    <cellStyle name="출력 3 7 7" xfId="3610"/>
    <cellStyle name="출력 3 8" xfId="4720"/>
    <cellStyle name="출력 3 9" xfId="8612"/>
    <cellStyle name="출력 4" xfId="339"/>
    <cellStyle name="출력 4 10" xfId="8594"/>
    <cellStyle name="출력 4 2" xfId="361"/>
    <cellStyle name="출력 4 2 2" xfId="404"/>
    <cellStyle name="출력 4 2 2 2" xfId="3140"/>
    <cellStyle name="출력 4 2 2 2 2" xfId="3339"/>
    <cellStyle name="출력 4 2 2 2 2 2" xfId="4501"/>
    <cellStyle name="출력 4 2 2 2 2 2 2" xfId="6849"/>
    <cellStyle name="출력 4 2 2 2 2 2 3" xfId="6339"/>
    <cellStyle name="출력 4 2 2 2 2 3" xfId="7617"/>
    <cellStyle name="출력 4 2 2 2 2 4" xfId="2783"/>
    <cellStyle name="출력 4 2 2 2 3" xfId="4369"/>
    <cellStyle name="출력 4 2 2 2 3 2" xfId="7951"/>
    <cellStyle name="출력 4 2 2 2 3 3" xfId="2698"/>
    <cellStyle name="출력 4 2 2 2 4" xfId="5946"/>
    <cellStyle name="출력 4 2 2 2 4 2" xfId="8533"/>
    <cellStyle name="출력 4 2 2 2 4 3" xfId="6962"/>
    <cellStyle name="출력 4 2 2 2 5" xfId="6734"/>
    <cellStyle name="출력 4 2 2 2 6" xfId="3064"/>
    <cellStyle name="출력 4 2 2 3" xfId="2299"/>
    <cellStyle name="출력 4 2 2 3 2" xfId="3463"/>
    <cellStyle name="출력 4 2 2 3 2 2" xfId="4585"/>
    <cellStyle name="출력 4 2 2 3 2 2 2" xfId="5247"/>
    <cellStyle name="출력 4 2 2 3 2 2 3" xfId="6427"/>
    <cellStyle name="출력 4 2 2 3 2 3" xfId="3834"/>
    <cellStyle name="출력 4 2 2 3 2 4" xfId="4964"/>
    <cellStyle name="출력 4 2 2 3 3" xfId="4200"/>
    <cellStyle name="출력 4 2 2 3 3 2" xfId="5445"/>
    <cellStyle name="출력 4 2 2 3 3 2 2" xfId="8219"/>
    <cellStyle name="출력 4 2 2 3 3 2 3" xfId="7107"/>
    <cellStyle name="출력 4 2 2 3 3 3" xfId="3810"/>
    <cellStyle name="출력 4 2 2 3 3 4" xfId="5187"/>
    <cellStyle name="출력 4 2 2 3 4" xfId="4764"/>
    <cellStyle name="출력 4 2 2 3 4 2" xfId="5613"/>
    <cellStyle name="출력 4 2 2 3 4 2 2" xfId="8371"/>
    <cellStyle name="출력 4 2 2 3 4 2 3" xfId="7437"/>
    <cellStyle name="출력 4 2 2 3 4 3" xfId="6231"/>
    <cellStyle name="출력 4 2 2 3 4 4" xfId="6623"/>
    <cellStyle name="출력 4 2 2 3 5" xfId="6162"/>
    <cellStyle name="출력 4 2 2 3 5 2" xfId="7318"/>
    <cellStyle name="출력 4 2 2 3 6" xfId="6945"/>
    <cellStyle name="출력 4 2 2 3 7" xfId="6248"/>
    <cellStyle name="출력 4 2 2 4" xfId="4035"/>
    <cellStyle name="출력 4 2 3" xfId="444"/>
    <cellStyle name="출력 4 2 3 2" xfId="3180"/>
    <cellStyle name="출력 4 2 3 2 2" xfId="3624"/>
    <cellStyle name="출력 4 2 3 2 2 2" xfId="4681"/>
    <cellStyle name="출력 4 2 3 2 2 2 2" xfId="4936"/>
    <cellStyle name="출력 4 2 3 2 2 2 3" xfId="6535"/>
    <cellStyle name="출력 4 2 3 2 2 3" xfId="6065"/>
    <cellStyle name="출력 4 2 3 2 2 4" xfId="5031"/>
    <cellStyle name="출력 4 2 3 2 3" xfId="4409"/>
    <cellStyle name="출력 4 2 3 2 3 2" xfId="5541"/>
    <cellStyle name="출력 4 2 3 2 3 2 2" xfId="8302"/>
    <cellStyle name="출력 4 2 3 2 3 2 3" xfId="7237"/>
    <cellStyle name="출력 4 2 3 2 3 3" xfId="7915"/>
    <cellStyle name="출력 4 2 3 2 3 4" xfId="2871"/>
    <cellStyle name="출력 4 2 3 2 4" xfId="4847"/>
    <cellStyle name="출력 4 2 3 2 4 2" xfId="5696"/>
    <cellStyle name="출력 4 2 3 2 4 2 2" xfId="8454"/>
    <cellStyle name="출력 4 2 3 2 4 2 3" xfId="7520"/>
    <cellStyle name="출력 4 2 3 2 4 3" xfId="8052"/>
    <cellStyle name="출력 4 2 3 2 4 4" xfId="6763"/>
    <cellStyle name="출력 4 2 3 2 5" xfId="3244"/>
    <cellStyle name="출력 4 2 3 2 5 2" xfId="3738"/>
    <cellStyle name="출력 4 2 3 2 6" xfId="7810"/>
    <cellStyle name="출력 4 2 3 2 7" xfId="3403"/>
    <cellStyle name="출력 4 2 3 3" xfId="2339"/>
    <cellStyle name="출력 4 2 3 3 2" xfId="3503"/>
    <cellStyle name="출력 4 2 3 3 2 2" xfId="4622"/>
    <cellStyle name="출력 4 2 3 3 2 2 2" xfId="6715"/>
    <cellStyle name="출력 4 2 3 3 2 2 3" xfId="6467"/>
    <cellStyle name="출력 4 2 3 3 2 3" xfId="2584"/>
    <cellStyle name="출력 4 2 3 3 2 4" xfId="2581"/>
    <cellStyle name="출력 4 2 3 3 3" xfId="4240"/>
    <cellStyle name="출력 4 2 3 3 3 2" xfId="5485"/>
    <cellStyle name="출력 4 2 3 3 3 2 2" xfId="8256"/>
    <cellStyle name="출력 4 2 3 3 3 2 3" xfId="7144"/>
    <cellStyle name="출력 4 2 3 3 3 3" xfId="6290"/>
    <cellStyle name="출력 4 2 3 3 3 4" xfId="2406"/>
    <cellStyle name="출력 4 2 3 3 4" xfId="4801"/>
    <cellStyle name="출력 4 2 3 3 4 2" xfId="5650"/>
    <cellStyle name="출력 4 2 3 3 4 2 2" xfId="8408"/>
    <cellStyle name="출력 4 2 3 3 4 2 3" xfId="7474"/>
    <cellStyle name="출력 4 2 3 3 4 3" xfId="8006"/>
    <cellStyle name="출력 4 2 3 3 4 4" xfId="6661"/>
    <cellStyle name="출력 4 2 3 3 5" xfId="6148"/>
    <cellStyle name="출력 4 2 3 3 5 2" xfId="7275"/>
    <cellStyle name="출력 4 2 3 3 6" xfId="6006"/>
    <cellStyle name="출력 4 2 3 3 7" xfId="5119"/>
    <cellStyle name="출력 4 2 3 4" xfId="2225"/>
    <cellStyle name="출력 4 2 3 4 2" xfId="4154"/>
    <cellStyle name="출력 4 2 3 4 2 2" xfId="7629"/>
    <cellStyle name="출력 4 2 3 4 2 3" xfId="2732"/>
    <cellStyle name="출력 4 2 3 4 3" xfId="7634"/>
    <cellStyle name="출력 4 2 3 4 4" xfId="2930"/>
    <cellStyle name="출력 4 2 3 5" xfId="4080"/>
    <cellStyle name="출력 4 2 3 5 2" xfId="7561"/>
    <cellStyle name="출력 4 2 3 5 3" xfId="5060"/>
    <cellStyle name="출력 4 2 3 6" xfId="2855"/>
    <cellStyle name="출력 4 2 3 6 2" xfId="7713"/>
    <cellStyle name="출력 4 2 3 6 3" xfId="6283"/>
    <cellStyle name="출력 4 2 3 7" xfId="5178"/>
    <cellStyle name="출력 4 2 4" xfId="3113"/>
    <cellStyle name="출력 4 2 4 2" xfId="3312"/>
    <cellStyle name="출력 4 2 4 2 2" xfId="4478"/>
    <cellStyle name="출력 4 2 4 2 2 2" xfId="6797"/>
    <cellStyle name="출력 4 2 4 2 2 3" xfId="6315"/>
    <cellStyle name="출력 4 2 4 2 3" xfId="7641"/>
    <cellStyle name="출력 4 2 4 2 4" xfId="2877"/>
    <cellStyle name="출력 4 2 4 3" xfId="4344"/>
    <cellStyle name="출력 4 2 4 3 2" xfId="3833"/>
    <cellStyle name="출력 4 2 4 3 3" xfId="2724"/>
    <cellStyle name="출력 4 2 4 4" xfId="6197"/>
    <cellStyle name="출력 4 2 4 4 2" xfId="8582"/>
    <cellStyle name="출력 4 2 4 4 3" xfId="7384"/>
    <cellStyle name="출력 4 2 4 5" xfId="7011"/>
    <cellStyle name="출력 4 2 4 6" xfId="2754"/>
    <cellStyle name="출력 4 2 5" xfId="2270"/>
    <cellStyle name="출력 4 2 5 2" xfId="3440"/>
    <cellStyle name="출력 4 2 5 2 2" xfId="4562"/>
    <cellStyle name="출력 4 2 5 2 2 2" xfId="7860"/>
    <cellStyle name="출력 4 2 5 2 2 3" xfId="6404"/>
    <cellStyle name="출력 4 2 5 2 3" xfId="2398"/>
    <cellStyle name="출력 4 2 5 2 4" xfId="2202"/>
    <cellStyle name="출력 4 2 5 3" xfId="4177"/>
    <cellStyle name="출력 4 2 5 3 2" xfId="5422"/>
    <cellStyle name="출력 4 2 5 3 2 2" xfId="8196"/>
    <cellStyle name="출력 4 2 5 3 2 3" xfId="7084"/>
    <cellStyle name="출력 4 2 5 3 3" xfId="2694"/>
    <cellStyle name="출력 4 2 5 3 4" xfId="2204"/>
    <cellStyle name="출력 4 2 5 4" xfId="4741"/>
    <cellStyle name="출력 4 2 5 4 2" xfId="5590"/>
    <cellStyle name="출력 4 2 5 4 2 2" xfId="8348"/>
    <cellStyle name="출력 4 2 5 4 2 3" xfId="7414"/>
    <cellStyle name="출력 4 2 5 4 3" xfId="4904"/>
    <cellStyle name="출력 4 2 5 4 4" xfId="6600"/>
    <cellStyle name="출력 4 2 5 5" xfId="5843"/>
    <cellStyle name="출력 4 2 5 5 2" xfId="6710"/>
    <cellStyle name="출력 4 2 5 6" xfId="7007"/>
    <cellStyle name="출력 4 2 5 7" xfId="3829"/>
    <cellStyle name="출력 4 2 6" xfId="2456"/>
    <cellStyle name="출력 4 2 7" xfId="8658"/>
    <cellStyle name="출력 4 2 8" xfId="8603"/>
    <cellStyle name="출력 4 3" xfId="379"/>
    <cellStyle name="출력 4 3 2" xfId="126"/>
    <cellStyle name="출력 4 3 2 2" xfId="3083"/>
    <cellStyle name="출력 4 3 2 2 2" xfId="3282"/>
    <cellStyle name="출력 4 3 2 2 2 2" xfId="4454"/>
    <cellStyle name="출력 4 3 2 2 2 2 2" xfId="6829"/>
    <cellStyle name="출력 4 3 2 2 2 2 3" xfId="2809"/>
    <cellStyle name="출력 4 3 2 2 2 3" xfId="5155"/>
    <cellStyle name="출력 4 3 2 2 2 4" xfId="2691"/>
    <cellStyle name="출력 4 3 2 2 3" xfId="4316"/>
    <cellStyle name="출력 4 3 2 2 3 2" xfId="7625"/>
    <cellStyle name="출력 4 3 2 2 3 3" xfId="2838"/>
    <cellStyle name="출력 4 3 2 2 4" xfId="6002"/>
    <cellStyle name="출력 4 3 2 2 4 2" xfId="8545"/>
    <cellStyle name="출력 4 3 2 2 4 3" xfId="7061"/>
    <cellStyle name="출력 4 3 2 2 5" xfId="3681"/>
    <cellStyle name="출력 4 3 2 2 6" xfId="6074"/>
    <cellStyle name="출력 4 3 2 3" xfId="2143"/>
    <cellStyle name="출력 4 3 2 3 2" xfId="3414"/>
    <cellStyle name="출력 4 3 2 3 2 2" xfId="4537"/>
    <cellStyle name="출력 4 3 2 3 2 2 2" xfId="6230"/>
    <cellStyle name="출력 4 3 2 3 2 2 3" xfId="6379"/>
    <cellStyle name="출력 4 3 2 3 2 3" xfId="7587"/>
    <cellStyle name="출력 4 3 2 3 2 4" xfId="5270"/>
    <cellStyle name="출력 4 3 2 3 3" xfId="4135"/>
    <cellStyle name="출력 4 3 2 3 3 2" xfId="5396"/>
    <cellStyle name="출력 4 3 2 3 3 2 2" xfId="8171"/>
    <cellStyle name="출력 4 3 2 3 3 2 3" xfId="7051"/>
    <cellStyle name="출력 4 3 2 3 3 3" xfId="7315"/>
    <cellStyle name="출력 4 3 2 3 3 4" xfId="3256"/>
    <cellStyle name="출력 4 3 2 3 4" xfId="4051"/>
    <cellStyle name="출력 4 3 2 3 4 2" xfId="5355"/>
    <cellStyle name="출력 4 3 2 3 4 2 2" xfId="8140"/>
    <cellStyle name="출력 4 3 2 3 4 2 3" xfId="7002"/>
    <cellStyle name="출력 4 3 2 3 4 3" xfId="5991"/>
    <cellStyle name="출력 4 3 2 3 4 4" xfId="5066"/>
    <cellStyle name="출력 4 3 2 3 5" xfId="5949"/>
    <cellStyle name="출력 4 3 2 3 5 2" xfId="6970"/>
    <cellStyle name="출력 4 3 2 3 6" xfId="7715"/>
    <cellStyle name="출력 4 3 2 3 7" xfId="5824"/>
    <cellStyle name="출력 4 3 2 4" xfId="2894"/>
    <cellStyle name="출력 4 3 3" xfId="454"/>
    <cellStyle name="출력 4 3 3 2" xfId="3190"/>
    <cellStyle name="출력 4 3 3 2 2" xfId="3633"/>
    <cellStyle name="출력 4 3 3 2 2 2" xfId="4685"/>
    <cellStyle name="출력 4 3 3 2 2 2 2" xfId="2434"/>
    <cellStyle name="출력 4 3 3 2 2 2 3" xfId="6541"/>
    <cellStyle name="출력 4 3 3 2 2 3" xfId="7793"/>
    <cellStyle name="출력 4 3 3 2 2 4" xfId="6272"/>
    <cellStyle name="출력 4 3 3 2 3" xfId="4417"/>
    <cellStyle name="출력 4 3 3 2 3 2" xfId="5547"/>
    <cellStyle name="출력 4 3 3 2 3 2 2" xfId="8306"/>
    <cellStyle name="출력 4 3 3 2 3 2 3" xfId="7241"/>
    <cellStyle name="출력 4 3 3 2 3 3" xfId="6255"/>
    <cellStyle name="출력 4 3 3 2 3 4" xfId="2409"/>
    <cellStyle name="출력 4 3 3 2 4" xfId="4851"/>
    <cellStyle name="출력 4 3 3 2 4 2" xfId="5700"/>
    <cellStyle name="출력 4 3 3 2 4 2 2" xfId="8458"/>
    <cellStyle name="출력 4 3 3 2 4 2 3" xfId="7524"/>
    <cellStyle name="출력 4 3 3 2 4 3" xfId="8056"/>
    <cellStyle name="출력 4 3 3 2 4 4" xfId="6768"/>
    <cellStyle name="출력 4 3 3 2 5" xfId="4880"/>
    <cellStyle name="출력 4 3 3 2 5 2" xfId="2153"/>
    <cellStyle name="출력 4 3 3 2 6" xfId="7932"/>
    <cellStyle name="출력 4 3 3 2 7" xfId="6297"/>
    <cellStyle name="출력 4 3 3 3" xfId="2347"/>
    <cellStyle name="출력 4 3 3 3 2" xfId="3511"/>
    <cellStyle name="출력 4 3 3 3 2 2" xfId="4628"/>
    <cellStyle name="출력 4 3 3 3 2 2 2" xfId="6699"/>
    <cellStyle name="출력 4 3 3 3 2 2 3" xfId="6474"/>
    <cellStyle name="출력 4 3 3 3 2 3" xfId="6454"/>
    <cellStyle name="출력 4 3 3 3 2 4" xfId="2671"/>
    <cellStyle name="출력 4 3 3 3 3" xfId="4248"/>
    <cellStyle name="출력 4 3 3 3 3 2" xfId="5493"/>
    <cellStyle name="출력 4 3 3 3 3 2 2" xfId="8262"/>
    <cellStyle name="출력 4 3 3 3 3 2 3" xfId="7150"/>
    <cellStyle name="출력 4 3 3 3 3 3" xfId="4978"/>
    <cellStyle name="출력 4 3 3 3 3 4" xfId="5139"/>
    <cellStyle name="출력 4 3 3 3 4" xfId="4807"/>
    <cellStyle name="출력 4 3 3 3 4 2" xfId="5656"/>
    <cellStyle name="출력 4 3 3 3 4 2 2" xfId="8414"/>
    <cellStyle name="출력 4 3 3 3 4 2 3" xfId="7480"/>
    <cellStyle name="출력 4 3 3 3 4 3" xfId="8012"/>
    <cellStyle name="출력 4 3 3 3 4 4" xfId="6668"/>
    <cellStyle name="출력 4 3 3 3 5" xfId="5848"/>
    <cellStyle name="출력 4 3 3 3 5 2" xfId="6725"/>
    <cellStyle name="출력 4 3 3 3 6" xfId="3782"/>
    <cellStyle name="출력 4 3 3 3 7" xfId="3028"/>
    <cellStyle name="출력 4 3 3 4" xfId="2228"/>
    <cellStyle name="출력 4 3 3 4 2" xfId="4155"/>
    <cellStyle name="출력 4 3 3 4 2 2" xfId="2497"/>
    <cellStyle name="출력 4 3 3 4 2 3" xfId="2675"/>
    <cellStyle name="출력 4 3 3 4 3" xfId="7968"/>
    <cellStyle name="출력 4 3 3 4 4" xfId="2568"/>
    <cellStyle name="출력 4 3 3 5" xfId="4086"/>
    <cellStyle name="출력 4 3 3 5 2" xfId="4917"/>
    <cellStyle name="출력 4 3 3 5 3" xfId="2788"/>
    <cellStyle name="출력 4 3 3 6" xfId="3858"/>
    <cellStyle name="출력 4 3 3 6 2" xfId="3773"/>
    <cellStyle name="출력 4 3 3 6 3" xfId="3804"/>
    <cellStyle name="출력 4 3 3 7" xfId="5244"/>
    <cellStyle name="출력 4 3 4" xfId="3129"/>
    <cellStyle name="출력 4 3 4 2" xfId="3328"/>
    <cellStyle name="출력 4 3 4 2 2" xfId="4491"/>
    <cellStyle name="출력 4 3 4 2 2 2" xfId="5763"/>
    <cellStyle name="출력 4 3 4 2 2 3" xfId="6329"/>
    <cellStyle name="출력 4 3 4 2 3" xfId="6948"/>
    <cellStyle name="출력 4 3 4 2 4" xfId="2799"/>
    <cellStyle name="출력 4 3 4 3" xfId="4359"/>
    <cellStyle name="출력 4 3 4 3 2" xfId="7299"/>
    <cellStyle name="출력 4 3 4 3 3" xfId="3856"/>
    <cellStyle name="출력 4 3 4 4" xfId="6093"/>
    <cellStyle name="출력 4 3 4 4 2" xfId="8553"/>
    <cellStyle name="출력 4 3 4 4 3" xfId="7196"/>
    <cellStyle name="출력 4 3 4 5" xfId="4001"/>
    <cellStyle name="출력 4 3 4 6" xfId="2504"/>
    <cellStyle name="출력 4 3 5" xfId="2284"/>
    <cellStyle name="출력 4 3 5 2" xfId="3453"/>
    <cellStyle name="출력 4 3 5 2 2" xfId="4575"/>
    <cellStyle name="출력 4 3 5 2 2 2" xfId="6931"/>
    <cellStyle name="출력 4 3 5 2 2 3" xfId="6417"/>
    <cellStyle name="출력 4 3 5 2 3" xfId="4925"/>
    <cellStyle name="출력 4 3 5 2 4" xfId="2685"/>
    <cellStyle name="출력 4 3 5 3" xfId="4190"/>
    <cellStyle name="출력 4 3 5 3 2" xfId="5435"/>
    <cellStyle name="출력 4 3 5 3 2 2" xfId="8209"/>
    <cellStyle name="출력 4 3 5 3 2 3" xfId="7097"/>
    <cellStyle name="출력 4 3 5 3 3" xfId="5887"/>
    <cellStyle name="출력 4 3 5 3 4" xfId="5758"/>
    <cellStyle name="출력 4 3 5 4" xfId="4754"/>
    <cellStyle name="출력 4 3 5 4 2" xfId="5603"/>
    <cellStyle name="출력 4 3 5 4 2 2" xfId="8361"/>
    <cellStyle name="출력 4 3 5 4 2 3" xfId="7427"/>
    <cellStyle name="출력 4 3 5 4 3" xfId="2182"/>
    <cellStyle name="출력 4 3 5 4 4" xfId="6613"/>
    <cellStyle name="출력 4 3 5 5" xfId="5966"/>
    <cellStyle name="출력 4 3 5 5 2" xfId="7012"/>
    <cellStyle name="출력 4 3 5 6" xfId="7659"/>
    <cellStyle name="출력 4 3 5 7" xfId="3851"/>
    <cellStyle name="출력 4 3 6" xfId="2286"/>
    <cellStyle name="출력 4 4" xfId="458"/>
    <cellStyle name="출력 4 4 2" xfId="3194"/>
    <cellStyle name="출력 4 4 2 2" xfId="3378"/>
    <cellStyle name="출력 4 4 2 2 2" xfId="4526"/>
    <cellStyle name="출력 4 4 2 2 2 2" xfId="7287"/>
    <cellStyle name="출력 4 4 2 2 2 3" xfId="6368"/>
    <cellStyle name="출력 4 4 2 2 3" xfId="7814"/>
    <cellStyle name="출력 4 4 2 2 4" xfId="5779"/>
    <cellStyle name="출력 4 4 2 3" xfId="4421"/>
    <cellStyle name="출력 4 4 2 3 2" xfId="7678"/>
    <cellStyle name="출력 4 4 2 3 3" xfId="2175"/>
    <cellStyle name="출력 4 4 2 4" xfId="5891"/>
    <cellStyle name="출력 4 4 2 4 2" xfId="8502"/>
    <cellStyle name="출력 4 4 2 4 3" xfId="6804"/>
    <cellStyle name="출력 4 4 2 5" xfId="7621"/>
    <cellStyle name="출력 4 4 2 6" xfId="5730"/>
    <cellStyle name="출력 4 4 3" xfId="2351"/>
    <cellStyle name="출력 4 4 3 2" xfId="3515"/>
    <cellStyle name="출력 4 4 3 2 2" xfId="4632"/>
    <cellStyle name="출력 4 4 3 2 2 2" xfId="2779"/>
    <cellStyle name="출력 4 4 3 2 2 3" xfId="6478"/>
    <cellStyle name="출력 4 4 3 2 3" xfId="5319"/>
    <cellStyle name="출력 4 4 3 2 4" xfId="6244"/>
    <cellStyle name="출력 4 4 3 3" xfId="4252"/>
    <cellStyle name="출력 4 4 3 3 2" xfId="5497"/>
    <cellStyle name="출력 4 4 3 3 2 2" xfId="8266"/>
    <cellStyle name="출력 4 4 3 3 2 3" xfId="7154"/>
    <cellStyle name="출력 4 4 3 3 3" xfId="6265"/>
    <cellStyle name="출력 4 4 3 3 4" xfId="5753"/>
    <cellStyle name="출력 4 4 3 4" xfId="4811"/>
    <cellStyle name="출력 4 4 3 4 2" xfId="5660"/>
    <cellStyle name="출력 4 4 3 4 2 2" xfId="8418"/>
    <cellStyle name="출력 4 4 3 4 2 3" xfId="7484"/>
    <cellStyle name="출력 4 4 3 4 3" xfId="8016"/>
    <cellStyle name="출력 4 4 3 4 4" xfId="6672"/>
    <cellStyle name="출력 4 4 3 5" xfId="5088"/>
    <cellStyle name="출력 4 4 3 5 2" xfId="6030"/>
    <cellStyle name="출력 4 4 3 6" xfId="2778"/>
    <cellStyle name="출력 4 4 3 7" xfId="6137"/>
    <cellStyle name="출력 4 4 4" xfId="5336"/>
    <cellStyle name="출력 4 5" xfId="470"/>
    <cellStyle name="출력 4 5 2" xfId="3206"/>
    <cellStyle name="출력 4 5 2 2" xfId="3647"/>
    <cellStyle name="출력 4 5 2 2 2" xfId="4696"/>
    <cellStyle name="출력 4 5 2 2 2 2" xfId="5105"/>
    <cellStyle name="출력 4 5 2 2 2 3" xfId="6552"/>
    <cellStyle name="출력 4 5 2 2 3" xfId="2455"/>
    <cellStyle name="출력 4 5 2 2 4" xfId="5011"/>
    <cellStyle name="출력 4 5 2 3" xfId="4433"/>
    <cellStyle name="출력 4 5 2 3 2" xfId="5558"/>
    <cellStyle name="출력 4 5 2 3 2 2" xfId="8317"/>
    <cellStyle name="출력 4 5 2 3 2 3" xfId="7255"/>
    <cellStyle name="출력 4 5 2 3 3" xfId="7730"/>
    <cellStyle name="출력 4 5 2 3 4" xfId="3400"/>
    <cellStyle name="출력 4 5 2 4" xfId="4862"/>
    <cellStyle name="출력 4 5 2 4 2" xfId="5711"/>
    <cellStyle name="출력 4 5 2 4 2 2" xfId="8469"/>
    <cellStyle name="출력 4 5 2 4 2 3" xfId="7535"/>
    <cellStyle name="출력 4 5 2 4 3" xfId="8067"/>
    <cellStyle name="출력 4 5 2 4 4" xfId="6782"/>
    <cellStyle name="출력 4 5 2 5" xfId="2630"/>
    <cellStyle name="출력 4 5 2 5 2" xfId="2580"/>
    <cellStyle name="출력 4 5 2 6" xfId="7600"/>
    <cellStyle name="출력 4 5 2 7" xfId="2635"/>
    <cellStyle name="출력 4 5 3" xfId="2363"/>
    <cellStyle name="출력 4 5 3 2" xfId="3527"/>
    <cellStyle name="출력 4 5 3 2 2" xfId="4644"/>
    <cellStyle name="출력 4 5 3 2 2 2" xfId="2781"/>
    <cellStyle name="출력 4 5 3 2 2 3" xfId="6490"/>
    <cellStyle name="출력 4 5 3 2 3" xfId="3753"/>
    <cellStyle name="출력 4 5 3 2 4" xfId="6214"/>
    <cellStyle name="출력 4 5 3 3" xfId="4264"/>
    <cellStyle name="출력 4 5 3 3 2" xfId="5509"/>
    <cellStyle name="출력 4 5 3 3 2 2" xfId="8278"/>
    <cellStyle name="출력 4 5 3 3 2 3" xfId="7166"/>
    <cellStyle name="출력 4 5 3 3 3" xfId="6892"/>
    <cellStyle name="출력 4 5 3 3 4" xfId="5048"/>
    <cellStyle name="출력 4 5 3 4" xfId="4823"/>
    <cellStyle name="출력 4 5 3 4 2" xfId="5672"/>
    <cellStyle name="출력 4 5 3 4 2 2" xfId="8430"/>
    <cellStyle name="출력 4 5 3 4 2 3" xfId="7496"/>
    <cellStyle name="출력 4 5 3 4 3" xfId="8028"/>
    <cellStyle name="출력 4 5 3 4 4" xfId="6684"/>
    <cellStyle name="출력 4 5 3 5" xfId="6097"/>
    <cellStyle name="출력 4 5 3 5 2" xfId="7204"/>
    <cellStyle name="출력 4 5 3 6" xfId="5171"/>
    <cellStyle name="출력 4 5 3 7" xfId="5345"/>
    <cellStyle name="출력 4 5 4" xfId="2129"/>
    <cellStyle name="출력 4 5 4 2" xfId="4129"/>
    <cellStyle name="출력 4 5 4 2 2" xfId="3978"/>
    <cellStyle name="출력 4 5 4 2 3" xfId="3932"/>
    <cellStyle name="출력 4 5 4 3" xfId="7971"/>
    <cellStyle name="출력 4 5 4 4" xfId="2756"/>
    <cellStyle name="출력 4 5 5" xfId="4097"/>
    <cellStyle name="출력 4 5 5 2" xfId="3867"/>
    <cellStyle name="출력 4 5 5 3" xfId="5983"/>
    <cellStyle name="출력 4 5 6" xfId="5253"/>
    <cellStyle name="출력 4 5 6 2" xfId="8121"/>
    <cellStyle name="출력 4 5 6 3" xfId="3828"/>
    <cellStyle name="출력 4 5 7" xfId="4890"/>
    <cellStyle name="출력 4 6" xfId="3097"/>
    <cellStyle name="출력 4 6 2" xfId="3296"/>
    <cellStyle name="출력 4 6 2 2" xfId="4465"/>
    <cellStyle name="출력 4 6 2 2 2" xfId="3697"/>
    <cellStyle name="출력 4 6 2 2 3" xfId="2999"/>
    <cellStyle name="출력 4 6 2 3" xfId="7766"/>
    <cellStyle name="출력 4 6 2 4" xfId="6037"/>
    <cellStyle name="출력 4 6 3" xfId="4329"/>
    <cellStyle name="출력 4 6 3 2" xfId="3777"/>
    <cellStyle name="출력 4 6 3 3" xfId="2900"/>
    <cellStyle name="출력 4 6 4" xfId="5211"/>
    <cellStyle name="출력 4 6 4 2" xfId="8114"/>
    <cellStyle name="출력 4 6 4 3" xfId="3352"/>
    <cellStyle name="출력 4 6 5" xfId="7768"/>
    <cellStyle name="출력 4 6 6" xfId="5789"/>
    <cellStyle name="출력 4 7" xfId="2254"/>
    <cellStyle name="출력 4 7 2" xfId="3427"/>
    <cellStyle name="출력 4 7 2 2" xfId="4549"/>
    <cellStyle name="출력 4 7 2 2 2" xfId="7383"/>
    <cellStyle name="출력 4 7 2 2 3" xfId="6391"/>
    <cellStyle name="출력 4 7 2 3" xfId="6250"/>
    <cellStyle name="출력 4 7 2 4" xfId="3879"/>
    <cellStyle name="출력 4 7 3" xfId="4163"/>
    <cellStyle name="출력 4 7 3 2" xfId="5409"/>
    <cellStyle name="출력 4 7 3 2 2" xfId="8183"/>
    <cellStyle name="출력 4 7 3 2 3" xfId="7070"/>
    <cellStyle name="출력 4 7 3 3" xfId="4883"/>
    <cellStyle name="출력 4 7 3 4" xfId="3862"/>
    <cellStyle name="출력 4 7 4" xfId="4728"/>
    <cellStyle name="출력 4 7 4 2" xfId="5577"/>
    <cellStyle name="출력 4 7 4 2 2" xfId="8335"/>
    <cellStyle name="출력 4 7 4 2 3" xfId="7401"/>
    <cellStyle name="출력 4 7 4 3" xfId="2829"/>
    <cellStyle name="출력 4 7 4 4" xfId="6587"/>
    <cellStyle name="출력 4 7 5" xfId="3938"/>
    <cellStyle name="출력 4 7 5 2" xfId="2554"/>
    <cellStyle name="출력 4 7 6" xfId="6135"/>
    <cellStyle name="출력 4 7 7" xfId="3027"/>
    <cellStyle name="출력 4 8" xfId="2469"/>
    <cellStyle name="출력 4 9" xfId="8635"/>
    <cellStyle name="출력 5" xfId="1139"/>
    <cellStyle name="출력 5 2" xfId="3220"/>
    <cellStyle name="출력 5 2 2" xfId="3661"/>
    <cellStyle name="출력 5 2 2 2" xfId="4709"/>
    <cellStyle name="출력 5 2 2 2 2" xfId="4921"/>
    <cellStyle name="출력 5 2 2 2 3" xfId="6565"/>
    <cellStyle name="출력 5 2 2 3" xfId="7173"/>
    <cellStyle name="출력 5 2 2 4" xfId="2920"/>
    <cellStyle name="출력 5 2 3" xfId="4447"/>
    <cellStyle name="출력 5 2 3 2" xfId="5572"/>
    <cellStyle name="출력 5 2 3 2 2" xfId="8330"/>
    <cellStyle name="출력 5 2 3 2 3" xfId="7268"/>
    <cellStyle name="출력 5 2 3 3" xfId="3845"/>
    <cellStyle name="출력 5 2 3 4" xfId="3771"/>
    <cellStyle name="출력 5 2 4" xfId="4875"/>
    <cellStyle name="출력 5 2 4 2" xfId="5724"/>
    <cellStyle name="출력 5 2 4 2 2" xfId="8482"/>
    <cellStyle name="출력 5 2 4 2 3" xfId="7548"/>
    <cellStyle name="출력 5 2 4 3" xfId="8080"/>
    <cellStyle name="출력 5 2 4 4" xfId="6795"/>
    <cellStyle name="출력 5 2 5" xfId="5215"/>
    <cellStyle name="출력 5 2 5 2" xfId="5323"/>
    <cellStyle name="출력 5 2 6" xfId="2705"/>
    <cellStyle name="출력 5 2 7" xfId="5325"/>
    <cellStyle name="출력 5 3" xfId="2673"/>
    <cellStyle name="출력 5 3 2" xfId="3547"/>
    <cellStyle name="출력 5 3 2 2" xfId="4658"/>
    <cellStyle name="출력 5 3 2 2 2" xfId="2258"/>
    <cellStyle name="출력 5 3 2 2 3" xfId="6505"/>
    <cellStyle name="출력 5 3 2 3" xfId="7290"/>
    <cellStyle name="출력 5 3 2 4" xfId="2430"/>
    <cellStyle name="출력 5 3 3" xfId="4292"/>
    <cellStyle name="출력 5 3 3 2" xfId="6576"/>
    <cellStyle name="출력 5 3 3 3" xfId="2511"/>
    <cellStyle name="출력 5 3 4" xfId="6191"/>
    <cellStyle name="출력 5 3 4 2" xfId="8579"/>
    <cellStyle name="출력 5 3 4 3" xfId="7373"/>
    <cellStyle name="출력 5 3 5" xfId="3896"/>
    <cellStyle name="출력 5 3 6" xfId="6220"/>
    <cellStyle name="출력 5 4" xfId="2752"/>
    <cellStyle name="출력 5 4 2" xfId="4295"/>
    <cellStyle name="출력 5 4 2 2" xfId="3836"/>
    <cellStyle name="출력 5 4 2 3" xfId="4944"/>
    <cellStyle name="출력 5 4 3" xfId="6242"/>
    <cellStyle name="출력 5 4 4" xfId="3778"/>
    <cellStyle name="출력 5 5" xfId="4115"/>
    <cellStyle name="출력 5 5 2" xfId="5380"/>
    <cellStyle name="출력 5 5 2 2" xfId="8158"/>
    <cellStyle name="출력 5 5 2 3" xfId="7038"/>
    <cellStyle name="출력 5 5 3" xfId="6126"/>
    <cellStyle name="출력 5 5 4" xfId="5205"/>
    <cellStyle name="출력 5 6" xfId="4118"/>
    <cellStyle name="출력 5 6 2" xfId="5383"/>
    <cellStyle name="출력 5 6 2 2" xfId="8161"/>
    <cellStyle name="출력 5 6 2 3" xfId="7041"/>
    <cellStyle name="출력 5 6 3" xfId="7637"/>
    <cellStyle name="출력 5 6 4" xfId="6078"/>
    <cellStyle name="출력 5 7" xfId="5146"/>
    <cellStyle name="출력 5 7 2" xfId="5846"/>
    <cellStyle name="출력 5 8" xfId="2103"/>
    <cellStyle name="출력 5 9" xfId="2784"/>
    <cellStyle name="출력 6" xfId="8613"/>
    <cellStyle name="콤" xfId="182"/>
    <cellStyle name="콤_용인시확인필요개발사업(확인)" xfId="183"/>
    <cellStyle name="콤마 [" xfId="184"/>
    <cellStyle name="콤마 [0]" xfId="185"/>
    <cellStyle name="콤마 [1]" xfId="186"/>
    <cellStyle name="콤마 [1] 2" xfId="355"/>
    <cellStyle name="콤마 [1] 2 2" xfId="436"/>
    <cellStyle name="콤마 [1] 2 2 2" xfId="3172"/>
    <cellStyle name="콤마 [1] 2 2 2 2" xfId="3363"/>
    <cellStyle name="콤마 [1] 2 2 2 2 2" xfId="3705"/>
    <cellStyle name="콤마 [1] 2 2 2 2 3" xfId="6082"/>
    <cellStyle name="콤마 [1] 2 2 2 2 3 2" xfId="8548"/>
    <cellStyle name="콤마 [1] 2 2 2 2 3 3" xfId="7171"/>
    <cellStyle name="콤마 [1] 2 2 2 3" xfId="3616"/>
    <cellStyle name="콤마 [1] 2 2 2 3 2" xfId="3995"/>
    <cellStyle name="콤마 [1] 2 2 2 4" xfId="4401"/>
    <cellStyle name="콤마 [1] 2 2 2 4 2" xfId="5533"/>
    <cellStyle name="콤마 [1] 2 2 2 4 3" xfId="3944"/>
    <cellStyle name="콤마 [1] 2 2 2 5" xfId="5047"/>
    <cellStyle name="콤마 [1] 2 2 2 5 2" xfId="8100"/>
    <cellStyle name="콤마 [1] 2 2 2 5 3" xfId="4879"/>
    <cellStyle name="콤마 [1] 2 2 2 6" xfId="7618"/>
    <cellStyle name="콤마 [1] 2 2 3" xfId="2331"/>
    <cellStyle name="콤마 [1] 2 2 3 2" xfId="3495"/>
    <cellStyle name="콤마 [1] 2 2 3 2 2" xfId="3950"/>
    <cellStyle name="콤마 [1] 2 2 3 3" xfId="3719"/>
    <cellStyle name="콤마 [1] 2 2 3 4" xfId="4232"/>
    <cellStyle name="콤마 [1] 2 2 3 4 2" xfId="5477"/>
    <cellStyle name="콤마 [1] 2 2 3 4 3" xfId="3934"/>
    <cellStyle name="콤마 [1] 2 2 3 5" xfId="3587"/>
    <cellStyle name="콤마 [1] 2 2 3 5 2" xfId="5741"/>
    <cellStyle name="콤마 [1] 2 2 3 5 3" xfId="6018"/>
    <cellStyle name="콤마 [1] 2 2 3 6" xfId="7705"/>
    <cellStyle name="콤마 [1] 2 2 4" xfId="2934"/>
    <cellStyle name="콤마 [1] 2 2 4 2" xfId="3552"/>
    <cellStyle name="콤마 [1] 2 2 4 3" xfId="6086"/>
    <cellStyle name="콤마 [1] 2 2 4 3 2" xfId="8551"/>
    <cellStyle name="콤마 [1] 2 2 4 3 3" xfId="7180"/>
    <cellStyle name="콤마 [1] 2 2 5" xfId="2184"/>
    <cellStyle name="콤마 [1] 2 2 5 2" xfId="2242"/>
    <cellStyle name="콤마 [1] 2 2 6" xfId="4072"/>
    <cellStyle name="콤마 [1] 2 2 6 2" xfId="5363"/>
    <cellStyle name="콤마 [1] 2 2 6 3" xfId="5177"/>
    <cellStyle name="콤마 [1] 2 2 7" xfId="5890"/>
    <cellStyle name="콤마 [1] 2 2 7 2" xfId="8501"/>
    <cellStyle name="콤마 [1] 2 2 7 3" xfId="6802"/>
    <cellStyle name="콤마 [1] 2 2 8" xfId="5043"/>
    <cellStyle name="콤마 [1] 2 3" xfId="3107"/>
    <cellStyle name="콤마 [1] 2 3 2" xfId="3306"/>
    <cellStyle name="콤마 [1] 2 3 2 2" xfId="3675"/>
    <cellStyle name="콤마 [1] 2 3 2 3" xfId="4042"/>
    <cellStyle name="콤마 [1] 2 3 2 3 2" xfId="2107"/>
    <cellStyle name="콤마 [1] 2 3 2 3 3" xfId="3860"/>
    <cellStyle name="콤마 [1] 2 3 3" xfId="3571"/>
    <cellStyle name="콤마 [1] 2 3 3 2" xfId="3981"/>
    <cellStyle name="콤마 [1] 2 3 4" xfId="4339"/>
    <cellStyle name="콤마 [1] 2 3 4 2" xfId="5516"/>
    <cellStyle name="콤마 [1] 2 3 4 3" xfId="2506"/>
    <cellStyle name="콤마 [1] 2 3 5" xfId="5972"/>
    <cellStyle name="콤마 [1] 2 3 5 2" xfId="8542"/>
    <cellStyle name="콤마 [1] 2 3 5 3" xfId="7018"/>
    <cellStyle name="콤마 [1] 2 3 6" xfId="5885"/>
    <cellStyle name="콤마 [1] 2 4" xfId="8593"/>
    <cellStyle name="콤마 [1] 2 5" xfId="8673"/>
    <cellStyle name="콤마 [1] 3" xfId="373"/>
    <cellStyle name="콤마 [1] 3 2" xfId="3123"/>
    <cellStyle name="콤마 [1] 3 2 2" xfId="3322"/>
    <cellStyle name="콤마 [1] 3 2 2 2" xfId="3687"/>
    <cellStyle name="콤마 [1] 3 2 2 3" xfId="5286"/>
    <cellStyle name="콤마 [1] 3 2 2 3 2" xfId="8124"/>
    <cellStyle name="콤마 [1] 3 2 2 3 3" xfId="3391"/>
    <cellStyle name="콤마 [1] 3 2 3" xfId="3583"/>
    <cellStyle name="콤마 [1] 3 2 3 2" xfId="3983"/>
    <cellStyle name="콤마 [1] 3 2 4" xfId="4354"/>
    <cellStyle name="콤마 [1] 3 2 4 2" xfId="5518"/>
    <cellStyle name="콤마 [1] 3 2 4 3" xfId="2374"/>
    <cellStyle name="콤마 [1] 3 2 5" xfId="5920"/>
    <cellStyle name="콤마 [1] 3 2 5 2" xfId="8519"/>
    <cellStyle name="콤마 [1] 3 2 5 3" xfId="6909"/>
    <cellStyle name="콤마 [1] 3 2 6" xfId="6993"/>
    <cellStyle name="콤마 [1] 3 3" xfId="8645"/>
    <cellStyle name="콤마 [1] 3 4" xfId="8623"/>
    <cellStyle name="콤마 [1] 3 5" xfId="8683"/>
    <cellStyle name="콤마 [1] 4" xfId="213"/>
    <cellStyle name="콤마 [1] 4 10" xfId="7378"/>
    <cellStyle name="콤마 [1] 4 11" xfId="2170"/>
    <cellStyle name="콤마 [1] 4 12" xfId="8643"/>
    <cellStyle name="콤마 [1] 4 13" xfId="8629"/>
    <cellStyle name="콤마 [1] 4 14" xfId="8599"/>
    <cellStyle name="콤마 [1] 4 2" xfId="3092"/>
    <cellStyle name="콤마 [1] 4 2 2" xfId="3291"/>
    <cellStyle name="콤마 [1] 4 2 2 2" xfId="3670"/>
    <cellStyle name="콤마 [1] 4 2 2 3" xfId="5021"/>
    <cellStyle name="콤마 [1] 4 2 2 3 2" xfId="8098"/>
    <cellStyle name="콤마 [1] 4 2 2 3 3" xfId="5978"/>
    <cellStyle name="콤마 [1] 4 2 3" xfId="3563"/>
    <cellStyle name="콤마 [1] 4 2 3 2" xfId="3979"/>
    <cellStyle name="콤마 [1] 4 2 4" xfId="4325"/>
    <cellStyle name="콤마 [1] 4 2 4 2" xfId="5515"/>
    <cellStyle name="콤마 [1] 4 2 4 3" xfId="3796"/>
    <cellStyle name="콤마 [1] 4 2 5" xfId="6179"/>
    <cellStyle name="콤마 [1] 4 2 5 2" xfId="8574"/>
    <cellStyle name="콤마 [1] 4 2 5 3" xfId="7349"/>
    <cellStyle name="콤마 [1] 4 2 6" xfId="7741"/>
    <cellStyle name="콤마 [1] 4 3" xfId="2188"/>
    <cellStyle name="콤마 [1] 4 3 2" xfId="3423"/>
    <cellStyle name="콤마 [1] 4 3 2 2" xfId="3906"/>
    <cellStyle name="콤마 [1] 4 3 3" xfId="2696"/>
    <cellStyle name="콤마 [1] 4 3 4" xfId="4144"/>
    <cellStyle name="콤마 [1] 4 3 4 2" xfId="5405"/>
    <cellStyle name="콤마 [1] 4 3 4 3" xfId="3071"/>
    <cellStyle name="콤마 [1] 4 3 5" xfId="5274"/>
    <cellStyle name="콤마 [1] 4 3 5 2" xfId="8122"/>
    <cellStyle name="콤마 [1] 4 3 5 3" xfId="3846"/>
    <cellStyle name="콤마 [1] 4 3 6" xfId="6538"/>
    <cellStyle name="콤마 [1] 4 4" xfId="3002"/>
    <cellStyle name="콤마 [1] 4 4 2" xfId="3554"/>
    <cellStyle name="콤마 [1] 4 4 3" xfId="5940"/>
    <cellStyle name="콤마 [1] 4 4 3 2" xfId="8530"/>
    <cellStyle name="콤마 [1] 4 4 3 3" xfId="6947"/>
    <cellStyle name="콤마 [1] 4 5" xfId="2237"/>
    <cellStyle name="콤마 [1] 4 5 2" xfId="2695"/>
    <cellStyle name="콤마 [1] 4 6" xfId="4057"/>
    <cellStyle name="콤마 [1] 4 6 2" xfId="5360"/>
    <cellStyle name="콤마 [1] 4 6 3" xfId="6119"/>
    <cellStyle name="콤마 [1] 4 7" xfId="4125"/>
    <cellStyle name="콤마 [1] 4 7 2" xfId="5390"/>
    <cellStyle name="콤마 [1] 4 7 3" xfId="6043"/>
    <cellStyle name="콤마 [1] 4 8" xfId="5227"/>
    <cellStyle name="콤마 [1] 4 8 2" xfId="6306"/>
    <cellStyle name="콤마 [1] 4 8 3" xfId="6515"/>
    <cellStyle name="콤마 [1] 4 9" xfId="5849"/>
    <cellStyle name="콤마 [1] 4 9 2" xfId="8495"/>
    <cellStyle name="콤마 [1] 4 9 3" xfId="6727"/>
    <cellStyle name="콤마 [1] 5" xfId="431"/>
    <cellStyle name="콤마 [1] 5 10" xfId="6275"/>
    <cellStyle name="콤마 [1] 5 11" xfId="2872"/>
    <cellStyle name="콤마 [1] 5 2" xfId="3167"/>
    <cellStyle name="콤마 [1] 5 2 2" xfId="3359"/>
    <cellStyle name="콤마 [1] 5 2 2 2" xfId="3702"/>
    <cellStyle name="콤마 [1] 5 2 2 3" xfId="6147"/>
    <cellStyle name="콤마 [1] 5 2 2 3 2" xfId="8559"/>
    <cellStyle name="콤마 [1] 5 2 2 3 3" xfId="7273"/>
    <cellStyle name="콤마 [1] 5 2 3" xfId="3612"/>
    <cellStyle name="콤마 [1] 5 2 3 2" xfId="3993"/>
    <cellStyle name="콤마 [1] 5 2 4" xfId="4396"/>
    <cellStyle name="콤마 [1] 5 2 4 2" xfId="5530"/>
    <cellStyle name="콤마 [1] 5 2 4 3" xfId="2890"/>
    <cellStyle name="콤마 [1] 5 2 5" xfId="3956"/>
    <cellStyle name="콤마 [1] 5 2 5 2" xfId="7612"/>
    <cellStyle name="콤마 [1] 5 2 5 3" xfId="5198"/>
    <cellStyle name="콤마 [1] 5 2 6" xfId="7317"/>
    <cellStyle name="콤마 [1] 5 3" xfId="2326"/>
    <cellStyle name="콤마 [1] 5 3 2" xfId="3490"/>
    <cellStyle name="콤마 [1] 5 3 2 2" xfId="3947"/>
    <cellStyle name="콤마 [1] 5 3 3" xfId="2791"/>
    <cellStyle name="콤마 [1] 5 3 4" xfId="4227"/>
    <cellStyle name="콤마 [1] 5 3 4 2" xfId="5472"/>
    <cellStyle name="콤마 [1] 5 3 4 3" xfId="3703"/>
    <cellStyle name="콤마 [1] 5 3 5" xfId="5938"/>
    <cellStyle name="콤마 [1] 5 3 5 2" xfId="8529"/>
    <cellStyle name="콤마 [1] 5 3 5 3" xfId="6937"/>
    <cellStyle name="콤마 [1] 5 3 6" xfId="7316"/>
    <cellStyle name="콤마 [1] 5 4" xfId="2463"/>
    <cellStyle name="콤마 [1] 5 4 2" xfId="3535"/>
    <cellStyle name="콤마 [1] 5 4 3" xfId="5082"/>
    <cellStyle name="콤마 [1] 5 4 3 2" xfId="8105"/>
    <cellStyle name="콤마 [1] 5 4 3 3" xfId="2594"/>
    <cellStyle name="콤마 [1] 5 5" xfId="2810"/>
    <cellStyle name="콤마 [1] 5 5 2" xfId="3763"/>
    <cellStyle name="콤마 [1] 5 6" xfId="4069"/>
    <cellStyle name="콤마 [1] 5 6 2" xfId="5362"/>
    <cellStyle name="콤마 [1] 5 6 3" xfId="2795"/>
    <cellStyle name="콤마 [1] 5 7" xfId="4124"/>
    <cellStyle name="콤마 [1] 5 7 2" xfId="5389"/>
    <cellStyle name="콤마 [1] 5 7 3" xfId="2446"/>
    <cellStyle name="콤마 [1] 5 8" xfId="2629"/>
    <cellStyle name="콤마 [1] 5 8 2" xfId="6165"/>
    <cellStyle name="콤마 [1] 5 8 3" xfId="4015"/>
    <cellStyle name="콤마 [1] 5 9" xfId="5914"/>
    <cellStyle name="콤마 [1] 5 9 2" xfId="8515"/>
    <cellStyle name="콤마 [1] 5 9 3" xfId="6889"/>
    <cellStyle name="콤마 [1] 6" xfId="8664"/>
    <cellStyle name="콤마 [2]" xfId="187"/>
    <cellStyle name="콤마 [2] 2" xfId="188"/>
    <cellStyle name="콤마[ ]" xfId="1141"/>
    <cellStyle name="콤마[*]" xfId="1142"/>
    <cellStyle name="콤마[.]" xfId="1143"/>
    <cellStyle name="콤마[0]" xfId="1144"/>
    <cellStyle name="콤마_  종  합  " xfId="189"/>
    <cellStyle name="통" xfId="190"/>
    <cellStyle name="통_용인시확인필요개발사업(확인)" xfId="191"/>
    <cellStyle name="통화 [" xfId="192"/>
    <cellStyle name="통화 [0] 2" xfId="340"/>
    <cellStyle name="통화 [0] 2 2" xfId="1145"/>
    <cellStyle name="통화 [0] 3" xfId="1041"/>
    <cellStyle name="퍼센트" xfId="23"/>
    <cellStyle name="퍼센트 2" xfId="193"/>
    <cellStyle name="퍼센트_001. 시계열에 의한 인구" xfId="194"/>
    <cellStyle name="표" xfId="195"/>
    <cellStyle name="표_용인시확인필요개발사업(확인)" xfId="196"/>
    <cellStyle name="표준" xfId="0" builtinId="0"/>
    <cellStyle name="표준 10" xfId="293"/>
    <cellStyle name="표준 10 2" xfId="476"/>
    <cellStyle name="표준 10 2 2" xfId="1147"/>
    <cellStyle name="표준 10 2 3" xfId="8637"/>
    <cellStyle name="표준 10 3" xfId="1028"/>
    <cellStyle name="표준 10 3 2" xfId="1148"/>
    <cellStyle name="표준 10 4" xfId="1149"/>
    <cellStyle name="표준 10 4 2" xfId="8649"/>
    <cellStyle name="표준 10 5" xfId="1146"/>
    <cellStyle name="표준 100" xfId="477"/>
    <cellStyle name="표준 100 2" xfId="1027"/>
    <cellStyle name="표준 100 3" xfId="1151"/>
    <cellStyle name="표준 100 4" xfId="1150"/>
    <cellStyle name="표준 101" xfId="478"/>
    <cellStyle name="표준 101 2" xfId="1026"/>
    <cellStyle name="표준 101 3" xfId="1153"/>
    <cellStyle name="표준 101 4" xfId="1152"/>
    <cellStyle name="표준 102" xfId="380"/>
    <cellStyle name="표준 102 2" xfId="479"/>
    <cellStyle name="표준 102 3" xfId="1154"/>
    <cellStyle name="표준 103" xfId="383"/>
    <cellStyle name="표준 103 2" xfId="1155"/>
    <cellStyle name="표준 104" xfId="385"/>
    <cellStyle name="표준 104 2" xfId="1156"/>
    <cellStyle name="표준 105" xfId="1157"/>
    <cellStyle name="표준 106" xfId="1158"/>
    <cellStyle name="표준 107" xfId="1159"/>
    <cellStyle name="표준 108" xfId="1160"/>
    <cellStyle name="표준 109" xfId="1161"/>
    <cellStyle name="표준 11" xfId="296"/>
    <cellStyle name="표준 11 2" xfId="480"/>
    <cellStyle name="표준 11 2 2" xfId="1163"/>
    <cellStyle name="표준 11 2 3" xfId="8640"/>
    <cellStyle name="표준 11 3" xfId="1025"/>
    <cellStyle name="표준 11 3 2" xfId="1164"/>
    <cellStyle name="표준 11 4" xfId="1165"/>
    <cellStyle name="표준 11 4 2" xfId="8652"/>
    <cellStyle name="표준 11 5" xfId="1162"/>
    <cellStyle name="표준 110" xfId="1166"/>
    <cellStyle name="표준 111" xfId="1167"/>
    <cellStyle name="표준 112" xfId="1168"/>
    <cellStyle name="표준 113" xfId="1169"/>
    <cellStyle name="표준 114" xfId="1170"/>
    <cellStyle name="표준 115" xfId="1171"/>
    <cellStyle name="표준 116" xfId="1172"/>
    <cellStyle name="표준 117" xfId="481"/>
    <cellStyle name="표준 117 2" xfId="1024"/>
    <cellStyle name="표준 117 3" xfId="1174"/>
    <cellStyle name="표준 117 4" xfId="1175"/>
    <cellStyle name="표준 117 5" xfId="1173"/>
    <cellStyle name="표준 118" xfId="482"/>
    <cellStyle name="표준 118 2" xfId="1023"/>
    <cellStyle name="표준 118 3" xfId="1177"/>
    <cellStyle name="표준 118 4" xfId="1178"/>
    <cellStyle name="표준 118 5" xfId="1176"/>
    <cellStyle name="표준 119" xfId="483"/>
    <cellStyle name="표준 119 2" xfId="1022"/>
    <cellStyle name="표준 119 3" xfId="1180"/>
    <cellStyle name="표준 119 4" xfId="1181"/>
    <cellStyle name="표준 119 5" xfId="1179"/>
    <cellStyle name="표준 12" xfId="299"/>
    <cellStyle name="표준 12 2" xfId="484"/>
    <cellStyle name="표준 12 2 2" xfId="1183"/>
    <cellStyle name="표준 12 3" xfId="1021"/>
    <cellStyle name="표준 12 3 2" xfId="1184"/>
    <cellStyle name="표준 12 4" xfId="1185"/>
    <cellStyle name="표준 12 5" xfId="1182"/>
    <cellStyle name="표준 120" xfId="1186"/>
    <cellStyle name="표준 121" xfId="1187"/>
    <cellStyle name="표준 122" xfId="1188"/>
    <cellStyle name="표준 123" xfId="1189"/>
    <cellStyle name="표준 124" xfId="1190"/>
    <cellStyle name="표준 125" xfId="1191"/>
    <cellStyle name="표준 126" xfId="1192"/>
    <cellStyle name="표준 127" xfId="1193"/>
    <cellStyle name="표준 128" xfId="1194"/>
    <cellStyle name="표준 129" xfId="1195"/>
    <cellStyle name="표준 13" xfId="342"/>
    <cellStyle name="표준 13 2" xfId="485"/>
    <cellStyle name="표준 13 2 2" xfId="1197"/>
    <cellStyle name="표준 13 3" xfId="1020"/>
    <cellStyle name="표준 13 3 2" xfId="1198"/>
    <cellStyle name="표준 13 4" xfId="1199"/>
    <cellStyle name="표준 13 5" xfId="1196"/>
    <cellStyle name="표준 130" xfId="1200"/>
    <cellStyle name="표준 131" xfId="1201"/>
    <cellStyle name="표준 132" xfId="1202"/>
    <cellStyle name="표준 133" xfId="1203"/>
    <cellStyle name="표준 134" xfId="1204"/>
    <cellStyle name="표준 135" xfId="1205"/>
    <cellStyle name="표준 136" xfId="1206"/>
    <cellStyle name="표준 137" xfId="1207"/>
    <cellStyle name="표준 138" xfId="1208"/>
    <cellStyle name="표준 139" xfId="1209"/>
    <cellStyle name="표준 14" xfId="29"/>
    <cellStyle name="표준 14 2" xfId="486"/>
    <cellStyle name="표준 14 2 2" xfId="1211"/>
    <cellStyle name="표준 14 3" xfId="1019"/>
    <cellStyle name="표준 14 3 2" xfId="1212"/>
    <cellStyle name="표준 14 4" xfId="1213"/>
    <cellStyle name="표준 14 5" xfId="1210"/>
    <cellStyle name="표준 140" xfId="1214"/>
    <cellStyle name="표준 141" xfId="1215"/>
    <cellStyle name="표준 142" xfId="1216"/>
    <cellStyle name="표준 143" xfId="1217"/>
    <cellStyle name="표준 144" xfId="1218"/>
    <cellStyle name="표준 145" xfId="1219"/>
    <cellStyle name="표준 146" xfId="1220"/>
    <cellStyle name="표준 147" xfId="1221"/>
    <cellStyle name="표준 148" xfId="1222"/>
    <cellStyle name="표준 149" xfId="1223"/>
    <cellStyle name="표준 15" xfId="362"/>
    <cellStyle name="표준 15 2" xfId="487"/>
    <cellStyle name="표준 15 2 2" xfId="1225"/>
    <cellStyle name="표준 15 3" xfId="1226"/>
    <cellStyle name="표준 15 4" xfId="1227"/>
    <cellStyle name="표준 15 5" xfId="1224"/>
    <cellStyle name="표준 150" xfId="1228"/>
    <cellStyle name="표준 151" xfId="1229"/>
    <cellStyle name="표준 152" xfId="1230"/>
    <cellStyle name="표준 153" xfId="1231"/>
    <cellStyle name="표준 154" xfId="1232"/>
    <cellStyle name="표준 155" xfId="1233"/>
    <cellStyle name="표준 156" xfId="1234"/>
    <cellStyle name="표준 157" xfId="1235"/>
    <cellStyle name="표준 158" xfId="1236"/>
    <cellStyle name="표준 159" xfId="1237"/>
    <cellStyle name="표준 16" xfId="488"/>
    <cellStyle name="표준 16 2" xfId="1017"/>
    <cellStyle name="표준 16 3" xfId="1239"/>
    <cellStyle name="표준 16 4" xfId="1240"/>
    <cellStyle name="표준 16 5" xfId="1238"/>
    <cellStyle name="표준 160" xfId="1241"/>
    <cellStyle name="표준 161" xfId="1242"/>
    <cellStyle name="표준 162" xfId="1243"/>
    <cellStyle name="표준 163" xfId="1244"/>
    <cellStyle name="표준 164" xfId="1245"/>
    <cellStyle name="표준 165" xfId="1246"/>
    <cellStyle name="표준 166" xfId="1247"/>
    <cellStyle name="표준 167" xfId="1248"/>
    <cellStyle name="표준 168" xfId="1249"/>
    <cellStyle name="표준 169" xfId="1250"/>
    <cellStyle name="표준 17" xfId="489"/>
    <cellStyle name="표준 17 2" xfId="1016"/>
    <cellStyle name="표준 17 3" xfId="1252"/>
    <cellStyle name="표준 17 4" xfId="1253"/>
    <cellStyle name="표준 17 5" xfId="1251"/>
    <cellStyle name="표준 170" xfId="1254"/>
    <cellStyle name="표준 171" xfId="1255"/>
    <cellStyle name="표준 172" xfId="1256"/>
    <cellStyle name="표준 172 2" xfId="1257"/>
    <cellStyle name="표준 172 3" xfId="1258"/>
    <cellStyle name="표준 173" xfId="1259"/>
    <cellStyle name="표준 174" xfId="1260"/>
    <cellStyle name="표준 175" xfId="1261"/>
    <cellStyle name="표준 176" xfId="1262"/>
    <cellStyle name="표준 177" xfId="1263"/>
    <cellStyle name="표준 178" xfId="1264"/>
    <cellStyle name="표준 179" xfId="1265"/>
    <cellStyle name="표준 18" xfId="490"/>
    <cellStyle name="표준 18 2" xfId="1015"/>
    <cellStyle name="표준 18 3" xfId="1267"/>
    <cellStyle name="표준 18 4" xfId="1268"/>
    <cellStyle name="표준 18 5" xfId="1266"/>
    <cellStyle name="표준 180" xfId="1269"/>
    <cellStyle name="표준 181" xfId="1270"/>
    <cellStyle name="표준 182" xfId="1271"/>
    <cellStyle name="표준 183" xfId="1272"/>
    <cellStyle name="표준 184" xfId="1273"/>
    <cellStyle name="표준 185" xfId="1274"/>
    <cellStyle name="표준 186" xfId="1275"/>
    <cellStyle name="표준 187" xfId="1276"/>
    <cellStyle name="표준 188" xfId="1277"/>
    <cellStyle name="표준 189" xfId="1278"/>
    <cellStyle name="표준 19" xfId="491"/>
    <cellStyle name="표준 19 2" xfId="1014"/>
    <cellStyle name="표준 19 3" xfId="1280"/>
    <cellStyle name="표준 19 4" xfId="1281"/>
    <cellStyle name="표준 19 5" xfId="1279"/>
    <cellStyle name="표준 190" xfId="1282"/>
    <cellStyle name="표준 191" xfId="1283"/>
    <cellStyle name="표준 192" xfId="1284"/>
    <cellStyle name="표준 193" xfId="1285"/>
    <cellStyle name="표준 194" xfId="1286"/>
    <cellStyle name="표준 195" xfId="1287"/>
    <cellStyle name="표준 196" xfId="1288"/>
    <cellStyle name="표준 197" xfId="1289"/>
    <cellStyle name="표준 198" xfId="1290"/>
    <cellStyle name="표준 199" xfId="1291"/>
    <cellStyle name="표준 2" xfId="9"/>
    <cellStyle name="표준 2 10" xfId="1293"/>
    <cellStyle name="표준 2 11" xfId="1294"/>
    <cellStyle name="표준 2 12" xfId="1295"/>
    <cellStyle name="표준 2 13" xfId="1296"/>
    <cellStyle name="표준 2 14" xfId="1297"/>
    <cellStyle name="표준 2 15" xfId="1298"/>
    <cellStyle name="표준 2 16" xfId="1299"/>
    <cellStyle name="표준 2 17" xfId="1300"/>
    <cellStyle name="표준 2 18" xfId="1301"/>
    <cellStyle name="표준 2 19" xfId="1302"/>
    <cellStyle name="표준 2 2" xfId="197"/>
    <cellStyle name="표준 2 2 2" xfId="493"/>
    <cellStyle name="표준 2 2 2 2" xfId="1304"/>
    <cellStyle name="표준 2 2 2 3" xfId="8656"/>
    <cellStyle name="표준 2 2 3" xfId="1013"/>
    <cellStyle name="표준 2 2 3 2" xfId="1305"/>
    <cellStyle name="표준 2 2 4" xfId="1306"/>
    <cellStyle name="표준 2 2 5" xfId="1303"/>
    <cellStyle name="표준 2 20" xfId="1307"/>
    <cellStyle name="표준 2 20 2" xfId="8654"/>
    <cellStyle name="표준 2 21" xfId="1292"/>
    <cellStyle name="표준 2 3" xfId="298"/>
    <cellStyle name="표준 2 3 2" xfId="494"/>
    <cellStyle name="표준 2 3 3" xfId="1309"/>
    <cellStyle name="표준 2 3 4" xfId="1308"/>
    <cellStyle name="표준 2 4" xfId="388"/>
    <cellStyle name="표준 2 4 2" xfId="1310"/>
    <cellStyle name="표준 2 5" xfId="492"/>
    <cellStyle name="표준 2 5 2" xfId="1311"/>
    <cellStyle name="표준 2 5 3" xfId="1312"/>
    <cellStyle name="표준 2 6" xfId="1313"/>
    <cellStyle name="표준 2 7" xfId="1314"/>
    <cellStyle name="표준 2 8" xfId="1315"/>
    <cellStyle name="표준 2 9" xfId="1316"/>
    <cellStyle name="표준 2_1.2.1_(토공-관거)계획오수관거 신설(A,B-LINE)" xfId="198"/>
    <cellStyle name="표준 20" xfId="495"/>
    <cellStyle name="표준 20 2" xfId="496"/>
    <cellStyle name="표준 20 2 2" xfId="1018"/>
    <cellStyle name="표준 20 2 3" xfId="1319"/>
    <cellStyle name="표준 20 2 4" xfId="1320"/>
    <cellStyle name="표준 20 2 5" xfId="1318"/>
    <cellStyle name="표준 20 3" xfId="497"/>
    <cellStyle name="표준 20 3 2" xfId="1011"/>
    <cellStyle name="표준 20 3 3" xfId="1322"/>
    <cellStyle name="표준 20 3 4" xfId="1323"/>
    <cellStyle name="표준 20 3 5" xfId="1321"/>
    <cellStyle name="표준 20 4" xfId="498"/>
    <cellStyle name="표준 20 4 2" xfId="1010"/>
    <cellStyle name="표준 20 4 3" xfId="1325"/>
    <cellStyle name="표준 20 4 4" xfId="1326"/>
    <cellStyle name="표준 20 4 5" xfId="1324"/>
    <cellStyle name="표준 20 5" xfId="499"/>
    <cellStyle name="표준 20 5 2" xfId="1009"/>
    <cellStyle name="표준 20 5 3" xfId="1328"/>
    <cellStyle name="표준 20 5 4" xfId="1329"/>
    <cellStyle name="표준 20 5 5" xfId="1327"/>
    <cellStyle name="표준 20 6" xfId="1012"/>
    <cellStyle name="표준 20 7" xfId="1330"/>
    <cellStyle name="표준 20 8" xfId="1331"/>
    <cellStyle name="표준 20 9" xfId="1317"/>
    <cellStyle name="표준 20_계획도" xfId="1332"/>
    <cellStyle name="표준 200" xfId="1333"/>
    <cellStyle name="표준 201" xfId="1334"/>
    <cellStyle name="표준 202" xfId="1335"/>
    <cellStyle name="표준 203" xfId="1336"/>
    <cellStyle name="표준 204" xfId="1337"/>
    <cellStyle name="표준 205" xfId="1338"/>
    <cellStyle name="표준 206" xfId="1339"/>
    <cellStyle name="표준 207" xfId="1340"/>
    <cellStyle name="표준 208" xfId="1341"/>
    <cellStyle name="표준 209" xfId="1342"/>
    <cellStyle name="표준 21" xfId="500"/>
    <cellStyle name="표준 21 2" xfId="501"/>
    <cellStyle name="표준 21 2 2" xfId="1007"/>
    <cellStyle name="표준 21 2 3" xfId="1345"/>
    <cellStyle name="표준 21 2 4" xfId="1346"/>
    <cellStyle name="표준 21 2 5" xfId="1344"/>
    <cellStyle name="표준 21 3" xfId="502"/>
    <cellStyle name="표준 21 3 2" xfId="1006"/>
    <cellStyle name="표준 21 3 3" xfId="1348"/>
    <cellStyle name="표준 21 3 4" xfId="1349"/>
    <cellStyle name="표준 21 3 5" xfId="1347"/>
    <cellStyle name="표준 21 4" xfId="503"/>
    <cellStyle name="표준 21 4 2" xfId="1005"/>
    <cellStyle name="표준 21 4 3" xfId="1351"/>
    <cellStyle name="표준 21 4 4" xfId="1352"/>
    <cellStyle name="표준 21 4 5" xfId="1350"/>
    <cellStyle name="표준 21 5" xfId="504"/>
    <cellStyle name="표준 21 5 2" xfId="1004"/>
    <cellStyle name="표준 21 5 3" xfId="1354"/>
    <cellStyle name="표준 21 5 4" xfId="1355"/>
    <cellStyle name="표준 21 5 5" xfId="1353"/>
    <cellStyle name="표준 21 6" xfId="1008"/>
    <cellStyle name="표준 21 7" xfId="1356"/>
    <cellStyle name="표준 21 8" xfId="1357"/>
    <cellStyle name="표준 21 9" xfId="1343"/>
    <cellStyle name="표준 21_계획도" xfId="1358"/>
    <cellStyle name="표준 210" xfId="1359"/>
    <cellStyle name="표준 211" xfId="1360"/>
    <cellStyle name="표준 212" xfId="1361"/>
    <cellStyle name="표준 213" xfId="1362"/>
    <cellStyle name="표준 214" xfId="1363"/>
    <cellStyle name="표준 215" xfId="1364"/>
    <cellStyle name="표준 216" xfId="1365"/>
    <cellStyle name="표준 217" xfId="1366"/>
    <cellStyle name="표준 218" xfId="1367"/>
    <cellStyle name="표준 219" xfId="1368"/>
    <cellStyle name="표준 22" xfId="505"/>
    <cellStyle name="표준 22 2" xfId="506"/>
    <cellStyle name="표준 22 2 2" xfId="1002"/>
    <cellStyle name="표준 22 2 3" xfId="1371"/>
    <cellStyle name="표준 22 2 4" xfId="1372"/>
    <cellStyle name="표준 22 2 5" xfId="1370"/>
    <cellStyle name="표준 22 3" xfId="507"/>
    <cellStyle name="표준 22 3 2" xfId="1001"/>
    <cellStyle name="표준 22 3 3" xfId="1374"/>
    <cellStyle name="표준 22 3 4" xfId="1375"/>
    <cellStyle name="표준 22 3 5" xfId="1373"/>
    <cellStyle name="표준 22 4" xfId="508"/>
    <cellStyle name="표준 22 4 2" xfId="1000"/>
    <cellStyle name="표준 22 4 3" xfId="1377"/>
    <cellStyle name="표준 22 4 4" xfId="1378"/>
    <cellStyle name="표준 22 4 5" xfId="1376"/>
    <cellStyle name="표준 22 5" xfId="509"/>
    <cellStyle name="표준 22 5 2" xfId="999"/>
    <cellStyle name="표준 22 5 3" xfId="1380"/>
    <cellStyle name="표준 22 5 4" xfId="1381"/>
    <cellStyle name="표준 22 5 5" xfId="1379"/>
    <cellStyle name="표준 22 6" xfId="1003"/>
    <cellStyle name="표준 22 7" xfId="1382"/>
    <cellStyle name="표준 22 8" xfId="1383"/>
    <cellStyle name="표준 22 9" xfId="1369"/>
    <cellStyle name="표준 22_계획도" xfId="1384"/>
    <cellStyle name="표준 220" xfId="1385"/>
    <cellStyle name="표준 221" xfId="1386"/>
    <cellStyle name="표준 222" xfId="1387"/>
    <cellStyle name="표준 223" xfId="1388"/>
    <cellStyle name="표준 224" xfId="1389"/>
    <cellStyle name="표준 225" xfId="1390"/>
    <cellStyle name="표준 226" xfId="1391"/>
    <cellStyle name="표준 227" xfId="1392"/>
    <cellStyle name="표준 228" xfId="1393"/>
    <cellStyle name="표준 229" xfId="1394"/>
    <cellStyle name="표준 23" xfId="510"/>
    <cellStyle name="표준 23 2" xfId="998"/>
    <cellStyle name="표준 23 3" xfId="1396"/>
    <cellStyle name="표준 23 4" xfId="1397"/>
    <cellStyle name="표준 23 5" xfId="1395"/>
    <cellStyle name="표준 230" xfId="1398"/>
    <cellStyle name="표준 231" xfId="1399"/>
    <cellStyle name="표준 232" xfId="1400"/>
    <cellStyle name="표준 233" xfId="1401"/>
    <cellStyle name="표준 234" xfId="1402"/>
    <cellStyle name="표준 235" xfId="1403"/>
    <cellStyle name="표준 236" xfId="1404"/>
    <cellStyle name="표준 237" xfId="1405"/>
    <cellStyle name="표준 238" xfId="1406"/>
    <cellStyle name="표준 239" xfId="1407"/>
    <cellStyle name="표준 24" xfId="511"/>
    <cellStyle name="표준 24 2" xfId="997"/>
    <cellStyle name="표준 24 3" xfId="1409"/>
    <cellStyle name="표준 24 4" xfId="1410"/>
    <cellStyle name="표준 24 5" xfId="1408"/>
    <cellStyle name="표준 240" xfId="1411"/>
    <cellStyle name="표준 241" xfId="1412"/>
    <cellStyle name="표준 242" xfId="1413"/>
    <cellStyle name="표준 243" xfId="1414"/>
    <cellStyle name="표준 244" xfId="1415"/>
    <cellStyle name="표준 245" xfId="1416"/>
    <cellStyle name="표준 246" xfId="1417"/>
    <cellStyle name="표준 247" xfId="1418"/>
    <cellStyle name="표준 248" xfId="1419"/>
    <cellStyle name="표준 249" xfId="1420"/>
    <cellStyle name="표준 25" xfId="512"/>
    <cellStyle name="표준 25 2" xfId="996"/>
    <cellStyle name="표준 25 3" xfId="1422"/>
    <cellStyle name="표준 25 4" xfId="1423"/>
    <cellStyle name="표준 25 5" xfId="1421"/>
    <cellStyle name="표준 250" xfId="1424"/>
    <cellStyle name="표준 251" xfId="1425"/>
    <cellStyle name="표준 252" xfId="1426"/>
    <cellStyle name="표준 253" xfId="1427"/>
    <cellStyle name="표준 254" xfId="1428"/>
    <cellStyle name="표준 255" xfId="1429"/>
    <cellStyle name="표준 256" xfId="513"/>
    <cellStyle name="표준 256 2" xfId="995"/>
    <cellStyle name="표준 256 3" xfId="1431"/>
    <cellStyle name="표준 256 4" xfId="1430"/>
    <cellStyle name="표준 257" xfId="514"/>
    <cellStyle name="표준 257 2" xfId="994"/>
    <cellStyle name="표준 257 3" xfId="1433"/>
    <cellStyle name="표준 257 4" xfId="1432"/>
    <cellStyle name="표준 258" xfId="515"/>
    <cellStyle name="표준 258 2" xfId="772"/>
    <cellStyle name="표준 258 3" xfId="1435"/>
    <cellStyle name="표준 258 4" xfId="1434"/>
    <cellStyle name="표준 259" xfId="516"/>
    <cellStyle name="표준 259 2" xfId="771"/>
    <cellStyle name="표준 259 3" xfId="1437"/>
    <cellStyle name="표준 259 4" xfId="1436"/>
    <cellStyle name="표준 26" xfId="517"/>
    <cellStyle name="표준 26 2" xfId="773"/>
    <cellStyle name="표준 26 3" xfId="1439"/>
    <cellStyle name="표준 26 4" xfId="1440"/>
    <cellStyle name="표준 26 5" xfId="1438"/>
    <cellStyle name="표준 260" xfId="518"/>
    <cellStyle name="표준 260 2" xfId="774"/>
    <cellStyle name="표준 260 3" xfId="1442"/>
    <cellStyle name="표준 260 4" xfId="1441"/>
    <cellStyle name="표준 261" xfId="519"/>
    <cellStyle name="표준 261 2" xfId="775"/>
    <cellStyle name="표준 261 3" xfId="1444"/>
    <cellStyle name="표준 261 4" xfId="1443"/>
    <cellStyle name="표준 262" xfId="520"/>
    <cellStyle name="표준 262 2" xfId="776"/>
    <cellStyle name="표준 262 3" xfId="1446"/>
    <cellStyle name="표준 262 4" xfId="1445"/>
    <cellStyle name="표준 263" xfId="521"/>
    <cellStyle name="표준 263 2" xfId="777"/>
    <cellStyle name="표준 263 3" xfId="1448"/>
    <cellStyle name="표준 263 4" xfId="1447"/>
    <cellStyle name="표준 264" xfId="522"/>
    <cellStyle name="표준 264 2" xfId="778"/>
    <cellStyle name="표준 264 3" xfId="1450"/>
    <cellStyle name="표준 264 4" xfId="1449"/>
    <cellStyle name="표준 265" xfId="523"/>
    <cellStyle name="표준 265 2" xfId="779"/>
    <cellStyle name="표준 265 3" xfId="1452"/>
    <cellStyle name="표준 265 4" xfId="1451"/>
    <cellStyle name="표준 266" xfId="524"/>
    <cellStyle name="표준 266 2" xfId="780"/>
    <cellStyle name="표준 266 3" xfId="1454"/>
    <cellStyle name="표준 266 4" xfId="1453"/>
    <cellStyle name="표준 267" xfId="525"/>
    <cellStyle name="표준 267 2" xfId="781"/>
    <cellStyle name="표준 267 3" xfId="1456"/>
    <cellStyle name="표준 267 4" xfId="1455"/>
    <cellStyle name="표준 268" xfId="526"/>
    <cellStyle name="표준 268 2" xfId="782"/>
    <cellStyle name="표준 268 3" xfId="1458"/>
    <cellStyle name="표준 268 4" xfId="1457"/>
    <cellStyle name="표준 269" xfId="527"/>
    <cellStyle name="표준 269 2" xfId="783"/>
    <cellStyle name="표준 269 3" xfId="1460"/>
    <cellStyle name="표준 269 4" xfId="1459"/>
    <cellStyle name="표준 27" xfId="528"/>
    <cellStyle name="표준 27 2" xfId="784"/>
    <cellStyle name="표준 27 3" xfId="1462"/>
    <cellStyle name="표준 27 4" xfId="1463"/>
    <cellStyle name="표준 27 5" xfId="1461"/>
    <cellStyle name="표준 270" xfId="529"/>
    <cellStyle name="표준 270 2" xfId="785"/>
    <cellStyle name="표준 270 3" xfId="1465"/>
    <cellStyle name="표준 270 4" xfId="1464"/>
    <cellStyle name="표준 271" xfId="530"/>
    <cellStyle name="표준 271 2" xfId="786"/>
    <cellStyle name="표준 271 3" xfId="1467"/>
    <cellStyle name="표준 271 4" xfId="1466"/>
    <cellStyle name="표준 272" xfId="531"/>
    <cellStyle name="표준 272 2" xfId="787"/>
    <cellStyle name="표준 272 3" xfId="1469"/>
    <cellStyle name="표준 272 4" xfId="1468"/>
    <cellStyle name="표준 273" xfId="532"/>
    <cellStyle name="표준 273 2" xfId="788"/>
    <cellStyle name="표준 273 3" xfId="1471"/>
    <cellStyle name="표준 273 4" xfId="1470"/>
    <cellStyle name="표준 274" xfId="533"/>
    <cellStyle name="표준 274 2" xfId="789"/>
    <cellStyle name="표준 274 3" xfId="1473"/>
    <cellStyle name="표준 274 4" xfId="1472"/>
    <cellStyle name="표준 275" xfId="534"/>
    <cellStyle name="표준 275 2" xfId="790"/>
    <cellStyle name="표준 275 3" xfId="1475"/>
    <cellStyle name="표준 275 4" xfId="1474"/>
    <cellStyle name="표준 276" xfId="535"/>
    <cellStyle name="표준 276 2" xfId="791"/>
    <cellStyle name="표준 276 3" xfId="1477"/>
    <cellStyle name="표준 276 4" xfId="1476"/>
    <cellStyle name="표준 277" xfId="536"/>
    <cellStyle name="표준 277 2" xfId="792"/>
    <cellStyle name="표준 277 3" xfId="1479"/>
    <cellStyle name="표준 277 4" xfId="1478"/>
    <cellStyle name="표준 278" xfId="537"/>
    <cellStyle name="표준 278 2" xfId="793"/>
    <cellStyle name="표준 278 3" xfId="1481"/>
    <cellStyle name="표준 278 4" xfId="1480"/>
    <cellStyle name="표준 279" xfId="538"/>
    <cellStyle name="표준 279 2" xfId="794"/>
    <cellStyle name="표준 279 3" xfId="1483"/>
    <cellStyle name="표준 279 4" xfId="1482"/>
    <cellStyle name="표준 28" xfId="539"/>
    <cellStyle name="표준 28 2" xfId="795"/>
    <cellStyle name="표준 28 3" xfId="1485"/>
    <cellStyle name="표준 28 4" xfId="1486"/>
    <cellStyle name="표준 28 5" xfId="1484"/>
    <cellStyle name="표준 280" xfId="540"/>
    <cellStyle name="표준 280 2" xfId="796"/>
    <cellStyle name="표준 280 3" xfId="1488"/>
    <cellStyle name="표준 280 4" xfId="1487"/>
    <cellStyle name="표준 281" xfId="541"/>
    <cellStyle name="표준 281 2" xfId="797"/>
    <cellStyle name="표준 281 3" xfId="1490"/>
    <cellStyle name="표준 281 4" xfId="1489"/>
    <cellStyle name="표준 282" xfId="542"/>
    <cellStyle name="표준 282 2" xfId="798"/>
    <cellStyle name="표준 282 3" xfId="1492"/>
    <cellStyle name="표준 282 4" xfId="1491"/>
    <cellStyle name="표준 283" xfId="543"/>
    <cellStyle name="표준 283 2" xfId="799"/>
    <cellStyle name="표준 283 3" xfId="1494"/>
    <cellStyle name="표준 283 4" xfId="1493"/>
    <cellStyle name="표준 284" xfId="544"/>
    <cellStyle name="표준 284 2" xfId="800"/>
    <cellStyle name="표준 284 3" xfId="1496"/>
    <cellStyle name="표준 284 4" xfId="1495"/>
    <cellStyle name="표준 285" xfId="545"/>
    <cellStyle name="표준 285 2" xfId="801"/>
    <cellStyle name="표준 285 3" xfId="1498"/>
    <cellStyle name="표준 285 4" xfId="1497"/>
    <cellStyle name="표준 286" xfId="546"/>
    <cellStyle name="표준 286 2" xfId="802"/>
    <cellStyle name="표준 286 3" xfId="1500"/>
    <cellStyle name="표준 286 4" xfId="1499"/>
    <cellStyle name="표준 287" xfId="547"/>
    <cellStyle name="표준 287 2" xfId="803"/>
    <cellStyle name="표준 287 3" xfId="1502"/>
    <cellStyle name="표준 287 4" xfId="1501"/>
    <cellStyle name="표준 288" xfId="548"/>
    <cellStyle name="표준 288 2" xfId="804"/>
    <cellStyle name="표준 288 3" xfId="1504"/>
    <cellStyle name="표준 288 4" xfId="1503"/>
    <cellStyle name="표준 289" xfId="549"/>
    <cellStyle name="표준 289 2" xfId="805"/>
    <cellStyle name="표준 289 3" xfId="1506"/>
    <cellStyle name="표준 289 4" xfId="1505"/>
    <cellStyle name="표준 29" xfId="550"/>
    <cellStyle name="표준 29 2" xfId="806"/>
    <cellStyle name="표준 29 3" xfId="1508"/>
    <cellStyle name="표준 29 4" xfId="1509"/>
    <cellStyle name="표준 29 5" xfId="1507"/>
    <cellStyle name="표준 290" xfId="551"/>
    <cellStyle name="표준 290 2" xfId="807"/>
    <cellStyle name="표준 290 3" xfId="1511"/>
    <cellStyle name="표준 290 4" xfId="1510"/>
    <cellStyle name="표준 291" xfId="552"/>
    <cellStyle name="표준 291 2" xfId="808"/>
    <cellStyle name="표준 291 3" xfId="1513"/>
    <cellStyle name="표준 291 4" xfId="1512"/>
    <cellStyle name="표준 292" xfId="553"/>
    <cellStyle name="표준 292 2" xfId="809"/>
    <cellStyle name="표준 292 3" xfId="1515"/>
    <cellStyle name="표준 292 4" xfId="1514"/>
    <cellStyle name="표준 293" xfId="554"/>
    <cellStyle name="표준 293 2" xfId="810"/>
    <cellStyle name="표준 293 3" xfId="1517"/>
    <cellStyle name="표준 293 4" xfId="1516"/>
    <cellStyle name="표준 294" xfId="555"/>
    <cellStyle name="표준 294 2" xfId="811"/>
    <cellStyle name="표준 294 3" xfId="1519"/>
    <cellStyle name="표준 294 4" xfId="1518"/>
    <cellStyle name="표준 295" xfId="556"/>
    <cellStyle name="표준 295 2" xfId="812"/>
    <cellStyle name="표준 295 3" xfId="1521"/>
    <cellStyle name="표준 295 4" xfId="1520"/>
    <cellStyle name="표준 296" xfId="557"/>
    <cellStyle name="표준 296 2" xfId="813"/>
    <cellStyle name="표준 296 3" xfId="1523"/>
    <cellStyle name="표준 296 4" xfId="1522"/>
    <cellStyle name="표준 297" xfId="558"/>
    <cellStyle name="표준 297 2" xfId="814"/>
    <cellStyle name="표준 297 3" xfId="1525"/>
    <cellStyle name="표준 297 4" xfId="1524"/>
    <cellStyle name="표준 298" xfId="559"/>
    <cellStyle name="표준 298 2" xfId="815"/>
    <cellStyle name="표준 298 3" xfId="1527"/>
    <cellStyle name="표준 298 4" xfId="1526"/>
    <cellStyle name="표준 299" xfId="560"/>
    <cellStyle name="표준 299 2" xfId="816"/>
    <cellStyle name="표준 299 3" xfId="1529"/>
    <cellStyle name="표준 299 4" xfId="1528"/>
    <cellStyle name="표준 3" xfId="31"/>
    <cellStyle name="표준 3 2" xfId="199"/>
    <cellStyle name="표준 3 2 2" xfId="1531"/>
    <cellStyle name="표준 3 3" xfId="200"/>
    <cellStyle name="표준 3 3 2" xfId="1532"/>
    <cellStyle name="표준 3 4" xfId="561"/>
    <cellStyle name="표준 3 4 2" xfId="1533"/>
    <cellStyle name="표준 3 4 3" xfId="8636"/>
    <cellStyle name="표준 3 5" xfId="817"/>
    <cellStyle name="표준 3 6" xfId="1530"/>
    <cellStyle name="표준 3_001. 시계열에 의한 인구" xfId="201"/>
    <cellStyle name="표준 30" xfId="562"/>
    <cellStyle name="표준 30 2" xfId="818"/>
    <cellStyle name="표준 30 3" xfId="1535"/>
    <cellStyle name="표준 30 4" xfId="1536"/>
    <cellStyle name="표준 30 5" xfId="1534"/>
    <cellStyle name="표준 300" xfId="563"/>
    <cellStyle name="표준 300 2" xfId="819"/>
    <cellStyle name="표준 300 3" xfId="1538"/>
    <cellStyle name="표준 300 4" xfId="1537"/>
    <cellStyle name="표준 301" xfId="564"/>
    <cellStyle name="표준 301 2" xfId="820"/>
    <cellStyle name="표준 301 3" xfId="1540"/>
    <cellStyle name="표준 301 4" xfId="1539"/>
    <cellStyle name="표준 302" xfId="565"/>
    <cellStyle name="표준 302 2" xfId="821"/>
    <cellStyle name="표준 302 3" xfId="1542"/>
    <cellStyle name="표준 302 4" xfId="1541"/>
    <cellStyle name="표준 303" xfId="566"/>
    <cellStyle name="표준 303 2" xfId="822"/>
    <cellStyle name="표준 303 3" xfId="1544"/>
    <cellStyle name="표준 303 4" xfId="1543"/>
    <cellStyle name="표준 304" xfId="567"/>
    <cellStyle name="표준 304 2" xfId="823"/>
    <cellStyle name="표준 304 3" xfId="1546"/>
    <cellStyle name="표준 304 4" xfId="1545"/>
    <cellStyle name="표준 305" xfId="568"/>
    <cellStyle name="표준 305 2" xfId="824"/>
    <cellStyle name="표준 305 3" xfId="1548"/>
    <cellStyle name="표준 305 4" xfId="1547"/>
    <cellStyle name="표준 306" xfId="569"/>
    <cellStyle name="표준 306 2" xfId="825"/>
    <cellStyle name="표준 306 3" xfId="1550"/>
    <cellStyle name="표준 306 4" xfId="1549"/>
    <cellStyle name="표준 307" xfId="570"/>
    <cellStyle name="표준 307 2" xfId="826"/>
    <cellStyle name="표준 307 3" xfId="1552"/>
    <cellStyle name="표준 307 4" xfId="1551"/>
    <cellStyle name="표준 308" xfId="571"/>
    <cellStyle name="표준 308 2" xfId="827"/>
    <cellStyle name="표준 308 3" xfId="1554"/>
    <cellStyle name="표준 308 4" xfId="1553"/>
    <cellStyle name="표준 309" xfId="572"/>
    <cellStyle name="표준 309 2" xfId="828"/>
    <cellStyle name="표준 309 2 2" xfId="1555"/>
    <cellStyle name="표준 31" xfId="573"/>
    <cellStyle name="표준 31 2" xfId="829"/>
    <cellStyle name="표준 31 3" xfId="1557"/>
    <cellStyle name="표준 31 4" xfId="1558"/>
    <cellStyle name="표준 31 5" xfId="1556"/>
    <cellStyle name="표준 310" xfId="574"/>
    <cellStyle name="표준 310 2" xfId="830"/>
    <cellStyle name="표준 310 2 2" xfId="1559"/>
    <cellStyle name="표준 311" xfId="575"/>
    <cellStyle name="표준 311 2" xfId="831"/>
    <cellStyle name="표준 311 2 2" xfId="1560"/>
    <cellStyle name="표준 312" xfId="576"/>
    <cellStyle name="표준 312 2" xfId="832"/>
    <cellStyle name="표준 312 2 2" xfId="1561"/>
    <cellStyle name="표준 313" xfId="577"/>
    <cellStyle name="표준 313 2" xfId="833"/>
    <cellStyle name="표준 313 2 2" xfId="1562"/>
    <cellStyle name="표준 314" xfId="578"/>
    <cellStyle name="표준 314 2" xfId="834"/>
    <cellStyle name="표준 314 2 2" xfId="1563"/>
    <cellStyle name="표준 315" xfId="579"/>
    <cellStyle name="표준 315 2" xfId="835"/>
    <cellStyle name="표준 315 2 2" xfId="1564"/>
    <cellStyle name="표준 316" xfId="580"/>
    <cellStyle name="표준 316 2" xfId="836"/>
    <cellStyle name="표준 316 2 2" xfId="1565"/>
    <cellStyle name="표준 317" xfId="581"/>
    <cellStyle name="표준 317 2" xfId="837"/>
    <cellStyle name="표준 317 2 2" xfId="1566"/>
    <cellStyle name="표준 318" xfId="582"/>
    <cellStyle name="표준 318 2" xfId="838"/>
    <cellStyle name="표준 318 2 2" xfId="1567"/>
    <cellStyle name="표준 319" xfId="583"/>
    <cellStyle name="표준 319 2" xfId="839"/>
    <cellStyle name="표준 319 2 2" xfId="1568"/>
    <cellStyle name="표준 32" xfId="584"/>
    <cellStyle name="표준 32 2" xfId="840"/>
    <cellStyle name="표준 32 3" xfId="1570"/>
    <cellStyle name="표준 32 4" xfId="1571"/>
    <cellStyle name="표준 32 5" xfId="1569"/>
    <cellStyle name="표준 320" xfId="585"/>
    <cellStyle name="표준 320 2" xfId="841"/>
    <cellStyle name="표준 320 2 2" xfId="1572"/>
    <cellStyle name="표준 321" xfId="586"/>
    <cellStyle name="표준 321 2" xfId="842"/>
    <cellStyle name="표준 321 2 2" xfId="1573"/>
    <cellStyle name="표준 322" xfId="587"/>
    <cellStyle name="표준 322 2" xfId="843"/>
    <cellStyle name="표준 322 2 2" xfId="1574"/>
    <cellStyle name="표준 323" xfId="588"/>
    <cellStyle name="표준 323 2" xfId="844"/>
    <cellStyle name="표준 323 2 2" xfId="1575"/>
    <cellStyle name="표준 324" xfId="589"/>
    <cellStyle name="표준 324 2" xfId="845"/>
    <cellStyle name="표준 324 2 2" xfId="1576"/>
    <cellStyle name="표준 325" xfId="590"/>
    <cellStyle name="표준 325 2" xfId="846"/>
    <cellStyle name="표준 325 2 2" xfId="1577"/>
    <cellStyle name="표준 326" xfId="591"/>
    <cellStyle name="표준 326 2" xfId="847"/>
    <cellStyle name="표준 326 2 2" xfId="1578"/>
    <cellStyle name="표준 327" xfId="592"/>
    <cellStyle name="표준 327 2" xfId="848"/>
    <cellStyle name="표준 327 2 2" xfId="1579"/>
    <cellStyle name="표준 328" xfId="593"/>
    <cellStyle name="표준 329" xfId="594"/>
    <cellStyle name="표준 33" xfId="595"/>
    <cellStyle name="표준 33 2" xfId="849"/>
    <cellStyle name="표준 33 3" xfId="1581"/>
    <cellStyle name="표준 33 4" xfId="1582"/>
    <cellStyle name="표준 33 5" xfId="1580"/>
    <cellStyle name="표준 330" xfId="596"/>
    <cellStyle name="표준 331" xfId="597"/>
    <cellStyle name="표준 332" xfId="598"/>
    <cellStyle name="표준 333" xfId="599"/>
    <cellStyle name="표준 334" xfId="600"/>
    <cellStyle name="표준 335" xfId="601"/>
    <cellStyle name="표준 335 2" xfId="891"/>
    <cellStyle name="표준 335 2 2" xfId="1583"/>
    <cellStyle name="표준 336" xfId="602"/>
    <cellStyle name="표준 337" xfId="603"/>
    <cellStyle name="표준 338" xfId="604"/>
    <cellStyle name="표준 339" xfId="605"/>
    <cellStyle name="표준 34" xfId="606"/>
    <cellStyle name="표준 34 2" xfId="850"/>
    <cellStyle name="표준 34 3" xfId="1585"/>
    <cellStyle name="표준 34 4" xfId="1586"/>
    <cellStyle name="표준 34 5" xfId="1584"/>
    <cellStyle name="표준 340" xfId="607"/>
    <cellStyle name="표준 341" xfId="608"/>
    <cellStyle name="표준 342" xfId="609"/>
    <cellStyle name="표준 343" xfId="610"/>
    <cellStyle name="표준 344" xfId="611"/>
    <cellStyle name="표준 345" xfId="612"/>
    <cellStyle name="표준 346" xfId="613"/>
    <cellStyle name="표준 347" xfId="614"/>
    <cellStyle name="표준 348" xfId="615"/>
    <cellStyle name="표준 349" xfId="616"/>
    <cellStyle name="표준 35" xfId="617"/>
    <cellStyle name="표준 35 2" xfId="851"/>
    <cellStyle name="표준 35 3" xfId="1588"/>
    <cellStyle name="표준 35 4" xfId="1589"/>
    <cellStyle name="표준 35 5" xfId="1587"/>
    <cellStyle name="표준 350" xfId="618"/>
    <cellStyle name="표준 351" xfId="619"/>
    <cellStyle name="표준 352" xfId="620"/>
    <cellStyle name="표준 353" xfId="621"/>
    <cellStyle name="표준 354" xfId="622"/>
    <cellStyle name="표준 355" xfId="623"/>
    <cellStyle name="표준 356" xfId="624"/>
    <cellStyle name="표준 357" xfId="625"/>
    <cellStyle name="표준 358" xfId="1590"/>
    <cellStyle name="표준 359" xfId="1591"/>
    <cellStyle name="표준 36" xfId="626"/>
    <cellStyle name="표준 36 2" xfId="852"/>
    <cellStyle name="표준 36 3" xfId="1593"/>
    <cellStyle name="표준 36 4" xfId="1594"/>
    <cellStyle name="표준 36 5" xfId="1592"/>
    <cellStyle name="표준 360" xfId="1595"/>
    <cellStyle name="표준 361" xfId="1596"/>
    <cellStyle name="표준 362" xfId="1597"/>
    <cellStyle name="표준 363" xfId="1598"/>
    <cellStyle name="표준 364" xfId="1599"/>
    <cellStyle name="표준 365" xfId="2078"/>
    <cellStyle name="표준 366" xfId="2842"/>
    <cellStyle name="표준 37" xfId="627"/>
    <cellStyle name="표준 37 2" xfId="853"/>
    <cellStyle name="표준 37 3" xfId="1601"/>
    <cellStyle name="표준 37 4" xfId="1602"/>
    <cellStyle name="표준 37 5" xfId="1600"/>
    <cellStyle name="표준 38" xfId="628"/>
    <cellStyle name="표준 38 2" xfId="629"/>
    <cellStyle name="표준 38 2 2" xfId="855"/>
    <cellStyle name="표준 38 2 3" xfId="1605"/>
    <cellStyle name="표준 38 2 4" xfId="1606"/>
    <cellStyle name="표준 38 2 5" xfId="1604"/>
    <cellStyle name="표준 38 3" xfId="630"/>
    <cellStyle name="표준 38 3 2" xfId="856"/>
    <cellStyle name="표준 38 3 3" xfId="1608"/>
    <cellStyle name="표준 38 3 4" xfId="1609"/>
    <cellStyle name="표준 38 3 5" xfId="1607"/>
    <cellStyle name="표준 38 4" xfId="631"/>
    <cellStyle name="표준 38 4 2" xfId="857"/>
    <cellStyle name="표준 38 4 3" xfId="1611"/>
    <cellStyle name="표준 38 4 4" xfId="1612"/>
    <cellStyle name="표준 38 4 5" xfId="1610"/>
    <cellStyle name="표준 38 5" xfId="854"/>
    <cellStyle name="표준 38 6" xfId="1613"/>
    <cellStyle name="표준 38 7" xfId="1614"/>
    <cellStyle name="표준 38 8" xfId="1603"/>
    <cellStyle name="표준 38_계획도" xfId="1615"/>
    <cellStyle name="표준 39" xfId="632"/>
    <cellStyle name="표준 39 2" xfId="633"/>
    <cellStyle name="표준 39 2 2" xfId="859"/>
    <cellStyle name="표준 39 2 3" xfId="1618"/>
    <cellStyle name="표준 39 2 4" xfId="1619"/>
    <cellStyle name="표준 39 2 5" xfId="1617"/>
    <cellStyle name="표준 39 3" xfId="634"/>
    <cellStyle name="표준 39 3 2" xfId="860"/>
    <cellStyle name="표준 39 3 3" xfId="1621"/>
    <cellStyle name="표준 39 3 4" xfId="1622"/>
    <cellStyle name="표준 39 3 5" xfId="1620"/>
    <cellStyle name="표준 39 4" xfId="635"/>
    <cellStyle name="표준 39 4 2" xfId="861"/>
    <cellStyle name="표준 39 4 3" xfId="1624"/>
    <cellStyle name="표준 39 4 4" xfId="1625"/>
    <cellStyle name="표준 39 4 5" xfId="1623"/>
    <cellStyle name="표준 39 5" xfId="858"/>
    <cellStyle name="표준 39 6" xfId="1626"/>
    <cellStyle name="표준 39 7" xfId="1627"/>
    <cellStyle name="표준 39 8" xfId="1616"/>
    <cellStyle name="표준 39_계획도" xfId="1628"/>
    <cellStyle name="표준 4" xfId="4"/>
    <cellStyle name="표준 4 2" xfId="636"/>
    <cellStyle name="표준 4 2 2" xfId="1630"/>
    <cellStyle name="표준 4 3" xfId="862"/>
    <cellStyle name="표준 4 3 2" xfId="1631"/>
    <cellStyle name="표준 4 4" xfId="1632"/>
    <cellStyle name="표준 4 5" xfId="1633"/>
    <cellStyle name="표준 4 6" xfId="1629"/>
    <cellStyle name="표준 40" xfId="637"/>
    <cellStyle name="표준 40 2" xfId="638"/>
    <cellStyle name="표준 40 2 2" xfId="864"/>
    <cellStyle name="표준 40 2 3" xfId="1636"/>
    <cellStyle name="표준 40 2 4" xfId="1637"/>
    <cellStyle name="표준 40 2 5" xfId="1635"/>
    <cellStyle name="표준 40 3" xfId="639"/>
    <cellStyle name="표준 40 3 2" xfId="865"/>
    <cellStyle name="표준 40 3 3" xfId="1639"/>
    <cellStyle name="표준 40 3 4" xfId="1640"/>
    <cellStyle name="표준 40 3 5" xfId="1638"/>
    <cellStyle name="표준 40 4" xfId="640"/>
    <cellStyle name="표준 40 4 2" xfId="866"/>
    <cellStyle name="표준 40 4 3" xfId="1642"/>
    <cellStyle name="표준 40 4 4" xfId="1643"/>
    <cellStyle name="표준 40 4 5" xfId="1641"/>
    <cellStyle name="표준 40 5" xfId="863"/>
    <cellStyle name="표준 40 6" xfId="1644"/>
    <cellStyle name="표준 40 7" xfId="1645"/>
    <cellStyle name="표준 40 8" xfId="1634"/>
    <cellStyle name="표준 40_계획도" xfId="1646"/>
    <cellStyle name="표준 41" xfId="641"/>
    <cellStyle name="표준 41 2" xfId="642"/>
    <cellStyle name="표준 41 2 2" xfId="868"/>
    <cellStyle name="표준 41 2 3" xfId="1649"/>
    <cellStyle name="표준 41 2 4" xfId="1650"/>
    <cellStyle name="표준 41 2 5" xfId="1648"/>
    <cellStyle name="표준 41 3" xfId="643"/>
    <cellStyle name="표준 41 3 2" xfId="869"/>
    <cellStyle name="표준 41 3 3" xfId="1652"/>
    <cellStyle name="표준 41 3 4" xfId="1653"/>
    <cellStyle name="표준 41 3 5" xfId="1651"/>
    <cellStyle name="표준 41 4" xfId="644"/>
    <cellStyle name="표준 41 4 2" xfId="871"/>
    <cellStyle name="표준 41 4 3" xfId="1655"/>
    <cellStyle name="표준 41 4 4" xfId="1656"/>
    <cellStyle name="표준 41 4 5" xfId="1654"/>
    <cellStyle name="표준 41 5" xfId="867"/>
    <cellStyle name="표준 41 6" xfId="1657"/>
    <cellStyle name="표준 41 7" xfId="1658"/>
    <cellStyle name="표준 41 8" xfId="1647"/>
    <cellStyle name="표준 41_계획도" xfId="1659"/>
    <cellStyle name="표준 42" xfId="645"/>
    <cellStyle name="표준 42 2" xfId="646"/>
    <cellStyle name="표준 42 2 2" xfId="872"/>
    <cellStyle name="표준 42 2 3" xfId="1662"/>
    <cellStyle name="표준 42 2 4" xfId="1663"/>
    <cellStyle name="표준 42 2 5" xfId="1661"/>
    <cellStyle name="표준 42 3" xfId="647"/>
    <cellStyle name="표준 42 3 2" xfId="873"/>
    <cellStyle name="표준 42 3 3" xfId="1665"/>
    <cellStyle name="표준 42 3 4" xfId="1666"/>
    <cellStyle name="표준 42 3 5" xfId="1664"/>
    <cellStyle name="표준 42 4" xfId="648"/>
    <cellStyle name="표준 42 4 2" xfId="874"/>
    <cellStyle name="표준 42 4 3" xfId="1668"/>
    <cellStyle name="표준 42 4 4" xfId="1669"/>
    <cellStyle name="표준 42 4 5" xfId="1667"/>
    <cellStyle name="표준 42 5" xfId="870"/>
    <cellStyle name="표준 42 6" xfId="1670"/>
    <cellStyle name="표준 42 7" xfId="1671"/>
    <cellStyle name="표준 42 8" xfId="1660"/>
    <cellStyle name="표준 42_계획도" xfId="1672"/>
    <cellStyle name="표준 43" xfId="649"/>
    <cellStyle name="표준 43 2" xfId="875"/>
    <cellStyle name="표준 43 3" xfId="1674"/>
    <cellStyle name="표준 43 4" xfId="1675"/>
    <cellStyle name="표준 43 5" xfId="1673"/>
    <cellStyle name="표준 44" xfId="650"/>
    <cellStyle name="표준 44 2" xfId="651"/>
    <cellStyle name="표준 44 2 2" xfId="877"/>
    <cellStyle name="표준 44 2 3" xfId="1678"/>
    <cellStyle name="표준 44 2 4" xfId="1679"/>
    <cellStyle name="표준 44 2 5" xfId="1677"/>
    <cellStyle name="표준 44 3" xfId="652"/>
    <cellStyle name="표준 44 3 2" xfId="878"/>
    <cellStyle name="표준 44 3 3" xfId="1681"/>
    <cellStyle name="표준 44 3 4" xfId="1682"/>
    <cellStyle name="표준 44 3 5" xfId="1680"/>
    <cellStyle name="표준 44 4" xfId="653"/>
    <cellStyle name="표준 44 4 2" xfId="879"/>
    <cellStyle name="표준 44 4 3" xfId="1684"/>
    <cellStyle name="표준 44 4 4" xfId="1685"/>
    <cellStyle name="표준 44 4 5" xfId="1683"/>
    <cellStyle name="표준 44 5" xfId="876"/>
    <cellStyle name="표준 44 6" xfId="1686"/>
    <cellStyle name="표준 44 7" xfId="1687"/>
    <cellStyle name="표준 44 8" xfId="1676"/>
    <cellStyle name="표준 44_계획도" xfId="1688"/>
    <cellStyle name="표준 45" xfId="654"/>
    <cellStyle name="표준 45 2" xfId="655"/>
    <cellStyle name="표준 45 2 2" xfId="881"/>
    <cellStyle name="표준 45 2 3" xfId="1691"/>
    <cellStyle name="표준 45 2 4" xfId="1692"/>
    <cellStyle name="표준 45 2 5" xfId="1690"/>
    <cellStyle name="표준 45 3" xfId="656"/>
    <cellStyle name="표준 45 3 2" xfId="882"/>
    <cellStyle name="표준 45 3 3" xfId="1694"/>
    <cellStyle name="표준 45 3 4" xfId="1695"/>
    <cellStyle name="표준 45 3 5" xfId="1693"/>
    <cellStyle name="표준 45 4" xfId="657"/>
    <cellStyle name="표준 45 4 2" xfId="883"/>
    <cellStyle name="표준 45 4 3" xfId="1697"/>
    <cellStyle name="표준 45 4 4" xfId="1698"/>
    <cellStyle name="표준 45 4 5" xfId="1696"/>
    <cellStyle name="표준 45 5" xfId="880"/>
    <cellStyle name="표준 45 6" xfId="1699"/>
    <cellStyle name="표준 45 7" xfId="1700"/>
    <cellStyle name="표준 45 8" xfId="1689"/>
    <cellStyle name="표준 45_계획도" xfId="1701"/>
    <cellStyle name="표준 46" xfId="658"/>
    <cellStyle name="표준 46 2" xfId="659"/>
    <cellStyle name="표준 46 2 2" xfId="885"/>
    <cellStyle name="표준 46 2 3" xfId="1704"/>
    <cellStyle name="표준 46 2 4" xfId="1705"/>
    <cellStyle name="표준 46 2 5" xfId="1703"/>
    <cellStyle name="표준 46 3" xfId="660"/>
    <cellStyle name="표준 46 3 2" xfId="886"/>
    <cellStyle name="표준 46 3 3" xfId="1707"/>
    <cellStyle name="표준 46 3 4" xfId="1708"/>
    <cellStyle name="표준 46 3 5" xfId="1706"/>
    <cellStyle name="표준 46 4" xfId="661"/>
    <cellStyle name="표준 46 4 2" xfId="887"/>
    <cellStyle name="표준 46 4 3" xfId="1710"/>
    <cellStyle name="표준 46 4 4" xfId="1711"/>
    <cellStyle name="표준 46 4 5" xfId="1709"/>
    <cellStyle name="표준 46 5" xfId="884"/>
    <cellStyle name="표준 46 6" xfId="1712"/>
    <cellStyle name="표준 46 7" xfId="1713"/>
    <cellStyle name="표준 46 8" xfId="1702"/>
    <cellStyle name="표준 46_계획도" xfId="1714"/>
    <cellStyle name="표준 47" xfId="662"/>
    <cellStyle name="표준 47 2" xfId="663"/>
    <cellStyle name="표준 47 2 2" xfId="889"/>
    <cellStyle name="표준 47 2 3" xfId="1717"/>
    <cellStyle name="표준 47 2 4" xfId="1718"/>
    <cellStyle name="표준 47 2 5" xfId="1716"/>
    <cellStyle name="표준 47 3" xfId="664"/>
    <cellStyle name="표준 47 3 2" xfId="890"/>
    <cellStyle name="표준 47 3 3" xfId="1720"/>
    <cellStyle name="표준 47 3 4" xfId="1721"/>
    <cellStyle name="표준 47 3 5" xfId="1719"/>
    <cellStyle name="표준 47 4" xfId="665"/>
    <cellStyle name="표준 47 4 2" xfId="892"/>
    <cellStyle name="표준 47 4 3" xfId="1723"/>
    <cellStyle name="표준 47 4 4" xfId="1724"/>
    <cellStyle name="표준 47 4 5" xfId="1722"/>
    <cellStyle name="표준 47 5" xfId="888"/>
    <cellStyle name="표준 47 6" xfId="1725"/>
    <cellStyle name="표준 47 7" xfId="1726"/>
    <cellStyle name="표준 47 8" xfId="1715"/>
    <cellStyle name="표준 47_계획도" xfId="1727"/>
    <cellStyle name="표준 48" xfId="666"/>
    <cellStyle name="표준 48 2" xfId="667"/>
    <cellStyle name="표준 48 2 2" xfId="894"/>
    <cellStyle name="표준 48 2 3" xfId="1730"/>
    <cellStyle name="표준 48 2 4" xfId="1731"/>
    <cellStyle name="표준 48 2 5" xfId="1729"/>
    <cellStyle name="표준 48 3" xfId="668"/>
    <cellStyle name="표준 48 3 2" xfId="895"/>
    <cellStyle name="표준 48 3 3" xfId="1733"/>
    <cellStyle name="표준 48 3 4" xfId="1734"/>
    <cellStyle name="표준 48 3 5" xfId="1732"/>
    <cellStyle name="표준 48 4" xfId="669"/>
    <cellStyle name="표준 48 4 2" xfId="896"/>
    <cellStyle name="표준 48 4 3" xfId="1736"/>
    <cellStyle name="표준 48 4 4" xfId="1737"/>
    <cellStyle name="표준 48 4 5" xfId="1735"/>
    <cellStyle name="표준 48 5" xfId="893"/>
    <cellStyle name="표준 48 6" xfId="1738"/>
    <cellStyle name="표준 48 7" xfId="1739"/>
    <cellStyle name="표준 48 8" xfId="1728"/>
    <cellStyle name="표준 48_계획도" xfId="1740"/>
    <cellStyle name="표준 49" xfId="670"/>
    <cellStyle name="표준 49 2" xfId="671"/>
    <cellStyle name="표준 49 2 2" xfId="898"/>
    <cellStyle name="표준 49 2 3" xfId="1743"/>
    <cellStyle name="표준 49 2 4" xfId="1744"/>
    <cellStyle name="표준 49 2 5" xfId="1742"/>
    <cellStyle name="표준 49 3" xfId="672"/>
    <cellStyle name="표준 49 3 2" xfId="899"/>
    <cellStyle name="표준 49 3 3" xfId="1746"/>
    <cellStyle name="표준 49 3 4" xfId="1747"/>
    <cellStyle name="표준 49 3 5" xfId="1745"/>
    <cellStyle name="표준 49 4" xfId="673"/>
    <cellStyle name="표준 49 4 2" xfId="900"/>
    <cellStyle name="표준 49 4 3" xfId="1749"/>
    <cellStyle name="표준 49 4 4" xfId="1750"/>
    <cellStyle name="표준 49 4 5" xfId="1748"/>
    <cellStyle name="표준 49 5" xfId="897"/>
    <cellStyle name="표준 49 6" xfId="1751"/>
    <cellStyle name="표준 49 7" xfId="1752"/>
    <cellStyle name="표준 49 8" xfId="1741"/>
    <cellStyle name="표준 49_계획도" xfId="1753"/>
    <cellStyle name="표준 5" xfId="202"/>
    <cellStyle name="표준 5 2" xfId="674"/>
    <cellStyle name="표준 5 2 2" xfId="1755"/>
    <cellStyle name="표준 5 3" xfId="901"/>
    <cellStyle name="표준 5 3 2" xfId="1756"/>
    <cellStyle name="표준 5 4" xfId="1757"/>
    <cellStyle name="표준 5 5" xfId="1754"/>
    <cellStyle name="표준 50" xfId="675"/>
    <cellStyle name="표준 50 2" xfId="676"/>
    <cellStyle name="표준 50 2 2" xfId="903"/>
    <cellStyle name="표준 50 2 3" xfId="1760"/>
    <cellStyle name="표준 50 2 4" xfId="1761"/>
    <cellStyle name="표준 50 2 5" xfId="1759"/>
    <cellStyle name="표준 50 3" xfId="677"/>
    <cellStyle name="표준 50 3 2" xfId="904"/>
    <cellStyle name="표준 50 3 3" xfId="1763"/>
    <cellStyle name="표준 50 3 4" xfId="1764"/>
    <cellStyle name="표준 50 3 5" xfId="1762"/>
    <cellStyle name="표준 50 4" xfId="678"/>
    <cellStyle name="표준 50 4 2" xfId="905"/>
    <cellStyle name="표준 50 4 3" xfId="1766"/>
    <cellStyle name="표준 50 4 4" xfId="1767"/>
    <cellStyle name="표준 50 4 5" xfId="1765"/>
    <cellStyle name="표준 50 5" xfId="902"/>
    <cellStyle name="표준 50 6" xfId="1768"/>
    <cellStyle name="표준 50 7" xfId="1769"/>
    <cellStyle name="표준 50 8" xfId="1758"/>
    <cellStyle name="표준 50_계획도" xfId="1770"/>
    <cellStyle name="표준 51" xfId="679"/>
    <cellStyle name="표준 51 2" xfId="680"/>
    <cellStyle name="표준 51 2 2" xfId="907"/>
    <cellStyle name="표준 51 2 3" xfId="1773"/>
    <cellStyle name="표준 51 2 4" xfId="1774"/>
    <cellStyle name="표준 51 2 5" xfId="1772"/>
    <cellStyle name="표준 51 3" xfId="681"/>
    <cellStyle name="표준 51 3 2" xfId="908"/>
    <cellStyle name="표준 51 3 3" xfId="1776"/>
    <cellStyle name="표준 51 3 4" xfId="1777"/>
    <cellStyle name="표준 51 3 5" xfId="1775"/>
    <cellStyle name="표준 51 4" xfId="682"/>
    <cellStyle name="표준 51 4 2" xfId="909"/>
    <cellStyle name="표준 51 4 3" xfId="1779"/>
    <cellStyle name="표준 51 4 4" xfId="1780"/>
    <cellStyle name="표준 51 4 5" xfId="1778"/>
    <cellStyle name="표준 51 5" xfId="906"/>
    <cellStyle name="표준 51 6" xfId="1781"/>
    <cellStyle name="표준 51 7" xfId="1782"/>
    <cellStyle name="표준 51 8" xfId="1771"/>
    <cellStyle name="표준 51_계획도" xfId="1783"/>
    <cellStyle name="표준 52" xfId="683"/>
    <cellStyle name="표준 52 2" xfId="684"/>
    <cellStyle name="표준 52 2 2" xfId="911"/>
    <cellStyle name="표준 52 2 3" xfId="1786"/>
    <cellStyle name="표준 52 2 4" xfId="1787"/>
    <cellStyle name="표준 52 2 5" xfId="1785"/>
    <cellStyle name="표준 52 3" xfId="685"/>
    <cellStyle name="표준 52 3 2" xfId="912"/>
    <cellStyle name="표준 52 3 3" xfId="1789"/>
    <cellStyle name="표준 52 3 4" xfId="1790"/>
    <cellStyle name="표준 52 3 5" xfId="1788"/>
    <cellStyle name="표준 52 4" xfId="686"/>
    <cellStyle name="표준 52 4 2" xfId="913"/>
    <cellStyle name="표준 52 4 3" xfId="1792"/>
    <cellStyle name="표준 52 4 4" xfId="1793"/>
    <cellStyle name="표준 52 4 5" xfId="1791"/>
    <cellStyle name="표준 52 5" xfId="910"/>
    <cellStyle name="표준 52 6" xfId="1794"/>
    <cellStyle name="표준 52 7" xfId="1795"/>
    <cellStyle name="표준 52 8" xfId="1784"/>
    <cellStyle name="표준 52_계획도" xfId="1796"/>
    <cellStyle name="표준 53" xfId="687"/>
    <cellStyle name="표준 53 2" xfId="688"/>
    <cellStyle name="표준 53 2 2" xfId="915"/>
    <cellStyle name="표준 53 2 3" xfId="1799"/>
    <cellStyle name="표준 53 2 4" xfId="1800"/>
    <cellStyle name="표준 53 2 5" xfId="1798"/>
    <cellStyle name="표준 53 3" xfId="689"/>
    <cellStyle name="표준 53 3 2" xfId="916"/>
    <cellStyle name="표준 53 3 3" xfId="1802"/>
    <cellStyle name="표준 53 3 4" xfId="1803"/>
    <cellStyle name="표준 53 3 5" xfId="1801"/>
    <cellStyle name="표준 53 4" xfId="690"/>
    <cellStyle name="표준 53 4 2" xfId="917"/>
    <cellStyle name="표준 53 4 3" xfId="1805"/>
    <cellStyle name="표준 53 4 4" xfId="1806"/>
    <cellStyle name="표준 53 4 5" xfId="1804"/>
    <cellStyle name="표준 53 5" xfId="914"/>
    <cellStyle name="표준 53 6" xfId="1807"/>
    <cellStyle name="표준 53 7" xfId="1808"/>
    <cellStyle name="표준 53 8" xfId="1797"/>
    <cellStyle name="표준 53_계획도" xfId="1809"/>
    <cellStyle name="표준 54" xfId="691"/>
    <cellStyle name="표준 54 2" xfId="692"/>
    <cellStyle name="표준 54 2 2" xfId="919"/>
    <cellStyle name="표준 54 2 3" xfId="1812"/>
    <cellStyle name="표준 54 2 4" xfId="1813"/>
    <cellStyle name="표준 54 2 5" xfId="1811"/>
    <cellStyle name="표준 54 3" xfId="693"/>
    <cellStyle name="표준 54 3 2" xfId="920"/>
    <cellStyle name="표준 54 3 3" xfId="1815"/>
    <cellStyle name="표준 54 3 4" xfId="1816"/>
    <cellStyle name="표준 54 3 5" xfId="1814"/>
    <cellStyle name="표준 54 4" xfId="694"/>
    <cellStyle name="표준 54 4 2" xfId="921"/>
    <cellStyle name="표준 54 4 3" xfId="1818"/>
    <cellStyle name="표준 54 4 4" xfId="1819"/>
    <cellStyle name="표준 54 4 5" xfId="1817"/>
    <cellStyle name="표준 54 5" xfId="918"/>
    <cellStyle name="표준 54 6" xfId="1820"/>
    <cellStyle name="표준 54 7" xfId="1821"/>
    <cellStyle name="표준 54 8" xfId="1810"/>
    <cellStyle name="표준 54_계획도" xfId="1822"/>
    <cellStyle name="표준 55" xfId="695"/>
    <cellStyle name="표준 55 2" xfId="696"/>
    <cellStyle name="표준 55 2 2" xfId="923"/>
    <cellStyle name="표준 55 2 3" xfId="1825"/>
    <cellStyle name="표준 55 2 4" xfId="1826"/>
    <cellStyle name="표준 55 2 5" xfId="1824"/>
    <cellStyle name="표준 55 3" xfId="697"/>
    <cellStyle name="표준 55 3 2" xfId="924"/>
    <cellStyle name="표준 55 3 3" xfId="1828"/>
    <cellStyle name="표준 55 3 4" xfId="1829"/>
    <cellStyle name="표준 55 3 5" xfId="1827"/>
    <cellStyle name="표준 55 4" xfId="698"/>
    <cellStyle name="표준 55 4 2" xfId="925"/>
    <cellStyle name="표준 55 4 3" xfId="1831"/>
    <cellStyle name="표준 55 4 4" xfId="1832"/>
    <cellStyle name="표준 55 4 5" xfId="1830"/>
    <cellStyle name="표준 55 5" xfId="922"/>
    <cellStyle name="표준 55 6" xfId="1833"/>
    <cellStyle name="표준 55 7" xfId="1834"/>
    <cellStyle name="표준 55 8" xfId="1823"/>
    <cellStyle name="표준 55_계획도" xfId="1835"/>
    <cellStyle name="표준 56" xfId="699"/>
    <cellStyle name="표준 56 2" xfId="700"/>
    <cellStyle name="표준 56 2 2" xfId="927"/>
    <cellStyle name="표준 56 2 3" xfId="1838"/>
    <cellStyle name="표준 56 2 4" xfId="1839"/>
    <cellStyle name="표준 56 2 5" xfId="1837"/>
    <cellStyle name="표준 56 3" xfId="701"/>
    <cellStyle name="표준 56 3 2" xfId="928"/>
    <cellStyle name="표준 56 3 3" xfId="1841"/>
    <cellStyle name="표준 56 3 4" xfId="1842"/>
    <cellStyle name="표준 56 3 5" xfId="1840"/>
    <cellStyle name="표준 56 4" xfId="702"/>
    <cellStyle name="표준 56 4 2" xfId="929"/>
    <cellStyle name="표준 56 4 3" xfId="1844"/>
    <cellStyle name="표준 56 4 4" xfId="1845"/>
    <cellStyle name="표준 56 4 5" xfId="1843"/>
    <cellStyle name="표준 56 5" xfId="926"/>
    <cellStyle name="표준 56 6" xfId="1846"/>
    <cellStyle name="표준 56 7" xfId="1847"/>
    <cellStyle name="표준 56 8" xfId="1836"/>
    <cellStyle name="표준 56_계획도" xfId="1848"/>
    <cellStyle name="표준 57" xfId="703"/>
    <cellStyle name="표준 57 2" xfId="704"/>
    <cellStyle name="표준 57 2 2" xfId="931"/>
    <cellStyle name="표준 57 2 3" xfId="1851"/>
    <cellStyle name="표준 57 2 4" xfId="1852"/>
    <cellStyle name="표준 57 2 5" xfId="1850"/>
    <cellStyle name="표준 57 3" xfId="705"/>
    <cellStyle name="표준 57 3 2" xfId="932"/>
    <cellStyle name="표준 57 3 3" xfId="1854"/>
    <cellStyle name="표준 57 3 4" xfId="1855"/>
    <cellStyle name="표준 57 3 5" xfId="1853"/>
    <cellStyle name="표준 57 4" xfId="706"/>
    <cellStyle name="표준 57 4 2" xfId="933"/>
    <cellStyle name="표준 57 4 3" xfId="1857"/>
    <cellStyle name="표준 57 4 4" xfId="1858"/>
    <cellStyle name="표준 57 4 5" xfId="1856"/>
    <cellStyle name="표준 57 5" xfId="930"/>
    <cellStyle name="표준 57 6" xfId="1859"/>
    <cellStyle name="표준 57 7" xfId="1860"/>
    <cellStyle name="표준 57 8" xfId="1849"/>
    <cellStyle name="표준 57_계획도" xfId="1861"/>
    <cellStyle name="표준 58" xfId="707"/>
    <cellStyle name="표준 58 2" xfId="708"/>
    <cellStyle name="표준 58 2 2" xfId="935"/>
    <cellStyle name="표준 58 2 3" xfId="1864"/>
    <cellStyle name="표준 58 2 4" xfId="1865"/>
    <cellStyle name="표준 58 2 5" xfId="1863"/>
    <cellStyle name="표준 58 3" xfId="709"/>
    <cellStyle name="표준 58 3 2" xfId="936"/>
    <cellStyle name="표준 58 3 3" xfId="1867"/>
    <cellStyle name="표준 58 3 4" xfId="1868"/>
    <cellStyle name="표준 58 3 5" xfId="1866"/>
    <cellStyle name="표준 58 4" xfId="710"/>
    <cellStyle name="표준 58 4 2" xfId="937"/>
    <cellStyle name="표준 58 4 3" xfId="1870"/>
    <cellStyle name="표준 58 4 4" xfId="1871"/>
    <cellStyle name="표준 58 4 5" xfId="1869"/>
    <cellStyle name="표준 58 5" xfId="934"/>
    <cellStyle name="표준 58 6" xfId="1872"/>
    <cellStyle name="표준 58 7" xfId="1873"/>
    <cellStyle name="표준 58 8" xfId="1862"/>
    <cellStyle name="표준 58_계획도" xfId="1874"/>
    <cellStyle name="표준 59" xfId="711"/>
    <cellStyle name="표준 59 2" xfId="712"/>
    <cellStyle name="표준 59 2 2" xfId="939"/>
    <cellStyle name="표준 59 2 3" xfId="1877"/>
    <cellStyle name="표준 59 2 4" xfId="1878"/>
    <cellStyle name="표준 59 2 5" xfId="1876"/>
    <cellStyle name="표준 59 3" xfId="713"/>
    <cellStyle name="표준 59 3 2" xfId="940"/>
    <cellStyle name="표준 59 3 3" xfId="1880"/>
    <cellStyle name="표준 59 3 4" xfId="1881"/>
    <cellStyle name="표준 59 3 5" xfId="1879"/>
    <cellStyle name="표준 59 4" xfId="714"/>
    <cellStyle name="표준 59 4 2" xfId="941"/>
    <cellStyle name="표준 59 4 3" xfId="1883"/>
    <cellStyle name="표준 59 4 4" xfId="1884"/>
    <cellStyle name="표준 59 4 5" xfId="1882"/>
    <cellStyle name="표준 59 5" xfId="938"/>
    <cellStyle name="표준 59 6" xfId="1885"/>
    <cellStyle name="표준 59 7" xfId="1886"/>
    <cellStyle name="표준 59 8" xfId="1875"/>
    <cellStyle name="표준 59_계획도" xfId="1887"/>
    <cellStyle name="표준 6" xfId="203"/>
    <cellStyle name="표준 6 2" xfId="715"/>
    <cellStyle name="표준 6 2 2" xfId="1889"/>
    <cellStyle name="표준 6 3" xfId="942"/>
    <cellStyle name="표준 6 3 2" xfId="1890"/>
    <cellStyle name="표준 6 4" xfId="1891"/>
    <cellStyle name="표준 6 5" xfId="1888"/>
    <cellStyle name="표준 60" xfId="716"/>
    <cellStyle name="표준 60 2" xfId="717"/>
    <cellStyle name="표준 60 2 2" xfId="944"/>
    <cellStyle name="표준 60 2 3" xfId="1894"/>
    <cellStyle name="표준 60 2 4" xfId="1895"/>
    <cellStyle name="표준 60 2 5" xfId="1893"/>
    <cellStyle name="표준 60 3" xfId="718"/>
    <cellStyle name="표준 60 3 2" xfId="945"/>
    <cellStyle name="표준 60 3 3" xfId="1897"/>
    <cellStyle name="표준 60 3 4" xfId="1898"/>
    <cellStyle name="표준 60 3 5" xfId="1896"/>
    <cellStyle name="표준 60 4" xfId="719"/>
    <cellStyle name="표준 60 4 2" xfId="946"/>
    <cellStyle name="표준 60 4 3" xfId="1900"/>
    <cellStyle name="표준 60 4 4" xfId="1901"/>
    <cellStyle name="표준 60 4 5" xfId="1899"/>
    <cellStyle name="표준 60 5" xfId="943"/>
    <cellStyle name="표준 60 6" xfId="1902"/>
    <cellStyle name="표준 60 7" xfId="1903"/>
    <cellStyle name="표준 60 8" xfId="1892"/>
    <cellStyle name="표준 60_계획도" xfId="1904"/>
    <cellStyle name="표준 61" xfId="720"/>
    <cellStyle name="표준 61 2" xfId="721"/>
    <cellStyle name="표준 61 2 2" xfId="948"/>
    <cellStyle name="표준 61 2 3" xfId="1907"/>
    <cellStyle name="표준 61 2 4" xfId="1908"/>
    <cellStyle name="표준 61 2 5" xfId="1906"/>
    <cellStyle name="표준 61 3" xfId="722"/>
    <cellStyle name="표준 61 3 2" xfId="949"/>
    <cellStyle name="표준 61 3 3" xfId="1910"/>
    <cellStyle name="표준 61 3 4" xfId="1911"/>
    <cellStyle name="표준 61 3 5" xfId="1909"/>
    <cellStyle name="표준 61 4" xfId="723"/>
    <cellStyle name="표준 61 4 2" xfId="950"/>
    <cellStyle name="표준 61 4 3" xfId="1913"/>
    <cellStyle name="표준 61 4 4" xfId="1914"/>
    <cellStyle name="표준 61 4 5" xfId="1912"/>
    <cellStyle name="표준 61 5" xfId="947"/>
    <cellStyle name="표준 61 6" xfId="1915"/>
    <cellStyle name="표준 61 7" xfId="1916"/>
    <cellStyle name="표준 61 8" xfId="1905"/>
    <cellStyle name="표준 61_계획도" xfId="1917"/>
    <cellStyle name="표준 62" xfId="724"/>
    <cellStyle name="표준 62 2" xfId="951"/>
    <cellStyle name="표준 62 3" xfId="1919"/>
    <cellStyle name="표준 62 4" xfId="1920"/>
    <cellStyle name="표준 62 5" xfId="1918"/>
    <cellStyle name="표준 63" xfId="725"/>
    <cellStyle name="표준 63 2" xfId="952"/>
    <cellStyle name="표준 63 3" xfId="1922"/>
    <cellStyle name="표준 63 4" xfId="1923"/>
    <cellStyle name="표준 63 5" xfId="1921"/>
    <cellStyle name="표준 64" xfId="726"/>
    <cellStyle name="표준 64 2" xfId="953"/>
    <cellStyle name="표준 64 3" xfId="1925"/>
    <cellStyle name="표준 64 4" xfId="1926"/>
    <cellStyle name="표준 64 5" xfId="1924"/>
    <cellStyle name="표준 65" xfId="727"/>
    <cellStyle name="표준 65 2" xfId="954"/>
    <cellStyle name="표준 65 3" xfId="1928"/>
    <cellStyle name="표준 65 4" xfId="1929"/>
    <cellStyle name="표준 65 5" xfId="1927"/>
    <cellStyle name="표준 66" xfId="728"/>
    <cellStyle name="표준 66 2" xfId="955"/>
    <cellStyle name="표준 66 3" xfId="1931"/>
    <cellStyle name="표준 66 4" xfId="1932"/>
    <cellStyle name="표준 66 5" xfId="1930"/>
    <cellStyle name="표준 67" xfId="729"/>
    <cellStyle name="표준 67 2" xfId="956"/>
    <cellStyle name="표준 67 3" xfId="1934"/>
    <cellStyle name="표준 67 4" xfId="1935"/>
    <cellStyle name="표준 67 5" xfId="1933"/>
    <cellStyle name="표준 68" xfId="730"/>
    <cellStyle name="표준 68 2" xfId="957"/>
    <cellStyle name="표준 68 3" xfId="1937"/>
    <cellStyle name="표준 68 4" xfId="1938"/>
    <cellStyle name="표준 68 5" xfId="1936"/>
    <cellStyle name="표준 69" xfId="731"/>
    <cellStyle name="표준 69 2" xfId="958"/>
    <cellStyle name="표준 69 3" xfId="1940"/>
    <cellStyle name="표준 69 4" xfId="1941"/>
    <cellStyle name="표준 69 5" xfId="1939"/>
    <cellStyle name="표준 7" xfId="204"/>
    <cellStyle name="표준 7 2" xfId="732"/>
    <cellStyle name="표준 7 2 2" xfId="1943"/>
    <cellStyle name="표준 7 3" xfId="959"/>
    <cellStyle name="표준 7 3 2" xfId="1944"/>
    <cellStyle name="표준 7 4" xfId="1945"/>
    <cellStyle name="표준 7 5" xfId="1942"/>
    <cellStyle name="표준 70" xfId="733"/>
    <cellStyle name="표준 70 2" xfId="960"/>
    <cellStyle name="표준 70 3" xfId="1947"/>
    <cellStyle name="표준 70 4" xfId="1948"/>
    <cellStyle name="표준 70 5" xfId="1946"/>
    <cellStyle name="표준 71" xfId="734"/>
    <cellStyle name="표준 71 2" xfId="961"/>
    <cellStyle name="표준 71 3" xfId="1950"/>
    <cellStyle name="표준 71 4" xfId="1951"/>
    <cellStyle name="표준 71 5" xfId="1949"/>
    <cellStyle name="표준 72" xfId="735"/>
    <cellStyle name="표준 72 2" xfId="962"/>
    <cellStyle name="표준 72 3" xfId="1953"/>
    <cellStyle name="표준 72 4" xfId="1954"/>
    <cellStyle name="표준 72 5" xfId="1952"/>
    <cellStyle name="표준 73" xfId="736"/>
    <cellStyle name="표준 73 2" xfId="963"/>
    <cellStyle name="표준 73 3" xfId="1956"/>
    <cellStyle name="표준 73 4" xfId="1957"/>
    <cellStyle name="표준 73 5" xfId="1955"/>
    <cellStyle name="표준 74" xfId="737"/>
    <cellStyle name="표준 74 2" xfId="964"/>
    <cellStyle name="표준 74 3" xfId="1959"/>
    <cellStyle name="표준 74 4" xfId="1960"/>
    <cellStyle name="표준 74 5" xfId="1958"/>
    <cellStyle name="표준 75" xfId="738"/>
    <cellStyle name="표준 75 2" xfId="965"/>
    <cellStyle name="표준 75 3" xfId="1962"/>
    <cellStyle name="표준 75 4" xfId="1963"/>
    <cellStyle name="표준 75 5" xfId="1961"/>
    <cellStyle name="표준 76" xfId="739"/>
    <cellStyle name="표준 76 2" xfId="966"/>
    <cellStyle name="표준 76 3" xfId="1965"/>
    <cellStyle name="표준 76 4" xfId="1966"/>
    <cellStyle name="표준 76 5" xfId="1964"/>
    <cellStyle name="표준 77" xfId="740"/>
    <cellStyle name="표준 77 2" xfId="967"/>
    <cellStyle name="표준 77 3" xfId="1968"/>
    <cellStyle name="표준 77 4" xfId="1969"/>
    <cellStyle name="표준 77 5" xfId="1967"/>
    <cellStyle name="표준 78" xfId="741"/>
    <cellStyle name="표준 78 2" xfId="968"/>
    <cellStyle name="표준 78 3" xfId="1971"/>
    <cellStyle name="표준 78 4" xfId="1972"/>
    <cellStyle name="표준 78 5" xfId="1970"/>
    <cellStyle name="표준 79" xfId="742"/>
    <cellStyle name="표준 79 2" xfId="969"/>
    <cellStyle name="표준 79 3" xfId="1974"/>
    <cellStyle name="표준 79 4" xfId="1975"/>
    <cellStyle name="표준 79 5" xfId="1973"/>
    <cellStyle name="표준 8" xfId="205"/>
    <cellStyle name="표준 8 2" xfId="743"/>
    <cellStyle name="표준 8 2 2" xfId="1977"/>
    <cellStyle name="표준 8 3" xfId="970"/>
    <cellStyle name="표준 8 3 2" xfId="1978"/>
    <cellStyle name="표준 8 4" xfId="1979"/>
    <cellStyle name="표준 8 5" xfId="1976"/>
    <cellStyle name="표준 80" xfId="744"/>
    <cellStyle name="표준 80 2" xfId="971"/>
    <cellStyle name="표준 80 3" xfId="1981"/>
    <cellStyle name="표준 80 4" xfId="1982"/>
    <cellStyle name="표준 80 5" xfId="1980"/>
    <cellStyle name="표준 81" xfId="745"/>
    <cellStyle name="표준 81 2" xfId="972"/>
    <cellStyle name="표준 81 3" xfId="1984"/>
    <cellStyle name="표준 81 4" xfId="1985"/>
    <cellStyle name="표준 81 5" xfId="1983"/>
    <cellStyle name="표준 82" xfId="746"/>
    <cellStyle name="표준 82 2" xfId="973"/>
    <cellStyle name="표준 82 3" xfId="1987"/>
    <cellStyle name="표준 82 4" xfId="1988"/>
    <cellStyle name="표준 82 5" xfId="1986"/>
    <cellStyle name="표준 83" xfId="747"/>
    <cellStyle name="표준 83 2" xfId="974"/>
    <cellStyle name="표준 83 3" xfId="1990"/>
    <cellStyle name="표준 83 4" xfId="1991"/>
    <cellStyle name="표준 83 5" xfId="1989"/>
    <cellStyle name="표준 84" xfId="748"/>
    <cellStyle name="표준 84 2" xfId="975"/>
    <cellStyle name="표준 84 3" xfId="1993"/>
    <cellStyle name="표준 84 4" xfId="1994"/>
    <cellStyle name="표준 84 5" xfId="1992"/>
    <cellStyle name="표준 85" xfId="749"/>
    <cellStyle name="표준 85 2" xfId="976"/>
    <cellStyle name="표준 85 3" xfId="1996"/>
    <cellStyle name="표준 85 4" xfId="1997"/>
    <cellStyle name="표준 85 5" xfId="1995"/>
    <cellStyle name="표준 86" xfId="750"/>
    <cellStyle name="표준 86 2" xfId="977"/>
    <cellStyle name="표준 86 3" xfId="1999"/>
    <cellStyle name="표준 86 4" xfId="2000"/>
    <cellStyle name="표준 86 5" xfId="1998"/>
    <cellStyle name="표준 87" xfId="751"/>
    <cellStyle name="표준 87 2" xfId="978"/>
    <cellStyle name="표준 87 3" xfId="2002"/>
    <cellStyle name="표준 87 4" xfId="2003"/>
    <cellStyle name="표준 87 5" xfId="2001"/>
    <cellStyle name="표준 88" xfId="752"/>
    <cellStyle name="표준 88 2" xfId="979"/>
    <cellStyle name="표준 88 3" xfId="2005"/>
    <cellStyle name="표준 88 4" xfId="2006"/>
    <cellStyle name="표준 88 5" xfId="2004"/>
    <cellStyle name="표준 89" xfId="753"/>
    <cellStyle name="표준 89 2" xfId="980"/>
    <cellStyle name="표준 89 3" xfId="2008"/>
    <cellStyle name="표준 89 4" xfId="2009"/>
    <cellStyle name="표준 89 5" xfId="2007"/>
    <cellStyle name="표준 9" xfId="206"/>
    <cellStyle name="표준 9 2" xfId="754"/>
    <cellStyle name="표준 9 2 2" xfId="2011"/>
    <cellStyle name="표준 9 3" xfId="981"/>
    <cellStyle name="표준 9 3 2" xfId="2012"/>
    <cellStyle name="표준 9 4" xfId="2013"/>
    <cellStyle name="표준 9 5" xfId="2010"/>
    <cellStyle name="표준 90" xfId="755"/>
    <cellStyle name="표준 90 2" xfId="982"/>
    <cellStyle name="표준 90 3" xfId="2015"/>
    <cellStyle name="표준 90 4" xfId="2016"/>
    <cellStyle name="표준 90 5" xfId="2014"/>
    <cellStyle name="표준 91" xfId="756"/>
    <cellStyle name="표준 91 2" xfId="983"/>
    <cellStyle name="표준 91 3" xfId="2018"/>
    <cellStyle name="표준 91 4" xfId="2019"/>
    <cellStyle name="표준 91 5" xfId="2017"/>
    <cellStyle name="표준 92" xfId="757"/>
    <cellStyle name="표준 92 2" xfId="984"/>
    <cellStyle name="표준 92 3" xfId="2021"/>
    <cellStyle name="표준 92 4" xfId="2022"/>
    <cellStyle name="표준 92 5" xfId="2020"/>
    <cellStyle name="표준 93" xfId="758"/>
    <cellStyle name="표준 93 2" xfId="985"/>
    <cellStyle name="표준 93 3" xfId="2024"/>
    <cellStyle name="표준 93 4" xfId="2023"/>
    <cellStyle name="표준 93 5" xfId="8661"/>
    <cellStyle name="표준 94" xfId="759"/>
    <cellStyle name="표준 94 2" xfId="986"/>
    <cellStyle name="표준 94 3" xfId="2026"/>
    <cellStyle name="표준 94 4" xfId="2025"/>
    <cellStyle name="표준 95" xfId="760"/>
    <cellStyle name="표준 95 2" xfId="987"/>
    <cellStyle name="표준 95 3" xfId="2028"/>
    <cellStyle name="표준 95 4" xfId="2027"/>
    <cellStyle name="표준 96" xfId="761"/>
    <cellStyle name="표준 96 2" xfId="988"/>
    <cellStyle name="표준 96 3" xfId="2030"/>
    <cellStyle name="표준 96 4" xfId="2031"/>
    <cellStyle name="표준 96 5" xfId="2029"/>
    <cellStyle name="표준 97" xfId="762"/>
    <cellStyle name="표준 97 2" xfId="989"/>
    <cellStyle name="표준 97 3" xfId="2033"/>
    <cellStyle name="표준 97 4" xfId="2032"/>
    <cellStyle name="표준 98" xfId="763"/>
    <cellStyle name="표준 98 2" xfId="990"/>
    <cellStyle name="표준 98 3" xfId="2035"/>
    <cellStyle name="표준 98 4" xfId="2036"/>
    <cellStyle name="표준 98 5" xfId="2034"/>
    <cellStyle name="표준 99" xfId="764"/>
    <cellStyle name="표준 99 2" xfId="991"/>
    <cellStyle name="표준 99 3" xfId="2038"/>
    <cellStyle name="표준 99 4" xfId="2039"/>
    <cellStyle name="표준 99 5" xfId="2037"/>
    <cellStyle name="標準_Akia(F）-8" xfId="207"/>
    <cellStyle name="표준_표준도시원단위(1991-2002)0817_1.원단위추정(특광역시)_2.원단위추정(경기도)" xfId="8584"/>
    <cellStyle name="표준_표준도시원단위(1991-2002)0817_2.원단위추정(경기도)_1.원단위추정(특광역시)" xfId="24"/>
    <cellStyle name="하이퍼링크 2" xfId="343"/>
    <cellStyle name="하이퍼링크 2 2" xfId="2040"/>
    <cellStyle name="하이퍼링크 3" xfId="992"/>
    <cellStyle name="하이퍼링크 3 2" xfId="2041"/>
    <cellStyle name="하이퍼링크 4" xfId="1029"/>
    <cellStyle name="합산" xfId="25"/>
    <cellStyle name="합산 2" xfId="208"/>
    <cellStyle name="합산_001. 시계열에 의한 인구" xfId="209"/>
    <cellStyle name="화폐기호" xfId="26"/>
    <cellStyle name="화폐기호 2" xfId="211"/>
    <cellStyle name="화폐기호_001. 시계열에 의한 인구" xfId="212"/>
    <cellStyle name="화폐기호0" xfId="27"/>
    <cellStyle name="화폐기호0 2" xfId="214"/>
    <cellStyle name="화폐기호0_001. 시계열에 의한 인구" xfId="215"/>
  </cellStyles>
  <dxfs count="2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'홍성군(가정)'!$B$3</c:f>
              <c:strCache>
                <c:ptCount val="1"/>
                <c:pt idx="0">
                  <c:v>과거자료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'홍성군(가정)'!$A$4:$A$44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'홍성군(가정)'!$B$4:$B$44</c:f>
              <c:numCache>
                <c:formatCode>_(* #,##0_);_(* \(#,##0\);_(* "-"_);_(@_)</c:formatCode>
                <c:ptCount val="41"/>
                <c:pt idx="0">
                  <c:v>99.119568304458966</c:v>
                </c:pt>
                <c:pt idx="1">
                  <c:v>63.828905193175508</c:v>
                </c:pt>
                <c:pt idx="2">
                  <c:v>96.093401739881912</c:v>
                </c:pt>
                <c:pt idx="3">
                  <c:v>91.739604562374311</c:v>
                </c:pt>
                <c:pt idx="4">
                  <c:v>90.378338343396905</c:v>
                </c:pt>
                <c:pt idx="5">
                  <c:v>97.255844759158933</c:v>
                </c:pt>
                <c:pt idx="6">
                  <c:v>97.933237635531626</c:v>
                </c:pt>
                <c:pt idx="7">
                  <c:v>100.19887083126848</c:v>
                </c:pt>
                <c:pt idx="8">
                  <c:v>108.73694514936309</c:v>
                </c:pt>
                <c:pt idx="9">
                  <c:v>105.6594969679462</c:v>
                </c:pt>
                <c:pt idx="10">
                  <c:v>114.95515708032404</c:v>
                </c:pt>
                <c:pt idx="11">
                  <c:v>116.27906976744185</c:v>
                </c:pt>
                <c:pt idx="12">
                  <c:v>125.13352128460609</c:v>
                </c:pt>
                <c:pt idx="13">
                  <c:v>149.52629672696773</c:v>
                </c:pt>
                <c:pt idx="14">
                  <c:v>150.00361977846958</c:v>
                </c:pt>
                <c:pt idx="15">
                  <c:v>113.28018595529082</c:v>
                </c:pt>
                <c:pt idx="16">
                  <c:v>161.97026187965122</c:v>
                </c:pt>
                <c:pt idx="17">
                  <c:v>171.30097741826762</c:v>
                </c:pt>
                <c:pt idx="18">
                  <c:v>161.94015255231761</c:v>
                </c:pt>
                <c:pt idx="19">
                  <c:v>166.97146363915311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'홍성군(가정)'!$C$3</c:f>
              <c:strCache>
                <c:ptCount val="1"/>
                <c:pt idx="0">
                  <c:v>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'홍성군(가정)'!$C$4:$C$44</c:f>
              <c:numCache>
                <c:formatCode>#,##0_ </c:formatCode>
                <c:ptCount val="41"/>
                <c:pt idx="0" formatCode="_(* #,##0_);_(* \(#,##0\);_(* &quot;-&quot;_);_(@_)">
                  <c:v>75</c:v>
                </c:pt>
                <c:pt idx="1">
                  <c:v>79</c:v>
                </c:pt>
                <c:pt idx="2">
                  <c:v>84</c:v>
                </c:pt>
                <c:pt idx="3">
                  <c:v>89</c:v>
                </c:pt>
                <c:pt idx="4">
                  <c:v>93</c:v>
                </c:pt>
                <c:pt idx="5">
                  <c:v>98</c:v>
                </c:pt>
                <c:pt idx="6">
                  <c:v>103</c:v>
                </c:pt>
                <c:pt idx="7">
                  <c:v>107</c:v>
                </c:pt>
                <c:pt idx="8">
                  <c:v>112</c:v>
                </c:pt>
                <c:pt idx="9">
                  <c:v>117</c:v>
                </c:pt>
                <c:pt idx="10">
                  <c:v>121</c:v>
                </c:pt>
                <c:pt idx="11">
                  <c:v>126</c:v>
                </c:pt>
                <c:pt idx="12">
                  <c:v>131</c:v>
                </c:pt>
                <c:pt idx="13">
                  <c:v>136</c:v>
                </c:pt>
                <c:pt idx="14">
                  <c:v>140</c:v>
                </c:pt>
                <c:pt idx="15">
                  <c:v>145</c:v>
                </c:pt>
                <c:pt idx="16">
                  <c:v>150</c:v>
                </c:pt>
                <c:pt idx="17">
                  <c:v>154</c:v>
                </c:pt>
                <c:pt idx="18">
                  <c:v>159</c:v>
                </c:pt>
                <c:pt idx="19">
                  <c:v>164</c:v>
                </c:pt>
                <c:pt idx="20">
                  <c:v>168</c:v>
                </c:pt>
                <c:pt idx="21">
                  <c:v>173</c:v>
                </c:pt>
                <c:pt idx="22">
                  <c:v>178</c:v>
                </c:pt>
                <c:pt idx="23">
                  <c:v>182</c:v>
                </c:pt>
                <c:pt idx="24">
                  <c:v>187</c:v>
                </c:pt>
                <c:pt idx="25">
                  <c:v>192</c:v>
                </c:pt>
                <c:pt idx="26">
                  <c:v>197</c:v>
                </c:pt>
                <c:pt idx="27">
                  <c:v>201</c:v>
                </c:pt>
                <c:pt idx="28">
                  <c:v>206</c:v>
                </c:pt>
                <c:pt idx="29">
                  <c:v>211</c:v>
                </c:pt>
                <c:pt idx="30">
                  <c:v>215</c:v>
                </c:pt>
                <c:pt idx="31">
                  <c:v>220</c:v>
                </c:pt>
                <c:pt idx="32">
                  <c:v>225</c:v>
                </c:pt>
                <c:pt idx="33">
                  <c:v>229</c:v>
                </c:pt>
                <c:pt idx="34">
                  <c:v>234</c:v>
                </c:pt>
                <c:pt idx="35">
                  <c:v>239</c:v>
                </c:pt>
                <c:pt idx="36">
                  <c:v>243</c:v>
                </c:pt>
                <c:pt idx="37">
                  <c:v>248</c:v>
                </c:pt>
                <c:pt idx="38">
                  <c:v>253</c:v>
                </c:pt>
                <c:pt idx="39">
                  <c:v>258</c:v>
                </c:pt>
                <c:pt idx="40">
                  <c:v>262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'홍성군(가정)'!$D$3</c:f>
              <c:strCache>
                <c:ptCount val="1"/>
                <c:pt idx="0">
                  <c:v>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'홍성군(가정)'!$D$4:$D$44</c:f>
              <c:numCache>
                <c:formatCode>#,##0_ </c:formatCode>
                <c:ptCount val="41"/>
                <c:pt idx="0" formatCode="_(* #,##0_);_(* \(#,##0\);_(* &quot;-&quot;_);_(@_)">
                  <c:v>79</c:v>
                </c:pt>
                <c:pt idx="1">
                  <c:v>83</c:v>
                </c:pt>
                <c:pt idx="2">
                  <c:v>86</c:v>
                </c:pt>
                <c:pt idx="3">
                  <c:v>89</c:v>
                </c:pt>
                <c:pt idx="4">
                  <c:v>93</c:v>
                </c:pt>
                <c:pt idx="5">
                  <c:v>97</c:v>
                </c:pt>
                <c:pt idx="6">
                  <c:v>101</c:v>
                </c:pt>
                <c:pt idx="7">
                  <c:v>105</c:v>
                </c:pt>
                <c:pt idx="8">
                  <c:v>109</c:v>
                </c:pt>
                <c:pt idx="9">
                  <c:v>113</c:v>
                </c:pt>
                <c:pt idx="10">
                  <c:v>118</c:v>
                </c:pt>
                <c:pt idx="11">
                  <c:v>122</c:v>
                </c:pt>
                <c:pt idx="12">
                  <c:v>127</c:v>
                </c:pt>
                <c:pt idx="13">
                  <c:v>133</c:v>
                </c:pt>
                <c:pt idx="14">
                  <c:v>138</c:v>
                </c:pt>
                <c:pt idx="15">
                  <c:v>143</c:v>
                </c:pt>
                <c:pt idx="16">
                  <c:v>149</c:v>
                </c:pt>
                <c:pt idx="17">
                  <c:v>155</c:v>
                </c:pt>
                <c:pt idx="18">
                  <c:v>161</c:v>
                </c:pt>
                <c:pt idx="19">
                  <c:v>168</c:v>
                </c:pt>
                <c:pt idx="20">
                  <c:v>175</c:v>
                </c:pt>
                <c:pt idx="21">
                  <c:v>182</c:v>
                </c:pt>
                <c:pt idx="22">
                  <c:v>189</c:v>
                </c:pt>
                <c:pt idx="23">
                  <c:v>197</c:v>
                </c:pt>
                <c:pt idx="24">
                  <c:v>205</c:v>
                </c:pt>
                <c:pt idx="25">
                  <c:v>213</c:v>
                </c:pt>
                <c:pt idx="26">
                  <c:v>222</c:v>
                </c:pt>
                <c:pt idx="27">
                  <c:v>230</c:v>
                </c:pt>
                <c:pt idx="28">
                  <c:v>240</c:v>
                </c:pt>
                <c:pt idx="29">
                  <c:v>249</c:v>
                </c:pt>
                <c:pt idx="30">
                  <c:v>259</c:v>
                </c:pt>
                <c:pt idx="31">
                  <c:v>270</c:v>
                </c:pt>
                <c:pt idx="32">
                  <c:v>281</c:v>
                </c:pt>
                <c:pt idx="33">
                  <c:v>292</c:v>
                </c:pt>
                <c:pt idx="34">
                  <c:v>304</c:v>
                </c:pt>
                <c:pt idx="35">
                  <c:v>316</c:v>
                </c:pt>
                <c:pt idx="36">
                  <c:v>329</c:v>
                </c:pt>
                <c:pt idx="37">
                  <c:v>342</c:v>
                </c:pt>
                <c:pt idx="38">
                  <c:v>356</c:v>
                </c:pt>
                <c:pt idx="39">
                  <c:v>370</c:v>
                </c:pt>
                <c:pt idx="40">
                  <c:v>385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'홍성군(가정)'!$E$3</c:f>
              <c:strCache>
                <c:ptCount val="1"/>
                <c:pt idx="0">
                  <c:v>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'홍성군(가정)'!$A$4:$A$44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'홍성군(가정)'!$E$4:$E$44</c:f>
              <c:numCache>
                <c:formatCode>#,##0_ </c:formatCode>
                <c:ptCount val="41"/>
                <c:pt idx="0" formatCode="_(* #,##0_);_(* \(#,##0\);_(* &quot;-&quot;_);_(@_)">
                  <c:v>81</c:v>
                </c:pt>
                <c:pt idx="1">
                  <c:v>83</c:v>
                </c:pt>
                <c:pt idx="2">
                  <c:v>86</c:v>
                </c:pt>
                <c:pt idx="3">
                  <c:v>89</c:v>
                </c:pt>
                <c:pt idx="4">
                  <c:v>92</c:v>
                </c:pt>
                <c:pt idx="5">
                  <c:v>95</c:v>
                </c:pt>
                <c:pt idx="6">
                  <c:v>99</c:v>
                </c:pt>
                <c:pt idx="7">
                  <c:v>103</c:v>
                </c:pt>
                <c:pt idx="8">
                  <c:v>107</c:v>
                </c:pt>
                <c:pt idx="9">
                  <c:v>111</c:v>
                </c:pt>
                <c:pt idx="10">
                  <c:v>116</c:v>
                </c:pt>
                <c:pt idx="11">
                  <c:v>121</c:v>
                </c:pt>
                <c:pt idx="12">
                  <c:v>126</c:v>
                </c:pt>
                <c:pt idx="13">
                  <c:v>131</c:v>
                </c:pt>
                <c:pt idx="14">
                  <c:v>137</c:v>
                </c:pt>
                <c:pt idx="15">
                  <c:v>143</c:v>
                </c:pt>
                <c:pt idx="16">
                  <c:v>150</c:v>
                </c:pt>
                <c:pt idx="17">
                  <c:v>157</c:v>
                </c:pt>
                <c:pt idx="18">
                  <c:v>164</c:v>
                </c:pt>
                <c:pt idx="19">
                  <c:v>172</c:v>
                </c:pt>
                <c:pt idx="20">
                  <c:v>181</c:v>
                </c:pt>
                <c:pt idx="21">
                  <c:v>190</c:v>
                </c:pt>
                <c:pt idx="22">
                  <c:v>199</c:v>
                </c:pt>
                <c:pt idx="23">
                  <c:v>209</c:v>
                </c:pt>
                <c:pt idx="24">
                  <c:v>220</c:v>
                </c:pt>
                <c:pt idx="25">
                  <c:v>231</c:v>
                </c:pt>
                <c:pt idx="26">
                  <c:v>244</c:v>
                </c:pt>
                <c:pt idx="27">
                  <c:v>256</c:v>
                </c:pt>
                <c:pt idx="28">
                  <c:v>270</c:v>
                </c:pt>
                <c:pt idx="29">
                  <c:v>285</c:v>
                </c:pt>
                <c:pt idx="30">
                  <c:v>300</c:v>
                </c:pt>
                <c:pt idx="31">
                  <c:v>317</c:v>
                </c:pt>
                <c:pt idx="32">
                  <c:v>334</c:v>
                </c:pt>
                <c:pt idx="33">
                  <c:v>353</c:v>
                </c:pt>
                <c:pt idx="34">
                  <c:v>373</c:v>
                </c:pt>
                <c:pt idx="35">
                  <c:v>394</c:v>
                </c:pt>
                <c:pt idx="36">
                  <c:v>417</c:v>
                </c:pt>
                <c:pt idx="37">
                  <c:v>441</c:v>
                </c:pt>
                <c:pt idx="38">
                  <c:v>466</c:v>
                </c:pt>
                <c:pt idx="39">
                  <c:v>493</c:v>
                </c:pt>
                <c:pt idx="40">
                  <c:v>522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'홍성군(가정)'!$F$3</c:f>
              <c:strCache>
                <c:ptCount val="1"/>
                <c:pt idx="0">
                  <c:v>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'홍성군(가정)'!$A$4:$A$44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'홍성군(가정)'!$F$4:$F$44</c:f>
              <c:numCache>
                <c:formatCode>#,##0_ </c:formatCode>
                <c:ptCount val="41"/>
                <c:pt idx="0" formatCode="_(* #,##0_);_(* \(#,##0\);_(* &quot;-&quot;_);_(@_)">
                  <c:v>70</c:v>
                </c:pt>
                <c:pt idx="1">
                  <c:v>76</c:v>
                </c:pt>
                <c:pt idx="2">
                  <c:v>81</c:v>
                </c:pt>
                <c:pt idx="3">
                  <c:v>86</c:v>
                </c:pt>
                <c:pt idx="4">
                  <c:v>91</c:v>
                </c:pt>
                <c:pt idx="5">
                  <c:v>96</c:v>
                </c:pt>
                <c:pt idx="6">
                  <c:v>100</c:v>
                </c:pt>
                <c:pt idx="7">
                  <c:v>105</c:v>
                </c:pt>
                <c:pt idx="8">
                  <c:v>109</c:v>
                </c:pt>
                <c:pt idx="9">
                  <c:v>114</c:v>
                </c:pt>
                <c:pt idx="10">
                  <c:v>118</c:v>
                </c:pt>
                <c:pt idx="11">
                  <c:v>122</c:v>
                </c:pt>
                <c:pt idx="12">
                  <c:v>126</c:v>
                </c:pt>
                <c:pt idx="13">
                  <c:v>131</c:v>
                </c:pt>
                <c:pt idx="14">
                  <c:v>135</c:v>
                </c:pt>
                <c:pt idx="15">
                  <c:v>139</c:v>
                </c:pt>
                <c:pt idx="16">
                  <c:v>143</c:v>
                </c:pt>
                <c:pt idx="17">
                  <c:v>147</c:v>
                </c:pt>
                <c:pt idx="18">
                  <c:v>151</c:v>
                </c:pt>
                <c:pt idx="19">
                  <c:v>155</c:v>
                </c:pt>
                <c:pt idx="20">
                  <c:v>159</c:v>
                </c:pt>
                <c:pt idx="21">
                  <c:v>163</c:v>
                </c:pt>
                <c:pt idx="22">
                  <c:v>167</c:v>
                </c:pt>
                <c:pt idx="23">
                  <c:v>171</c:v>
                </c:pt>
                <c:pt idx="24">
                  <c:v>175</c:v>
                </c:pt>
                <c:pt idx="25">
                  <c:v>179</c:v>
                </c:pt>
                <c:pt idx="26">
                  <c:v>183</c:v>
                </c:pt>
                <c:pt idx="27">
                  <c:v>186</c:v>
                </c:pt>
                <c:pt idx="28">
                  <c:v>190</c:v>
                </c:pt>
                <c:pt idx="29">
                  <c:v>194</c:v>
                </c:pt>
                <c:pt idx="30">
                  <c:v>198</c:v>
                </c:pt>
                <c:pt idx="31">
                  <c:v>201</c:v>
                </c:pt>
                <c:pt idx="32">
                  <c:v>205</c:v>
                </c:pt>
                <c:pt idx="33">
                  <c:v>209</c:v>
                </c:pt>
                <c:pt idx="34">
                  <c:v>213</c:v>
                </c:pt>
                <c:pt idx="35">
                  <c:v>216</c:v>
                </c:pt>
                <c:pt idx="36">
                  <c:v>220</c:v>
                </c:pt>
                <c:pt idx="37">
                  <c:v>224</c:v>
                </c:pt>
                <c:pt idx="38">
                  <c:v>227</c:v>
                </c:pt>
                <c:pt idx="39">
                  <c:v>231</c:v>
                </c:pt>
                <c:pt idx="40">
                  <c:v>235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'홍성군(가정)'!$G$3</c:f>
              <c:strCache>
                <c:ptCount val="1"/>
                <c:pt idx="0">
                  <c:v>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'홍성군(가정)'!$A$4:$A$44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'홍성군(가정)'!$G$4:$G$44</c:f>
              <c:numCache>
                <c:formatCode>#,##0_ </c:formatCode>
                <c:ptCount val="41"/>
                <c:pt idx="0" formatCode="_(* #,##0_);_(* \(#,##0\);_(* &quot;-&quot;_);_(@_)">
                  <c:v>78</c:v>
                </c:pt>
                <c:pt idx="1">
                  <c:v>81</c:v>
                </c:pt>
                <c:pt idx="2">
                  <c:v>85</c:v>
                </c:pt>
                <c:pt idx="3">
                  <c:v>89</c:v>
                </c:pt>
                <c:pt idx="4">
                  <c:v>93</c:v>
                </c:pt>
                <c:pt idx="5">
                  <c:v>97</c:v>
                </c:pt>
                <c:pt idx="6">
                  <c:v>101</c:v>
                </c:pt>
                <c:pt idx="7">
                  <c:v>106</c:v>
                </c:pt>
                <c:pt idx="8">
                  <c:v>110</c:v>
                </c:pt>
                <c:pt idx="9">
                  <c:v>115</c:v>
                </c:pt>
                <c:pt idx="10">
                  <c:v>119</c:v>
                </c:pt>
                <c:pt idx="11">
                  <c:v>124</c:v>
                </c:pt>
                <c:pt idx="12">
                  <c:v>129</c:v>
                </c:pt>
                <c:pt idx="13">
                  <c:v>134</c:v>
                </c:pt>
                <c:pt idx="14">
                  <c:v>139</c:v>
                </c:pt>
                <c:pt idx="15">
                  <c:v>144</c:v>
                </c:pt>
                <c:pt idx="16">
                  <c:v>150</c:v>
                </c:pt>
                <c:pt idx="17">
                  <c:v>155</c:v>
                </c:pt>
                <c:pt idx="18">
                  <c:v>160</c:v>
                </c:pt>
                <c:pt idx="19">
                  <c:v>166</c:v>
                </c:pt>
                <c:pt idx="20">
                  <c:v>171</c:v>
                </c:pt>
                <c:pt idx="21">
                  <c:v>177</c:v>
                </c:pt>
                <c:pt idx="22">
                  <c:v>183</c:v>
                </c:pt>
                <c:pt idx="23">
                  <c:v>189</c:v>
                </c:pt>
                <c:pt idx="24">
                  <c:v>194</c:v>
                </c:pt>
                <c:pt idx="25">
                  <c:v>200</c:v>
                </c:pt>
                <c:pt idx="26">
                  <c:v>206</c:v>
                </c:pt>
                <c:pt idx="27">
                  <c:v>212</c:v>
                </c:pt>
                <c:pt idx="28">
                  <c:v>218</c:v>
                </c:pt>
                <c:pt idx="29">
                  <c:v>223</c:v>
                </c:pt>
                <c:pt idx="30">
                  <c:v>229</c:v>
                </c:pt>
                <c:pt idx="31">
                  <c:v>235</c:v>
                </c:pt>
                <c:pt idx="32">
                  <c:v>241</c:v>
                </c:pt>
                <c:pt idx="33">
                  <c:v>246</c:v>
                </c:pt>
                <c:pt idx="34">
                  <c:v>252</c:v>
                </c:pt>
                <c:pt idx="35">
                  <c:v>257</c:v>
                </c:pt>
                <c:pt idx="36">
                  <c:v>263</c:v>
                </c:pt>
                <c:pt idx="37">
                  <c:v>268</c:v>
                </c:pt>
                <c:pt idx="38">
                  <c:v>273</c:v>
                </c:pt>
                <c:pt idx="39">
                  <c:v>279</c:v>
                </c:pt>
                <c:pt idx="40">
                  <c:v>284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'홍성군(가정)'!$H$3</c:f>
              <c:strCache>
                <c:ptCount val="1"/>
                <c:pt idx="0">
                  <c:v>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'홍성군(가정)'!$H$4:$H$44</c:f>
              <c:numCache>
                <c:formatCode>#,##0_ </c:formatCode>
                <c:ptCount val="41"/>
                <c:pt idx="0" formatCode="_(* #,##0_);_(* \(#,##0\);_(* &quot;-&quot;_);_(@_)">
                  <c:v>75</c:v>
                </c:pt>
                <c:pt idx="1">
                  <c:v>79</c:v>
                </c:pt>
                <c:pt idx="2">
                  <c:v>84</c:v>
                </c:pt>
                <c:pt idx="3">
                  <c:v>89</c:v>
                </c:pt>
                <c:pt idx="4">
                  <c:v>93</c:v>
                </c:pt>
                <c:pt idx="5">
                  <c:v>98</c:v>
                </c:pt>
                <c:pt idx="6">
                  <c:v>103</c:v>
                </c:pt>
                <c:pt idx="7">
                  <c:v>107</c:v>
                </c:pt>
                <c:pt idx="8">
                  <c:v>112</c:v>
                </c:pt>
                <c:pt idx="9">
                  <c:v>117</c:v>
                </c:pt>
                <c:pt idx="10">
                  <c:v>121</c:v>
                </c:pt>
                <c:pt idx="11">
                  <c:v>126</c:v>
                </c:pt>
                <c:pt idx="12">
                  <c:v>131</c:v>
                </c:pt>
                <c:pt idx="13">
                  <c:v>136</c:v>
                </c:pt>
                <c:pt idx="14">
                  <c:v>140</c:v>
                </c:pt>
                <c:pt idx="15">
                  <c:v>145</c:v>
                </c:pt>
                <c:pt idx="16">
                  <c:v>150</c:v>
                </c:pt>
                <c:pt idx="17">
                  <c:v>154</c:v>
                </c:pt>
                <c:pt idx="18">
                  <c:v>159</c:v>
                </c:pt>
                <c:pt idx="19">
                  <c:v>164</c:v>
                </c:pt>
                <c:pt idx="20">
                  <c:v>168</c:v>
                </c:pt>
                <c:pt idx="21">
                  <c:v>173</c:v>
                </c:pt>
                <c:pt idx="22">
                  <c:v>178</c:v>
                </c:pt>
                <c:pt idx="23">
                  <c:v>182</c:v>
                </c:pt>
                <c:pt idx="24">
                  <c:v>187</c:v>
                </c:pt>
                <c:pt idx="25">
                  <c:v>192</c:v>
                </c:pt>
                <c:pt idx="26">
                  <c:v>196</c:v>
                </c:pt>
                <c:pt idx="27">
                  <c:v>201</c:v>
                </c:pt>
                <c:pt idx="28">
                  <c:v>206</c:v>
                </c:pt>
                <c:pt idx="29">
                  <c:v>211</c:v>
                </c:pt>
                <c:pt idx="30">
                  <c:v>215</c:v>
                </c:pt>
                <c:pt idx="31">
                  <c:v>220</c:v>
                </c:pt>
                <c:pt idx="32">
                  <c:v>225</c:v>
                </c:pt>
                <c:pt idx="33">
                  <c:v>229</c:v>
                </c:pt>
                <c:pt idx="34">
                  <c:v>234</c:v>
                </c:pt>
                <c:pt idx="35">
                  <c:v>239</c:v>
                </c:pt>
                <c:pt idx="36">
                  <c:v>243</c:v>
                </c:pt>
                <c:pt idx="37">
                  <c:v>248</c:v>
                </c:pt>
                <c:pt idx="38">
                  <c:v>253</c:v>
                </c:pt>
                <c:pt idx="39">
                  <c:v>257</c:v>
                </c:pt>
                <c:pt idx="40">
                  <c:v>262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044416"/>
        <c:axId val="261044992"/>
      </c:scatterChart>
      <c:valAx>
        <c:axId val="261044416"/>
        <c:scaling>
          <c:orientation val="minMax"/>
          <c:max val="2035"/>
          <c:min val="2000"/>
        </c:scaling>
        <c:delete val="0"/>
        <c:axPos val="b"/>
        <c:title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261044992"/>
        <c:crosses val="autoZero"/>
        <c:crossBetween val="midCat"/>
        <c:majorUnit val="5"/>
        <c:minorUnit val="1"/>
      </c:valAx>
      <c:valAx>
        <c:axId val="26104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261044416"/>
        <c:crossesAt val="1986"/>
        <c:crossBetween val="midCat"/>
      </c:valAx>
      <c:spPr>
        <a:gradFill rotWithShape="0">
          <a:gsLst>
            <a:gs pos="0">
              <a:srgbClr val="CCFFCC"/>
            </a:gs>
            <a:gs pos="100000">
              <a:srgbClr val="FFFFFF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627727260096"/>
          <c:y val="0.38554292471237794"/>
          <c:w val="8.3893244045379498E-2"/>
          <c:h val="0.26442755227305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755" r="0.75000000000000755" t="1" header="0.5" footer="0.5"/>
    <c:pageSetup paperSize="9"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'홍성군(비가정)'!$B$3</c:f>
              <c:strCache>
                <c:ptCount val="1"/>
                <c:pt idx="0">
                  <c:v>과거자료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'홍성군(비가정)'!$A$4:$A$44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'홍성군(비가정)'!$B$4:$B$44</c:f>
              <c:numCache>
                <c:formatCode>_(* #,##0_);_(* \(#,##0\);_(* "-"_);_(@_)</c:formatCode>
                <c:ptCount val="41"/>
                <c:pt idx="0">
                  <c:v>90.444346905579508</c:v>
                </c:pt>
                <c:pt idx="1">
                  <c:v>135.56190948907152</c:v>
                </c:pt>
                <c:pt idx="2">
                  <c:v>76.247070341877773</c:v>
                </c:pt>
                <c:pt idx="3">
                  <c:v>79.560935906507595</c:v>
                </c:pt>
                <c:pt idx="4">
                  <c:v>78.805191749404585</c:v>
                </c:pt>
                <c:pt idx="5">
                  <c:v>82.580384215381997</c:v>
                </c:pt>
                <c:pt idx="6">
                  <c:v>69.170496938591825</c:v>
                </c:pt>
                <c:pt idx="7">
                  <c:v>67.327507264327437</c:v>
                </c:pt>
                <c:pt idx="8">
                  <c:v>76.231349099955736</c:v>
                </c:pt>
                <c:pt idx="9">
                  <c:v>78.000877340019187</c:v>
                </c:pt>
                <c:pt idx="10">
                  <c:v>81.409993234530504</c:v>
                </c:pt>
                <c:pt idx="11">
                  <c:v>70.524021400392698</c:v>
                </c:pt>
                <c:pt idx="12">
                  <c:v>66.279090129055987</c:v>
                </c:pt>
                <c:pt idx="13">
                  <c:v>75.88783621494882</c:v>
                </c:pt>
                <c:pt idx="14">
                  <c:v>75.816260044885254</c:v>
                </c:pt>
                <c:pt idx="15">
                  <c:v>116.14941798173133</c:v>
                </c:pt>
                <c:pt idx="16">
                  <c:v>77.033912152225909</c:v>
                </c:pt>
                <c:pt idx="17">
                  <c:v>80.93191776204921</c:v>
                </c:pt>
                <c:pt idx="18">
                  <c:v>72.06467175174393</c:v>
                </c:pt>
                <c:pt idx="19">
                  <c:v>70.622890457195453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'홍성군(비가정)'!$C$3</c:f>
              <c:strCache>
                <c:ptCount val="1"/>
                <c:pt idx="0">
                  <c:v>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'홍성군(비가정)'!$A$4:$A$44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'홍성군(비가정)'!$C$4:$C$44</c:f>
              <c:numCache>
                <c:formatCode>#,##0_ </c:formatCode>
                <c:ptCount val="41"/>
                <c:pt idx="0" formatCode="_(* #,##0_);_(* \(#,##0\);_(* &quot;-&quot;_);_(@_)">
                  <c:v>88</c:v>
                </c:pt>
                <c:pt idx="1">
                  <c:v>88</c:v>
                </c:pt>
                <c:pt idx="2">
                  <c:v>87</c:v>
                </c:pt>
                <c:pt idx="3">
                  <c:v>86</c:v>
                </c:pt>
                <c:pt idx="4">
                  <c:v>85</c:v>
                </c:pt>
                <c:pt idx="5">
                  <c:v>85</c:v>
                </c:pt>
                <c:pt idx="6">
                  <c:v>84</c:v>
                </c:pt>
                <c:pt idx="7">
                  <c:v>83</c:v>
                </c:pt>
                <c:pt idx="8">
                  <c:v>82</c:v>
                </c:pt>
                <c:pt idx="9">
                  <c:v>81</c:v>
                </c:pt>
                <c:pt idx="10">
                  <c:v>81</c:v>
                </c:pt>
                <c:pt idx="11">
                  <c:v>80</c:v>
                </c:pt>
                <c:pt idx="12">
                  <c:v>79</c:v>
                </c:pt>
                <c:pt idx="13">
                  <c:v>78</c:v>
                </c:pt>
                <c:pt idx="14">
                  <c:v>78</c:v>
                </c:pt>
                <c:pt idx="15">
                  <c:v>77</c:v>
                </c:pt>
                <c:pt idx="16">
                  <c:v>76</c:v>
                </c:pt>
                <c:pt idx="17">
                  <c:v>75</c:v>
                </c:pt>
                <c:pt idx="18">
                  <c:v>74</c:v>
                </c:pt>
                <c:pt idx="19">
                  <c:v>74</c:v>
                </c:pt>
                <c:pt idx="20">
                  <c:v>73</c:v>
                </c:pt>
                <c:pt idx="21">
                  <c:v>72</c:v>
                </c:pt>
                <c:pt idx="22">
                  <c:v>71</c:v>
                </c:pt>
                <c:pt idx="23">
                  <c:v>70</c:v>
                </c:pt>
                <c:pt idx="24">
                  <c:v>70</c:v>
                </c:pt>
                <c:pt idx="25">
                  <c:v>69</c:v>
                </c:pt>
                <c:pt idx="26">
                  <c:v>68</c:v>
                </c:pt>
                <c:pt idx="27">
                  <c:v>67</c:v>
                </c:pt>
                <c:pt idx="28">
                  <c:v>67</c:v>
                </c:pt>
                <c:pt idx="29">
                  <c:v>66</c:v>
                </c:pt>
                <c:pt idx="30">
                  <c:v>65</c:v>
                </c:pt>
                <c:pt idx="31">
                  <c:v>64</c:v>
                </c:pt>
                <c:pt idx="32">
                  <c:v>63</c:v>
                </c:pt>
                <c:pt idx="33">
                  <c:v>63</c:v>
                </c:pt>
                <c:pt idx="34">
                  <c:v>62</c:v>
                </c:pt>
                <c:pt idx="35">
                  <c:v>61</c:v>
                </c:pt>
                <c:pt idx="36">
                  <c:v>60</c:v>
                </c:pt>
                <c:pt idx="37">
                  <c:v>60</c:v>
                </c:pt>
                <c:pt idx="38">
                  <c:v>59</c:v>
                </c:pt>
                <c:pt idx="39">
                  <c:v>58</c:v>
                </c:pt>
                <c:pt idx="40">
                  <c:v>57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'홍성군(비가정)'!$D$3</c:f>
              <c:strCache>
                <c:ptCount val="1"/>
                <c:pt idx="0">
                  <c:v>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'홍성군(비가정)'!$A$4:$A$44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'홍성군(비가정)'!$D$4:$D$44</c:f>
              <c:numCache>
                <c:formatCode>#,##0_ </c:formatCode>
                <c:ptCount val="41"/>
                <c:pt idx="0" formatCode="_(* #,##0_);_(* \(#,##0\);_(* &quot;-&quot;_);_(@_)">
                  <c:v>86</c:v>
                </c:pt>
                <c:pt idx="1">
                  <c:v>86</c:v>
                </c:pt>
                <c:pt idx="2">
                  <c:v>85</c:v>
                </c:pt>
                <c:pt idx="3">
                  <c:v>84</c:v>
                </c:pt>
                <c:pt idx="4">
                  <c:v>83</c:v>
                </c:pt>
                <c:pt idx="5">
                  <c:v>83</c:v>
                </c:pt>
                <c:pt idx="6">
                  <c:v>82</c:v>
                </c:pt>
                <c:pt idx="7">
                  <c:v>81</c:v>
                </c:pt>
                <c:pt idx="8">
                  <c:v>81</c:v>
                </c:pt>
                <c:pt idx="9">
                  <c:v>80</c:v>
                </c:pt>
                <c:pt idx="10">
                  <c:v>79</c:v>
                </c:pt>
                <c:pt idx="11">
                  <c:v>79</c:v>
                </c:pt>
                <c:pt idx="12">
                  <c:v>78</c:v>
                </c:pt>
                <c:pt idx="13">
                  <c:v>77</c:v>
                </c:pt>
                <c:pt idx="14">
                  <c:v>77</c:v>
                </c:pt>
                <c:pt idx="15">
                  <c:v>76</c:v>
                </c:pt>
                <c:pt idx="16">
                  <c:v>76</c:v>
                </c:pt>
                <c:pt idx="17">
                  <c:v>75</c:v>
                </c:pt>
                <c:pt idx="18">
                  <c:v>74</c:v>
                </c:pt>
                <c:pt idx="19">
                  <c:v>74</c:v>
                </c:pt>
                <c:pt idx="20">
                  <c:v>73</c:v>
                </c:pt>
                <c:pt idx="21">
                  <c:v>72</c:v>
                </c:pt>
                <c:pt idx="22">
                  <c:v>72</c:v>
                </c:pt>
                <c:pt idx="23">
                  <c:v>71</c:v>
                </c:pt>
                <c:pt idx="24">
                  <c:v>71</c:v>
                </c:pt>
                <c:pt idx="25">
                  <c:v>70</c:v>
                </c:pt>
                <c:pt idx="26">
                  <c:v>69</c:v>
                </c:pt>
                <c:pt idx="27">
                  <c:v>69</c:v>
                </c:pt>
                <c:pt idx="28">
                  <c:v>68</c:v>
                </c:pt>
                <c:pt idx="29">
                  <c:v>68</c:v>
                </c:pt>
                <c:pt idx="30">
                  <c:v>67</c:v>
                </c:pt>
                <c:pt idx="31">
                  <c:v>67</c:v>
                </c:pt>
                <c:pt idx="32">
                  <c:v>66</c:v>
                </c:pt>
                <c:pt idx="33">
                  <c:v>66</c:v>
                </c:pt>
                <c:pt idx="34">
                  <c:v>65</c:v>
                </c:pt>
                <c:pt idx="35">
                  <c:v>64</c:v>
                </c:pt>
                <c:pt idx="36">
                  <c:v>64</c:v>
                </c:pt>
                <c:pt idx="37">
                  <c:v>63</c:v>
                </c:pt>
                <c:pt idx="38">
                  <c:v>63</c:v>
                </c:pt>
                <c:pt idx="39">
                  <c:v>62</c:v>
                </c:pt>
                <c:pt idx="40">
                  <c:v>62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'홍성군(비가정)'!$E$3</c:f>
              <c:strCache>
                <c:ptCount val="1"/>
                <c:pt idx="0">
                  <c:v>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'홍성군(비가정)'!$A$4:$A$44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'홍성군(비가정)'!$E$4:$E$44</c:f>
              <c:numCache>
                <c:formatCode>#,##0_ </c:formatCode>
                <c:ptCount val="41"/>
                <c:pt idx="0" formatCode="_(* #,##0_);_(* \(#,##0\);_(* &quot;-&quot;_);_(@_)">
                  <c:v>86</c:v>
                </c:pt>
                <c:pt idx="1">
                  <c:v>86</c:v>
                </c:pt>
                <c:pt idx="2">
                  <c:v>85</c:v>
                </c:pt>
                <c:pt idx="3">
                  <c:v>84</c:v>
                </c:pt>
                <c:pt idx="4">
                  <c:v>83</c:v>
                </c:pt>
                <c:pt idx="5">
                  <c:v>83</c:v>
                </c:pt>
                <c:pt idx="6">
                  <c:v>82</c:v>
                </c:pt>
                <c:pt idx="7">
                  <c:v>81</c:v>
                </c:pt>
                <c:pt idx="8">
                  <c:v>81</c:v>
                </c:pt>
                <c:pt idx="9">
                  <c:v>80</c:v>
                </c:pt>
                <c:pt idx="10">
                  <c:v>79</c:v>
                </c:pt>
                <c:pt idx="11">
                  <c:v>79</c:v>
                </c:pt>
                <c:pt idx="12">
                  <c:v>78</c:v>
                </c:pt>
                <c:pt idx="13">
                  <c:v>77</c:v>
                </c:pt>
                <c:pt idx="14">
                  <c:v>77</c:v>
                </c:pt>
                <c:pt idx="15">
                  <c:v>76</c:v>
                </c:pt>
                <c:pt idx="16">
                  <c:v>76</c:v>
                </c:pt>
                <c:pt idx="17">
                  <c:v>75</c:v>
                </c:pt>
                <c:pt idx="18">
                  <c:v>74</c:v>
                </c:pt>
                <c:pt idx="19">
                  <c:v>74</c:v>
                </c:pt>
                <c:pt idx="20">
                  <c:v>73</c:v>
                </c:pt>
                <c:pt idx="21">
                  <c:v>72</c:v>
                </c:pt>
                <c:pt idx="22">
                  <c:v>72</c:v>
                </c:pt>
                <c:pt idx="23">
                  <c:v>71</c:v>
                </c:pt>
                <c:pt idx="24">
                  <c:v>71</c:v>
                </c:pt>
                <c:pt idx="25">
                  <c:v>70</c:v>
                </c:pt>
                <c:pt idx="26">
                  <c:v>70</c:v>
                </c:pt>
                <c:pt idx="27">
                  <c:v>69</c:v>
                </c:pt>
                <c:pt idx="28">
                  <c:v>68</c:v>
                </c:pt>
                <c:pt idx="29">
                  <c:v>68</c:v>
                </c:pt>
                <c:pt idx="30">
                  <c:v>67</c:v>
                </c:pt>
                <c:pt idx="31">
                  <c:v>67</c:v>
                </c:pt>
                <c:pt idx="32">
                  <c:v>66</c:v>
                </c:pt>
                <c:pt idx="33">
                  <c:v>66</c:v>
                </c:pt>
                <c:pt idx="34">
                  <c:v>65</c:v>
                </c:pt>
                <c:pt idx="35">
                  <c:v>64</c:v>
                </c:pt>
                <c:pt idx="36">
                  <c:v>64</c:v>
                </c:pt>
                <c:pt idx="37">
                  <c:v>63</c:v>
                </c:pt>
                <c:pt idx="38">
                  <c:v>63</c:v>
                </c:pt>
                <c:pt idx="39">
                  <c:v>62</c:v>
                </c:pt>
                <c:pt idx="40">
                  <c:v>62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'홍성군(비가정)'!$F$3</c:f>
              <c:strCache>
                <c:ptCount val="1"/>
                <c:pt idx="0">
                  <c:v>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'홍성군(비가정)'!$A$4:$A$44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'홍성군(비가정)'!$F$4:$F$44</c:f>
              <c:numCache>
                <c:formatCode>#,##0_ </c:formatCode>
                <c:ptCount val="41"/>
                <c:pt idx="0" formatCode="_(* #,##0_);_(* \(#,##0\);_(* &quot;-&quot;_);_(@_)">
                  <c:v>93</c:v>
                </c:pt>
                <c:pt idx="1">
                  <c:v>88</c:v>
                </c:pt>
                <c:pt idx="2">
                  <c:v>84</c:v>
                </c:pt>
                <c:pt idx="3">
                  <c:v>82</c:v>
                </c:pt>
                <c:pt idx="4">
                  <c:v>81</c:v>
                </c:pt>
                <c:pt idx="5">
                  <c:v>80</c:v>
                </c:pt>
                <c:pt idx="6">
                  <c:v>79</c:v>
                </c:pt>
                <c:pt idx="7">
                  <c:v>78</c:v>
                </c:pt>
                <c:pt idx="8">
                  <c:v>78</c:v>
                </c:pt>
                <c:pt idx="9">
                  <c:v>77</c:v>
                </c:pt>
                <c:pt idx="10">
                  <c:v>76</c:v>
                </c:pt>
                <c:pt idx="11">
                  <c:v>76</c:v>
                </c:pt>
                <c:pt idx="12">
                  <c:v>76</c:v>
                </c:pt>
                <c:pt idx="13">
                  <c:v>75</c:v>
                </c:pt>
                <c:pt idx="14">
                  <c:v>75</c:v>
                </c:pt>
                <c:pt idx="15">
                  <c:v>75</c:v>
                </c:pt>
                <c:pt idx="16">
                  <c:v>74</c:v>
                </c:pt>
                <c:pt idx="17">
                  <c:v>74</c:v>
                </c:pt>
                <c:pt idx="18">
                  <c:v>74</c:v>
                </c:pt>
                <c:pt idx="19">
                  <c:v>74</c:v>
                </c:pt>
                <c:pt idx="20">
                  <c:v>73</c:v>
                </c:pt>
                <c:pt idx="21">
                  <c:v>73</c:v>
                </c:pt>
                <c:pt idx="22">
                  <c:v>73</c:v>
                </c:pt>
                <c:pt idx="23">
                  <c:v>73</c:v>
                </c:pt>
                <c:pt idx="24">
                  <c:v>73</c:v>
                </c:pt>
                <c:pt idx="25">
                  <c:v>72</c:v>
                </c:pt>
                <c:pt idx="26">
                  <c:v>72</c:v>
                </c:pt>
                <c:pt idx="27">
                  <c:v>72</c:v>
                </c:pt>
                <c:pt idx="28">
                  <c:v>72</c:v>
                </c:pt>
                <c:pt idx="29">
                  <c:v>72</c:v>
                </c:pt>
                <c:pt idx="30">
                  <c:v>72</c:v>
                </c:pt>
                <c:pt idx="31">
                  <c:v>71</c:v>
                </c:pt>
                <c:pt idx="32">
                  <c:v>71</c:v>
                </c:pt>
                <c:pt idx="33">
                  <c:v>71</c:v>
                </c:pt>
                <c:pt idx="34">
                  <c:v>71</c:v>
                </c:pt>
                <c:pt idx="35">
                  <c:v>71</c:v>
                </c:pt>
                <c:pt idx="36">
                  <c:v>71</c:v>
                </c:pt>
                <c:pt idx="37">
                  <c:v>71</c:v>
                </c:pt>
                <c:pt idx="38">
                  <c:v>71</c:v>
                </c:pt>
                <c:pt idx="39">
                  <c:v>71</c:v>
                </c:pt>
                <c:pt idx="40">
                  <c:v>70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'홍성군(비가정)'!$G$3</c:f>
              <c:strCache>
                <c:ptCount val="1"/>
                <c:pt idx="0">
                  <c:v>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'홍성군(비가정)'!$A$4:$A$44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'홍성군(비가정)'!$G$4:$G$44</c:f>
              <c:numCache>
                <c:formatCode>#,##0_ </c:formatCode>
                <c:ptCount val="41"/>
                <c:pt idx="0" formatCode="_(* #,##0_);_(* \(#,##0\);_(* &quot;-&quot;_);_(@_)">
                  <c:v>89</c:v>
                </c:pt>
                <c:pt idx="1">
                  <c:v>88</c:v>
                </c:pt>
                <c:pt idx="2">
                  <c:v>87</c:v>
                </c:pt>
                <c:pt idx="3">
                  <c:v>86</c:v>
                </c:pt>
                <c:pt idx="4">
                  <c:v>85</c:v>
                </c:pt>
                <c:pt idx="5">
                  <c:v>85</c:v>
                </c:pt>
                <c:pt idx="6">
                  <c:v>84</c:v>
                </c:pt>
                <c:pt idx="7">
                  <c:v>83</c:v>
                </c:pt>
                <c:pt idx="8">
                  <c:v>82</c:v>
                </c:pt>
                <c:pt idx="9">
                  <c:v>81</c:v>
                </c:pt>
                <c:pt idx="10">
                  <c:v>81</c:v>
                </c:pt>
                <c:pt idx="11">
                  <c:v>80</c:v>
                </c:pt>
                <c:pt idx="12">
                  <c:v>79</c:v>
                </c:pt>
                <c:pt idx="13">
                  <c:v>78</c:v>
                </c:pt>
                <c:pt idx="14">
                  <c:v>77</c:v>
                </c:pt>
                <c:pt idx="15">
                  <c:v>77</c:v>
                </c:pt>
                <c:pt idx="16">
                  <c:v>76</c:v>
                </c:pt>
                <c:pt idx="17">
                  <c:v>75</c:v>
                </c:pt>
                <c:pt idx="18">
                  <c:v>74</c:v>
                </c:pt>
                <c:pt idx="19">
                  <c:v>73</c:v>
                </c:pt>
                <c:pt idx="20">
                  <c:v>73</c:v>
                </c:pt>
                <c:pt idx="21">
                  <c:v>72</c:v>
                </c:pt>
                <c:pt idx="22">
                  <c:v>71</c:v>
                </c:pt>
                <c:pt idx="23">
                  <c:v>70</c:v>
                </c:pt>
                <c:pt idx="24">
                  <c:v>70</c:v>
                </c:pt>
                <c:pt idx="25">
                  <c:v>69</c:v>
                </c:pt>
                <c:pt idx="26">
                  <c:v>68</c:v>
                </c:pt>
                <c:pt idx="27">
                  <c:v>67</c:v>
                </c:pt>
                <c:pt idx="28">
                  <c:v>66</c:v>
                </c:pt>
                <c:pt idx="29">
                  <c:v>66</c:v>
                </c:pt>
                <c:pt idx="30">
                  <c:v>65</c:v>
                </c:pt>
                <c:pt idx="31">
                  <c:v>64</c:v>
                </c:pt>
                <c:pt idx="32">
                  <c:v>64</c:v>
                </c:pt>
                <c:pt idx="33">
                  <c:v>63</c:v>
                </c:pt>
                <c:pt idx="34">
                  <c:v>62</c:v>
                </c:pt>
                <c:pt idx="35">
                  <c:v>61</c:v>
                </c:pt>
                <c:pt idx="36">
                  <c:v>61</c:v>
                </c:pt>
                <c:pt idx="37">
                  <c:v>60</c:v>
                </c:pt>
                <c:pt idx="38">
                  <c:v>59</c:v>
                </c:pt>
                <c:pt idx="39">
                  <c:v>58</c:v>
                </c:pt>
                <c:pt idx="40">
                  <c:v>58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'홍성군(비가정)'!$H$3</c:f>
              <c:strCache>
                <c:ptCount val="1"/>
                <c:pt idx="0">
                  <c:v>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'홍성군(비가정)'!$A$4:$A$44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'홍성군(비가정)'!$H$4:$H$44</c:f>
              <c:numCache>
                <c:formatCode>#,##0_ </c:formatCode>
                <c:ptCount val="41"/>
                <c:pt idx="0" formatCode="_(* #,##0_);_(* \(#,##0\);_(* &quot;-&quot;_);_(@_)">
                  <c:v>89</c:v>
                </c:pt>
                <c:pt idx="1">
                  <c:v>88</c:v>
                </c:pt>
                <c:pt idx="2">
                  <c:v>87</c:v>
                </c:pt>
                <c:pt idx="3">
                  <c:v>86</c:v>
                </c:pt>
                <c:pt idx="4">
                  <c:v>85</c:v>
                </c:pt>
                <c:pt idx="5">
                  <c:v>85</c:v>
                </c:pt>
                <c:pt idx="6">
                  <c:v>84</c:v>
                </c:pt>
                <c:pt idx="7">
                  <c:v>83</c:v>
                </c:pt>
                <c:pt idx="8">
                  <c:v>82</c:v>
                </c:pt>
                <c:pt idx="9">
                  <c:v>81</c:v>
                </c:pt>
                <c:pt idx="10">
                  <c:v>81</c:v>
                </c:pt>
                <c:pt idx="11">
                  <c:v>80</c:v>
                </c:pt>
                <c:pt idx="12">
                  <c:v>79</c:v>
                </c:pt>
                <c:pt idx="13">
                  <c:v>78</c:v>
                </c:pt>
                <c:pt idx="14">
                  <c:v>78</c:v>
                </c:pt>
                <c:pt idx="15">
                  <c:v>77</c:v>
                </c:pt>
                <c:pt idx="16">
                  <c:v>76</c:v>
                </c:pt>
                <c:pt idx="17">
                  <c:v>75</c:v>
                </c:pt>
                <c:pt idx="18">
                  <c:v>74</c:v>
                </c:pt>
                <c:pt idx="19">
                  <c:v>74</c:v>
                </c:pt>
                <c:pt idx="20">
                  <c:v>73</c:v>
                </c:pt>
                <c:pt idx="21">
                  <c:v>72</c:v>
                </c:pt>
                <c:pt idx="22">
                  <c:v>71</c:v>
                </c:pt>
                <c:pt idx="23">
                  <c:v>70</c:v>
                </c:pt>
                <c:pt idx="24">
                  <c:v>70</c:v>
                </c:pt>
                <c:pt idx="25">
                  <c:v>69</c:v>
                </c:pt>
                <c:pt idx="26">
                  <c:v>68</c:v>
                </c:pt>
                <c:pt idx="27">
                  <c:v>67</c:v>
                </c:pt>
                <c:pt idx="28">
                  <c:v>66</c:v>
                </c:pt>
                <c:pt idx="29">
                  <c:v>66</c:v>
                </c:pt>
                <c:pt idx="30">
                  <c:v>65</c:v>
                </c:pt>
                <c:pt idx="31">
                  <c:v>64</c:v>
                </c:pt>
                <c:pt idx="32">
                  <c:v>63</c:v>
                </c:pt>
                <c:pt idx="33">
                  <c:v>63</c:v>
                </c:pt>
                <c:pt idx="34">
                  <c:v>62</c:v>
                </c:pt>
                <c:pt idx="35">
                  <c:v>61</c:v>
                </c:pt>
                <c:pt idx="36">
                  <c:v>60</c:v>
                </c:pt>
                <c:pt idx="37">
                  <c:v>59</c:v>
                </c:pt>
                <c:pt idx="38">
                  <c:v>59</c:v>
                </c:pt>
                <c:pt idx="39">
                  <c:v>58</c:v>
                </c:pt>
                <c:pt idx="40">
                  <c:v>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229888"/>
        <c:axId val="314230464"/>
      </c:scatterChart>
      <c:valAx>
        <c:axId val="314229888"/>
        <c:scaling>
          <c:orientation val="minMax"/>
          <c:max val="2035"/>
          <c:min val="2000"/>
        </c:scaling>
        <c:delete val="0"/>
        <c:axPos val="b"/>
        <c:title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314230464"/>
        <c:crosses val="autoZero"/>
        <c:crossBetween val="midCat"/>
        <c:majorUnit val="5"/>
        <c:minorUnit val="1"/>
      </c:valAx>
      <c:valAx>
        <c:axId val="31423046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314229888"/>
        <c:crossesAt val="1986"/>
        <c:crossBetween val="midCat"/>
      </c:valAx>
      <c:spPr>
        <a:gradFill rotWithShape="0">
          <a:gsLst>
            <a:gs pos="0">
              <a:srgbClr val="CCFFCC"/>
            </a:gs>
            <a:gs pos="100000">
              <a:srgbClr val="FFFFFF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627727260096"/>
          <c:y val="0.38554292471237794"/>
          <c:w val="8.3274065634955527E-2"/>
          <c:h val="0.2694803115591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755" r="0.75000000000000755" t="1" header="0.5" footer="0.5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'홍성군(가정+비가정)(20년치 추정)'!$B$3</c:f>
              <c:strCache>
                <c:ptCount val="1"/>
                <c:pt idx="0">
                  <c:v>과거자료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'홍성군(가정+비가정)(20년치 추정)'!$A$4:$A$44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'홍성군(가정+비가정)(20년치 추정)'!$B$4:$B$44</c:f>
              <c:numCache>
                <c:formatCode>_(* #,##0_);_(* \(#,##0\);_(* "-"_);_(@_)</c:formatCode>
                <c:ptCount val="41"/>
                <c:pt idx="0">
                  <c:v>189.56391521003849</c:v>
                </c:pt>
                <c:pt idx="1">
                  <c:v>199.39081468224703</c:v>
                </c:pt>
                <c:pt idx="2">
                  <c:v>172.34047208175969</c:v>
                </c:pt>
                <c:pt idx="3">
                  <c:v>171.30054046888191</c:v>
                </c:pt>
                <c:pt idx="4">
                  <c:v>169.1835300928015</c:v>
                </c:pt>
                <c:pt idx="5">
                  <c:v>179.83622897454092</c:v>
                </c:pt>
                <c:pt idx="6">
                  <c:v>167.10373457412345</c:v>
                </c:pt>
                <c:pt idx="7">
                  <c:v>167.52637809559593</c:v>
                </c:pt>
                <c:pt idx="8">
                  <c:v>184.96829424931883</c:v>
                </c:pt>
                <c:pt idx="9">
                  <c:v>183.66037430796538</c:v>
                </c:pt>
                <c:pt idx="10">
                  <c:v>196.36515031485453</c:v>
                </c:pt>
                <c:pt idx="11">
                  <c:v>186.80309116783457</c:v>
                </c:pt>
                <c:pt idx="12">
                  <c:v>191.41261141366209</c:v>
                </c:pt>
                <c:pt idx="13">
                  <c:v>225.41413294191653</c:v>
                </c:pt>
                <c:pt idx="14">
                  <c:v>225.81987982335482</c:v>
                </c:pt>
                <c:pt idx="15">
                  <c:v>229.42960393702214</c:v>
                </c:pt>
                <c:pt idx="16">
                  <c:v>239.00417403187714</c:v>
                </c:pt>
                <c:pt idx="17">
                  <c:v>252.23289518031683</c:v>
                </c:pt>
                <c:pt idx="18">
                  <c:v>234.00482430406154</c:v>
                </c:pt>
                <c:pt idx="19">
                  <c:v>237.59435409634858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'홍성군(가정+비가정)(20년치 추정)'!$C$3</c:f>
              <c:strCache>
                <c:ptCount val="1"/>
                <c:pt idx="0">
                  <c:v>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'홍성군(가정+비가정)(20년치 추정)'!$A$4:$A$44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'홍성군(가정+비가정)(20년치 추정)'!$C$4:$C$44</c:f>
              <c:numCache>
                <c:formatCode>#,##0_ </c:formatCode>
                <c:ptCount val="41"/>
                <c:pt idx="0" formatCode="_(* #,##0_);_(* \(#,##0\);_(* &quot;-&quot;_);_(@_)">
                  <c:v>163</c:v>
                </c:pt>
                <c:pt idx="1">
                  <c:v>167</c:v>
                </c:pt>
                <c:pt idx="2">
                  <c:v>171</c:v>
                </c:pt>
                <c:pt idx="3">
                  <c:v>175</c:v>
                </c:pt>
                <c:pt idx="4">
                  <c:v>179</c:v>
                </c:pt>
                <c:pt idx="5">
                  <c:v>183</c:v>
                </c:pt>
                <c:pt idx="6">
                  <c:v>186</c:v>
                </c:pt>
                <c:pt idx="7">
                  <c:v>190</c:v>
                </c:pt>
                <c:pt idx="8">
                  <c:v>194</c:v>
                </c:pt>
                <c:pt idx="9">
                  <c:v>198</c:v>
                </c:pt>
                <c:pt idx="10">
                  <c:v>202</c:v>
                </c:pt>
                <c:pt idx="11">
                  <c:v>206</c:v>
                </c:pt>
                <c:pt idx="12">
                  <c:v>210</c:v>
                </c:pt>
                <c:pt idx="13">
                  <c:v>214</c:v>
                </c:pt>
                <c:pt idx="14">
                  <c:v>218</c:v>
                </c:pt>
                <c:pt idx="15">
                  <c:v>222</c:v>
                </c:pt>
                <c:pt idx="16">
                  <c:v>226</c:v>
                </c:pt>
                <c:pt idx="17">
                  <c:v>229</c:v>
                </c:pt>
                <c:pt idx="18">
                  <c:v>233</c:v>
                </c:pt>
                <c:pt idx="19">
                  <c:v>237</c:v>
                </c:pt>
                <c:pt idx="20">
                  <c:v>241</c:v>
                </c:pt>
                <c:pt idx="21">
                  <c:v>245</c:v>
                </c:pt>
                <c:pt idx="22">
                  <c:v>249</c:v>
                </c:pt>
                <c:pt idx="23">
                  <c:v>253</c:v>
                </c:pt>
                <c:pt idx="24">
                  <c:v>257</c:v>
                </c:pt>
                <c:pt idx="25">
                  <c:v>261</c:v>
                </c:pt>
                <c:pt idx="26">
                  <c:v>265</c:v>
                </c:pt>
                <c:pt idx="27">
                  <c:v>269</c:v>
                </c:pt>
                <c:pt idx="28">
                  <c:v>273</c:v>
                </c:pt>
                <c:pt idx="29">
                  <c:v>276</c:v>
                </c:pt>
                <c:pt idx="30">
                  <c:v>280</c:v>
                </c:pt>
                <c:pt idx="31">
                  <c:v>284</c:v>
                </c:pt>
                <c:pt idx="32">
                  <c:v>288</c:v>
                </c:pt>
                <c:pt idx="33">
                  <c:v>292</c:v>
                </c:pt>
                <c:pt idx="34">
                  <c:v>296</c:v>
                </c:pt>
                <c:pt idx="35">
                  <c:v>300</c:v>
                </c:pt>
                <c:pt idx="36">
                  <c:v>304</c:v>
                </c:pt>
                <c:pt idx="37">
                  <c:v>308</c:v>
                </c:pt>
                <c:pt idx="38">
                  <c:v>312</c:v>
                </c:pt>
                <c:pt idx="39">
                  <c:v>316</c:v>
                </c:pt>
                <c:pt idx="40">
                  <c:v>319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'홍성군(가정+비가정)(20년치 추정)'!$D$3</c:f>
              <c:strCache>
                <c:ptCount val="1"/>
                <c:pt idx="0">
                  <c:v>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'홍성군(가정+비가정)(20년치 추정)'!$A$4:$A$44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'홍성군(가정+비가정)(20년치 추정)'!$D$4:$D$44</c:f>
              <c:numCache>
                <c:formatCode>#,##0_ </c:formatCode>
                <c:ptCount val="41"/>
                <c:pt idx="0" formatCode="_(* #,##0_);_(* \(#,##0\);_(* &quot;-&quot;_);_(@_)">
                  <c:v>166</c:v>
                </c:pt>
                <c:pt idx="1">
                  <c:v>169</c:v>
                </c:pt>
                <c:pt idx="2">
                  <c:v>172</c:v>
                </c:pt>
                <c:pt idx="3">
                  <c:v>175</c:v>
                </c:pt>
                <c:pt idx="4">
                  <c:v>179</c:v>
                </c:pt>
                <c:pt idx="5">
                  <c:v>182</c:v>
                </c:pt>
                <c:pt idx="6">
                  <c:v>186</c:v>
                </c:pt>
                <c:pt idx="7">
                  <c:v>189</c:v>
                </c:pt>
                <c:pt idx="8">
                  <c:v>193</c:v>
                </c:pt>
                <c:pt idx="9">
                  <c:v>196</c:v>
                </c:pt>
                <c:pt idx="10">
                  <c:v>200</c:v>
                </c:pt>
                <c:pt idx="11">
                  <c:v>204</c:v>
                </c:pt>
                <c:pt idx="12">
                  <c:v>208</c:v>
                </c:pt>
                <c:pt idx="13">
                  <c:v>212</c:v>
                </c:pt>
                <c:pt idx="14">
                  <c:v>216</c:v>
                </c:pt>
                <c:pt idx="15">
                  <c:v>220</c:v>
                </c:pt>
                <c:pt idx="16">
                  <c:v>224</c:v>
                </c:pt>
                <c:pt idx="17">
                  <c:v>229</c:v>
                </c:pt>
                <c:pt idx="18">
                  <c:v>233</c:v>
                </c:pt>
                <c:pt idx="19">
                  <c:v>238</c:v>
                </c:pt>
                <c:pt idx="20">
                  <c:v>242</c:v>
                </c:pt>
                <c:pt idx="21">
                  <c:v>247</c:v>
                </c:pt>
                <c:pt idx="22">
                  <c:v>252</c:v>
                </c:pt>
                <c:pt idx="23">
                  <c:v>256</c:v>
                </c:pt>
                <c:pt idx="24">
                  <c:v>261</c:v>
                </c:pt>
                <c:pt idx="25">
                  <c:v>266</c:v>
                </c:pt>
                <c:pt idx="26">
                  <c:v>272</c:v>
                </c:pt>
                <c:pt idx="27">
                  <c:v>277</c:v>
                </c:pt>
                <c:pt idx="28">
                  <c:v>282</c:v>
                </c:pt>
                <c:pt idx="29">
                  <c:v>287</c:v>
                </c:pt>
                <c:pt idx="30">
                  <c:v>293</c:v>
                </c:pt>
                <c:pt idx="31">
                  <c:v>299</c:v>
                </c:pt>
                <c:pt idx="32">
                  <c:v>304</c:v>
                </c:pt>
                <c:pt idx="33">
                  <c:v>310</c:v>
                </c:pt>
                <c:pt idx="34">
                  <c:v>316</c:v>
                </c:pt>
                <c:pt idx="35">
                  <c:v>322</c:v>
                </c:pt>
                <c:pt idx="36">
                  <c:v>328</c:v>
                </c:pt>
                <c:pt idx="37">
                  <c:v>335</c:v>
                </c:pt>
                <c:pt idx="38">
                  <c:v>341</c:v>
                </c:pt>
                <c:pt idx="39">
                  <c:v>348</c:v>
                </c:pt>
                <c:pt idx="40">
                  <c:v>354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'홍성군(가정+비가정)(20년치 추정)'!$E$3</c:f>
              <c:strCache>
                <c:ptCount val="1"/>
                <c:pt idx="0">
                  <c:v>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'홍성군(가정+비가정)(20년치 추정)'!$A$4:$A$44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'홍성군(가정+비가정)(20년치 추정)'!$E$4:$E$44</c:f>
              <c:numCache>
                <c:formatCode>#,##0_ </c:formatCode>
                <c:ptCount val="41"/>
                <c:pt idx="0" formatCode="_(* #,##0_);_(* \(#,##0\);_(* &quot;-&quot;_);_(@_)">
                  <c:v>170</c:v>
                </c:pt>
                <c:pt idx="1">
                  <c:v>172</c:v>
                </c:pt>
                <c:pt idx="2">
                  <c:v>174</c:v>
                </c:pt>
                <c:pt idx="3">
                  <c:v>176</c:v>
                </c:pt>
                <c:pt idx="4">
                  <c:v>178</c:v>
                </c:pt>
                <c:pt idx="5">
                  <c:v>180</c:v>
                </c:pt>
                <c:pt idx="6">
                  <c:v>182</c:v>
                </c:pt>
                <c:pt idx="7">
                  <c:v>185</c:v>
                </c:pt>
                <c:pt idx="8">
                  <c:v>188</c:v>
                </c:pt>
                <c:pt idx="9">
                  <c:v>191</c:v>
                </c:pt>
                <c:pt idx="10">
                  <c:v>194</c:v>
                </c:pt>
                <c:pt idx="11">
                  <c:v>198</c:v>
                </c:pt>
                <c:pt idx="12">
                  <c:v>202</c:v>
                </c:pt>
                <c:pt idx="13">
                  <c:v>206</c:v>
                </c:pt>
                <c:pt idx="14">
                  <c:v>211</c:v>
                </c:pt>
                <c:pt idx="15">
                  <c:v>216</c:v>
                </c:pt>
                <c:pt idx="16">
                  <c:v>221</c:v>
                </c:pt>
                <c:pt idx="17">
                  <c:v>227</c:v>
                </c:pt>
                <c:pt idx="18">
                  <c:v>233</c:v>
                </c:pt>
                <c:pt idx="19">
                  <c:v>240</c:v>
                </c:pt>
                <c:pt idx="20">
                  <c:v>248</c:v>
                </c:pt>
                <c:pt idx="21">
                  <c:v>256</c:v>
                </c:pt>
                <c:pt idx="22">
                  <c:v>265</c:v>
                </c:pt>
                <c:pt idx="23">
                  <c:v>274</c:v>
                </c:pt>
                <c:pt idx="24">
                  <c:v>285</c:v>
                </c:pt>
                <c:pt idx="25">
                  <c:v>296</c:v>
                </c:pt>
                <c:pt idx="26">
                  <c:v>308</c:v>
                </c:pt>
                <c:pt idx="27">
                  <c:v>321</c:v>
                </c:pt>
                <c:pt idx="28">
                  <c:v>336</c:v>
                </c:pt>
                <c:pt idx="29">
                  <c:v>351</c:v>
                </c:pt>
                <c:pt idx="30">
                  <c:v>368</c:v>
                </c:pt>
                <c:pt idx="31">
                  <c:v>386</c:v>
                </c:pt>
                <c:pt idx="32">
                  <c:v>406</c:v>
                </c:pt>
                <c:pt idx="33">
                  <c:v>427</c:v>
                </c:pt>
                <c:pt idx="34">
                  <c:v>451</c:v>
                </c:pt>
                <c:pt idx="35">
                  <c:v>476</c:v>
                </c:pt>
                <c:pt idx="36">
                  <c:v>503</c:v>
                </c:pt>
                <c:pt idx="37">
                  <c:v>533</c:v>
                </c:pt>
                <c:pt idx="38">
                  <c:v>565</c:v>
                </c:pt>
                <c:pt idx="39">
                  <c:v>599</c:v>
                </c:pt>
                <c:pt idx="40">
                  <c:v>637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'홍성군(가정+비가정)(20년치 추정)'!$F$3</c:f>
              <c:strCache>
                <c:ptCount val="1"/>
                <c:pt idx="0">
                  <c:v>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'홍성군(가정+비가정)(20년치 추정)'!$A$4:$A$44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'홍성군(가정+비가정)(20년치 추정)'!$F$4:$F$44</c:f>
              <c:numCache>
                <c:formatCode>#,##0_ </c:formatCode>
                <c:ptCount val="41"/>
                <c:pt idx="0" formatCode="_(* #,##0_);_(* \(#,##0\);_(* &quot;-&quot;_);_(@_)">
                  <c:v>163</c:v>
                </c:pt>
                <c:pt idx="1">
                  <c:v>173</c:v>
                </c:pt>
                <c:pt idx="2">
                  <c:v>179</c:v>
                </c:pt>
                <c:pt idx="3">
                  <c:v>183</c:v>
                </c:pt>
                <c:pt idx="4">
                  <c:v>187</c:v>
                </c:pt>
                <c:pt idx="5">
                  <c:v>190</c:v>
                </c:pt>
                <c:pt idx="6">
                  <c:v>193</c:v>
                </c:pt>
                <c:pt idx="7">
                  <c:v>196</c:v>
                </c:pt>
                <c:pt idx="8">
                  <c:v>198</c:v>
                </c:pt>
                <c:pt idx="9">
                  <c:v>200</c:v>
                </c:pt>
                <c:pt idx="10">
                  <c:v>202</c:v>
                </c:pt>
                <c:pt idx="11">
                  <c:v>204</c:v>
                </c:pt>
                <c:pt idx="12">
                  <c:v>206</c:v>
                </c:pt>
                <c:pt idx="13">
                  <c:v>207</c:v>
                </c:pt>
                <c:pt idx="14">
                  <c:v>209</c:v>
                </c:pt>
                <c:pt idx="15">
                  <c:v>210</c:v>
                </c:pt>
                <c:pt idx="16">
                  <c:v>212</c:v>
                </c:pt>
                <c:pt idx="17">
                  <c:v>213</c:v>
                </c:pt>
                <c:pt idx="18">
                  <c:v>214</c:v>
                </c:pt>
                <c:pt idx="19">
                  <c:v>215</c:v>
                </c:pt>
                <c:pt idx="20">
                  <c:v>216</c:v>
                </c:pt>
                <c:pt idx="21">
                  <c:v>217</c:v>
                </c:pt>
                <c:pt idx="22">
                  <c:v>218</c:v>
                </c:pt>
                <c:pt idx="23">
                  <c:v>220</c:v>
                </c:pt>
                <c:pt idx="24">
                  <c:v>220</c:v>
                </c:pt>
                <c:pt idx="25">
                  <c:v>221</c:v>
                </c:pt>
                <c:pt idx="26">
                  <c:v>222</c:v>
                </c:pt>
                <c:pt idx="27">
                  <c:v>223</c:v>
                </c:pt>
                <c:pt idx="28">
                  <c:v>224</c:v>
                </c:pt>
                <c:pt idx="29">
                  <c:v>225</c:v>
                </c:pt>
                <c:pt idx="30">
                  <c:v>226</c:v>
                </c:pt>
                <c:pt idx="31">
                  <c:v>227</c:v>
                </c:pt>
                <c:pt idx="32">
                  <c:v>227</c:v>
                </c:pt>
                <c:pt idx="33">
                  <c:v>228</c:v>
                </c:pt>
                <c:pt idx="34">
                  <c:v>229</c:v>
                </c:pt>
                <c:pt idx="35">
                  <c:v>230</c:v>
                </c:pt>
                <c:pt idx="36">
                  <c:v>230</c:v>
                </c:pt>
                <c:pt idx="37">
                  <c:v>231</c:v>
                </c:pt>
                <c:pt idx="38">
                  <c:v>232</c:v>
                </c:pt>
                <c:pt idx="39">
                  <c:v>232</c:v>
                </c:pt>
                <c:pt idx="40">
                  <c:v>233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'홍성군(가정+비가정)(20년치 추정)'!$G$3</c:f>
              <c:strCache>
                <c:ptCount val="1"/>
                <c:pt idx="0">
                  <c:v>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'홍성군(가정+비가정)(20년치 추정)'!$A$4:$A$44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'홍성군(가정+비가정)(20년치 추정)'!$G$4:$G$44</c:f>
              <c:numCache>
                <c:formatCode>#,##0_ </c:formatCode>
                <c:ptCount val="41"/>
                <c:pt idx="0" formatCode="_(* #,##0_);_(* \(#,##0\);_(* &quot;-&quot;_);_(@_)">
                  <c:v>166</c:v>
                </c:pt>
                <c:pt idx="1">
                  <c:v>169</c:v>
                </c:pt>
                <c:pt idx="2">
                  <c:v>172</c:v>
                </c:pt>
                <c:pt idx="3">
                  <c:v>175</c:v>
                </c:pt>
                <c:pt idx="4">
                  <c:v>179</c:v>
                </c:pt>
                <c:pt idx="5">
                  <c:v>182</c:v>
                </c:pt>
                <c:pt idx="6">
                  <c:v>186</c:v>
                </c:pt>
                <c:pt idx="7">
                  <c:v>189</c:v>
                </c:pt>
                <c:pt idx="8">
                  <c:v>193</c:v>
                </c:pt>
                <c:pt idx="9">
                  <c:v>196</c:v>
                </c:pt>
                <c:pt idx="10">
                  <c:v>200</c:v>
                </c:pt>
                <c:pt idx="11">
                  <c:v>204</c:v>
                </c:pt>
                <c:pt idx="12">
                  <c:v>208</c:v>
                </c:pt>
                <c:pt idx="13">
                  <c:v>212</c:v>
                </c:pt>
                <c:pt idx="14">
                  <c:v>216</c:v>
                </c:pt>
                <c:pt idx="15">
                  <c:v>220</c:v>
                </c:pt>
                <c:pt idx="16">
                  <c:v>224</c:v>
                </c:pt>
                <c:pt idx="17">
                  <c:v>229</c:v>
                </c:pt>
                <c:pt idx="18">
                  <c:v>233</c:v>
                </c:pt>
                <c:pt idx="19">
                  <c:v>238</c:v>
                </c:pt>
                <c:pt idx="20">
                  <c:v>242</c:v>
                </c:pt>
                <c:pt idx="21">
                  <c:v>247</c:v>
                </c:pt>
                <c:pt idx="22">
                  <c:v>252</c:v>
                </c:pt>
                <c:pt idx="23">
                  <c:v>256</c:v>
                </c:pt>
                <c:pt idx="24">
                  <c:v>261</c:v>
                </c:pt>
                <c:pt idx="25">
                  <c:v>266</c:v>
                </c:pt>
                <c:pt idx="26">
                  <c:v>271</c:v>
                </c:pt>
                <c:pt idx="27">
                  <c:v>277</c:v>
                </c:pt>
                <c:pt idx="28">
                  <c:v>282</c:v>
                </c:pt>
                <c:pt idx="29">
                  <c:v>287</c:v>
                </c:pt>
                <c:pt idx="30">
                  <c:v>293</c:v>
                </c:pt>
                <c:pt idx="31">
                  <c:v>298</c:v>
                </c:pt>
                <c:pt idx="32">
                  <c:v>304</c:v>
                </c:pt>
                <c:pt idx="33">
                  <c:v>310</c:v>
                </c:pt>
                <c:pt idx="34">
                  <c:v>316</c:v>
                </c:pt>
                <c:pt idx="35">
                  <c:v>322</c:v>
                </c:pt>
                <c:pt idx="36">
                  <c:v>328</c:v>
                </c:pt>
                <c:pt idx="37">
                  <c:v>334</c:v>
                </c:pt>
                <c:pt idx="38">
                  <c:v>340</c:v>
                </c:pt>
                <c:pt idx="39">
                  <c:v>347</c:v>
                </c:pt>
                <c:pt idx="40">
                  <c:v>354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'홍성군(가정+비가정)(20년치 추정)'!$H$3</c:f>
              <c:strCache>
                <c:ptCount val="1"/>
                <c:pt idx="0">
                  <c:v>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'홍성군(가정+비가정)(20년치 추정)'!$A$4:$A$44</c:f>
              <c:numCache>
                <c:formatCode>General</c:formatCode>
                <c:ptCount val="4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'홍성군(가정+비가정)(20년치 추정)'!$H$4:$H$44</c:f>
              <c:numCache>
                <c:formatCode>#,##0_ </c:formatCode>
                <c:ptCount val="41"/>
                <c:pt idx="0" formatCode="_(* #,##0_);_(* \(#,##0\);_(* &quot;-&quot;_);_(@_)">
                  <c:v>163</c:v>
                </c:pt>
                <c:pt idx="1">
                  <c:v>167</c:v>
                </c:pt>
                <c:pt idx="2">
                  <c:v>171</c:v>
                </c:pt>
                <c:pt idx="3">
                  <c:v>175</c:v>
                </c:pt>
                <c:pt idx="4">
                  <c:v>179</c:v>
                </c:pt>
                <c:pt idx="5">
                  <c:v>183</c:v>
                </c:pt>
                <c:pt idx="6">
                  <c:v>186</c:v>
                </c:pt>
                <c:pt idx="7">
                  <c:v>190</c:v>
                </c:pt>
                <c:pt idx="8">
                  <c:v>194</c:v>
                </c:pt>
                <c:pt idx="9">
                  <c:v>198</c:v>
                </c:pt>
                <c:pt idx="10">
                  <c:v>202</c:v>
                </c:pt>
                <c:pt idx="11">
                  <c:v>206</c:v>
                </c:pt>
                <c:pt idx="12">
                  <c:v>210</c:v>
                </c:pt>
                <c:pt idx="13">
                  <c:v>214</c:v>
                </c:pt>
                <c:pt idx="14">
                  <c:v>218</c:v>
                </c:pt>
                <c:pt idx="15">
                  <c:v>222</c:v>
                </c:pt>
                <c:pt idx="16">
                  <c:v>226</c:v>
                </c:pt>
                <c:pt idx="17">
                  <c:v>230</c:v>
                </c:pt>
                <c:pt idx="18">
                  <c:v>233</c:v>
                </c:pt>
                <c:pt idx="19">
                  <c:v>237</c:v>
                </c:pt>
                <c:pt idx="20">
                  <c:v>241</c:v>
                </c:pt>
                <c:pt idx="21">
                  <c:v>245</c:v>
                </c:pt>
                <c:pt idx="22">
                  <c:v>249</c:v>
                </c:pt>
                <c:pt idx="23">
                  <c:v>253</c:v>
                </c:pt>
                <c:pt idx="24">
                  <c:v>257</c:v>
                </c:pt>
                <c:pt idx="25">
                  <c:v>261</c:v>
                </c:pt>
                <c:pt idx="26">
                  <c:v>265</c:v>
                </c:pt>
                <c:pt idx="27">
                  <c:v>268</c:v>
                </c:pt>
                <c:pt idx="28">
                  <c:v>272</c:v>
                </c:pt>
                <c:pt idx="29">
                  <c:v>276</c:v>
                </c:pt>
                <c:pt idx="30">
                  <c:v>280</c:v>
                </c:pt>
                <c:pt idx="31">
                  <c:v>284</c:v>
                </c:pt>
                <c:pt idx="32">
                  <c:v>288</c:v>
                </c:pt>
                <c:pt idx="33">
                  <c:v>292</c:v>
                </c:pt>
                <c:pt idx="34">
                  <c:v>295</c:v>
                </c:pt>
                <c:pt idx="35">
                  <c:v>299</c:v>
                </c:pt>
                <c:pt idx="36">
                  <c:v>303</c:v>
                </c:pt>
                <c:pt idx="37">
                  <c:v>307</c:v>
                </c:pt>
                <c:pt idx="38">
                  <c:v>311</c:v>
                </c:pt>
                <c:pt idx="39">
                  <c:v>315</c:v>
                </c:pt>
                <c:pt idx="40">
                  <c:v>319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233920"/>
        <c:axId val="314234496"/>
      </c:scatterChart>
      <c:valAx>
        <c:axId val="314233920"/>
        <c:scaling>
          <c:orientation val="minMax"/>
          <c:max val="2035"/>
          <c:min val="2000"/>
        </c:scaling>
        <c:delete val="0"/>
        <c:axPos val="b"/>
        <c:title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314234496"/>
        <c:crosses val="autoZero"/>
        <c:crossBetween val="midCat"/>
        <c:majorUnit val="5"/>
        <c:minorUnit val="1"/>
      </c:valAx>
      <c:valAx>
        <c:axId val="31423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314233920"/>
        <c:crossesAt val="1986"/>
        <c:crossBetween val="midCat"/>
      </c:valAx>
      <c:spPr>
        <a:gradFill rotWithShape="0">
          <a:gsLst>
            <a:gs pos="0">
              <a:srgbClr val="CCFFCC"/>
            </a:gs>
            <a:gs pos="100000">
              <a:srgbClr val="FFFFFF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627727260096"/>
          <c:y val="0.38554292471237794"/>
          <c:w val="8.3274065634955527E-2"/>
          <c:h val="0.2694803115591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755" r="0.75000000000000755" t="1" header="0.5" footer="0.5"/>
    <c:pageSetup paperSize="9"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'홍성군(가정+비가정)(10년치 추정)'!$B$3</c:f>
              <c:strCache>
                <c:ptCount val="1"/>
                <c:pt idx="0">
                  <c:v>과거자료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'홍성군(가정+비가정)(10년치 추정)'!$A$4:$A$44</c:f>
              <c:numCache>
                <c:formatCode>General</c:formatCode>
                <c:ptCount val="41"/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'홍성군(가정+비가정)(10년치 추정)'!$B$4:$B$44</c:f>
              <c:numCache>
                <c:formatCode>_(* #,##0_);_(* \(#,##0\);_(* "-"_);_(@_)</c:formatCode>
                <c:ptCount val="41"/>
                <c:pt idx="10">
                  <c:v>196.36515031485453</c:v>
                </c:pt>
                <c:pt idx="11">
                  <c:v>186.80309116783457</c:v>
                </c:pt>
                <c:pt idx="12">
                  <c:v>191.41261141366209</c:v>
                </c:pt>
                <c:pt idx="13">
                  <c:v>225.41413294191653</c:v>
                </c:pt>
                <c:pt idx="14">
                  <c:v>225.81987982335482</c:v>
                </c:pt>
                <c:pt idx="15">
                  <c:v>229.42960393702214</c:v>
                </c:pt>
                <c:pt idx="16">
                  <c:v>239.00417403187714</c:v>
                </c:pt>
                <c:pt idx="17">
                  <c:v>252.23289518031683</c:v>
                </c:pt>
                <c:pt idx="18">
                  <c:v>234.00482430406154</c:v>
                </c:pt>
                <c:pt idx="19">
                  <c:v>237.59435409634858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'홍성군(가정+비가정)(10년치 추정)'!$C$3</c:f>
              <c:strCache>
                <c:ptCount val="1"/>
                <c:pt idx="0">
                  <c:v>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'홍성군(가정+비가정)(10년치 추정)'!$A$4:$A$44</c:f>
              <c:numCache>
                <c:formatCode>General</c:formatCode>
                <c:ptCount val="41"/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'홍성군(가정+비가정)(10년치 추정)'!$C$4:$C$44</c:f>
              <c:numCache>
                <c:formatCode>#,##0_ </c:formatCode>
                <c:ptCount val="41"/>
                <c:pt idx="10">
                  <c:v>193</c:v>
                </c:pt>
                <c:pt idx="11">
                  <c:v>200</c:v>
                </c:pt>
                <c:pt idx="12">
                  <c:v>206</c:v>
                </c:pt>
                <c:pt idx="13">
                  <c:v>212</c:v>
                </c:pt>
                <c:pt idx="14">
                  <c:v>219</c:v>
                </c:pt>
                <c:pt idx="15">
                  <c:v>225</c:v>
                </c:pt>
                <c:pt idx="16">
                  <c:v>231</c:v>
                </c:pt>
                <c:pt idx="17">
                  <c:v>238</c:v>
                </c:pt>
                <c:pt idx="18">
                  <c:v>244</c:v>
                </c:pt>
                <c:pt idx="19">
                  <c:v>250</c:v>
                </c:pt>
                <c:pt idx="20">
                  <c:v>320</c:v>
                </c:pt>
                <c:pt idx="21">
                  <c:v>327</c:v>
                </c:pt>
                <c:pt idx="22">
                  <c:v>333</c:v>
                </c:pt>
                <c:pt idx="23">
                  <c:v>340</c:v>
                </c:pt>
                <c:pt idx="24">
                  <c:v>346</c:v>
                </c:pt>
                <c:pt idx="25">
                  <c:v>352</c:v>
                </c:pt>
                <c:pt idx="26">
                  <c:v>359</c:v>
                </c:pt>
                <c:pt idx="27">
                  <c:v>365</c:v>
                </c:pt>
                <c:pt idx="28">
                  <c:v>371</c:v>
                </c:pt>
                <c:pt idx="29">
                  <c:v>378</c:v>
                </c:pt>
                <c:pt idx="30">
                  <c:v>384</c:v>
                </c:pt>
                <c:pt idx="31">
                  <c:v>390</c:v>
                </c:pt>
                <c:pt idx="32">
                  <c:v>397</c:v>
                </c:pt>
                <c:pt idx="33">
                  <c:v>403</c:v>
                </c:pt>
                <c:pt idx="34">
                  <c:v>410</c:v>
                </c:pt>
                <c:pt idx="35">
                  <c:v>416</c:v>
                </c:pt>
                <c:pt idx="36">
                  <c:v>422</c:v>
                </c:pt>
                <c:pt idx="37">
                  <c:v>429</c:v>
                </c:pt>
                <c:pt idx="38">
                  <c:v>435</c:v>
                </c:pt>
                <c:pt idx="39">
                  <c:v>441</c:v>
                </c:pt>
                <c:pt idx="40">
                  <c:v>448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'홍성군(가정+비가정)(10년치 추정)'!$D$3</c:f>
              <c:strCache>
                <c:ptCount val="1"/>
                <c:pt idx="0">
                  <c:v>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'홍성군(가정+비가정)(10년치 추정)'!$A$4:$A$44</c:f>
              <c:numCache>
                <c:formatCode>General</c:formatCode>
                <c:ptCount val="41"/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'홍성군(가정+비가정)(10년치 추정)'!$D$4:$D$44</c:f>
              <c:numCache>
                <c:formatCode>#,##0_ </c:formatCode>
                <c:ptCount val="41"/>
                <c:pt idx="10">
                  <c:v>193</c:v>
                </c:pt>
                <c:pt idx="11">
                  <c:v>199</c:v>
                </c:pt>
                <c:pt idx="12">
                  <c:v>205</c:v>
                </c:pt>
                <c:pt idx="13">
                  <c:v>211</c:v>
                </c:pt>
                <c:pt idx="14">
                  <c:v>218</c:v>
                </c:pt>
                <c:pt idx="15">
                  <c:v>224</c:v>
                </c:pt>
                <c:pt idx="16">
                  <c:v>231</c:v>
                </c:pt>
                <c:pt idx="17">
                  <c:v>238</c:v>
                </c:pt>
                <c:pt idx="18">
                  <c:v>245</c:v>
                </c:pt>
                <c:pt idx="19">
                  <c:v>252</c:v>
                </c:pt>
                <c:pt idx="20">
                  <c:v>349</c:v>
                </c:pt>
                <c:pt idx="21">
                  <c:v>359</c:v>
                </c:pt>
                <c:pt idx="22">
                  <c:v>370</c:v>
                </c:pt>
                <c:pt idx="23">
                  <c:v>381</c:v>
                </c:pt>
                <c:pt idx="24">
                  <c:v>392</c:v>
                </c:pt>
                <c:pt idx="25">
                  <c:v>404</c:v>
                </c:pt>
                <c:pt idx="26">
                  <c:v>416</c:v>
                </c:pt>
                <c:pt idx="27">
                  <c:v>428</c:v>
                </c:pt>
                <c:pt idx="28">
                  <c:v>441</c:v>
                </c:pt>
                <c:pt idx="29">
                  <c:v>454</c:v>
                </c:pt>
                <c:pt idx="30">
                  <c:v>468</c:v>
                </c:pt>
                <c:pt idx="31">
                  <c:v>482</c:v>
                </c:pt>
                <c:pt idx="32">
                  <c:v>497</c:v>
                </c:pt>
                <c:pt idx="33">
                  <c:v>511</c:v>
                </c:pt>
                <c:pt idx="34">
                  <c:v>527</c:v>
                </c:pt>
                <c:pt idx="35">
                  <c:v>542</c:v>
                </c:pt>
                <c:pt idx="36">
                  <c:v>559</c:v>
                </c:pt>
                <c:pt idx="37">
                  <c:v>575</c:v>
                </c:pt>
                <c:pt idx="38">
                  <c:v>593</c:v>
                </c:pt>
                <c:pt idx="39">
                  <c:v>610</c:v>
                </c:pt>
                <c:pt idx="40">
                  <c:v>629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'홍성군(가정+비가정)(10년치 추정)'!$E$3</c:f>
              <c:strCache>
                <c:ptCount val="1"/>
                <c:pt idx="0">
                  <c:v>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'홍성군(가정+비가정)(10년치 추정)'!$A$4:$A$44</c:f>
              <c:numCache>
                <c:formatCode>General</c:formatCode>
                <c:ptCount val="41"/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'홍성군(가정+비가정)(10년치 추정)'!$E$4:$E$44</c:f>
              <c:numCache>
                <c:formatCode>#,##0_ </c:formatCode>
                <c:ptCount val="41"/>
                <c:pt idx="10">
                  <c:v>193</c:v>
                </c:pt>
                <c:pt idx="11">
                  <c:v>199</c:v>
                </c:pt>
                <c:pt idx="12">
                  <c:v>205</c:v>
                </c:pt>
                <c:pt idx="13">
                  <c:v>211</c:v>
                </c:pt>
                <c:pt idx="14">
                  <c:v>218</c:v>
                </c:pt>
                <c:pt idx="15">
                  <c:v>224</c:v>
                </c:pt>
                <c:pt idx="16">
                  <c:v>231</c:v>
                </c:pt>
                <c:pt idx="17">
                  <c:v>238</c:v>
                </c:pt>
                <c:pt idx="18">
                  <c:v>245</c:v>
                </c:pt>
                <c:pt idx="19">
                  <c:v>252</c:v>
                </c:pt>
                <c:pt idx="20">
                  <c:v>349</c:v>
                </c:pt>
                <c:pt idx="21">
                  <c:v>359</c:v>
                </c:pt>
                <c:pt idx="22">
                  <c:v>370</c:v>
                </c:pt>
                <c:pt idx="23">
                  <c:v>381</c:v>
                </c:pt>
                <c:pt idx="24">
                  <c:v>392</c:v>
                </c:pt>
                <c:pt idx="25">
                  <c:v>404</c:v>
                </c:pt>
                <c:pt idx="26">
                  <c:v>416</c:v>
                </c:pt>
                <c:pt idx="27">
                  <c:v>429</c:v>
                </c:pt>
                <c:pt idx="28">
                  <c:v>442</c:v>
                </c:pt>
                <c:pt idx="29">
                  <c:v>455</c:v>
                </c:pt>
                <c:pt idx="30">
                  <c:v>469</c:v>
                </c:pt>
                <c:pt idx="31">
                  <c:v>483</c:v>
                </c:pt>
                <c:pt idx="32">
                  <c:v>497</c:v>
                </c:pt>
                <c:pt idx="33">
                  <c:v>512</c:v>
                </c:pt>
                <c:pt idx="34">
                  <c:v>527</c:v>
                </c:pt>
                <c:pt idx="35">
                  <c:v>543</c:v>
                </c:pt>
                <c:pt idx="36">
                  <c:v>560</c:v>
                </c:pt>
                <c:pt idx="37">
                  <c:v>576</c:v>
                </c:pt>
                <c:pt idx="38">
                  <c:v>594</c:v>
                </c:pt>
                <c:pt idx="39">
                  <c:v>611</c:v>
                </c:pt>
                <c:pt idx="40">
                  <c:v>630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'홍성군(가정+비가정)(10년치 추정)'!$F$3</c:f>
              <c:strCache>
                <c:ptCount val="1"/>
                <c:pt idx="0">
                  <c:v>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'홍성군(가정+비가정)(10년치 추정)'!$A$4:$A$44</c:f>
              <c:numCache>
                <c:formatCode>General</c:formatCode>
                <c:ptCount val="41"/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'홍성군(가정+비가정)(10년치 추정)'!$F$4:$F$44</c:f>
              <c:numCache>
                <c:formatCode>#,##0_ </c:formatCode>
                <c:ptCount val="41"/>
                <c:pt idx="10">
                  <c:v>186</c:v>
                </c:pt>
                <c:pt idx="11">
                  <c:v>198</c:v>
                </c:pt>
                <c:pt idx="12">
                  <c:v>207</c:v>
                </c:pt>
                <c:pt idx="13">
                  <c:v>215</c:v>
                </c:pt>
                <c:pt idx="14">
                  <c:v>221</c:v>
                </c:pt>
                <c:pt idx="15">
                  <c:v>227</c:v>
                </c:pt>
                <c:pt idx="16">
                  <c:v>232</c:v>
                </c:pt>
                <c:pt idx="17">
                  <c:v>236</c:v>
                </c:pt>
                <c:pt idx="18">
                  <c:v>241</c:v>
                </c:pt>
                <c:pt idx="19">
                  <c:v>245</c:v>
                </c:pt>
                <c:pt idx="20">
                  <c:v>279</c:v>
                </c:pt>
                <c:pt idx="21">
                  <c:v>282</c:v>
                </c:pt>
                <c:pt idx="22">
                  <c:v>284</c:v>
                </c:pt>
                <c:pt idx="23">
                  <c:v>287</c:v>
                </c:pt>
                <c:pt idx="24">
                  <c:v>289</c:v>
                </c:pt>
                <c:pt idx="25">
                  <c:v>291</c:v>
                </c:pt>
                <c:pt idx="26">
                  <c:v>294</c:v>
                </c:pt>
                <c:pt idx="27">
                  <c:v>296</c:v>
                </c:pt>
                <c:pt idx="28">
                  <c:v>298</c:v>
                </c:pt>
                <c:pt idx="29">
                  <c:v>300</c:v>
                </c:pt>
                <c:pt idx="30">
                  <c:v>302</c:v>
                </c:pt>
                <c:pt idx="31">
                  <c:v>304</c:v>
                </c:pt>
                <c:pt idx="32">
                  <c:v>306</c:v>
                </c:pt>
                <c:pt idx="33">
                  <c:v>308</c:v>
                </c:pt>
                <c:pt idx="34">
                  <c:v>310</c:v>
                </c:pt>
                <c:pt idx="35">
                  <c:v>312</c:v>
                </c:pt>
                <c:pt idx="36">
                  <c:v>314</c:v>
                </c:pt>
                <c:pt idx="37">
                  <c:v>316</c:v>
                </c:pt>
                <c:pt idx="38">
                  <c:v>317</c:v>
                </c:pt>
                <c:pt idx="39">
                  <c:v>319</c:v>
                </c:pt>
                <c:pt idx="40">
                  <c:v>321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'홍성군(가정+비가정)(10년치 추정)'!$G$3</c:f>
              <c:strCache>
                <c:ptCount val="1"/>
                <c:pt idx="0">
                  <c:v>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'홍성군(가정+비가정)(10년치 추정)'!$A$4:$A$44</c:f>
              <c:numCache>
                <c:formatCode>General</c:formatCode>
                <c:ptCount val="41"/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'홍성군(가정+비가정)(10년치 추정)'!$G$4:$G$44</c:f>
              <c:numCache>
                <c:formatCode>#,##0_ </c:formatCode>
                <c:ptCount val="41"/>
                <c:pt idx="10">
                  <c:v>192</c:v>
                </c:pt>
                <c:pt idx="11">
                  <c:v>200</c:v>
                </c:pt>
                <c:pt idx="12">
                  <c:v>208</c:v>
                </c:pt>
                <c:pt idx="13">
                  <c:v>216</c:v>
                </c:pt>
                <c:pt idx="14">
                  <c:v>223</c:v>
                </c:pt>
                <c:pt idx="15">
                  <c:v>229</c:v>
                </c:pt>
                <c:pt idx="16">
                  <c:v>234</c:v>
                </c:pt>
                <c:pt idx="17">
                  <c:v>239</c:v>
                </c:pt>
                <c:pt idx="18">
                  <c:v>243</c:v>
                </c:pt>
                <c:pt idx="19">
                  <c:v>246</c:v>
                </c:pt>
                <c:pt idx="20">
                  <c:v>265</c:v>
                </c:pt>
                <c:pt idx="21">
                  <c:v>266</c:v>
                </c:pt>
                <c:pt idx="22">
                  <c:v>266</c:v>
                </c:pt>
                <c:pt idx="23">
                  <c:v>267</c:v>
                </c:pt>
                <c:pt idx="24">
                  <c:v>267</c:v>
                </c:pt>
                <c:pt idx="25">
                  <c:v>267</c:v>
                </c:pt>
                <c:pt idx="26">
                  <c:v>268</c:v>
                </c:pt>
                <c:pt idx="27">
                  <c:v>268</c:v>
                </c:pt>
                <c:pt idx="28">
                  <c:v>268</c:v>
                </c:pt>
                <c:pt idx="29">
                  <c:v>268</c:v>
                </c:pt>
                <c:pt idx="30">
                  <c:v>268</c:v>
                </c:pt>
                <c:pt idx="31">
                  <c:v>268</c:v>
                </c:pt>
                <c:pt idx="32">
                  <c:v>268</c:v>
                </c:pt>
                <c:pt idx="33">
                  <c:v>269</c:v>
                </c:pt>
                <c:pt idx="34">
                  <c:v>269</c:v>
                </c:pt>
                <c:pt idx="35">
                  <c:v>269</c:v>
                </c:pt>
                <c:pt idx="36">
                  <c:v>269</c:v>
                </c:pt>
                <c:pt idx="37">
                  <c:v>269</c:v>
                </c:pt>
                <c:pt idx="38">
                  <c:v>269</c:v>
                </c:pt>
                <c:pt idx="39">
                  <c:v>269</c:v>
                </c:pt>
                <c:pt idx="40">
                  <c:v>269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'홍성군(가정+비가정)(10년치 추정)'!$H$3</c:f>
              <c:strCache>
                <c:ptCount val="1"/>
                <c:pt idx="0">
                  <c:v>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'홍성군(가정+비가정)(10년치 추정)'!$A$4:$A$44</c:f>
              <c:numCache>
                <c:formatCode>General</c:formatCode>
                <c:ptCount val="41"/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  <c:pt idx="29">
                  <c:v>2025</c:v>
                </c:pt>
                <c:pt idx="30">
                  <c:v>2026</c:v>
                </c:pt>
                <c:pt idx="31">
                  <c:v>2027</c:v>
                </c:pt>
                <c:pt idx="32">
                  <c:v>2028</c:v>
                </c:pt>
                <c:pt idx="33">
                  <c:v>2029</c:v>
                </c:pt>
                <c:pt idx="34">
                  <c:v>2030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</c:numCache>
            </c:numRef>
          </c:xVal>
          <c:yVal>
            <c:numRef>
              <c:f>'홍성군(가정+비가정)(10년치 추정)'!$H$4:$H$44</c:f>
              <c:numCache>
                <c:formatCode>#,##0_ </c:formatCode>
                <c:ptCount val="41"/>
                <c:pt idx="10">
                  <c:v>191</c:v>
                </c:pt>
                <c:pt idx="11">
                  <c:v>201</c:v>
                </c:pt>
                <c:pt idx="12">
                  <c:v>209</c:v>
                </c:pt>
                <c:pt idx="13">
                  <c:v>217</c:v>
                </c:pt>
                <c:pt idx="14">
                  <c:v>224</c:v>
                </c:pt>
                <c:pt idx="15">
                  <c:v>229</c:v>
                </c:pt>
                <c:pt idx="16">
                  <c:v>234</c:v>
                </c:pt>
                <c:pt idx="17">
                  <c:v>239</c:v>
                </c:pt>
                <c:pt idx="18">
                  <c:v>243</c:v>
                </c:pt>
                <c:pt idx="19">
                  <c:v>246</c:v>
                </c:pt>
                <c:pt idx="20">
                  <c:v>264</c:v>
                </c:pt>
                <c:pt idx="21">
                  <c:v>264</c:v>
                </c:pt>
                <c:pt idx="22">
                  <c:v>265</c:v>
                </c:pt>
                <c:pt idx="23">
                  <c:v>266</c:v>
                </c:pt>
                <c:pt idx="24">
                  <c:v>266</c:v>
                </c:pt>
                <c:pt idx="25">
                  <c:v>266</c:v>
                </c:pt>
                <c:pt idx="26">
                  <c:v>267</c:v>
                </c:pt>
                <c:pt idx="27">
                  <c:v>267</c:v>
                </c:pt>
                <c:pt idx="28">
                  <c:v>267</c:v>
                </c:pt>
                <c:pt idx="29">
                  <c:v>267</c:v>
                </c:pt>
                <c:pt idx="30">
                  <c:v>268</c:v>
                </c:pt>
                <c:pt idx="31">
                  <c:v>268</c:v>
                </c:pt>
                <c:pt idx="32">
                  <c:v>268</c:v>
                </c:pt>
                <c:pt idx="33">
                  <c:v>268</c:v>
                </c:pt>
                <c:pt idx="34">
                  <c:v>268</c:v>
                </c:pt>
                <c:pt idx="35">
                  <c:v>268</c:v>
                </c:pt>
                <c:pt idx="36">
                  <c:v>268</c:v>
                </c:pt>
                <c:pt idx="37">
                  <c:v>268</c:v>
                </c:pt>
                <c:pt idx="38">
                  <c:v>269</c:v>
                </c:pt>
                <c:pt idx="39">
                  <c:v>269</c:v>
                </c:pt>
                <c:pt idx="40">
                  <c:v>269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236224"/>
        <c:axId val="314106432"/>
      </c:scatterChart>
      <c:valAx>
        <c:axId val="314236224"/>
        <c:scaling>
          <c:orientation val="minMax"/>
          <c:max val="2035"/>
          <c:min val="2000"/>
        </c:scaling>
        <c:delete val="0"/>
        <c:axPos val="b"/>
        <c:title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314106432"/>
        <c:crosses val="autoZero"/>
        <c:crossBetween val="midCat"/>
        <c:majorUnit val="5"/>
        <c:minorUnit val="1"/>
      </c:valAx>
      <c:valAx>
        <c:axId val="31410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HY울릉도M"/>
                <a:ea typeface="HY울릉도M"/>
                <a:cs typeface="HY울릉도M"/>
              </a:defRPr>
            </a:pPr>
            <a:endParaRPr lang="ko-KR"/>
          </a:p>
        </c:txPr>
        <c:crossAx val="314236224"/>
        <c:crossesAt val="1986"/>
        <c:crossBetween val="midCat"/>
      </c:valAx>
      <c:spPr>
        <a:gradFill rotWithShape="0">
          <a:gsLst>
            <a:gs pos="0">
              <a:srgbClr val="CCFFCC"/>
            </a:gs>
            <a:gs pos="100000">
              <a:srgbClr val="FFFFFF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627727260096"/>
          <c:y val="0.38554292471237794"/>
          <c:w val="8.3274065634955527E-2"/>
          <c:h val="0.2694803115591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755" r="0.75000000000000755" t="1" header="0.5" footer="0.5"/>
    <c:pageSetup paperSize="9"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78441</xdr:rowOff>
    </xdr:from>
    <xdr:to>
      <xdr:col>11</xdr:col>
      <xdr:colOff>560</xdr:colOff>
      <xdr:row>68</xdr:row>
      <xdr:rowOff>212911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78441</xdr:rowOff>
    </xdr:from>
    <xdr:to>
      <xdr:col>11</xdr:col>
      <xdr:colOff>560</xdr:colOff>
      <xdr:row>68</xdr:row>
      <xdr:rowOff>212911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78441</xdr:rowOff>
    </xdr:from>
    <xdr:to>
      <xdr:col>11</xdr:col>
      <xdr:colOff>560</xdr:colOff>
      <xdr:row>68</xdr:row>
      <xdr:rowOff>212911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78441</xdr:rowOff>
    </xdr:from>
    <xdr:to>
      <xdr:col>11</xdr:col>
      <xdr:colOff>560</xdr:colOff>
      <xdr:row>68</xdr:row>
      <xdr:rowOff>212911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48176;&#49688;&#51648;%20&#50868;&#50689;&#51068;&#51648;%20&#51221;&#47532;(&#51068;&#48372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10월"/>
      <sheetName val="11월"/>
      <sheetName val="배수지원수량"/>
      <sheetName val="최종"/>
    </sheetNames>
    <sheetDataSet>
      <sheetData sheetId="0" refreshError="1">
        <row r="4">
          <cell r="F4">
            <v>0</v>
          </cell>
          <cell r="BL4">
            <v>0</v>
          </cell>
        </row>
        <row r="5">
          <cell r="BL5">
            <v>0</v>
          </cell>
        </row>
        <row r="6">
          <cell r="BL6">
            <v>0</v>
          </cell>
        </row>
        <row r="7">
          <cell r="BL7">
            <v>0</v>
          </cell>
        </row>
        <row r="8">
          <cell r="BL8">
            <v>0</v>
          </cell>
        </row>
        <row r="9">
          <cell r="BL9">
            <v>0</v>
          </cell>
        </row>
        <row r="10">
          <cell r="BL10">
            <v>0</v>
          </cell>
        </row>
        <row r="11">
          <cell r="BL11">
            <v>0</v>
          </cell>
        </row>
        <row r="12">
          <cell r="BL12">
            <v>0</v>
          </cell>
        </row>
        <row r="13">
          <cell r="BL13">
            <v>0</v>
          </cell>
        </row>
        <row r="14">
          <cell r="BL14">
            <v>0</v>
          </cell>
        </row>
        <row r="15">
          <cell r="BL15">
            <v>0</v>
          </cell>
        </row>
        <row r="16">
          <cell r="BL16">
            <v>131</v>
          </cell>
        </row>
        <row r="17">
          <cell r="BL17">
            <v>204</v>
          </cell>
        </row>
        <row r="18">
          <cell r="BL18">
            <v>168</v>
          </cell>
        </row>
        <row r="19">
          <cell r="BL19">
            <v>196</v>
          </cell>
        </row>
        <row r="20">
          <cell r="BL20">
            <v>131</v>
          </cell>
        </row>
        <row r="21">
          <cell r="BL21">
            <v>245</v>
          </cell>
        </row>
        <row r="22">
          <cell r="BL22">
            <v>248</v>
          </cell>
        </row>
        <row r="23">
          <cell r="BL23">
            <v>20</v>
          </cell>
        </row>
        <row r="24">
          <cell r="BL24">
            <v>0</v>
          </cell>
        </row>
        <row r="25">
          <cell r="BL25">
            <v>0</v>
          </cell>
        </row>
        <row r="26">
          <cell r="BL26">
            <v>63</v>
          </cell>
        </row>
        <row r="27">
          <cell r="BL27">
            <v>51</v>
          </cell>
        </row>
        <row r="28">
          <cell r="BL28">
            <v>43</v>
          </cell>
        </row>
        <row r="29">
          <cell r="BL29">
            <v>47</v>
          </cell>
        </row>
        <row r="30">
          <cell r="BL30">
            <v>126</v>
          </cell>
        </row>
        <row r="31">
          <cell r="BL31">
            <v>45</v>
          </cell>
        </row>
        <row r="32">
          <cell r="BL32">
            <v>6</v>
          </cell>
        </row>
        <row r="33">
          <cell r="BL33">
            <v>147</v>
          </cell>
        </row>
        <row r="34">
          <cell r="BL34">
            <v>148</v>
          </cell>
        </row>
        <row r="35">
          <cell r="BL35">
            <v>104</v>
          </cell>
        </row>
        <row r="36">
          <cell r="BL36">
            <v>141</v>
          </cell>
        </row>
        <row r="37">
          <cell r="BL37">
            <v>262</v>
          </cell>
        </row>
        <row r="38">
          <cell r="BL38">
            <v>185</v>
          </cell>
        </row>
        <row r="39">
          <cell r="BL39">
            <v>282</v>
          </cell>
        </row>
        <row r="40">
          <cell r="BL40">
            <v>285</v>
          </cell>
        </row>
        <row r="41">
          <cell r="BL41">
            <v>189</v>
          </cell>
        </row>
        <row r="42">
          <cell r="BL42">
            <v>159</v>
          </cell>
        </row>
        <row r="43">
          <cell r="BL43">
            <v>142</v>
          </cell>
        </row>
        <row r="44">
          <cell r="BL44">
            <v>109</v>
          </cell>
        </row>
        <row r="45">
          <cell r="BL45">
            <v>207</v>
          </cell>
        </row>
        <row r="46">
          <cell r="BL46">
            <v>206</v>
          </cell>
        </row>
        <row r="47">
          <cell r="BL47">
            <v>242</v>
          </cell>
        </row>
        <row r="48">
          <cell r="BL48">
            <v>116</v>
          </cell>
        </row>
        <row r="49">
          <cell r="BL49">
            <v>157</v>
          </cell>
        </row>
        <row r="50">
          <cell r="BL50">
            <v>64</v>
          </cell>
        </row>
        <row r="51">
          <cell r="BL51">
            <v>56</v>
          </cell>
        </row>
        <row r="52">
          <cell r="BL52">
            <v>50</v>
          </cell>
        </row>
        <row r="53">
          <cell r="BL53">
            <v>50</v>
          </cell>
        </row>
        <row r="54">
          <cell r="BL54">
            <v>29</v>
          </cell>
        </row>
        <row r="55">
          <cell r="BL55">
            <v>9</v>
          </cell>
        </row>
        <row r="56">
          <cell r="BL56">
            <v>9</v>
          </cell>
        </row>
        <row r="57">
          <cell r="BL57">
            <v>34</v>
          </cell>
        </row>
        <row r="58">
          <cell r="BL58">
            <v>75</v>
          </cell>
        </row>
        <row r="59">
          <cell r="BL59">
            <v>345</v>
          </cell>
        </row>
        <row r="60">
          <cell r="BL60">
            <v>312</v>
          </cell>
        </row>
        <row r="61">
          <cell r="BL61">
            <v>165</v>
          </cell>
        </row>
        <row r="62">
          <cell r="BL62">
            <v>229</v>
          </cell>
        </row>
        <row r="63">
          <cell r="BL63">
            <v>0</v>
          </cell>
        </row>
        <row r="64">
          <cell r="BL64">
            <v>0</v>
          </cell>
        </row>
        <row r="65">
          <cell r="BL65">
            <v>229</v>
          </cell>
        </row>
        <row r="66">
          <cell r="BL66">
            <v>346</v>
          </cell>
        </row>
        <row r="67">
          <cell r="BL67">
            <v>129</v>
          </cell>
        </row>
        <row r="68">
          <cell r="BL68">
            <v>103</v>
          </cell>
        </row>
        <row r="69">
          <cell r="BL69">
            <v>145</v>
          </cell>
        </row>
        <row r="70">
          <cell r="BL70">
            <v>185</v>
          </cell>
        </row>
        <row r="71">
          <cell r="BL71">
            <v>200</v>
          </cell>
        </row>
        <row r="72">
          <cell r="BL72">
            <v>241</v>
          </cell>
        </row>
        <row r="73">
          <cell r="BL73">
            <v>211</v>
          </cell>
        </row>
        <row r="74">
          <cell r="BL74">
            <v>98</v>
          </cell>
        </row>
        <row r="75">
          <cell r="BL75">
            <v>131</v>
          </cell>
        </row>
        <row r="76">
          <cell r="BL76">
            <v>111</v>
          </cell>
        </row>
        <row r="77">
          <cell r="BL77">
            <v>96</v>
          </cell>
        </row>
        <row r="78">
          <cell r="BL78">
            <v>93</v>
          </cell>
        </row>
        <row r="79">
          <cell r="BL79">
            <v>18</v>
          </cell>
        </row>
        <row r="80">
          <cell r="BL80">
            <v>18</v>
          </cell>
        </row>
        <row r="81">
          <cell r="BL81">
            <v>61</v>
          </cell>
        </row>
        <row r="82">
          <cell r="BL82">
            <v>211</v>
          </cell>
        </row>
        <row r="83">
          <cell r="BL83">
            <v>171</v>
          </cell>
        </row>
        <row r="84">
          <cell r="BL84">
            <v>151</v>
          </cell>
        </row>
        <row r="85">
          <cell r="BL85">
            <v>0</v>
          </cell>
        </row>
        <row r="86">
          <cell r="BL86">
            <v>191</v>
          </cell>
        </row>
        <row r="87">
          <cell r="BL87">
            <v>107</v>
          </cell>
        </row>
        <row r="88">
          <cell r="BL88">
            <v>87</v>
          </cell>
        </row>
        <row r="89">
          <cell r="BL89">
            <v>90</v>
          </cell>
        </row>
        <row r="90">
          <cell r="BL90">
            <v>123</v>
          </cell>
        </row>
        <row r="91">
          <cell r="BL91">
            <v>240</v>
          </cell>
        </row>
        <row r="92">
          <cell r="BL92">
            <v>258</v>
          </cell>
        </row>
        <row r="93">
          <cell r="BL93">
            <v>265</v>
          </cell>
        </row>
        <row r="94">
          <cell r="BL94">
            <v>170</v>
          </cell>
        </row>
        <row r="95">
          <cell r="BL95">
            <v>249</v>
          </cell>
        </row>
        <row r="96">
          <cell r="BL96">
            <v>154</v>
          </cell>
        </row>
        <row r="97">
          <cell r="BL97">
            <v>135</v>
          </cell>
        </row>
        <row r="98">
          <cell r="BL98">
            <v>224</v>
          </cell>
        </row>
        <row r="99">
          <cell r="BL99">
            <v>182</v>
          </cell>
        </row>
        <row r="100">
          <cell r="BL100">
            <v>51</v>
          </cell>
        </row>
        <row r="101">
          <cell r="BL101">
            <v>73</v>
          </cell>
        </row>
        <row r="102">
          <cell r="BL102">
            <v>36</v>
          </cell>
        </row>
        <row r="103">
          <cell r="BL103">
            <v>2</v>
          </cell>
        </row>
        <row r="104">
          <cell r="BL104">
            <v>30</v>
          </cell>
        </row>
        <row r="105">
          <cell r="BL105">
            <v>69</v>
          </cell>
        </row>
        <row r="106">
          <cell r="BL106">
            <v>154</v>
          </cell>
        </row>
        <row r="107">
          <cell r="BL107">
            <v>184</v>
          </cell>
        </row>
        <row r="108">
          <cell r="BL108">
            <v>223</v>
          </cell>
        </row>
        <row r="109">
          <cell r="BL109">
            <v>235</v>
          </cell>
        </row>
        <row r="110">
          <cell r="BL110">
            <v>236</v>
          </cell>
        </row>
        <row r="111">
          <cell r="BL111">
            <v>263</v>
          </cell>
        </row>
        <row r="112">
          <cell r="BL112">
            <v>184</v>
          </cell>
        </row>
        <row r="113">
          <cell r="BL113">
            <v>131</v>
          </cell>
        </row>
        <row r="114">
          <cell r="BL114">
            <v>142</v>
          </cell>
        </row>
        <row r="115">
          <cell r="BL115">
            <v>137</v>
          </cell>
        </row>
        <row r="116">
          <cell r="BL116">
            <v>172</v>
          </cell>
        </row>
        <row r="117">
          <cell r="BL117">
            <v>258</v>
          </cell>
        </row>
        <row r="118">
          <cell r="BL118">
            <v>196</v>
          </cell>
        </row>
        <row r="119">
          <cell r="BL119">
            <v>251</v>
          </cell>
        </row>
        <row r="120">
          <cell r="BL120">
            <v>260</v>
          </cell>
        </row>
        <row r="121">
          <cell r="BL121">
            <v>82</v>
          </cell>
        </row>
        <row r="122">
          <cell r="BL122">
            <v>77</v>
          </cell>
        </row>
        <row r="123">
          <cell r="BL123">
            <v>57</v>
          </cell>
        </row>
        <row r="124">
          <cell r="BL124">
            <v>42</v>
          </cell>
        </row>
        <row r="125">
          <cell r="BL125">
            <v>12</v>
          </cell>
        </row>
        <row r="126">
          <cell r="BL126">
            <v>1</v>
          </cell>
        </row>
        <row r="127">
          <cell r="BL127">
            <v>2</v>
          </cell>
        </row>
        <row r="128">
          <cell r="BL128">
            <v>61</v>
          </cell>
        </row>
        <row r="129">
          <cell r="BL129">
            <v>127</v>
          </cell>
        </row>
        <row r="130">
          <cell r="BL130">
            <v>201</v>
          </cell>
        </row>
        <row r="131">
          <cell r="BL131">
            <v>319</v>
          </cell>
        </row>
        <row r="132">
          <cell r="BL132">
            <v>317</v>
          </cell>
        </row>
        <row r="133">
          <cell r="BL133">
            <v>249</v>
          </cell>
        </row>
        <row r="134">
          <cell r="BL134">
            <v>244</v>
          </cell>
        </row>
        <row r="135">
          <cell r="BL135">
            <v>147</v>
          </cell>
        </row>
        <row r="136">
          <cell r="BL136">
            <v>157</v>
          </cell>
        </row>
        <row r="137">
          <cell r="BL137">
            <v>153</v>
          </cell>
        </row>
        <row r="138">
          <cell r="BL138">
            <v>202</v>
          </cell>
        </row>
        <row r="139">
          <cell r="BL139">
            <v>191</v>
          </cell>
        </row>
        <row r="140">
          <cell r="BL140">
            <v>228</v>
          </cell>
        </row>
        <row r="141">
          <cell r="BL141">
            <v>134</v>
          </cell>
        </row>
        <row r="142">
          <cell r="BL142">
            <v>159</v>
          </cell>
        </row>
        <row r="143">
          <cell r="BL143">
            <v>150</v>
          </cell>
        </row>
        <row r="144">
          <cell r="BL144">
            <v>94</v>
          </cell>
        </row>
        <row r="145">
          <cell r="BL145">
            <v>195</v>
          </cell>
        </row>
        <row r="146">
          <cell r="BL146">
            <v>353</v>
          </cell>
        </row>
        <row r="147">
          <cell r="BL147">
            <v>109</v>
          </cell>
        </row>
        <row r="148">
          <cell r="BL148">
            <v>99</v>
          </cell>
        </row>
        <row r="149">
          <cell r="BL149">
            <v>98</v>
          </cell>
        </row>
        <row r="150">
          <cell r="BL150">
            <v>91</v>
          </cell>
        </row>
        <row r="151">
          <cell r="BL151">
            <v>3</v>
          </cell>
        </row>
        <row r="152">
          <cell r="BL152">
            <v>18</v>
          </cell>
        </row>
        <row r="153">
          <cell r="BL153">
            <v>59</v>
          </cell>
        </row>
        <row r="154">
          <cell r="BL154">
            <v>163</v>
          </cell>
        </row>
        <row r="155">
          <cell r="BL155">
            <v>192</v>
          </cell>
        </row>
        <row r="156">
          <cell r="BL156">
            <v>194</v>
          </cell>
        </row>
        <row r="157">
          <cell r="BL157">
            <v>272</v>
          </cell>
        </row>
        <row r="158">
          <cell r="BL158">
            <v>203</v>
          </cell>
        </row>
        <row r="159">
          <cell r="BL159">
            <v>190</v>
          </cell>
        </row>
        <row r="160">
          <cell r="BL160">
            <v>124</v>
          </cell>
        </row>
        <row r="161">
          <cell r="BL161">
            <v>110</v>
          </cell>
        </row>
        <row r="162">
          <cell r="BL162">
            <v>143</v>
          </cell>
        </row>
        <row r="163">
          <cell r="BL163">
            <v>108</v>
          </cell>
        </row>
        <row r="164">
          <cell r="BL164">
            <v>218</v>
          </cell>
        </row>
        <row r="165">
          <cell r="BL165">
            <v>205</v>
          </cell>
        </row>
        <row r="166">
          <cell r="BL166">
            <v>261</v>
          </cell>
        </row>
        <row r="167">
          <cell r="BL167">
            <v>263</v>
          </cell>
        </row>
        <row r="168">
          <cell r="BL168">
            <v>251</v>
          </cell>
        </row>
        <row r="169">
          <cell r="BL169">
            <v>125</v>
          </cell>
        </row>
        <row r="170">
          <cell r="BL170">
            <v>17</v>
          </cell>
        </row>
        <row r="171">
          <cell r="BL171">
            <v>0</v>
          </cell>
        </row>
        <row r="172">
          <cell r="BL172">
            <v>0</v>
          </cell>
        </row>
        <row r="173">
          <cell r="BL173">
            <v>127</v>
          </cell>
        </row>
        <row r="174">
          <cell r="BL174">
            <v>2</v>
          </cell>
        </row>
        <row r="175">
          <cell r="BL175">
            <v>25</v>
          </cell>
        </row>
        <row r="176">
          <cell r="BL176">
            <v>38</v>
          </cell>
        </row>
        <row r="177">
          <cell r="BL177">
            <v>61</v>
          </cell>
        </row>
        <row r="178">
          <cell r="BL178">
            <v>176</v>
          </cell>
        </row>
        <row r="179">
          <cell r="BL179">
            <v>311</v>
          </cell>
        </row>
        <row r="180">
          <cell r="BL180">
            <v>216</v>
          </cell>
        </row>
        <row r="181">
          <cell r="BL181">
            <v>116</v>
          </cell>
        </row>
        <row r="182">
          <cell r="BL182">
            <v>196</v>
          </cell>
        </row>
        <row r="183">
          <cell r="BL183">
            <v>163</v>
          </cell>
        </row>
        <row r="184">
          <cell r="BL184">
            <v>226</v>
          </cell>
        </row>
        <row r="185">
          <cell r="BL185">
            <v>122</v>
          </cell>
        </row>
        <row r="186">
          <cell r="BL186">
            <v>182</v>
          </cell>
        </row>
        <row r="187">
          <cell r="BL187">
            <v>253</v>
          </cell>
        </row>
        <row r="188">
          <cell r="BL188">
            <v>151</v>
          </cell>
        </row>
        <row r="189">
          <cell r="BL189">
            <v>254</v>
          </cell>
        </row>
        <row r="190">
          <cell r="BL190">
            <v>108</v>
          </cell>
        </row>
        <row r="191">
          <cell r="BL191">
            <v>104</v>
          </cell>
        </row>
        <row r="192">
          <cell r="BL192">
            <v>107</v>
          </cell>
        </row>
        <row r="193">
          <cell r="BL193">
            <v>288</v>
          </cell>
        </row>
        <row r="194">
          <cell r="BL194">
            <v>173</v>
          </cell>
        </row>
        <row r="195">
          <cell r="BL195">
            <v>21</v>
          </cell>
        </row>
        <row r="196">
          <cell r="BL196">
            <v>29</v>
          </cell>
        </row>
        <row r="197">
          <cell r="BL197">
            <v>4</v>
          </cell>
        </row>
        <row r="198">
          <cell r="BL198">
            <v>0</v>
          </cell>
        </row>
        <row r="199">
          <cell r="BL199">
            <v>0</v>
          </cell>
        </row>
        <row r="200">
          <cell r="BL200">
            <v>0</v>
          </cell>
        </row>
        <row r="201">
          <cell r="BL201">
            <v>22</v>
          </cell>
        </row>
        <row r="202">
          <cell r="BL202">
            <v>225</v>
          </cell>
        </row>
        <row r="203">
          <cell r="BL203">
            <v>405</v>
          </cell>
        </row>
        <row r="204">
          <cell r="BL204">
            <v>360</v>
          </cell>
        </row>
        <row r="205">
          <cell r="BL205">
            <v>521</v>
          </cell>
        </row>
        <row r="206">
          <cell r="BL206">
            <v>544</v>
          </cell>
        </row>
        <row r="207">
          <cell r="BL207">
            <v>262</v>
          </cell>
        </row>
        <row r="208">
          <cell r="BL208">
            <v>154</v>
          </cell>
        </row>
        <row r="209">
          <cell r="BL209">
            <v>136</v>
          </cell>
        </row>
        <row r="210">
          <cell r="BL210">
            <v>228</v>
          </cell>
        </row>
        <row r="211">
          <cell r="BL211">
            <v>146</v>
          </cell>
        </row>
        <row r="212">
          <cell r="BL212">
            <v>131</v>
          </cell>
        </row>
        <row r="213">
          <cell r="BL213">
            <v>232</v>
          </cell>
        </row>
        <row r="214">
          <cell r="BL214">
            <v>260</v>
          </cell>
        </row>
        <row r="215">
          <cell r="BL215">
            <v>130</v>
          </cell>
        </row>
        <row r="216">
          <cell r="BL216">
            <v>84</v>
          </cell>
        </row>
        <row r="217">
          <cell r="BL217">
            <v>83</v>
          </cell>
        </row>
        <row r="218">
          <cell r="BL218">
            <v>53</v>
          </cell>
        </row>
        <row r="219">
          <cell r="BL219">
            <v>114</v>
          </cell>
        </row>
        <row r="220">
          <cell r="BL220">
            <v>2</v>
          </cell>
        </row>
        <row r="221">
          <cell r="BL221">
            <v>0</v>
          </cell>
        </row>
        <row r="222">
          <cell r="BL222">
            <v>0</v>
          </cell>
        </row>
        <row r="223">
          <cell r="BL223">
            <v>139</v>
          </cell>
        </row>
        <row r="224">
          <cell r="BL224">
            <v>82</v>
          </cell>
        </row>
        <row r="225">
          <cell r="BL225">
            <v>10</v>
          </cell>
        </row>
        <row r="226">
          <cell r="BL226">
            <v>47</v>
          </cell>
        </row>
        <row r="227">
          <cell r="BL227">
            <v>87</v>
          </cell>
        </row>
        <row r="228">
          <cell r="BL228">
            <v>309</v>
          </cell>
        </row>
        <row r="229">
          <cell r="BL229">
            <v>230</v>
          </cell>
        </row>
        <row r="230">
          <cell r="BL230">
            <v>188</v>
          </cell>
        </row>
        <row r="231">
          <cell r="BL231">
            <v>267</v>
          </cell>
        </row>
        <row r="232">
          <cell r="BL232">
            <v>293</v>
          </cell>
        </row>
        <row r="233">
          <cell r="BL233">
            <v>140</v>
          </cell>
        </row>
        <row r="234">
          <cell r="BL234">
            <v>132</v>
          </cell>
        </row>
        <row r="235">
          <cell r="BL235">
            <v>136</v>
          </cell>
        </row>
        <row r="236">
          <cell r="BL236">
            <v>207</v>
          </cell>
        </row>
        <row r="237">
          <cell r="BL237">
            <v>130</v>
          </cell>
        </row>
        <row r="238">
          <cell r="BL238">
            <v>213</v>
          </cell>
        </row>
        <row r="239">
          <cell r="BL239">
            <v>262</v>
          </cell>
        </row>
        <row r="240">
          <cell r="BL240">
            <v>120</v>
          </cell>
        </row>
        <row r="241">
          <cell r="BL241">
            <v>98</v>
          </cell>
        </row>
        <row r="242">
          <cell r="BL242">
            <v>82</v>
          </cell>
        </row>
        <row r="243">
          <cell r="BL243">
            <v>110</v>
          </cell>
        </row>
        <row r="244">
          <cell r="BL244">
            <v>55</v>
          </cell>
        </row>
        <row r="245">
          <cell r="BL245">
            <v>0</v>
          </cell>
        </row>
        <row r="246">
          <cell r="BL246">
            <v>3</v>
          </cell>
        </row>
        <row r="247">
          <cell r="BL247">
            <v>85</v>
          </cell>
        </row>
        <row r="248">
          <cell r="BL248">
            <v>83</v>
          </cell>
        </row>
        <row r="249">
          <cell r="BL249">
            <v>95</v>
          </cell>
        </row>
        <row r="250">
          <cell r="BL250">
            <v>288</v>
          </cell>
        </row>
        <row r="251">
          <cell r="BL251">
            <v>350</v>
          </cell>
        </row>
        <row r="252">
          <cell r="BL252">
            <v>247</v>
          </cell>
        </row>
        <row r="253">
          <cell r="BL253">
            <v>135</v>
          </cell>
        </row>
        <row r="254">
          <cell r="BL254">
            <v>99</v>
          </cell>
        </row>
        <row r="255">
          <cell r="BL255">
            <v>142</v>
          </cell>
        </row>
        <row r="256">
          <cell r="BL256">
            <v>136</v>
          </cell>
        </row>
        <row r="257">
          <cell r="BL257">
            <v>109</v>
          </cell>
        </row>
        <row r="258">
          <cell r="BL258">
            <v>195</v>
          </cell>
        </row>
        <row r="259">
          <cell r="BL259">
            <v>174</v>
          </cell>
        </row>
        <row r="260">
          <cell r="BL260">
            <v>106</v>
          </cell>
        </row>
        <row r="261">
          <cell r="BL261">
            <v>186</v>
          </cell>
        </row>
        <row r="262">
          <cell r="BL262">
            <v>211</v>
          </cell>
        </row>
        <row r="263">
          <cell r="BL263">
            <v>122</v>
          </cell>
        </row>
        <row r="264">
          <cell r="BL264">
            <v>313</v>
          </cell>
        </row>
        <row r="265">
          <cell r="BL265">
            <v>272</v>
          </cell>
        </row>
        <row r="266">
          <cell r="BL266">
            <v>159</v>
          </cell>
        </row>
        <row r="267">
          <cell r="BL267">
            <v>108</v>
          </cell>
        </row>
        <row r="268">
          <cell r="BL268">
            <v>99</v>
          </cell>
        </row>
        <row r="269">
          <cell r="BL269">
            <v>83</v>
          </cell>
        </row>
        <row r="270">
          <cell r="BL270">
            <v>3</v>
          </cell>
        </row>
        <row r="271">
          <cell r="BL271">
            <v>0</v>
          </cell>
        </row>
        <row r="272">
          <cell r="BL272">
            <v>0</v>
          </cell>
        </row>
        <row r="273">
          <cell r="BL273">
            <v>105</v>
          </cell>
        </row>
        <row r="274">
          <cell r="BL274">
            <v>189</v>
          </cell>
        </row>
        <row r="275">
          <cell r="BL275">
            <v>110</v>
          </cell>
        </row>
        <row r="276">
          <cell r="BL276">
            <v>282</v>
          </cell>
        </row>
        <row r="277">
          <cell r="BL277">
            <v>367</v>
          </cell>
        </row>
        <row r="278">
          <cell r="BL278">
            <v>157</v>
          </cell>
        </row>
        <row r="279">
          <cell r="BL279">
            <v>102</v>
          </cell>
        </row>
        <row r="280">
          <cell r="BL280">
            <v>84</v>
          </cell>
        </row>
        <row r="281">
          <cell r="BL281">
            <v>93</v>
          </cell>
        </row>
        <row r="282">
          <cell r="BL282">
            <v>91</v>
          </cell>
        </row>
        <row r="283">
          <cell r="BL283">
            <v>296</v>
          </cell>
        </row>
        <row r="284">
          <cell r="BL284">
            <v>129</v>
          </cell>
        </row>
        <row r="285">
          <cell r="BL285">
            <v>177</v>
          </cell>
        </row>
        <row r="286">
          <cell r="BL286">
            <v>301</v>
          </cell>
        </row>
        <row r="287">
          <cell r="BL287">
            <v>367</v>
          </cell>
        </row>
        <row r="288">
          <cell r="BL288">
            <v>160</v>
          </cell>
        </row>
        <row r="289">
          <cell r="BL289">
            <v>145</v>
          </cell>
        </row>
        <row r="290">
          <cell r="BL290">
            <v>203</v>
          </cell>
        </row>
        <row r="291">
          <cell r="BL291">
            <v>77</v>
          </cell>
        </row>
        <row r="292">
          <cell r="BL292">
            <v>0</v>
          </cell>
        </row>
        <row r="293">
          <cell r="BL293">
            <v>0</v>
          </cell>
        </row>
        <row r="294">
          <cell r="BL294">
            <v>0</v>
          </cell>
        </row>
        <row r="295">
          <cell r="BL295">
            <v>14</v>
          </cell>
        </row>
        <row r="296">
          <cell r="BL296">
            <v>0</v>
          </cell>
        </row>
        <row r="297">
          <cell r="BL297">
            <v>42</v>
          </cell>
        </row>
        <row r="298">
          <cell r="BL298">
            <v>281</v>
          </cell>
        </row>
        <row r="299">
          <cell r="BL299">
            <v>284</v>
          </cell>
        </row>
        <row r="300">
          <cell r="BL300">
            <v>84</v>
          </cell>
        </row>
        <row r="301">
          <cell r="BL301">
            <v>103</v>
          </cell>
        </row>
        <row r="302">
          <cell r="BL302">
            <v>208</v>
          </cell>
        </row>
        <row r="303">
          <cell r="BL303">
            <v>184</v>
          </cell>
        </row>
        <row r="304">
          <cell r="BL304">
            <v>172</v>
          </cell>
        </row>
        <row r="305">
          <cell r="BL305">
            <v>140</v>
          </cell>
        </row>
        <row r="306">
          <cell r="BL306">
            <v>224</v>
          </cell>
        </row>
        <row r="307">
          <cell r="BL307">
            <v>225</v>
          </cell>
        </row>
        <row r="308">
          <cell r="BL308">
            <v>125</v>
          </cell>
        </row>
        <row r="309">
          <cell r="BL309">
            <v>245</v>
          </cell>
        </row>
        <row r="310">
          <cell r="BL310">
            <v>171</v>
          </cell>
        </row>
        <row r="311">
          <cell r="BL311">
            <v>144</v>
          </cell>
        </row>
        <row r="312">
          <cell r="BL312">
            <v>281</v>
          </cell>
        </row>
        <row r="313">
          <cell r="BL313">
            <v>235</v>
          </cell>
        </row>
        <row r="314">
          <cell r="BL314">
            <v>112</v>
          </cell>
        </row>
        <row r="315">
          <cell r="BL315">
            <v>54</v>
          </cell>
        </row>
        <row r="316">
          <cell r="BL316">
            <v>41</v>
          </cell>
        </row>
        <row r="317">
          <cell r="BL317">
            <v>23</v>
          </cell>
        </row>
        <row r="318">
          <cell r="BL318">
            <v>26</v>
          </cell>
        </row>
        <row r="319">
          <cell r="BL319">
            <v>6</v>
          </cell>
        </row>
        <row r="320">
          <cell r="BL320">
            <v>0</v>
          </cell>
        </row>
        <row r="321">
          <cell r="BL321">
            <v>74</v>
          </cell>
        </row>
        <row r="322">
          <cell r="BL322">
            <v>256</v>
          </cell>
        </row>
        <row r="323">
          <cell r="BL323">
            <v>144</v>
          </cell>
        </row>
        <row r="324">
          <cell r="BL324">
            <v>139</v>
          </cell>
        </row>
        <row r="325">
          <cell r="BL325">
            <v>276</v>
          </cell>
        </row>
        <row r="326">
          <cell r="BL326">
            <v>228</v>
          </cell>
        </row>
        <row r="327">
          <cell r="BL327">
            <v>171</v>
          </cell>
        </row>
        <row r="328">
          <cell r="BL328">
            <v>153</v>
          </cell>
        </row>
        <row r="329">
          <cell r="BL329">
            <v>233</v>
          </cell>
        </row>
        <row r="330">
          <cell r="BL330">
            <v>128</v>
          </cell>
        </row>
        <row r="331">
          <cell r="BL331">
            <v>202</v>
          </cell>
        </row>
        <row r="332">
          <cell r="BL332">
            <v>121</v>
          </cell>
        </row>
        <row r="333">
          <cell r="BL333">
            <v>167</v>
          </cell>
        </row>
        <row r="334">
          <cell r="BL334">
            <v>216</v>
          </cell>
        </row>
        <row r="335">
          <cell r="BL335">
            <v>234</v>
          </cell>
        </row>
        <row r="336">
          <cell r="BL336">
            <v>95</v>
          </cell>
        </row>
        <row r="337">
          <cell r="BL337">
            <v>91</v>
          </cell>
        </row>
        <row r="338">
          <cell r="BL338">
            <v>127</v>
          </cell>
        </row>
        <row r="339">
          <cell r="BL339">
            <v>157</v>
          </cell>
        </row>
        <row r="340">
          <cell r="BL340">
            <v>12</v>
          </cell>
        </row>
        <row r="341">
          <cell r="BL341">
            <v>2</v>
          </cell>
        </row>
        <row r="342">
          <cell r="BL342">
            <v>0</v>
          </cell>
        </row>
        <row r="343">
          <cell r="BL343">
            <v>0</v>
          </cell>
        </row>
        <row r="344">
          <cell r="BL344">
            <v>0</v>
          </cell>
        </row>
        <row r="345">
          <cell r="BL345">
            <v>158</v>
          </cell>
        </row>
        <row r="346">
          <cell r="BL346">
            <v>289</v>
          </cell>
        </row>
        <row r="347">
          <cell r="BL347">
            <v>304</v>
          </cell>
        </row>
        <row r="348">
          <cell r="BL348">
            <v>329</v>
          </cell>
        </row>
        <row r="349">
          <cell r="BL349">
            <v>390</v>
          </cell>
        </row>
        <row r="350">
          <cell r="BL350">
            <v>333</v>
          </cell>
        </row>
        <row r="351">
          <cell r="BL351">
            <v>231</v>
          </cell>
        </row>
        <row r="352">
          <cell r="BL352">
            <v>189</v>
          </cell>
        </row>
        <row r="353">
          <cell r="BL353">
            <v>403</v>
          </cell>
        </row>
        <row r="354">
          <cell r="BL354">
            <v>319</v>
          </cell>
        </row>
        <row r="355">
          <cell r="BL355">
            <v>112</v>
          </cell>
        </row>
        <row r="356">
          <cell r="BL356">
            <v>102</v>
          </cell>
        </row>
        <row r="357">
          <cell r="BL357">
            <v>194</v>
          </cell>
        </row>
        <row r="358">
          <cell r="BL358">
            <v>95</v>
          </cell>
        </row>
        <row r="359">
          <cell r="BL359">
            <v>95</v>
          </cell>
        </row>
        <row r="360">
          <cell r="BL360">
            <v>193</v>
          </cell>
        </row>
        <row r="361">
          <cell r="BL361">
            <v>295</v>
          </cell>
        </row>
        <row r="362">
          <cell r="BL362">
            <v>66</v>
          </cell>
        </row>
        <row r="363">
          <cell r="BL363">
            <v>86</v>
          </cell>
        </row>
        <row r="364">
          <cell r="BL364">
            <v>99</v>
          </cell>
        </row>
        <row r="365">
          <cell r="BL365">
            <v>96</v>
          </cell>
        </row>
        <row r="366">
          <cell r="BL366">
            <v>92</v>
          </cell>
        </row>
        <row r="367">
          <cell r="BL367">
            <v>23</v>
          </cell>
        </row>
        <row r="368">
          <cell r="BL368">
            <v>17</v>
          </cell>
        </row>
        <row r="369">
          <cell r="BL369">
            <v>53</v>
          </cell>
        </row>
        <row r="370">
          <cell r="BL370">
            <v>74</v>
          </cell>
        </row>
        <row r="371">
          <cell r="BL371">
            <v>195</v>
          </cell>
        </row>
        <row r="372">
          <cell r="BL372">
            <v>155</v>
          </cell>
        </row>
        <row r="373">
          <cell r="BL373">
            <v>227</v>
          </cell>
        </row>
        <row r="374">
          <cell r="BL374">
            <v>268</v>
          </cell>
        </row>
        <row r="375">
          <cell r="BL375">
            <v>108</v>
          </cell>
        </row>
        <row r="376">
          <cell r="BL376">
            <v>91</v>
          </cell>
        </row>
        <row r="377">
          <cell r="BL377">
            <v>103</v>
          </cell>
        </row>
        <row r="378">
          <cell r="BL378">
            <v>200</v>
          </cell>
        </row>
        <row r="379">
          <cell r="BL379">
            <v>180</v>
          </cell>
        </row>
        <row r="380">
          <cell r="BL380">
            <v>224</v>
          </cell>
        </row>
        <row r="381">
          <cell r="BL381">
            <v>266</v>
          </cell>
        </row>
        <row r="382">
          <cell r="BL382">
            <v>157</v>
          </cell>
        </row>
        <row r="383">
          <cell r="BL383">
            <v>225</v>
          </cell>
        </row>
        <row r="384">
          <cell r="BL384">
            <v>113</v>
          </cell>
        </row>
        <row r="385">
          <cell r="BL385">
            <v>91</v>
          </cell>
        </row>
        <row r="386">
          <cell r="BL386">
            <v>80</v>
          </cell>
        </row>
        <row r="387">
          <cell r="BL387">
            <v>127</v>
          </cell>
        </row>
        <row r="388">
          <cell r="BL388">
            <v>219</v>
          </cell>
        </row>
        <row r="389">
          <cell r="BL389">
            <v>75</v>
          </cell>
        </row>
        <row r="390">
          <cell r="BL390">
            <v>13</v>
          </cell>
        </row>
        <row r="391">
          <cell r="BL391">
            <v>0</v>
          </cell>
        </row>
        <row r="392">
          <cell r="BL392">
            <v>0</v>
          </cell>
        </row>
        <row r="393">
          <cell r="BL393">
            <v>5</v>
          </cell>
        </row>
        <row r="394">
          <cell r="BL394">
            <v>69</v>
          </cell>
        </row>
        <row r="395">
          <cell r="BL395">
            <v>100</v>
          </cell>
        </row>
        <row r="396">
          <cell r="BL396">
            <v>152</v>
          </cell>
        </row>
        <row r="397">
          <cell r="BL397">
            <v>168</v>
          </cell>
        </row>
        <row r="398">
          <cell r="BL398">
            <v>186</v>
          </cell>
        </row>
        <row r="399">
          <cell r="BL399">
            <v>251</v>
          </cell>
        </row>
        <row r="400">
          <cell r="BL400">
            <v>254</v>
          </cell>
        </row>
        <row r="401">
          <cell r="BL401">
            <v>143</v>
          </cell>
        </row>
        <row r="402">
          <cell r="BL402">
            <v>136</v>
          </cell>
        </row>
        <row r="403">
          <cell r="BL403">
            <v>139</v>
          </cell>
        </row>
        <row r="404">
          <cell r="BL404">
            <v>196</v>
          </cell>
        </row>
        <row r="405">
          <cell r="BL405">
            <v>291</v>
          </cell>
        </row>
        <row r="406">
          <cell r="BL406">
            <v>273</v>
          </cell>
        </row>
        <row r="407">
          <cell r="BL407">
            <v>148</v>
          </cell>
        </row>
        <row r="408">
          <cell r="BL408">
            <v>189</v>
          </cell>
        </row>
        <row r="409">
          <cell r="BL409">
            <v>97</v>
          </cell>
        </row>
        <row r="410">
          <cell r="BL410">
            <v>59</v>
          </cell>
        </row>
        <row r="411">
          <cell r="BL411">
            <v>50</v>
          </cell>
        </row>
        <row r="412">
          <cell r="BL412">
            <v>46</v>
          </cell>
        </row>
        <row r="413">
          <cell r="BL413">
            <v>6</v>
          </cell>
        </row>
        <row r="414">
          <cell r="BL414">
            <v>56</v>
          </cell>
        </row>
        <row r="415">
          <cell r="BL415">
            <v>115</v>
          </cell>
        </row>
        <row r="416">
          <cell r="BL416">
            <v>147</v>
          </cell>
        </row>
        <row r="417">
          <cell r="BL417">
            <v>39</v>
          </cell>
        </row>
        <row r="418">
          <cell r="BL418">
            <v>119</v>
          </cell>
        </row>
        <row r="419">
          <cell r="BL419">
            <v>159</v>
          </cell>
        </row>
        <row r="420">
          <cell r="BL420">
            <v>232</v>
          </cell>
        </row>
        <row r="421">
          <cell r="BL421">
            <v>162</v>
          </cell>
        </row>
        <row r="422">
          <cell r="BL422">
            <v>205</v>
          </cell>
        </row>
        <row r="423">
          <cell r="BL423">
            <v>377</v>
          </cell>
        </row>
        <row r="424">
          <cell r="BL424">
            <v>254</v>
          </cell>
        </row>
        <row r="425">
          <cell r="BL425">
            <v>159</v>
          </cell>
        </row>
        <row r="426">
          <cell r="BL426">
            <v>103</v>
          </cell>
        </row>
        <row r="427">
          <cell r="BL427">
            <v>79</v>
          </cell>
        </row>
        <row r="428">
          <cell r="BL428">
            <v>102</v>
          </cell>
        </row>
        <row r="429">
          <cell r="BL429">
            <v>174</v>
          </cell>
        </row>
        <row r="430">
          <cell r="BL430">
            <v>166</v>
          </cell>
        </row>
        <row r="431">
          <cell r="BL431">
            <v>221</v>
          </cell>
        </row>
        <row r="432">
          <cell r="BL432">
            <v>220</v>
          </cell>
        </row>
        <row r="433">
          <cell r="BL433">
            <v>111</v>
          </cell>
        </row>
        <row r="434">
          <cell r="BL434">
            <v>84</v>
          </cell>
        </row>
        <row r="435">
          <cell r="BL435">
            <v>105</v>
          </cell>
        </row>
        <row r="436">
          <cell r="BL436">
            <v>103</v>
          </cell>
        </row>
        <row r="437">
          <cell r="BL437">
            <v>106</v>
          </cell>
        </row>
        <row r="438">
          <cell r="BL438">
            <v>93</v>
          </cell>
        </row>
        <row r="439">
          <cell r="BL439">
            <v>62</v>
          </cell>
        </row>
        <row r="440">
          <cell r="BL440">
            <v>39</v>
          </cell>
        </row>
        <row r="441">
          <cell r="BL441">
            <v>107</v>
          </cell>
        </row>
        <row r="442">
          <cell r="BL442">
            <v>226</v>
          </cell>
        </row>
        <row r="443">
          <cell r="BL443">
            <v>212</v>
          </cell>
        </row>
        <row r="444">
          <cell r="BL444">
            <v>303</v>
          </cell>
        </row>
        <row r="445">
          <cell r="BL445">
            <v>373</v>
          </cell>
        </row>
        <row r="446">
          <cell r="BL446">
            <v>371</v>
          </cell>
        </row>
        <row r="447">
          <cell r="BL447">
            <v>344</v>
          </cell>
        </row>
        <row r="448">
          <cell r="BL448">
            <v>321</v>
          </cell>
        </row>
        <row r="449">
          <cell r="BL449">
            <v>208</v>
          </cell>
        </row>
        <row r="450">
          <cell r="BL450">
            <v>131</v>
          </cell>
        </row>
        <row r="451">
          <cell r="BL451">
            <v>205</v>
          </cell>
        </row>
        <row r="452">
          <cell r="BL452">
            <v>340</v>
          </cell>
        </row>
        <row r="453">
          <cell r="BL453">
            <v>175</v>
          </cell>
        </row>
        <row r="454">
          <cell r="BL454">
            <v>165</v>
          </cell>
        </row>
        <row r="455">
          <cell r="BL455">
            <v>220</v>
          </cell>
        </row>
        <row r="456">
          <cell r="BL456">
            <v>211</v>
          </cell>
        </row>
        <row r="457">
          <cell r="BL457">
            <v>220</v>
          </cell>
        </row>
        <row r="458">
          <cell r="BL458">
            <v>215</v>
          </cell>
        </row>
        <row r="459">
          <cell r="BL459">
            <v>39</v>
          </cell>
        </row>
        <row r="460">
          <cell r="BL460">
            <v>33</v>
          </cell>
        </row>
        <row r="461">
          <cell r="BL461">
            <v>6</v>
          </cell>
        </row>
        <row r="462">
          <cell r="BL462">
            <v>0</v>
          </cell>
        </row>
        <row r="463">
          <cell r="BL463">
            <v>18</v>
          </cell>
        </row>
        <row r="464">
          <cell r="BL464">
            <v>83</v>
          </cell>
        </row>
        <row r="465">
          <cell r="BL465">
            <v>39</v>
          </cell>
        </row>
        <row r="466">
          <cell r="BL466">
            <v>130</v>
          </cell>
        </row>
        <row r="467">
          <cell r="BL467">
            <v>159</v>
          </cell>
        </row>
        <row r="468">
          <cell r="BL468">
            <v>242</v>
          </cell>
        </row>
        <row r="469">
          <cell r="BL469">
            <v>199</v>
          </cell>
        </row>
        <row r="470">
          <cell r="BL470">
            <v>273</v>
          </cell>
        </row>
        <row r="471">
          <cell r="BL471">
            <v>153</v>
          </cell>
        </row>
        <row r="472">
          <cell r="BL472">
            <v>142</v>
          </cell>
        </row>
        <row r="473">
          <cell r="BL473">
            <v>197</v>
          </cell>
        </row>
        <row r="474">
          <cell r="BL474">
            <v>174</v>
          </cell>
        </row>
        <row r="475">
          <cell r="BL475">
            <v>131</v>
          </cell>
        </row>
        <row r="476">
          <cell r="BL476">
            <v>148</v>
          </cell>
        </row>
        <row r="477">
          <cell r="BL477">
            <v>148</v>
          </cell>
        </row>
        <row r="478">
          <cell r="BL478">
            <v>385</v>
          </cell>
        </row>
        <row r="479">
          <cell r="BL479">
            <v>269</v>
          </cell>
        </row>
        <row r="480">
          <cell r="BL480">
            <v>125</v>
          </cell>
        </row>
        <row r="481">
          <cell r="BL481">
            <v>175</v>
          </cell>
        </row>
        <row r="482">
          <cell r="BL482">
            <v>98</v>
          </cell>
        </row>
        <row r="483">
          <cell r="BL483">
            <v>49</v>
          </cell>
        </row>
        <row r="484">
          <cell r="BL484">
            <v>8</v>
          </cell>
        </row>
        <row r="485">
          <cell r="BL485">
            <v>41</v>
          </cell>
        </row>
        <row r="486">
          <cell r="BL486">
            <v>0</v>
          </cell>
        </row>
        <row r="487">
          <cell r="BL487">
            <v>0</v>
          </cell>
        </row>
        <row r="488">
          <cell r="BL488">
            <v>1</v>
          </cell>
        </row>
        <row r="489">
          <cell r="BL489">
            <v>71</v>
          </cell>
        </row>
        <row r="490">
          <cell r="BL490">
            <v>323</v>
          </cell>
        </row>
        <row r="491">
          <cell r="BL491">
            <v>233</v>
          </cell>
        </row>
        <row r="492">
          <cell r="BL492">
            <v>275</v>
          </cell>
        </row>
        <row r="493">
          <cell r="BL493">
            <v>140</v>
          </cell>
        </row>
        <row r="494">
          <cell r="BL494">
            <v>215</v>
          </cell>
        </row>
        <row r="495">
          <cell r="BL495">
            <v>183</v>
          </cell>
        </row>
        <row r="496">
          <cell r="BL496">
            <v>164</v>
          </cell>
        </row>
        <row r="497">
          <cell r="BL497">
            <v>152</v>
          </cell>
        </row>
        <row r="498">
          <cell r="BL498">
            <v>220</v>
          </cell>
        </row>
        <row r="499">
          <cell r="BL499">
            <v>218</v>
          </cell>
        </row>
        <row r="500">
          <cell r="BL500">
            <v>179</v>
          </cell>
        </row>
        <row r="501">
          <cell r="BL501">
            <v>157</v>
          </cell>
        </row>
        <row r="502">
          <cell r="BL502">
            <v>105</v>
          </cell>
        </row>
        <row r="503">
          <cell r="BL503">
            <v>131</v>
          </cell>
        </row>
        <row r="504">
          <cell r="BL504">
            <v>274</v>
          </cell>
        </row>
        <row r="505">
          <cell r="BL505">
            <v>217</v>
          </cell>
        </row>
        <row r="506">
          <cell r="BL506">
            <v>124</v>
          </cell>
        </row>
        <row r="507">
          <cell r="BL507">
            <v>64</v>
          </cell>
        </row>
        <row r="508">
          <cell r="BL508">
            <v>95</v>
          </cell>
        </row>
        <row r="509">
          <cell r="BL509">
            <v>137</v>
          </cell>
        </row>
        <row r="510">
          <cell r="BL510">
            <v>153</v>
          </cell>
        </row>
        <row r="511">
          <cell r="BL511">
            <v>90</v>
          </cell>
        </row>
        <row r="512">
          <cell r="BL512">
            <v>71</v>
          </cell>
        </row>
        <row r="513">
          <cell r="BL513">
            <v>124</v>
          </cell>
        </row>
        <row r="514">
          <cell r="BL514">
            <v>159</v>
          </cell>
        </row>
        <row r="515">
          <cell r="BL515">
            <v>203</v>
          </cell>
        </row>
        <row r="516">
          <cell r="BL516">
            <v>198</v>
          </cell>
        </row>
        <row r="517">
          <cell r="BL517">
            <v>213</v>
          </cell>
        </row>
        <row r="518">
          <cell r="BL518">
            <v>196</v>
          </cell>
        </row>
        <row r="519">
          <cell r="BL519">
            <v>100</v>
          </cell>
        </row>
        <row r="520">
          <cell r="BL520">
            <v>182</v>
          </cell>
        </row>
        <row r="521">
          <cell r="BL521">
            <v>99</v>
          </cell>
        </row>
        <row r="522">
          <cell r="BL522">
            <v>220</v>
          </cell>
        </row>
        <row r="523">
          <cell r="BL523">
            <v>156</v>
          </cell>
        </row>
        <row r="524">
          <cell r="BL524">
            <v>146</v>
          </cell>
        </row>
        <row r="525">
          <cell r="BL525">
            <v>263</v>
          </cell>
        </row>
        <row r="526">
          <cell r="BL526">
            <v>175</v>
          </cell>
        </row>
        <row r="527">
          <cell r="BL527">
            <v>143</v>
          </cell>
        </row>
        <row r="528">
          <cell r="BL528">
            <v>226</v>
          </cell>
        </row>
        <row r="529">
          <cell r="BL529">
            <v>325</v>
          </cell>
        </row>
        <row r="530">
          <cell r="BL530">
            <v>143</v>
          </cell>
        </row>
        <row r="531">
          <cell r="BL531">
            <v>74</v>
          </cell>
        </row>
        <row r="532">
          <cell r="BL532">
            <v>78</v>
          </cell>
        </row>
        <row r="533">
          <cell r="BL533">
            <v>28</v>
          </cell>
        </row>
        <row r="534">
          <cell r="BL534">
            <v>6</v>
          </cell>
        </row>
        <row r="535">
          <cell r="BL535">
            <v>0</v>
          </cell>
        </row>
        <row r="536">
          <cell r="BL536">
            <v>0</v>
          </cell>
        </row>
        <row r="537">
          <cell r="BL537">
            <v>43</v>
          </cell>
        </row>
        <row r="538">
          <cell r="BL538">
            <v>98</v>
          </cell>
        </row>
        <row r="539">
          <cell r="BL539">
            <v>216</v>
          </cell>
        </row>
        <row r="540">
          <cell r="BL540">
            <v>145</v>
          </cell>
        </row>
        <row r="541">
          <cell r="BL541">
            <v>236</v>
          </cell>
        </row>
        <row r="542">
          <cell r="BL542">
            <v>375</v>
          </cell>
        </row>
        <row r="543">
          <cell r="BL543">
            <v>148</v>
          </cell>
        </row>
        <row r="544">
          <cell r="BL544">
            <v>152</v>
          </cell>
        </row>
        <row r="545">
          <cell r="BL545">
            <v>253</v>
          </cell>
        </row>
        <row r="546">
          <cell r="BL546">
            <v>171</v>
          </cell>
        </row>
        <row r="547">
          <cell r="BL547">
            <v>207</v>
          </cell>
        </row>
        <row r="548">
          <cell r="BL548">
            <v>176</v>
          </cell>
        </row>
        <row r="549">
          <cell r="BL549">
            <v>289</v>
          </cell>
        </row>
        <row r="550">
          <cell r="BL550">
            <v>195</v>
          </cell>
        </row>
        <row r="551">
          <cell r="BL551">
            <v>167</v>
          </cell>
        </row>
        <row r="552">
          <cell r="BL552">
            <v>80</v>
          </cell>
        </row>
        <row r="553">
          <cell r="BL553">
            <v>85</v>
          </cell>
        </row>
        <row r="554">
          <cell r="BL554">
            <v>83</v>
          </cell>
        </row>
        <row r="555">
          <cell r="BL555">
            <v>67</v>
          </cell>
        </row>
        <row r="556">
          <cell r="BL556">
            <v>142</v>
          </cell>
        </row>
        <row r="557">
          <cell r="BL557">
            <v>75</v>
          </cell>
        </row>
        <row r="558">
          <cell r="BL558">
            <v>45</v>
          </cell>
        </row>
        <row r="559">
          <cell r="BL559">
            <v>55</v>
          </cell>
        </row>
        <row r="560">
          <cell r="BL560">
            <v>177</v>
          </cell>
        </row>
        <row r="561">
          <cell r="BL561">
            <v>38</v>
          </cell>
        </row>
        <row r="562">
          <cell r="BL562">
            <v>69</v>
          </cell>
        </row>
        <row r="563">
          <cell r="BL563">
            <v>88</v>
          </cell>
        </row>
        <row r="564">
          <cell r="BL564">
            <v>30</v>
          </cell>
        </row>
        <row r="565">
          <cell r="BL565">
            <v>403</v>
          </cell>
        </row>
        <row r="566">
          <cell r="BL566">
            <v>164</v>
          </cell>
        </row>
        <row r="567">
          <cell r="BL567">
            <v>280</v>
          </cell>
        </row>
        <row r="568">
          <cell r="BL568">
            <v>375</v>
          </cell>
        </row>
        <row r="569">
          <cell r="BL569">
            <v>149</v>
          </cell>
        </row>
        <row r="570">
          <cell r="BL570">
            <v>137</v>
          </cell>
        </row>
        <row r="571">
          <cell r="BL571">
            <v>157</v>
          </cell>
        </row>
        <row r="572">
          <cell r="BL572">
            <v>269</v>
          </cell>
        </row>
        <row r="573">
          <cell r="BL573">
            <v>159</v>
          </cell>
        </row>
        <row r="574">
          <cell r="BL574">
            <v>254</v>
          </cell>
        </row>
        <row r="575">
          <cell r="BL575">
            <v>298</v>
          </cell>
        </row>
        <row r="576">
          <cell r="BL576">
            <v>89</v>
          </cell>
        </row>
        <row r="577">
          <cell r="BL577">
            <v>109</v>
          </cell>
        </row>
        <row r="578">
          <cell r="BL578">
            <v>83</v>
          </cell>
        </row>
        <row r="579">
          <cell r="BL579">
            <v>143</v>
          </cell>
        </row>
        <row r="580">
          <cell r="BL580">
            <v>74</v>
          </cell>
        </row>
        <row r="581">
          <cell r="BL581">
            <v>60</v>
          </cell>
        </row>
        <row r="582">
          <cell r="BL582">
            <v>63</v>
          </cell>
        </row>
        <row r="583">
          <cell r="BL583">
            <v>41</v>
          </cell>
        </row>
        <row r="584">
          <cell r="BL584">
            <v>39</v>
          </cell>
        </row>
        <row r="585">
          <cell r="BL585">
            <v>89</v>
          </cell>
        </row>
        <row r="586">
          <cell r="BL586">
            <v>281</v>
          </cell>
        </row>
        <row r="587">
          <cell r="BL587">
            <v>372</v>
          </cell>
        </row>
        <row r="588">
          <cell r="BL588">
            <v>204</v>
          </cell>
        </row>
        <row r="589">
          <cell r="BL589">
            <v>192</v>
          </cell>
        </row>
        <row r="590">
          <cell r="BL590">
            <v>171</v>
          </cell>
        </row>
        <row r="591">
          <cell r="BL591">
            <v>223</v>
          </cell>
        </row>
        <row r="592">
          <cell r="BL592">
            <v>274</v>
          </cell>
        </row>
        <row r="593">
          <cell r="BL593">
            <v>113</v>
          </cell>
        </row>
        <row r="594">
          <cell r="BL594">
            <v>221</v>
          </cell>
        </row>
        <row r="595">
          <cell r="BL595">
            <v>249</v>
          </cell>
        </row>
        <row r="596">
          <cell r="BL596">
            <v>128</v>
          </cell>
        </row>
        <row r="597">
          <cell r="BL597">
            <v>164</v>
          </cell>
        </row>
        <row r="598">
          <cell r="BL598">
            <v>115</v>
          </cell>
        </row>
        <row r="599">
          <cell r="BL599">
            <v>119</v>
          </cell>
        </row>
        <row r="600">
          <cell r="BL600">
            <v>299</v>
          </cell>
        </row>
        <row r="601">
          <cell r="BL601">
            <v>221</v>
          </cell>
        </row>
        <row r="602">
          <cell r="BL602">
            <v>157</v>
          </cell>
        </row>
        <row r="603">
          <cell r="BL603">
            <v>117</v>
          </cell>
        </row>
        <row r="604">
          <cell r="BL604">
            <v>112</v>
          </cell>
        </row>
        <row r="605">
          <cell r="BL605">
            <v>111</v>
          </cell>
        </row>
        <row r="606">
          <cell r="BL606">
            <v>85</v>
          </cell>
        </row>
        <row r="607">
          <cell r="BL607">
            <v>58</v>
          </cell>
        </row>
        <row r="608">
          <cell r="BL608">
            <v>79</v>
          </cell>
        </row>
        <row r="609">
          <cell r="BL609">
            <v>163</v>
          </cell>
        </row>
        <row r="610">
          <cell r="BL610">
            <v>135</v>
          </cell>
        </row>
        <row r="611">
          <cell r="BL611">
            <v>220</v>
          </cell>
        </row>
        <row r="612">
          <cell r="BL612">
            <v>318</v>
          </cell>
        </row>
        <row r="613">
          <cell r="BL613">
            <v>253</v>
          </cell>
        </row>
        <row r="614">
          <cell r="BL614">
            <v>109</v>
          </cell>
        </row>
        <row r="615">
          <cell r="BL615">
            <v>101</v>
          </cell>
        </row>
        <row r="616">
          <cell r="BL616">
            <v>117</v>
          </cell>
        </row>
        <row r="617">
          <cell r="BL617">
            <v>139</v>
          </cell>
        </row>
        <row r="618">
          <cell r="BL618">
            <v>182</v>
          </cell>
        </row>
        <row r="619">
          <cell r="BL619">
            <v>169</v>
          </cell>
        </row>
        <row r="620">
          <cell r="BL620">
            <v>289</v>
          </cell>
        </row>
        <row r="621">
          <cell r="BL621">
            <v>331</v>
          </cell>
        </row>
        <row r="622">
          <cell r="BL622">
            <v>372</v>
          </cell>
        </row>
        <row r="623">
          <cell r="BL623">
            <v>159</v>
          </cell>
        </row>
        <row r="624">
          <cell r="BL624">
            <v>251</v>
          </cell>
        </row>
        <row r="625">
          <cell r="BL625">
            <v>173</v>
          </cell>
        </row>
        <row r="626">
          <cell r="BL626">
            <v>164</v>
          </cell>
        </row>
        <row r="627">
          <cell r="BL627">
            <v>97</v>
          </cell>
        </row>
        <row r="628">
          <cell r="BL628">
            <v>187</v>
          </cell>
        </row>
        <row r="629">
          <cell r="BL629">
            <v>194</v>
          </cell>
        </row>
        <row r="630">
          <cell r="BL630">
            <v>65</v>
          </cell>
        </row>
        <row r="631">
          <cell r="BL631">
            <v>65</v>
          </cell>
        </row>
        <row r="632">
          <cell r="BL632">
            <v>71</v>
          </cell>
        </row>
        <row r="633">
          <cell r="BL633">
            <v>149</v>
          </cell>
        </row>
        <row r="634">
          <cell r="BL634">
            <v>210</v>
          </cell>
        </row>
        <row r="635">
          <cell r="BL635">
            <v>168</v>
          </cell>
        </row>
        <row r="636">
          <cell r="BL636">
            <v>260</v>
          </cell>
        </row>
        <row r="637">
          <cell r="BL637">
            <v>289</v>
          </cell>
        </row>
        <row r="638">
          <cell r="BL638">
            <v>245</v>
          </cell>
        </row>
        <row r="639">
          <cell r="BL639">
            <v>189</v>
          </cell>
        </row>
        <row r="640">
          <cell r="BL640">
            <v>124</v>
          </cell>
        </row>
        <row r="641">
          <cell r="BL641">
            <v>251</v>
          </cell>
        </row>
        <row r="642">
          <cell r="BL642">
            <v>180</v>
          </cell>
        </row>
        <row r="643">
          <cell r="BL643">
            <v>162</v>
          </cell>
        </row>
        <row r="644">
          <cell r="BL644">
            <v>297</v>
          </cell>
        </row>
        <row r="645">
          <cell r="BL645">
            <v>219</v>
          </cell>
        </row>
        <row r="646">
          <cell r="BL646">
            <v>339</v>
          </cell>
        </row>
        <row r="647">
          <cell r="BL647">
            <v>317</v>
          </cell>
        </row>
        <row r="648">
          <cell r="BL648">
            <v>206</v>
          </cell>
        </row>
        <row r="649">
          <cell r="BL649">
            <v>170</v>
          </cell>
        </row>
        <row r="650">
          <cell r="BL650">
            <v>139</v>
          </cell>
        </row>
        <row r="651">
          <cell r="BL651">
            <v>75</v>
          </cell>
        </row>
        <row r="652">
          <cell r="BL652">
            <v>38</v>
          </cell>
        </row>
        <row r="653">
          <cell r="BL653">
            <v>46</v>
          </cell>
        </row>
        <row r="654">
          <cell r="BL654">
            <v>48</v>
          </cell>
        </row>
        <row r="655">
          <cell r="BL655">
            <v>51</v>
          </cell>
        </row>
        <row r="656">
          <cell r="BL656">
            <v>64</v>
          </cell>
        </row>
        <row r="657">
          <cell r="BL657">
            <v>103</v>
          </cell>
        </row>
        <row r="658">
          <cell r="BL658">
            <v>227</v>
          </cell>
        </row>
        <row r="659">
          <cell r="BL659">
            <v>307</v>
          </cell>
        </row>
        <row r="660">
          <cell r="BL660">
            <v>239</v>
          </cell>
        </row>
        <row r="661">
          <cell r="BL661">
            <v>250</v>
          </cell>
        </row>
        <row r="662">
          <cell r="BL662">
            <v>179</v>
          </cell>
        </row>
        <row r="663">
          <cell r="BL663">
            <v>239</v>
          </cell>
        </row>
        <row r="664">
          <cell r="BL664">
            <v>164</v>
          </cell>
        </row>
        <row r="665">
          <cell r="BL665">
            <v>171</v>
          </cell>
        </row>
        <row r="666">
          <cell r="BL666">
            <v>243</v>
          </cell>
        </row>
        <row r="667">
          <cell r="BL667">
            <v>140</v>
          </cell>
        </row>
        <row r="668">
          <cell r="BL668">
            <v>376</v>
          </cell>
        </row>
        <row r="669">
          <cell r="BL669">
            <v>332</v>
          </cell>
        </row>
        <row r="670">
          <cell r="BL670">
            <v>212</v>
          </cell>
        </row>
        <row r="671">
          <cell r="BL671">
            <v>161</v>
          </cell>
        </row>
        <row r="672">
          <cell r="BL672">
            <v>209</v>
          </cell>
        </row>
        <row r="673">
          <cell r="BL673">
            <v>107</v>
          </cell>
        </row>
        <row r="674">
          <cell r="BL674">
            <v>226</v>
          </cell>
        </row>
        <row r="675">
          <cell r="BL675">
            <v>220</v>
          </cell>
        </row>
        <row r="676">
          <cell r="BL676">
            <v>117</v>
          </cell>
        </row>
        <row r="677">
          <cell r="BL677">
            <v>116</v>
          </cell>
        </row>
        <row r="678">
          <cell r="BL678">
            <v>113</v>
          </cell>
        </row>
        <row r="679">
          <cell r="BL679">
            <v>178</v>
          </cell>
        </row>
        <row r="680">
          <cell r="BL680">
            <v>79</v>
          </cell>
        </row>
        <row r="681">
          <cell r="BL681">
            <v>85</v>
          </cell>
        </row>
        <row r="682">
          <cell r="BL682">
            <v>117</v>
          </cell>
        </row>
        <row r="683">
          <cell r="BL683">
            <v>208</v>
          </cell>
        </row>
        <row r="684">
          <cell r="BL684">
            <v>214</v>
          </cell>
        </row>
        <row r="685">
          <cell r="BL685">
            <v>156</v>
          </cell>
        </row>
        <row r="686">
          <cell r="BL686">
            <v>236</v>
          </cell>
        </row>
        <row r="687">
          <cell r="BL687">
            <v>245</v>
          </cell>
        </row>
        <row r="688">
          <cell r="BL688">
            <v>214</v>
          </cell>
        </row>
        <row r="689">
          <cell r="BL689">
            <v>136</v>
          </cell>
        </row>
        <row r="690">
          <cell r="BL690">
            <v>138</v>
          </cell>
        </row>
        <row r="691">
          <cell r="BL691">
            <v>144</v>
          </cell>
        </row>
        <row r="692">
          <cell r="BL692">
            <v>162</v>
          </cell>
        </row>
        <row r="693">
          <cell r="BL693">
            <v>271</v>
          </cell>
        </row>
        <row r="694">
          <cell r="BL694">
            <v>272</v>
          </cell>
        </row>
        <row r="695">
          <cell r="BL695">
            <v>284</v>
          </cell>
        </row>
        <row r="696">
          <cell r="BL696">
            <v>228</v>
          </cell>
        </row>
        <row r="697">
          <cell r="BL697">
            <v>234</v>
          </cell>
        </row>
        <row r="698">
          <cell r="BL698">
            <v>86</v>
          </cell>
        </row>
        <row r="699">
          <cell r="BL699">
            <v>76</v>
          </cell>
        </row>
        <row r="700">
          <cell r="BL700">
            <v>83</v>
          </cell>
        </row>
        <row r="701">
          <cell r="BL701">
            <v>67</v>
          </cell>
        </row>
        <row r="702">
          <cell r="BL702">
            <v>62</v>
          </cell>
        </row>
        <row r="703">
          <cell r="BL703">
            <v>61</v>
          </cell>
        </row>
        <row r="704">
          <cell r="BL704">
            <v>58</v>
          </cell>
        </row>
        <row r="705">
          <cell r="BL705">
            <v>69</v>
          </cell>
        </row>
        <row r="706">
          <cell r="BL706">
            <v>117</v>
          </cell>
        </row>
        <row r="707">
          <cell r="BL707">
            <v>332</v>
          </cell>
        </row>
        <row r="708">
          <cell r="BL708">
            <v>333</v>
          </cell>
        </row>
        <row r="709">
          <cell r="BL709">
            <v>153</v>
          </cell>
        </row>
        <row r="710">
          <cell r="BL710">
            <v>248</v>
          </cell>
        </row>
        <row r="711">
          <cell r="BL711">
            <v>177</v>
          </cell>
        </row>
        <row r="712">
          <cell r="BL712">
            <v>177</v>
          </cell>
        </row>
        <row r="713">
          <cell r="BL713">
            <v>223</v>
          </cell>
        </row>
        <row r="714">
          <cell r="BL714">
            <v>360</v>
          </cell>
        </row>
        <row r="715">
          <cell r="BL715">
            <v>196</v>
          </cell>
        </row>
        <row r="716">
          <cell r="BL716">
            <v>165</v>
          </cell>
        </row>
        <row r="717">
          <cell r="BL717">
            <v>184</v>
          </cell>
        </row>
        <row r="718">
          <cell r="BL718">
            <v>128</v>
          </cell>
        </row>
        <row r="719">
          <cell r="BL719">
            <v>209</v>
          </cell>
        </row>
        <row r="720">
          <cell r="BL720">
            <v>262</v>
          </cell>
        </row>
        <row r="721">
          <cell r="BL721">
            <v>176</v>
          </cell>
        </row>
        <row r="722">
          <cell r="BL722">
            <v>85</v>
          </cell>
        </row>
        <row r="723">
          <cell r="BL723">
            <v>152</v>
          </cell>
        </row>
        <row r="724">
          <cell r="BL724">
            <v>89</v>
          </cell>
        </row>
        <row r="725">
          <cell r="BL725">
            <v>69</v>
          </cell>
        </row>
        <row r="726">
          <cell r="BL726">
            <v>64</v>
          </cell>
        </row>
        <row r="727">
          <cell r="BL727">
            <v>64</v>
          </cell>
        </row>
        <row r="728">
          <cell r="BL728">
            <v>58</v>
          </cell>
        </row>
        <row r="729">
          <cell r="BL729">
            <v>61</v>
          </cell>
        </row>
        <row r="730">
          <cell r="BL730">
            <v>77</v>
          </cell>
        </row>
        <row r="731">
          <cell r="BL731">
            <v>112</v>
          </cell>
        </row>
        <row r="732">
          <cell r="BL732">
            <v>302</v>
          </cell>
        </row>
        <row r="733">
          <cell r="BL733">
            <v>345</v>
          </cell>
        </row>
        <row r="734">
          <cell r="BL734">
            <v>240</v>
          </cell>
        </row>
        <row r="735">
          <cell r="BL735">
            <v>203</v>
          </cell>
        </row>
        <row r="736">
          <cell r="BL736">
            <v>222</v>
          </cell>
        </row>
        <row r="737">
          <cell r="BL737">
            <v>180</v>
          </cell>
        </row>
        <row r="738">
          <cell r="BL738">
            <v>203</v>
          </cell>
        </row>
        <row r="739">
          <cell r="BL739">
            <v>281</v>
          </cell>
        </row>
        <row r="740">
          <cell r="BL740">
            <v>341</v>
          </cell>
        </row>
        <row r="741">
          <cell r="BL741">
            <v>147</v>
          </cell>
        </row>
        <row r="742">
          <cell r="BL742">
            <v>119</v>
          </cell>
        </row>
        <row r="743">
          <cell r="BL743">
            <v>221</v>
          </cell>
        </row>
        <row r="744">
          <cell r="BL744">
            <v>167</v>
          </cell>
        </row>
        <row r="745">
          <cell r="BL745">
            <v>241</v>
          </cell>
        </row>
        <row r="746">
          <cell r="BL746">
            <v>220</v>
          </cell>
        </row>
        <row r="747">
          <cell r="BL747">
            <v>93</v>
          </cell>
        </row>
      </sheetData>
      <sheetData sheetId="1" refreshError="1">
        <row r="4">
          <cell r="F4">
            <v>0</v>
          </cell>
          <cell r="BL4">
            <v>72</v>
          </cell>
        </row>
        <row r="5">
          <cell r="BL5">
            <v>72</v>
          </cell>
        </row>
        <row r="6">
          <cell r="BL6">
            <v>110</v>
          </cell>
        </row>
        <row r="7">
          <cell r="BL7">
            <v>129</v>
          </cell>
        </row>
        <row r="8">
          <cell r="BL8">
            <v>105</v>
          </cell>
        </row>
        <row r="9">
          <cell r="BL9">
            <v>127</v>
          </cell>
        </row>
        <row r="10">
          <cell r="BL10">
            <v>224</v>
          </cell>
        </row>
        <row r="11">
          <cell r="BL11">
            <v>282</v>
          </cell>
        </row>
        <row r="12">
          <cell r="BL12">
            <v>207</v>
          </cell>
        </row>
        <row r="13">
          <cell r="BL13">
            <v>246</v>
          </cell>
        </row>
        <row r="14">
          <cell r="BL14">
            <v>108</v>
          </cell>
        </row>
        <row r="15">
          <cell r="BL15">
            <v>197</v>
          </cell>
        </row>
        <row r="16">
          <cell r="BL16">
            <v>154</v>
          </cell>
        </row>
        <row r="17">
          <cell r="BL17">
            <v>167</v>
          </cell>
        </row>
        <row r="18">
          <cell r="BL18">
            <v>91</v>
          </cell>
        </row>
        <row r="19">
          <cell r="BL19">
            <v>82</v>
          </cell>
        </row>
        <row r="20">
          <cell r="BL20">
            <v>203</v>
          </cell>
        </row>
        <row r="21">
          <cell r="BL21">
            <v>393</v>
          </cell>
        </row>
        <row r="22">
          <cell r="BL22">
            <v>215</v>
          </cell>
        </row>
        <row r="23">
          <cell r="BL23">
            <v>165</v>
          </cell>
        </row>
        <row r="24">
          <cell r="BL24">
            <v>355</v>
          </cell>
        </row>
        <row r="25">
          <cell r="BL25">
            <v>189</v>
          </cell>
        </row>
        <row r="26">
          <cell r="BL26">
            <v>258</v>
          </cell>
        </row>
        <row r="27">
          <cell r="BL27">
            <v>228</v>
          </cell>
        </row>
        <row r="28">
          <cell r="BL28">
            <v>118</v>
          </cell>
        </row>
        <row r="29">
          <cell r="BL29">
            <v>61</v>
          </cell>
        </row>
        <row r="30">
          <cell r="BL30">
            <v>55</v>
          </cell>
        </row>
        <row r="31">
          <cell r="BL31">
            <v>59</v>
          </cell>
        </row>
        <row r="32">
          <cell r="BL32">
            <v>63</v>
          </cell>
        </row>
        <row r="33">
          <cell r="BL33">
            <v>170</v>
          </cell>
        </row>
        <row r="34">
          <cell r="BL34">
            <v>135</v>
          </cell>
        </row>
        <row r="35">
          <cell r="BL35">
            <v>137</v>
          </cell>
        </row>
        <row r="36">
          <cell r="BL36">
            <v>265</v>
          </cell>
        </row>
        <row r="37">
          <cell r="BL37">
            <v>221</v>
          </cell>
        </row>
        <row r="38">
          <cell r="BL38">
            <v>213</v>
          </cell>
        </row>
        <row r="39">
          <cell r="BL39">
            <v>131</v>
          </cell>
        </row>
        <row r="40">
          <cell r="BL40">
            <v>129</v>
          </cell>
        </row>
        <row r="41">
          <cell r="BL41">
            <v>298</v>
          </cell>
        </row>
        <row r="42">
          <cell r="BL42">
            <v>190</v>
          </cell>
        </row>
        <row r="43">
          <cell r="BL43">
            <v>159</v>
          </cell>
        </row>
        <row r="44">
          <cell r="BL44">
            <v>152</v>
          </cell>
        </row>
        <row r="45">
          <cell r="BL45">
            <v>200</v>
          </cell>
        </row>
        <row r="46">
          <cell r="BL46">
            <v>376</v>
          </cell>
        </row>
        <row r="47">
          <cell r="BL47">
            <v>244</v>
          </cell>
        </row>
        <row r="48">
          <cell r="BL48">
            <v>135</v>
          </cell>
        </row>
        <row r="49">
          <cell r="BL49">
            <v>206</v>
          </cell>
        </row>
        <row r="50">
          <cell r="BL50">
            <v>108</v>
          </cell>
        </row>
        <row r="51">
          <cell r="BL51">
            <v>111</v>
          </cell>
        </row>
        <row r="52">
          <cell r="BL52">
            <v>55</v>
          </cell>
        </row>
        <row r="53">
          <cell r="BL53">
            <v>67</v>
          </cell>
        </row>
        <row r="54">
          <cell r="BL54">
            <v>41</v>
          </cell>
        </row>
        <row r="55">
          <cell r="BL55">
            <v>60</v>
          </cell>
        </row>
        <row r="56">
          <cell r="BL56">
            <v>55</v>
          </cell>
        </row>
        <row r="57">
          <cell r="BL57">
            <v>157</v>
          </cell>
        </row>
        <row r="58">
          <cell r="BL58">
            <v>378</v>
          </cell>
        </row>
        <row r="59">
          <cell r="BL59">
            <v>189</v>
          </cell>
        </row>
        <row r="60">
          <cell r="BL60">
            <v>270</v>
          </cell>
        </row>
        <row r="61">
          <cell r="BL61">
            <v>181</v>
          </cell>
        </row>
        <row r="62">
          <cell r="BL62">
            <v>254</v>
          </cell>
        </row>
        <row r="63">
          <cell r="BL63">
            <v>154</v>
          </cell>
        </row>
        <row r="64">
          <cell r="BL64">
            <v>198</v>
          </cell>
        </row>
        <row r="65">
          <cell r="BL65">
            <v>271</v>
          </cell>
        </row>
        <row r="66">
          <cell r="BL66">
            <v>236</v>
          </cell>
        </row>
        <row r="67">
          <cell r="BL67">
            <v>104</v>
          </cell>
        </row>
        <row r="68">
          <cell r="BL68">
            <v>207</v>
          </cell>
        </row>
        <row r="69">
          <cell r="BL69">
            <v>111</v>
          </cell>
        </row>
        <row r="70">
          <cell r="BL70">
            <v>115</v>
          </cell>
        </row>
        <row r="71">
          <cell r="BL71">
            <v>159</v>
          </cell>
        </row>
        <row r="72">
          <cell r="BL72">
            <v>323</v>
          </cell>
        </row>
        <row r="73">
          <cell r="BL73">
            <v>221</v>
          </cell>
        </row>
        <row r="74">
          <cell r="BL74">
            <v>275</v>
          </cell>
        </row>
        <row r="75">
          <cell r="BL75">
            <v>271</v>
          </cell>
        </row>
        <row r="76">
          <cell r="BL76">
            <v>283</v>
          </cell>
        </row>
        <row r="77">
          <cell r="BL77">
            <v>113</v>
          </cell>
        </row>
        <row r="78">
          <cell r="BL78">
            <v>94</v>
          </cell>
        </row>
        <row r="79">
          <cell r="BL79">
            <v>57</v>
          </cell>
        </row>
        <row r="80">
          <cell r="BL80">
            <v>62</v>
          </cell>
        </row>
        <row r="81">
          <cell r="BL81">
            <v>113</v>
          </cell>
        </row>
        <row r="82">
          <cell r="BL82">
            <v>185</v>
          </cell>
        </row>
        <row r="83">
          <cell r="BL83">
            <v>274</v>
          </cell>
        </row>
        <row r="84">
          <cell r="BL84">
            <v>330</v>
          </cell>
        </row>
        <row r="85">
          <cell r="BL85">
            <v>128</v>
          </cell>
        </row>
        <row r="86">
          <cell r="BL86">
            <v>214</v>
          </cell>
        </row>
        <row r="87">
          <cell r="BL87">
            <v>124</v>
          </cell>
        </row>
        <row r="88">
          <cell r="BL88">
            <v>178</v>
          </cell>
        </row>
        <row r="89">
          <cell r="BL89">
            <v>151</v>
          </cell>
        </row>
        <row r="90">
          <cell r="BL90">
            <v>157</v>
          </cell>
        </row>
        <row r="91">
          <cell r="BL91">
            <v>165</v>
          </cell>
        </row>
        <row r="92">
          <cell r="BL92">
            <v>227</v>
          </cell>
        </row>
        <row r="93">
          <cell r="BL93">
            <v>344</v>
          </cell>
        </row>
        <row r="94">
          <cell r="BL94">
            <v>247</v>
          </cell>
        </row>
        <row r="95">
          <cell r="BL95">
            <v>135</v>
          </cell>
        </row>
        <row r="96">
          <cell r="BL96">
            <v>179</v>
          </cell>
        </row>
        <row r="97">
          <cell r="BL97">
            <v>180</v>
          </cell>
        </row>
        <row r="98">
          <cell r="BL98">
            <v>208</v>
          </cell>
        </row>
        <row r="99">
          <cell r="BL99">
            <v>169</v>
          </cell>
        </row>
        <row r="100">
          <cell r="BL100">
            <v>80</v>
          </cell>
        </row>
        <row r="101">
          <cell r="BL101">
            <v>53</v>
          </cell>
        </row>
        <row r="102">
          <cell r="BL102">
            <v>28</v>
          </cell>
        </row>
        <row r="103">
          <cell r="BL103">
            <v>10</v>
          </cell>
        </row>
        <row r="104">
          <cell r="BL104">
            <v>35</v>
          </cell>
        </row>
        <row r="105">
          <cell r="BL105">
            <v>123</v>
          </cell>
        </row>
        <row r="106">
          <cell r="BL106">
            <v>228</v>
          </cell>
        </row>
        <row r="107">
          <cell r="BL107">
            <v>175</v>
          </cell>
        </row>
        <row r="108">
          <cell r="BL108">
            <v>314</v>
          </cell>
        </row>
        <row r="109">
          <cell r="BL109">
            <v>381</v>
          </cell>
        </row>
        <row r="110">
          <cell r="BL110">
            <v>235</v>
          </cell>
        </row>
        <row r="111">
          <cell r="BL111">
            <v>150</v>
          </cell>
        </row>
        <row r="112">
          <cell r="BL112">
            <v>177</v>
          </cell>
        </row>
        <row r="113">
          <cell r="BL113">
            <v>183</v>
          </cell>
        </row>
        <row r="114">
          <cell r="BL114">
            <v>201</v>
          </cell>
        </row>
        <row r="115">
          <cell r="BL115">
            <v>108</v>
          </cell>
        </row>
        <row r="116">
          <cell r="BL116">
            <v>90</v>
          </cell>
        </row>
        <row r="117">
          <cell r="BL117">
            <v>322</v>
          </cell>
        </row>
        <row r="118">
          <cell r="BL118">
            <v>309</v>
          </cell>
        </row>
        <row r="119">
          <cell r="BL119">
            <v>105</v>
          </cell>
        </row>
        <row r="120">
          <cell r="BL120">
            <v>137</v>
          </cell>
        </row>
        <row r="121">
          <cell r="BL121">
            <v>180</v>
          </cell>
        </row>
        <row r="122">
          <cell r="BL122">
            <v>155</v>
          </cell>
        </row>
        <row r="123">
          <cell r="BL123">
            <v>188</v>
          </cell>
        </row>
        <row r="124">
          <cell r="BL124">
            <v>208</v>
          </cell>
        </row>
        <row r="125">
          <cell r="BL125">
            <v>100</v>
          </cell>
        </row>
        <row r="126">
          <cell r="BL126">
            <v>81</v>
          </cell>
        </row>
        <row r="127">
          <cell r="BL127">
            <v>3</v>
          </cell>
        </row>
        <row r="128">
          <cell r="BL128">
            <v>9</v>
          </cell>
        </row>
        <row r="129">
          <cell r="BL129">
            <v>48</v>
          </cell>
        </row>
        <row r="130">
          <cell r="BL130">
            <v>107</v>
          </cell>
        </row>
        <row r="131">
          <cell r="BL131">
            <v>224</v>
          </cell>
        </row>
        <row r="132">
          <cell r="BL132">
            <v>136</v>
          </cell>
        </row>
        <row r="133">
          <cell r="BL133">
            <v>259</v>
          </cell>
        </row>
        <row r="134">
          <cell r="BL134">
            <v>325</v>
          </cell>
        </row>
        <row r="135">
          <cell r="BL135">
            <v>157</v>
          </cell>
        </row>
        <row r="136">
          <cell r="BL136">
            <v>146</v>
          </cell>
        </row>
        <row r="137">
          <cell r="BL137">
            <v>250</v>
          </cell>
        </row>
        <row r="138">
          <cell r="BL138">
            <v>136</v>
          </cell>
        </row>
        <row r="139">
          <cell r="BL139">
            <v>145</v>
          </cell>
        </row>
        <row r="140">
          <cell r="BL140">
            <v>253</v>
          </cell>
        </row>
        <row r="141">
          <cell r="BL141">
            <v>302</v>
          </cell>
        </row>
        <row r="142">
          <cell r="BL142">
            <v>243</v>
          </cell>
        </row>
        <row r="143">
          <cell r="BL143">
            <v>135</v>
          </cell>
        </row>
        <row r="144">
          <cell r="BL144">
            <v>107</v>
          </cell>
        </row>
        <row r="145">
          <cell r="BL145">
            <v>97</v>
          </cell>
        </row>
        <row r="146">
          <cell r="BL146">
            <v>204</v>
          </cell>
        </row>
        <row r="147">
          <cell r="BL147">
            <v>191</v>
          </cell>
        </row>
        <row r="148">
          <cell r="BL148">
            <v>94</v>
          </cell>
        </row>
        <row r="149">
          <cell r="BL149">
            <v>44</v>
          </cell>
        </row>
        <row r="150">
          <cell r="BL150">
            <v>27</v>
          </cell>
        </row>
        <row r="151">
          <cell r="BL151">
            <v>51</v>
          </cell>
        </row>
        <row r="152">
          <cell r="BL152">
            <v>11</v>
          </cell>
        </row>
        <row r="153">
          <cell r="BL153">
            <v>50</v>
          </cell>
        </row>
        <row r="154">
          <cell r="BL154">
            <v>96</v>
          </cell>
        </row>
        <row r="155">
          <cell r="BL155">
            <v>156</v>
          </cell>
        </row>
        <row r="156">
          <cell r="BL156">
            <v>198</v>
          </cell>
        </row>
        <row r="157">
          <cell r="BL157">
            <v>262</v>
          </cell>
        </row>
        <row r="158">
          <cell r="BL158">
            <v>297</v>
          </cell>
        </row>
        <row r="159">
          <cell r="BL159">
            <v>275</v>
          </cell>
        </row>
        <row r="160">
          <cell r="BL160">
            <v>174</v>
          </cell>
        </row>
        <row r="161">
          <cell r="BL161">
            <v>166</v>
          </cell>
        </row>
        <row r="162">
          <cell r="BL162">
            <v>161</v>
          </cell>
        </row>
        <row r="163">
          <cell r="BL163">
            <v>140</v>
          </cell>
        </row>
        <row r="164">
          <cell r="BL164">
            <v>153</v>
          </cell>
        </row>
        <row r="165">
          <cell r="BL165">
            <v>289</v>
          </cell>
        </row>
        <row r="166">
          <cell r="BL166">
            <v>172</v>
          </cell>
        </row>
        <row r="167">
          <cell r="BL167">
            <v>94</v>
          </cell>
        </row>
        <row r="168">
          <cell r="BL168">
            <v>104</v>
          </cell>
        </row>
        <row r="169">
          <cell r="BL169">
            <v>79</v>
          </cell>
        </row>
        <row r="170">
          <cell r="BL170">
            <v>175</v>
          </cell>
        </row>
        <row r="171">
          <cell r="BL171">
            <v>71</v>
          </cell>
        </row>
        <row r="172">
          <cell r="BL172">
            <v>66</v>
          </cell>
        </row>
        <row r="173">
          <cell r="BL173">
            <v>57</v>
          </cell>
        </row>
        <row r="174">
          <cell r="BL174">
            <v>51</v>
          </cell>
        </row>
        <row r="175">
          <cell r="BL175">
            <v>30</v>
          </cell>
        </row>
        <row r="176">
          <cell r="BL176">
            <v>142</v>
          </cell>
        </row>
        <row r="177">
          <cell r="BL177">
            <v>171</v>
          </cell>
        </row>
        <row r="178">
          <cell r="BL178">
            <v>144</v>
          </cell>
        </row>
        <row r="179">
          <cell r="BL179">
            <v>138</v>
          </cell>
        </row>
        <row r="180">
          <cell r="BL180">
            <v>222</v>
          </cell>
        </row>
        <row r="181">
          <cell r="BL181">
            <v>162</v>
          </cell>
        </row>
        <row r="182">
          <cell r="BL182">
            <v>149</v>
          </cell>
        </row>
        <row r="183">
          <cell r="BL183">
            <v>203</v>
          </cell>
        </row>
        <row r="184">
          <cell r="BL184">
            <v>287</v>
          </cell>
        </row>
        <row r="185">
          <cell r="BL185">
            <v>140</v>
          </cell>
        </row>
        <row r="186">
          <cell r="BL186">
            <v>125</v>
          </cell>
        </row>
        <row r="187">
          <cell r="BL187">
            <v>159</v>
          </cell>
        </row>
        <row r="188">
          <cell r="BL188">
            <v>113</v>
          </cell>
        </row>
        <row r="189">
          <cell r="BL189">
            <v>140</v>
          </cell>
        </row>
        <row r="190">
          <cell r="BL190">
            <v>111</v>
          </cell>
        </row>
        <row r="191">
          <cell r="BL191">
            <v>200</v>
          </cell>
        </row>
        <row r="192">
          <cell r="BL192">
            <v>308</v>
          </cell>
        </row>
        <row r="193">
          <cell r="BL193">
            <v>88</v>
          </cell>
        </row>
        <row r="194">
          <cell r="BL194">
            <v>73</v>
          </cell>
        </row>
        <row r="195">
          <cell r="BL195">
            <v>63</v>
          </cell>
        </row>
        <row r="196">
          <cell r="BL196">
            <v>62</v>
          </cell>
        </row>
        <row r="197">
          <cell r="BL197">
            <v>58</v>
          </cell>
        </row>
        <row r="198">
          <cell r="BL198">
            <v>59</v>
          </cell>
        </row>
        <row r="199">
          <cell r="BL199">
            <v>64</v>
          </cell>
        </row>
        <row r="200">
          <cell r="BL200">
            <v>67</v>
          </cell>
        </row>
        <row r="201">
          <cell r="BL201">
            <v>68</v>
          </cell>
        </row>
        <row r="202">
          <cell r="BL202">
            <v>77</v>
          </cell>
        </row>
        <row r="203">
          <cell r="BL203">
            <v>176</v>
          </cell>
        </row>
        <row r="204">
          <cell r="BL204">
            <v>365</v>
          </cell>
        </row>
        <row r="205">
          <cell r="BL205">
            <v>299</v>
          </cell>
        </row>
        <row r="206">
          <cell r="BL206">
            <v>173</v>
          </cell>
        </row>
        <row r="207">
          <cell r="BL207">
            <v>213</v>
          </cell>
        </row>
        <row r="208">
          <cell r="BL208">
            <v>210</v>
          </cell>
        </row>
        <row r="209">
          <cell r="BL209">
            <v>163</v>
          </cell>
        </row>
        <row r="210">
          <cell r="BL210">
            <v>205</v>
          </cell>
        </row>
        <row r="211">
          <cell r="BL211">
            <v>305</v>
          </cell>
        </row>
        <row r="212">
          <cell r="BL212">
            <v>294</v>
          </cell>
        </row>
        <row r="213">
          <cell r="BL213">
            <v>146</v>
          </cell>
        </row>
        <row r="214">
          <cell r="BL214">
            <v>262</v>
          </cell>
        </row>
        <row r="215">
          <cell r="BL215">
            <v>221</v>
          </cell>
        </row>
        <row r="216">
          <cell r="BL216">
            <v>282</v>
          </cell>
        </row>
        <row r="217">
          <cell r="BL217">
            <v>226</v>
          </cell>
        </row>
        <row r="218">
          <cell r="BL218">
            <v>113</v>
          </cell>
        </row>
        <row r="219">
          <cell r="BL219">
            <v>75</v>
          </cell>
        </row>
        <row r="220">
          <cell r="BL220">
            <v>113</v>
          </cell>
        </row>
        <row r="221">
          <cell r="BL221">
            <v>117</v>
          </cell>
        </row>
        <row r="222">
          <cell r="BL222">
            <v>206</v>
          </cell>
        </row>
        <row r="223">
          <cell r="BL223">
            <v>112</v>
          </cell>
        </row>
        <row r="224">
          <cell r="BL224">
            <v>64</v>
          </cell>
        </row>
        <row r="225">
          <cell r="BL225">
            <v>69</v>
          </cell>
        </row>
        <row r="226">
          <cell r="BL226">
            <v>185</v>
          </cell>
        </row>
        <row r="227">
          <cell r="BL227">
            <v>114</v>
          </cell>
        </row>
        <row r="228">
          <cell r="BL228">
            <v>146</v>
          </cell>
        </row>
        <row r="229">
          <cell r="BL229">
            <v>280</v>
          </cell>
        </row>
        <row r="230">
          <cell r="BL230">
            <v>302</v>
          </cell>
        </row>
        <row r="231">
          <cell r="BL231">
            <v>116</v>
          </cell>
        </row>
        <row r="232">
          <cell r="BL232">
            <v>114</v>
          </cell>
        </row>
        <row r="233">
          <cell r="BL233">
            <v>265</v>
          </cell>
        </row>
        <row r="234">
          <cell r="BL234">
            <v>145</v>
          </cell>
        </row>
        <row r="235">
          <cell r="BL235">
            <v>240</v>
          </cell>
        </row>
        <row r="236">
          <cell r="BL236">
            <v>284</v>
          </cell>
        </row>
        <row r="237">
          <cell r="BL237">
            <v>270</v>
          </cell>
        </row>
        <row r="238">
          <cell r="BL238">
            <v>193</v>
          </cell>
        </row>
        <row r="239">
          <cell r="BL239">
            <v>193</v>
          </cell>
        </row>
        <row r="240">
          <cell r="BL240">
            <v>272</v>
          </cell>
        </row>
        <row r="241">
          <cell r="BL241">
            <v>304</v>
          </cell>
        </row>
        <row r="242">
          <cell r="BL242">
            <v>164</v>
          </cell>
        </row>
        <row r="243">
          <cell r="BL243">
            <v>71</v>
          </cell>
        </row>
        <row r="244">
          <cell r="BL244">
            <v>69</v>
          </cell>
        </row>
        <row r="245">
          <cell r="BL245">
            <v>59</v>
          </cell>
        </row>
        <row r="246">
          <cell r="BL246">
            <v>30</v>
          </cell>
        </row>
        <row r="247">
          <cell r="BL247">
            <v>32</v>
          </cell>
        </row>
        <row r="248">
          <cell r="BL248">
            <v>46</v>
          </cell>
        </row>
        <row r="249">
          <cell r="BL249">
            <v>77</v>
          </cell>
        </row>
        <row r="250">
          <cell r="BL250">
            <v>275</v>
          </cell>
        </row>
        <row r="251">
          <cell r="BL251">
            <v>140</v>
          </cell>
        </row>
        <row r="252">
          <cell r="BL252">
            <v>183</v>
          </cell>
        </row>
        <row r="253">
          <cell r="BL253">
            <v>308</v>
          </cell>
        </row>
        <row r="254">
          <cell r="BL254">
            <v>186</v>
          </cell>
        </row>
        <row r="255">
          <cell r="BL255">
            <v>179</v>
          </cell>
        </row>
        <row r="256">
          <cell r="BL256">
            <v>215</v>
          </cell>
        </row>
        <row r="257">
          <cell r="BL257">
            <v>271</v>
          </cell>
        </row>
        <row r="258">
          <cell r="BL258">
            <v>371</v>
          </cell>
        </row>
        <row r="259">
          <cell r="BL259">
            <v>225</v>
          </cell>
        </row>
        <row r="260">
          <cell r="BL260">
            <v>170</v>
          </cell>
        </row>
        <row r="261">
          <cell r="BL261">
            <v>304</v>
          </cell>
        </row>
        <row r="262">
          <cell r="BL262">
            <v>183</v>
          </cell>
        </row>
        <row r="263">
          <cell r="BL263">
            <v>221</v>
          </cell>
        </row>
        <row r="264">
          <cell r="BL264">
            <v>124</v>
          </cell>
        </row>
        <row r="265">
          <cell r="BL265">
            <v>98</v>
          </cell>
        </row>
        <row r="266">
          <cell r="BL266">
            <v>168</v>
          </cell>
        </row>
        <row r="267">
          <cell r="BL267">
            <v>274</v>
          </cell>
        </row>
        <row r="268">
          <cell r="BL268">
            <v>64</v>
          </cell>
        </row>
        <row r="269">
          <cell r="BL269">
            <v>65</v>
          </cell>
        </row>
        <row r="270">
          <cell r="BL270">
            <v>64</v>
          </cell>
        </row>
        <row r="271">
          <cell r="BL271">
            <v>66</v>
          </cell>
        </row>
        <row r="272">
          <cell r="BL272">
            <v>66</v>
          </cell>
        </row>
        <row r="273">
          <cell r="BL273">
            <v>125</v>
          </cell>
        </row>
        <row r="274">
          <cell r="BL274">
            <v>173</v>
          </cell>
        </row>
        <row r="275">
          <cell r="BL275">
            <v>270</v>
          </cell>
        </row>
        <row r="276">
          <cell r="BL276">
            <v>167</v>
          </cell>
        </row>
        <row r="277">
          <cell r="BL277">
            <v>254</v>
          </cell>
        </row>
        <row r="278">
          <cell r="BL278">
            <v>255</v>
          </cell>
        </row>
        <row r="279">
          <cell r="BL279">
            <v>220</v>
          </cell>
        </row>
        <row r="280">
          <cell r="BL280">
            <v>340</v>
          </cell>
        </row>
        <row r="281">
          <cell r="BL281">
            <v>136</v>
          </cell>
        </row>
        <row r="282">
          <cell r="BL282">
            <v>107</v>
          </cell>
        </row>
        <row r="283">
          <cell r="BL283">
            <v>113</v>
          </cell>
        </row>
        <row r="284">
          <cell r="BL284">
            <v>108</v>
          </cell>
        </row>
        <row r="285">
          <cell r="BL285">
            <v>268</v>
          </cell>
        </row>
        <row r="286">
          <cell r="BL286">
            <v>245</v>
          </cell>
        </row>
        <row r="287">
          <cell r="BL287">
            <v>104</v>
          </cell>
        </row>
        <row r="288">
          <cell r="BL288">
            <v>95</v>
          </cell>
        </row>
        <row r="289">
          <cell r="BL289">
            <v>205</v>
          </cell>
        </row>
        <row r="290">
          <cell r="BL290">
            <v>145</v>
          </cell>
        </row>
        <row r="291">
          <cell r="BL291">
            <v>122</v>
          </cell>
        </row>
        <row r="292">
          <cell r="BL292">
            <v>205</v>
          </cell>
        </row>
        <row r="293">
          <cell r="BL293">
            <v>222</v>
          </cell>
        </row>
        <row r="294">
          <cell r="BL294">
            <v>97</v>
          </cell>
        </row>
        <row r="295">
          <cell r="BL295">
            <v>65</v>
          </cell>
        </row>
        <row r="296">
          <cell r="BL296">
            <v>61</v>
          </cell>
        </row>
        <row r="297">
          <cell r="BL297">
            <v>62</v>
          </cell>
        </row>
        <row r="298">
          <cell r="BL298">
            <v>102</v>
          </cell>
        </row>
        <row r="299">
          <cell r="BL299">
            <v>206</v>
          </cell>
        </row>
        <row r="300">
          <cell r="BL300">
            <v>201</v>
          </cell>
        </row>
        <row r="301">
          <cell r="BL301">
            <v>260</v>
          </cell>
        </row>
        <row r="302">
          <cell r="BL302">
            <v>408</v>
          </cell>
        </row>
        <row r="303">
          <cell r="BL303">
            <v>129</v>
          </cell>
        </row>
        <row r="304">
          <cell r="BL304">
            <v>114</v>
          </cell>
        </row>
        <row r="305">
          <cell r="BL305">
            <v>139</v>
          </cell>
        </row>
        <row r="306">
          <cell r="BL306">
            <v>246</v>
          </cell>
        </row>
        <row r="307">
          <cell r="BL307">
            <v>141</v>
          </cell>
        </row>
        <row r="308">
          <cell r="BL308">
            <v>326</v>
          </cell>
        </row>
        <row r="309">
          <cell r="BL309">
            <v>211</v>
          </cell>
        </row>
        <row r="310">
          <cell r="BL310">
            <v>176</v>
          </cell>
        </row>
        <row r="311">
          <cell r="BL311">
            <v>213</v>
          </cell>
        </row>
        <row r="312">
          <cell r="BL312">
            <v>129</v>
          </cell>
        </row>
        <row r="313">
          <cell r="BL313">
            <v>95</v>
          </cell>
        </row>
        <row r="314">
          <cell r="BL314">
            <v>268</v>
          </cell>
        </row>
        <row r="315">
          <cell r="BL315">
            <v>156</v>
          </cell>
        </row>
        <row r="316">
          <cell r="BL316">
            <v>65</v>
          </cell>
        </row>
        <row r="317">
          <cell r="BL317">
            <v>80</v>
          </cell>
        </row>
        <row r="318">
          <cell r="BL318">
            <v>70</v>
          </cell>
        </row>
        <row r="319">
          <cell r="BL319">
            <v>46</v>
          </cell>
        </row>
        <row r="320">
          <cell r="BL320">
            <v>19</v>
          </cell>
        </row>
        <row r="321">
          <cell r="BL321">
            <v>49</v>
          </cell>
        </row>
        <row r="322">
          <cell r="BL322">
            <v>68</v>
          </cell>
        </row>
        <row r="323">
          <cell r="BL323">
            <v>103</v>
          </cell>
        </row>
        <row r="324">
          <cell r="BL324">
            <v>168</v>
          </cell>
        </row>
        <row r="325">
          <cell r="BL325">
            <v>248</v>
          </cell>
        </row>
        <row r="326">
          <cell r="BL326">
            <v>269</v>
          </cell>
        </row>
        <row r="327">
          <cell r="BL327">
            <v>189</v>
          </cell>
        </row>
        <row r="328">
          <cell r="BL328">
            <v>255</v>
          </cell>
        </row>
        <row r="329">
          <cell r="BL329">
            <v>151</v>
          </cell>
        </row>
        <row r="330">
          <cell r="BL330">
            <v>133</v>
          </cell>
        </row>
        <row r="331">
          <cell r="BL331">
            <v>325</v>
          </cell>
        </row>
        <row r="332">
          <cell r="BL332">
            <v>287</v>
          </cell>
        </row>
        <row r="333">
          <cell r="BL333">
            <v>193</v>
          </cell>
        </row>
        <row r="334">
          <cell r="BL334">
            <v>110</v>
          </cell>
        </row>
        <row r="335">
          <cell r="BL335">
            <v>222</v>
          </cell>
        </row>
        <row r="336">
          <cell r="BL336">
            <v>400</v>
          </cell>
        </row>
        <row r="337">
          <cell r="BL337">
            <v>266</v>
          </cell>
        </row>
        <row r="338">
          <cell r="BL338">
            <v>206</v>
          </cell>
        </row>
        <row r="339">
          <cell r="BL339">
            <v>125</v>
          </cell>
        </row>
        <row r="340">
          <cell r="BL340">
            <v>66</v>
          </cell>
        </row>
        <row r="341">
          <cell r="BL341">
            <v>60</v>
          </cell>
        </row>
        <row r="342">
          <cell r="BL342">
            <v>47</v>
          </cell>
        </row>
        <row r="343">
          <cell r="BL343">
            <v>44</v>
          </cell>
        </row>
        <row r="344">
          <cell r="BL344">
            <v>50</v>
          </cell>
        </row>
        <row r="345">
          <cell r="BL345">
            <v>166</v>
          </cell>
        </row>
        <row r="346">
          <cell r="BL346">
            <v>213</v>
          </cell>
        </row>
        <row r="347">
          <cell r="BL347">
            <v>477</v>
          </cell>
        </row>
        <row r="348">
          <cell r="BL348">
            <v>208</v>
          </cell>
        </row>
        <row r="349">
          <cell r="BL349">
            <v>211</v>
          </cell>
        </row>
        <row r="350">
          <cell r="BL350">
            <v>306</v>
          </cell>
        </row>
        <row r="351">
          <cell r="BL351">
            <v>205</v>
          </cell>
        </row>
        <row r="352">
          <cell r="BL352">
            <v>205</v>
          </cell>
        </row>
        <row r="353">
          <cell r="BL353">
            <v>146</v>
          </cell>
        </row>
        <row r="354">
          <cell r="BL354">
            <v>199</v>
          </cell>
        </row>
        <row r="355">
          <cell r="BL355">
            <v>150</v>
          </cell>
        </row>
        <row r="356">
          <cell r="BL356">
            <v>89</v>
          </cell>
        </row>
        <row r="357">
          <cell r="BL357">
            <v>195</v>
          </cell>
        </row>
        <row r="358">
          <cell r="BL358">
            <v>131</v>
          </cell>
        </row>
        <row r="359">
          <cell r="BL359">
            <v>121</v>
          </cell>
        </row>
        <row r="360">
          <cell r="BL360">
            <v>331</v>
          </cell>
        </row>
        <row r="361">
          <cell r="BL361">
            <v>201</v>
          </cell>
        </row>
        <row r="362">
          <cell r="BL362">
            <v>171</v>
          </cell>
        </row>
        <row r="363">
          <cell r="BL363">
            <v>177</v>
          </cell>
        </row>
        <row r="364">
          <cell r="BL364">
            <v>159</v>
          </cell>
        </row>
        <row r="365">
          <cell r="BL365">
            <v>111</v>
          </cell>
        </row>
        <row r="366">
          <cell r="BL366">
            <v>100</v>
          </cell>
        </row>
        <row r="367">
          <cell r="BL367">
            <v>55</v>
          </cell>
        </row>
        <row r="368">
          <cell r="BL368">
            <v>59</v>
          </cell>
        </row>
        <row r="369">
          <cell r="BL369">
            <v>104</v>
          </cell>
        </row>
        <row r="370">
          <cell r="BL370">
            <v>224</v>
          </cell>
        </row>
        <row r="371">
          <cell r="BL371">
            <v>275</v>
          </cell>
        </row>
        <row r="372">
          <cell r="BL372">
            <v>172</v>
          </cell>
        </row>
        <row r="373">
          <cell r="BL373">
            <v>213</v>
          </cell>
        </row>
        <row r="374">
          <cell r="BL374">
            <v>119</v>
          </cell>
        </row>
        <row r="375">
          <cell r="BL375">
            <v>121</v>
          </cell>
        </row>
        <row r="376">
          <cell r="BL376">
            <v>123</v>
          </cell>
        </row>
        <row r="377">
          <cell r="BL377">
            <v>213</v>
          </cell>
        </row>
        <row r="378">
          <cell r="BL378">
            <v>91</v>
          </cell>
        </row>
        <row r="379">
          <cell r="BL379">
            <v>279</v>
          </cell>
        </row>
        <row r="380">
          <cell r="BL380">
            <v>268</v>
          </cell>
        </row>
        <row r="381">
          <cell r="BL381">
            <v>169</v>
          </cell>
        </row>
        <row r="382">
          <cell r="BL382">
            <v>186</v>
          </cell>
        </row>
        <row r="383">
          <cell r="BL383">
            <v>241</v>
          </cell>
        </row>
        <row r="384">
          <cell r="BL384">
            <v>237</v>
          </cell>
        </row>
        <row r="385">
          <cell r="BL385">
            <v>297</v>
          </cell>
        </row>
        <row r="386">
          <cell r="BL386">
            <v>144</v>
          </cell>
        </row>
        <row r="387">
          <cell r="BL387">
            <v>157</v>
          </cell>
        </row>
        <row r="388">
          <cell r="BL388">
            <v>91</v>
          </cell>
        </row>
        <row r="389">
          <cell r="BL389">
            <v>64</v>
          </cell>
        </row>
        <row r="390">
          <cell r="BL390">
            <v>54</v>
          </cell>
        </row>
        <row r="391">
          <cell r="BL391">
            <v>59</v>
          </cell>
        </row>
        <row r="392">
          <cell r="BL392">
            <v>60</v>
          </cell>
        </row>
        <row r="393">
          <cell r="BL393">
            <v>92</v>
          </cell>
        </row>
        <row r="394">
          <cell r="BL394">
            <v>140</v>
          </cell>
        </row>
        <row r="395">
          <cell r="BL395">
            <v>281</v>
          </cell>
        </row>
        <row r="396">
          <cell r="BL396">
            <v>237</v>
          </cell>
        </row>
        <row r="397">
          <cell r="BL397">
            <v>123</v>
          </cell>
        </row>
        <row r="398">
          <cell r="BL398">
            <v>132</v>
          </cell>
        </row>
        <row r="399">
          <cell r="BL399">
            <v>112</v>
          </cell>
        </row>
        <row r="400">
          <cell r="BL400">
            <v>224</v>
          </cell>
        </row>
        <row r="401">
          <cell r="BL401">
            <v>277</v>
          </cell>
        </row>
        <row r="402">
          <cell r="BL402">
            <v>136</v>
          </cell>
        </row>
        <row r="403">
          <cell r="BL403">
            <v>213</v>
          </cell>
        </row>
        <row r="404">
          <cell r="BL404">
            <v>298</v>
          </cell>
        </row>
        <row r="405">
          <cell r="BL405">
            <v>223</v>
          </cell>
        </row>
        <row r="406">
          <cell r="BL406">
            <v>190</v>
          </cell>
        </row>
        <row r="407">
          <cell r="BL407">
            <v>92</v>
          </cell>
        </row>
        <row r="408">
          <cell r="BL408">
            <v>176</v>
          </cell>
        </row>
        <row r="409">
          <cell r="BL409">
            <v>339</v>
          </cell>
        </row>
        <row r="410">
          <cell r="BL410">
            <v>86</v>
          </cell>
        </row>
        <row r="411">
          <cell r="BL411">
            <v>67</v>
          </cell>
        </row>
        <row r="412">
          <cell r="BL412">
            <v>42</v>
          </cell>
        </row>
        <row r="413">
          <cell r="BL413">
            <v>0</v>
          </cell>
        </row>
        <row r="414">
          <cell r="BL414">
            <v>0</v>
          </cell>
        </row>
        <row r="415">
          <cell r="BL415">
            <v>0</v>
          </cell>
        </row>
        <row r="416">
          <cell r="BL416">
            <v>3</v>
          </cell>
        </row>
        <row r="417">
          <cell r="BL417">
            <v>66</v>
          </cell>
        </row>
        <row r="418">
          <cell r="BL418">
            <v>302</v>
          </cell>
        </row>
        <row r="419">
          <cell r="BL419">
            <v>344</v>
          </cell>
        </row>
        <row r="420">
          <cell r="BL420">
            <v>421</v>
          </cell>
        </row>
        <row r="421">
          <cell r="BL421">
            <v>303</v>
          </cell>
        </row>
        <row r="422">
          <cell r="BL422">
            <v>239</v>
          </cell>
        </row>
        <row r="423">
          <cell r="BL423">
            <v>146</v>
          </cell>
        </row>
        <row r="424">
          <cell r="BL424">
            <v>202</v>
          </cell>
        </row>
        <row r="425">
          <cell r="BL425">
            <v>149</v>
          </cell>
        </row>
        <row r="426">
          <cell r="BL426">
            <v>252</v>
          </cell>
        </row>
        <row r="427">
          <cell r="BL427">
            <v>347</v>
          </cell>
        </row>
        <row r="428">
          <cell r="BL428">
            <v>327</v>
          </cell>
        </row>
        <row r="429">
          <cell r="BL429">
            <v>145</v>
          </cell>
        </row>
        <row r="430">
          <cell r="BL430">
            <v>173</v>
          </cell>
        </row>
        <row r="431">
          <cell r="BL431">
            <v>124</v>
          </cell>
        </row>
        <row r="432">
          <cell r="BL432">
            <v>246</v>
          </cell>
        </row>
        <row r="433">
          <cell r="BL433">
            <v>280</v>
          </cell>
        </row>
        <row r="434">
          <cell r="BL434">
            <v>92</v>
          </cell>
        </row>
        <row r="435">
          <cell r="BL435">
            <v>116</v>
          </cell>
        </row>
        <row r="436">
          <cell r="BL436">
            <v>113</v>
          </cell>
        </row>
        <row r="437">
          <cell r="BL437">
            <v>107</v>
          </cell>
        </row>
        <row r="438">
          <cell r="BL438">
            <v>180</v>
          </cell>
        </row>
        <row r="439">
          <cell r="BL439">
            <v>45</v>
          </cell>
        </row>
        <row r="440">
          <cell r="BL440">
            <v>68</v>
          </cell>
        </row>
        <row r="441">
          <cell r="BL441">
            <v>81</v>
          </cell>
        </row>
        <row r="442">
          <cell r="BL442">
            <v>140</v>
          </cell>
        </row>
        <row r="443">
          <cell r="BL443">
            <v>176</v>
          </cell>
        </row>
        <row r="444">
          <cell r="BL444">
            <v>306</v>
          </cell>
        </row>
        <row r="445">
          <cell r="BL445">
            <v>127</v>
          </cell>
        </row>
        <row r="446">
          <cell r="BL446">
            <v>375</v>
          </cell>
        </row>
        <row r="447">
          <cell r="BL447">
            <v>213</v>
          </cell>
        </row>
        <row r="448">
          <cell r="BL448">
            <v>199</v>
          </cell>
        </row>
        <row r="449">
          <cell r="BL449">
            <v>149</v>
          </cell>
        </row>
        <row r="450">
          <cell r="BL450">
            <v>238</v>
          </cell>
        </row>
        <row r="451">
          <cell r="BL451">
            <v>274</v>
          </cell>
        </row>
        <row r="452">
          <cell r="BL452">
            <v>328</v>
          </cell>
        </row>
        <row r="453">
          <cell r="BL453">
            <v>204</v>
          </cell>
        </row>
        <row r="454">
          <cell r="BL454">
            <v>246</v>
          </cell>
        </row>
        <row r="455">
          <cell r="BL455">
            <v>152</v>
          </cell>
        </row>
        <row r="456">
          <cell r="BL456">
            <v>165</v>
          </cell>
        </row>
        <row r="457">
          <cell r="BL457">
            <v>311</v>
          </cell>
        </row>
        <row r="458">
          <cell r="BL458">
            <v>169</v>
          </cell>
        </row>
        <row r="459">
          <cell r="BL459">
            <v>63</v>
          </cell>
        </row>
        <row r="460">
          <cell r="BL460">
            <v>41</v>
          </cell>
        </row>
        <row r="461">
          <cell r="BL461">
            <v>32</v>
          </cell>
        </row>
        <row r="462">
          <cell r="BL462">
            <v>18</v>
          </cell>
        </row>
        <row r="463">
          <cell r="BL463">
            <v>3</v>
          </cell>
        </row>
        <row r="464">
          <cell r="BL464">
            <v>12</v>
          </cell>
        </row>
        <row r="465">
          <cell r="BL465">
            <v>44</v>
          </cell>
        </row>
        <row r="466">
          <cell r="BL466">
            <v>173</v>
          </cell>
        </row>
        <row r="467">
          <cell r="BL467">
            <v>326</v>
          </cell>
        </row>
        <row r="468">
          <cell r="BL468">
            <v>449</v>
          </cell>
        </row>
        <row r="469">
          <cell r="BL469">
            <v>440</v>
          </cell>
        </row>
        <row r="470">
          <cell r="BL470">
            <v>202</v>
          </cell>
        </row>
        <row r="471">
          <cell r="BL471">
            <v>174</v>
          </cell>
        </row>
        <row r="472">
          <cell r="BL472">
            <v>219</v>
          </cell>
        </row>
        <row r="473">
          <cell r="BL473">
            <v>192</v>
          </cell>
        </row>
        <row r="474">
          <cell r="BL474">
            <v>272</v>
          </cell>
        </row>
        <row r="475">
          <cell r="BL475">
            <v>304</v>
          </cell>
        </row>
        <row r="476">
          <cell r="BL476">
            <v>173</v>
          </cell>
        </row>
        <row r="477">
          <cell r="BL477">
            <v>126</v>
          </cell>
        </row>
        <row r="478">
          <cell r="BL478">
            <v>89</v>
          </cell>
        </row>
        <row r="479">
          <cell r="BL479">
            <v>182</v>
          </cell>
        </row>
        <row r="480">
          <cell r="BL480">
            <v>256</v>
          </cell>
        </row>
        <row r="481">
          <cell r="BL481">
            <v>149</v>
          </cell>
        </row>
        <row r="482">
          <cell r="BL482">
            <v>88</v>
          </cell>
        </row>
        <row r="483">
          <cell r="BL483">
            <v>54</v>
          </cell>
        </row>
        <row r="484">
          <cell r="BL484">
            <v>8</v>
          </cell>
        </row>
        <row r="485">
          <cell r="BL485">
            <v>121</v>
          </cell>
        </row>
        <row r="486">
          <cell r="BL486">
            <v>50</v>
          </cell>
        </row>
        <row r="487">
          <cell r="BL487">
            <v>38</v>
          </cell>
        </row>
        <row r="488">
          <cell r="BL488">
            <v>34</v>
          </cell>
        </row>
        <row r="489">
          <cell r="BL489">
            <v>5</v>
          </cell>
        </row>
        <row r="490">
          <cell r="BL490">
            <v>66</v>
          </cell>
        </row>
        <row r="491">
          <cell r="BL491">
            <v>90</v>
          </cell>
        </row>
        <row r="492">
          <cell r="BL492">
            <v>376</v>
          </cell>
        </row>
        <row r="493">
          <cell r="BL493">
            <v>392</v>
          </cell>
        </row>
        <row r="494">
          <cell r="BL494">
            <v>288</v>
          </cell>
        </row>
        <row r="495">
          <cell r="BL495">
            <v>261</v>
          </cell>
        </row>
        <row r="496">
          <cell r="BL496">
            <v>255</v>
          </cell>
        </row>
        <row r="497">
          <cell r="BL497">
            <v>240</v>
          </cell>
        </row>
        <row r="498">
          <cell r="BL498">
            <v>268</v>
          </cell>
        </row>
        <row r="499">
          <cell r="BL499">
            <v>148</v>
          </cell>
        </row>
        <row r="500">
          <cell r="BL500">
            <v>191</v>
          </cell>
        </row>
        <row r="501">
          <cell r="BL501">
            <v>122</v>
          </cell>
        </row>
        <row r="502">
          <cell r="BL502">
            <v>117</v>
          </cell>
        </row>
        <row r="503">
          <cell r="BL503">
            <v>372</v>
          </cell>
        </row>
        <row r="504">
          <cell r="BL504">
            <v>170</v>
          </cell>
        </row>
        <row r="505">
          <cell r="BL505">
            <v>95</v>
          </cell>
        </row>
        <row r="506">
          <cell r="BL506">
            <v>69</v>
          </cell>
        </row>
        <row r="507">
          <cell r="BL507">
            <v>74</v>
          </cell>
        </row>
        <row r="508">
          <cell r="BL508">
            <v>183</v>
          </cell>
        </row>
        <row r="509">
          <cell r="BL509">
            <v>93</v>
          </cell>
        </row>
        <row r="510">
          <cell r="BL510">
            <v>92</v>
          </cell>
        </row>
        <row r="511">
          <cell r="BL511">
            <v>89</v>
          </cell>
        </row>
        <row r="512">
          <cell r="BL512">
            <v>1</v>
          </cell>
        </row>
        <row r="513">
          <cell r="BL513">
            <v>43</v>
          </cell>
        </row>
        <row r="514">
          <cell r="BL514">
            <v>371</v>
          </cell>
        </row>
        <row r="515">
          <cell r="BL515">
            <v>419</v>
          </cell>
        </row>
        <row r="516">
          <cell r="BL516">
            <v>236</v>
          </cell>
        </row>
        <row r="517">
          <cell r="BL517">
            <v>175</v>
          </cell>
        </row>
        <row r="518">
          <cell r="BL518">
            <v>240</v>
          </cell>
        </row>
        <row r="519">
          <cell r="BL519">
            <v>190</v>
          </cell>
        </row>
        <row r="520">
          <cell r="BL520">
            <v>171</v>
          </cell>
        </row>
        <row r="521">
          <cell r="BL521">
            <v>246</v>
          </cell>
        </row>
        <row r="522">
          <cell r="BL522">
            <v>271</v>
          </cell>
        </row>
        <row r="523">
          <cell r="BL523">
            <v>141</v>
          </cell>
        </row>
        <row r="524">
          <cell r="BL524">
            <v>137</v>
          </cell>
        </row>
        <row r="525">
          <cell r="BL525">
            <v>224</v>
          </cell>
        </row>
        <row r="526">
          <cell r="BL526">
            <v>188</v>
          </cell>
        </row>
        <row r="527">
          <cell r="BL527">
            <v>215</v>
          </cell>
        </row>
        <row r="528">
          <cell r="BL528">
            <v>372</v>
          </cell>
        </row>
        <row r="529">
          <cell r="BL529">
            <v>162</v>
          </cell>
        </row>
        <row r="530">
          <cell r="BL530">
            <v>86</v>
          </cell>
        </row>
        <row r="531">
          <cell r="BL531">
            <v>74</v>
          </cell>
        </row>
        <row r="532">
          <cell r="BL532">
            <v>60</v>
          </cell>
        </row>
        <row r="533">
          <cell r="BL533">
            <v>49</v>
          </cell>
        </row>
        <row r="534">
          <cell r="BL534">
            <v>22</v>
          </cell>
        </row>
        <row r="535">
          <cell r="BL535">
            <v>3</v>
          </cell>
        </row>
        <row r="536">
          <cell r="BL536">
            <v>4</v>
          </cell>
        </row>
        <row r="537">
          <cell r="BL537">
            <v>70</v>
          </cell>
        </row>
        <row r="538">
          <cell r="BL538">
            <v>271</v>
          </cell>
        </row>
        <row r="539">
          <cell r="BL539">
            <v>287</v>
          </cell>
        </row>
        <row r="540">
          <cell r="BL540">
            <v>102</v>
          </cell>
        </row>
        <row r="541">
          <cell r="BL541">
            <v>108</v>
          </cell>
        </row>
        <row r="542">
          <cell r="BL542">
            <v>224</v>
          </cell>
        </row>
        <row r="543">
          <cell r="BL543">
            <v>183</v>
          </cell>
        </row>
        <row r="544">
          <cell r="BL544">
            <v>297</v>
          </cell>
        </row>
        <row r="545">
          <cell r="BL545">
            <v>343</v>
          </cell>
        </row>
        <row r="546">
          <cell r="BL546">
            <v>455</v>
          </cell>
        </row>
        <row r="547">
          <cell r="BL547">
            <v>346</v>
          </cell>
        </row>
        <row r="548">
          <cell r="BL548">
            <v>276</v>
          </cell>
        </row>
        <row r="549">
          <cell r="BL549">
            <v>114</v>
          </cell>
        </row>
        <row r="550">
          <cell r="BL550">
            <v>123</v>
          </cell>
        </row>
        <row r="551">
          <cell r="BL551">
            <v>214</v>
          </cell>
        </row>
        <row r="552">
          <cell r="BL552">
            <v>263</v>
          </cell>
        </row>
        <row r="553">
          <cell r="BL553">
            <v>117</v>
          </cell>
        </row>
        <row r="554">
          <cell r="BL554">
            <v>76</v>
          </cell>
        </row>
        <row r="555">
          <cell r="BL555">
            <v>157</v>
          </cell>
        </row>
        <row r="556">
          <cell r="BL556">
            <v>66</v>
          </cell>
        </row>
        <row r="557">
          <cell r="BL557">
            <v>25</v>
          </cell>
        </row>
        <row r="558">
          <cell r="BL558">
            <v>0</v>
          </cell>
        </row>
        <row r="559">
          <cell r="BL559">
            <v>0</v>
          </cell>
        </row>
        <row r="560">
          <cell r="BL560">
            <v>48</v>
          </cell>
        </row>
        <row r="561">
          <cell r="BL561">
            <v>63</v>
          </cell>
        </row>
        <row r="562">
          <cell r="BL562">
            <v>184</v>
          </cell>
        </row>
        <row r="563">
          <cell r="BL563">
            <v>445</v>
          </cell>
        </row>
        <row r="564">
          <cell r="BL564">
            <v>306</v>
          </cell>
        </row>
        <row r="565">
          <cell r="BL565">
            <v>231</v>
          </cell>
        </row>
        <row r="566">
          <cell r="BL566">
            <v>181</v>
          </cell>
        </row>
        <row r="567">
          <cell r="BL567">
            <v>283</v>
          </cell>
        </row>
        <row r="568">
          <cell r="BL568">
            <v>344</v>
          </cell>
        </row>
        <row r="569">
          <cell r="BL569">
            <v>142</v>
          </cell>
        </row>
        <row r="570">
          <cell r="BL570">
            <v>240</v>
          </cell>
        </row>
        <row r="571">
          <cell r="BL571">
            <v>146</v>
          </cell>
        </row>
        <row r="572">
          <cell r="BL572">
            <v>136</v>
          </cell>
        </row>
        <row r="573">
          <cell r="BL573">
            <v>196</v>
          </cell>
        </row>
        <row r="574">
          <cell r="BL574">
            <v>123</v>
          </cell>
        </row>
        <row r="575">
          <cell r="BL575">
            <v>117</v>
          </cell>
        </row>
        <row r="576">
          <cell r="BL576">
            <v>287</v>
          </cell>
        </row>
        <row r="577">
          <cell r="BL577">
            <v>256</v>
          </cell>
        </row>
        <row r="578">
          <cell r="BL578">
            <v>68</v>
          </cell>
        </row>
        <row r="579">
          <cell r="BL579">
            <v>107</v>
          </cell>
        </row>
        <row r="580">
          <cell r="BL580">
            <v>105</v>
          </cell>
        </row>
        <row r="581">
          <cell r="BL581">
            <v>104</v>
          </cell>
        </row>
        <row r="582">
          <cell r="BL582">
            <v>100</v>
          </cell>
        </row>
        <row r="583">
          <cell r="BL583">
            <v>64</v>
          </cell>
        </row>
        <row r="584">
          <cell r="BL584">
            <v>3</v>
          </cell>
        </row>
        <row r="585">
          <cell r="BL585">
            <v>69</v>
          </cell>
        </row>
        <row r="586">
          <cell r="BL586">
            <v>269</v>
          </cell>
        </row>
        <row r="587">
          <cell r="BL587">
            <v>218</v>
          </cell>
        </row>
        <row r="588">
          <cell r="BL588">
            <v>178</v>
          </cell>
        </row>
        <row r="589">
          <cell r="BL589">
            <v>101</v>
          </cell>
        </row>
        <row r="590">
          <cell r="BL590">
            <v>264</v>
          </cell>
        </row>
        <row r="591">
          <cell r="BL591">
            <v>116</v>
          </cell>
        </row>
        <row r="592">
          <cell r="BL592">
            <v>103</v>
          </cell>
        </row>
        <row r="593">
          <cell r="BL593">
            <v>101</v>
          </cell>
        </row>
        <row r="594">
          <cell r="BL594">
            <v>108</v>
          </cell>
        </row>
        <row r="595">
          <cell r="BL595">
            <v>476</v>
          </cell>
        </row>
        <row r="596">
          <cell r="BL596">
            <v>211</v>
          </cell>
        </row>
        <row r="597">
          <cell r="BL597">
            <v>163</v>
          </cell>
        </row>
        <row r="598">
          <cell r="BL598">
            <v>165</v>
          </cell>
        </row>
        <row r="599">
          <cell r="BL599">
            <v>259</v>
          </cell>
        </row>
        <row r="600">
          <cell r="BL600">
            <v>309</v>
          </cell>
        </row>
        <row r="601">
          <cell r="BL601">
            <v>404</v>
          </cell>
        </row>
        <row r="602">
          <cell r="BL602">
            <v>219</v>
          </cell>
        </row>
        <row r="603">
          <cell r="BL603">
            <v>155</v>
          </cell>
        </row>
        <row r="604">
          <cell r="BL604">
            <v>122</v>
          </cell>
        </row>
        <row r="605">
          <cell r="BL605">
            <v>65</v>
          </cell>
        </row>
        <row r="606">
          <cell r="BL606">
            <v>32</v>
          </cell>
        </row>
        <row r="607">
          <cell r="BL607">
            <v>33</v>
          </cell>
        </row>
        <row r="608">
          <cell r="BL608">
            <v>27</v>
          </cell>
        </row>
        <row r="609">
          <cell r="BL609">
            <v>78</v>
          </cell>
        </row>
        <row r="610">
          <cell r="BL610">
            <v>114</v>
          </cell>
        </row>
        <row r="611">
          <cell r="BL611">
            <v>336</v>
          </cell>
        </row>
        <row r="612">
          <cell r="BL612">
            <v>272</v>
          </cell>
        </row>
        <row r="613">
          <cell r="BL613">
            <v>194</v>
          </cell>
        </row>
        <row r="614">
          <cell r="BL614">
            <v>316</v>
          </cell>
        </row>
        <row r="615">
          <cell r="BL615">
            <v>210</v>
          </cell>
        </row>
        <row r="616">
          <cell r="BL616">
            <v>82</v>
          </cell>
        </row>
        <row r="617">
          <cell r="BL617">
            <v>0</v>
          </cell>
        </row>
        <row r="618">
          <cell r="BL618">
            <v>252</v>
          </cell>
        </row>
        <row r="619">
          <cell r="BL619">
            <v>385</v>
          </cell>
        </row>
        <row r="620">
          <cell r="BL620">
            <v>150</v>
          </cell>
        </row>
        <row r="621">
          <cell r="BL621">
            <v>243</v>
          </cell>
        </row>
        <row r="622">
          <cell r="BL622">
            <v>143</v>
          </cell>
        </row>
        <row r="623">
          <cell r="BL623">
            <v>104</v>
          </cell>
        </row>
        <row r="624">
          <cell r="BL624">
            <v>129</v>
          </cell>
        </row>
        <row r="625">
          <cell r="BL625">
            <v>318</v>
          </cell>
        </row>
        <row r="626">
          <cell r="BL626">
            <v>37</v>
          </cell>
        </row>
        <row r="627">
          <cell r="BL627">
            <v>37</v>
          </cell>
        </row>
        <row r="628">
          <cell r="BL628">
            <v>21</v>
          </cell>
        </row>
        <row r="629">
          <cell r="BL629">
            <v>50</v>
          </cell>
        </row>
        <row r="630">
          <cell r="BL630">
            <v>33</v>
          </cell>
        </row>
        <row r="631">
          <cell r="BL631">
            <v>3</v>
          </cell>
        </row>
        <row r="632">
          <cell r="BL632">
            <v>24</v>
          </cell>
        </row>
        <row r="633">
          <cell r="BL633">
            <v>80</v>
          </cell>
        </row>
        <row r="634">
          <cell r="BL634">
            <v>116</v>
          </cell>
        </row>
        <row r="635">
          <cell r="BL635">
            <v>205</v>
          </cell>
        </row>
        <row r="636">
          <cell r="BL636">
            <v>295</v>
          </cell>
        </row>
        <row r="637">
          <cell r="BL637">
            <v>217</v>
          </cell>
        </row>
        <row r="638">
          <cell r="BL638">
            <v>252</v>
          </cell>
        </row>
        <row r="639">
          <cell r="BL639">
            <v>162</v>
          </cell>
        </row>
        <row r="640">
          <cell r="BL640">
            <v>162</v>
          </cell>
        </row>
        <row r="641">
          <cell r="BL641">
            <v>140</v>
          </cell>
        </row>
        <row r="642">
          <cell r="BL642">
            <v>387</v>
          </cell>
        </row>
        <row r="643">
          <cell r="BL643">
            <v>189</v>
          </cell>
        </row>
        <row r="644">
          <cell r="BL644">
            <v>134</v>
          </cell>
        </row>
        <row r="645">
          <cell r="BL645">
            <v>129</v>
          </cell>
        </row>
        <row r="646">
          <cell r="BL646">
            <v>96</v>
          </cell>
        </row>
        <row r="647">
          <cell r="BL647">
            <v>252</v>
          </cell>
        </row>
        <row r="648">
          <cell r="BL648">
            <v>413</v>
          </cell>
        </row>
        <row r="649">
          <cell r="BL649">
            <v>238</v>
          </cell>
        </row>
        <row r="650">
          <cell r="BL650">
            <v>133</v>
          </cell>
        </row>
        <row r="651">
          <cell r="BL651">
            <v>62</v>
          </cell>
        </row>
        <row r="652">
          <cell r="BL652">
            <v>106</v>
          </cell>
        </row>
        <row r="653">
          <cell r="BL653">
            <v>82</v>
          </cell>
        </row>
        <row r="654">
          <cell r="BL654">
            <v>32</v>
          </cell>
        </row>
        <row r="655">
          <cell r="BL655">
            <v>12</v>
          </cell>
        </row>
        <row r="656">
          <cell r="BL656">
            <v>69</v>
          </cell>
        </row>
        <row r="657">
          <cell r="BL657">
            <v>47</v>
          </cell>
        </row>
        <row r="658">
          <cell r="BL658">
            <v>174</v>
          </cell>
        </row>
        <row r="659">
          <cell r="BL659">
            <v>251</v>
          </cell>
        </row>
        <row r="660">
          <cell r="BL660">
            <v>444</v>
          </cell>
        </row>
        <row r="661">
          <cell r="BL661">
            <v>303</v>
          </cell>
        </row>
        <row r="662">
          <cell r="BL662">
            <v>153</v>
          </cell>
        </row>
        <row r="663">
          <cell r="BL663">
            <v>222</v>
          </cell>
        </row>
        <row r="664">
          <cell r="BL664">
            <v>223</v>
          </cell>
        </row>
        <row r="665">
          <cell r="BL665">
            <v>340</v>
          </cell>
        </row>
        <row r="666">
          <cell r="BL666">
            <v>187</v>
          </cell>
        </row>
        <row r="667">
          <cell r="BL667">
            <v>85</v>
          </cell>
        </row>
        <row r="668">
          <cell r="BL668">
            <v>77</v>
          </cell>
        </row>
        <row r="669">
          <cell r="BL669">
            <v>221</v>
          </cell>
        </row>
        <row r="670">
          <cell r="BL670">
            <v>145</v>
          </cell>
        </row>
        <row r="671">
          <cell r="BL671">
            <v>292</v>
          </cell>
        </row>
        <row r="672">
          <cell r="BL672">
            <v>190</v>
          </cell>
        </row>
        <row r="673">
          <cell r="BL673">
            <v>57</v>
          </cell>
        </row>
        <row r="674">
          <cell r="BL674">
            <v>109</v>
          </cell>
        </row>
        <row r="675">
          <cell r="BL675">
            <v>111</v>
          </cell>
        </row>
        <row r="676">
          <cell r="BL676">
            <v>131</v>
          </cell>
        </row>
        <row r="677">
          <cell r="BL677">
            <v>105</v>
          </cell>
        </row>
        <row r="678">
          <cell r="BL678">
            <v>97</v>
          </cell>
        </row>
        <row r="679">
          <cell r="BL679">
            <v>32</v>
          </cell>
        </row>
        <row r="680">
          <cell r="BL680">
            <v>1</v>
          </cell>
        </row>
        <row r="681">
          <cell r="BL681">
            <v>31</v>
          </cell>
        </row>
        <row r="682">
          <cell r="BL682">
            <v>342</v>
          </cell>
        </row>
        <row r="683">
          <cell r="BL683">
            <v>200</v>
          </cell>
        </row>
        <row r="684">
          <cell r="BL684">
            <v>115</v>
          </cell>
        </row>
        <row r="685">
          <cell r="BL685">
            <v>97</v>
          </cell>
        </row>
        <row r="686">
          <cell r="BL686">
            <v>194</v>
          </cell>
        </row>
        <row r="687">
          <cell r="BL687">
            <v>103</v>
          </cell>
        </row>
        <row r="688">
          <cell r="BL688">
            <v>280</v>
          </cell>
        </row>
        <row r="689">
          <cell r="BL689">
            <v>232</v>
          </cell>
        </row>
        <row r="690">
          <cell r="BL690">
            <v>160</v>
          </cell>
        </row>
        <row r="691">
          <cell r="BL691">
            <v>477</v>
          </cell>
        </row>
        <row r="692">
          <cell r="BL692">
            <v>275</v>
          </cell>
        </row>
        <row r="693">
          <cell r="BL693">
            <v>207</v>
          </cell>
        </row>
        <row r="694">
          <cell r="BL694">
            <v>169</v>
          </cell>
        </row>
        <row r="695">
          <cell r="BL695">
            <v>450</v>
          </cell>
        </row>
        <row r="696">
          <cell r="BL696">
            <v>194</v>
          </cell>
        </row>
        <row r="697">
          <cell r="BL697">
            <v>121</v>
          </cell>
        </row>
        <row r="698">
          <cell r="BL698">
            <v>44</v>
          </cell>
        </row>
        <row r="699">
          <cell r="BL699">
            <v>91</v>
          </cell>
        </row>
        <row r="700">
          <cell r="BL700">
            <v>168.59913793103448</v>
          </cell>
        </row>
      </sheetData>
      <sheetData sheetId="2" refreshError="1">
        <row r="4">
          <cell r="F4">
            <v>480</v>
          </cell>
          <cell r="BL4">
            <v>44</v>
          </cell>
        </row>
        <row r="5">
          <cell r="BL5">
            <v>115</v>
          </cell>
        </row>
        <row r="6">
          <cell r="BL6">
            <v>1</v>
          </cell>
        </row>
        <row r="7">
          <cell r="BL7">
            <v>0</v>
          </cell>
        </row>
        <row r="8">
          <cell r="BL8">
            <v>9</v>
          </cell>
        </row>
        <row r="9">
          <cell r="BL9">
            <v>39</v>
          </cell>
        </row>
        <row r="10">
          <cell r="BL10">
            <v>192</v>
          </cell>
        </row>
        <row r="11">
          <cell r="BL11">
            <v>168</v>
          </cell>
        </row>
        <row r="12">
          <cell r="BL12">
            <v>199</v>
          </cell>
        </row>
        <row r="13">
          <cell r="BL13">
            <v>169</v>
          </cell>
        </row>
        <row r="14">
          <cell r="BL14">
            <v>107</v>
          </cell>
        </row>
        <row r="15">
          <cell r="BL15">
            <v>301</v>
          </cell>
        </row>
        <row r="16">
          <cell r="BL16">
            <v>290</v>
          </cell>
        </row>
        <row r="17">
          <cell r="BL17">
            <v>136</v>
          </cell>
        </row>
        <row r="18">
          <cell r="BL18">
            <v>168</v>
          </cell>
        </row>
        <row r="19">
          <cell r="BL19">
            <v>149</v>
          </cell>
        </row>
        <row r="20">
          <cell r="BL20">
            <v>197</v>
          </cell>
        </row>
        <row r="21">
          <cell r="BL21">
            <v>332</v>
          </cell>
        </row>
        <row r="22">
          <cell r="BL22">
            <v>241</v>
          </cell>
        </row>
        <row r="23">
          <cell r="BL23">
            <v>216</v>
          </cell>
        </row>
        <row r="24">
          <cell r="BL24">
            <v>174</v>
          </cell>
        </row>
        <row r="25">
          <cell r="BL25">
            <v>98</v>
          </cell>
        </row>
        <row r="26">
          <cell r="BL26">
            <v>242</v>
          </cell>
        </row>
        <row r="27">
          <cell r="BL27">
            <v>78</v>
          </cell>
        </row>
        <row r="28">
          <cell r="BL28">
            <v>51</v>
          </cell>
        </row>
        <row r="29">
          <cell r="BL29">
            <v>41</v>
          </cell>
        </row>
        <row r="30">
          <cell r="BL30">
            <v>70</v>
          </cell>
        </row>
        <row r="31">
          <cell r="BL31">
            <v>43</v>
          </cell>
        </row>
        <row r="32">
          <cell r="BL32">
            <v>52</v>
          </cell>
        </row>
        <row r="33">
          <cell r="BL33">
            <v>99</v>
          </cell>
        </row>
        <row r="34">
          <cell r="BL34">
            <v>384</v>
          </cell>
        </row>
        <row r="35">
          <cell r="BL35">
            <v>449</v>
          </cell>
        </row>
        <row r="36">
          <cell r="BL36">
            <v>432</v>
          </cell>
        </row>
        <row r="37">
          <cell r="BL37">
            <v>167</v>
          </cell>
        </row>
        <row r="38">
          <cell r="BL38">
            <v>178</v>
          </cell>
        </row>
        <row r="39">
          <cell r="BL39">
            <v>322</v>
          </cell>
        </row>
        <row r="40">
          <cell r="BL40">
            <v>248</v>
          </cell>
        </row>
        <row r="41">
          <cell r="BL41">
            <v>269</v>
          </cell>
        </row>
        <row r="42">
          <cell r="BL42">
            <v>118</v>
          </cell>
        </row>
        <row r="43">
          <cell r="BL43">
            <v>88</v>
          </cell>
        </row>
        <row r="44">
          <cell r="BL44">
            <v>174</v>
          </cell>
        </row>
        <row r="45">
          <cell r="BL45">
            <v>220</v>
          </cell>
        </row>
        <row r="46">
          <cell r="BL46">
            <v>194</v>
          </cell>
        </row>
        <row r="47">
          <cell r="BL47">
            <v>95</v>
          </cell>
        </row>
        <row r="48">
          <cell r="BL48">
            <v>132</v>
          </cell>
        </row>
        <row r="49">
          <cell r="BL49">
            <v>291</v>
          </cell>
        </row>
        <row r="50">
          <cell r="BL50">
            <v>210</v>
          </cell>
        </row>
        <row r="51">
          <cell r="BL51">
            <v>106</v>
          </cell>
        </row>
        <row r="52">
          <cell r="BL52">
            <v>109</v>
          </cell>
        </row>
        <row r="53">
          <cell r="BL53">
            <v>102</v>
          </cell>
        </row>
        <row r="54">
          <cell r="BL54">
            <v>100</v>
          </cell>
        </row>
        <row r="55">
          <cell r="BL55">
            <v>56</v>
          </cell>
        </row>
        <row r="56">
          <cell r="BL56">
            <v>54</v>
          </cell>
        </row>
        <row r="57">
          <cell r="BL57">
            <v>81</v>
          </cell>
        </row>
        <row r="58">
          <cell r="BL58">
            <v>255</v>
          </cell>
        </row>
        <row r="59">
          <cell r="BL59">
            <v>153</v>
          </cell>
        </row>
        <row r="60">
          <cell r="BL60">
            <v>289</v>
          </cell>
        </row>
        <row r="61">
          <cell r="BL61">
            <v>189</v>
          </cell>
        </row>
        <row r="62">
          <cell r="BL62">
            <v>101</v>
          </cell>
        </row>
        <row r="63">
          <cell r="BL63">
            <v>192</v>
          </cell>
        </row>
        <row r="64">
          <cell r="BL64">
            <v>135</v>
          </cell>
        </row>
        <row r="65">
          <cell r="BL65">
            <v>102</v>
          </cell>
        </row>
        <row r="66">
          <cell r="BL66">
            <v>103</v>
          </cell>
        </row>
        <row r="67">
          <cell r="BL67">
            <v>148</v>
          </cell>
        </row>
        <row r="68">
          <cell r="BL68">
            <v>271</v>
          </cell>
        </row>
        <row r="69">
          <cell r="BL69">
            <v>289</v>
          </cell>
        </row>
        <row r="70">
          <cell r="BL70">
            <v>209</v>
          </cell>
        </row>
        <row r="71">
          <cell r="BL71">
            <v>183</v>
          </cell>
        </row>
        <row r="72">
          <cell r="BL72">
            <v>211</v>
          </cell>
        </row>
        <row r="73">
          <cell r="BL73">
            <v>522</v>
          </cell>
        </row>
        <row r="74">
          <cell r="BL74">
            <v>287</v>
          </cell>
        </row>
        <row r="75">
          <cell r="BL75">
            <v>143</v>
          </cell>
        </row>
        <row r="76">
          <cell r="BL76">
            <v>53</v>
          </cell>
        </row>
        <row r="77">
          <cell r="BL77">
            <v>64</v>
          </cell>
        </row>
        <row r="78">
          <cell r="BL78">
            <v>51</v>
          </cell>
        </row>
        <row r="79">
          <cell r="BL79">
            <v>27</v>
          </cell>
        </row>
        <row r="80">
          <cell r="BL80">
            <v>39</v>
          </cell>
        </row>
        <row r="81">
          <cell r="BL81">
            <v>80</v>
          </cell>
        </row>
        <row r="82">
          <cell r="BL82">
            <v>274</v>
          </cell>
        </row>
        <row r="83">
          <cell r="BL83">
            <v>230</v>
          </cell>
        </row>
        <row r="84">
          <cell r="BL84">
            <v>256</v>
          </cell>
        </row>
        <row r="85">
          <cell r="BL85">
            <v>231</v>
          </cell>
        </row>
        <row r="86">
          <cell r="BL86">
            <v>180</v>
          </cell>
        </row>
        <row r="87">
          <cell r="BL87">
            <v>114</v>
          </cell>
        </row>
        <row r="88">
          <cell r="BL88">
            <v>217</v>
          </cell>
        </row>
        <row r="89">
          <cell r="BL89">
            <v>139</v>
          </cell>
        </row>
        <row r="90">
          <cell r="BL90">
            <v>154</v>
          </cell>
        </row>
        <row r="91">
          <cell r="BL91">
            <v>157</v>
          </cell>
        </row>
        <row r="92">
          <cell r="BL92">
            <v>349</v>
          </cell>
        </row>
        <row r="93">
          <cell r="BL93">
            <v>253</v>
          </cell>
        </row>
        <row r="94">
          <cell r="BL94">
            <v>114</v>
          </cell>
        </row>
        <row r="95">
          <cell r="BL95">
            <v>113</v>
          </cell>
        </row>
        <row r="96">
          <cell r="BL96">
            <v>148</v>
          </cell>
        </row>
        <row r="97">
          <cell r="BL97">
            <v>329</v>
          </cell>
        </row>
        <row r="98">
          <cell r="BL98">
            <v>136</v>
          </cell>
        </row>
        <row r="99">
          <cell r="BL99">
            <v>67</v>
          </cell>
        </row>
        <row r="100">
          <cell r="BL100">
            <v>59</v>
          </cell>
        </row>
        <row r="101">
          <cell r="BL101">
            <v>56</v>
          </cell>
        </row>
        <row r="102">
          <cell r="BL102">
            <v>47</v>
          </cell>
        </row>
        <row r="103">
          <cell r="BL103">
            <v>14</v>
          </cell>
        </row>
        <row r="104">
          <cell r="BL104">
            <v>3</v>
          </cell>
        </row>
        <row r="105">
          <cell r="BL105">
            <v>43</v>
          </cell>
        </row>
        <row r="106">
          <cell r="BL106">
            <v>121</v>
          </cell>
        </row>
        <row r="107">
          <cell r="BL107">
            <v>168</v>
          </cell>
        </row>
        <row r="108">
          <cell r="BL108">
            <v>339</v>
          </cell>
        </row>
        <row r="109">
          <cell r="BL109">
            <v>302</v>
          </cell>
        </row>
        <row r="110">
          <cell r="BL110">
            <v>209</v>
          </cell>
        </row>
        <row r="111">
          <cell r="BL111">
            <v>152</v>
          </cell>
        </row>
        <row r="112">
          <cell r="BL112">
            <v>151</v>
          </cell>
        </row>
        <row r="113">
          <cell r="BL113">
            <v>197</v>
          </cell>
        </row>
        <row r="114">
          <cell r="BL114">
            <v>528</v>
          </cell>
        </row>
        <row r="115">
          <cell r="BL115">
            <v>262</v>
          </cell>
        </row>
        <row r="116">
          <cell r="BL116">
            <v>170</v>
          </cell>
        </row>
        <row r="117">
          <cell r="BL117">
            <v>134</v>
          </cell>
        </row>
        <row r="118">
          <cell r="BL118">
            <v>193</v>
          </cell>
        </row>
        <row r="119">
          <cell r="BL119">
            <v>177</v>
          </cell>
        </row>
        <row r="120">
          <cell r="BL120">
            <v>232</v>
          </cell>
        </row>
        <row r="121">
          <cell r="BL121">
            <v>87</v>
          </cell>
        </row>
        <row r="122">
          <cell r="BL122">
            <v>76</v>
          </cell>
        </row>
        <row r="123">
          <cell r="BL123">
            <v>154</v>
          </cell>
        </row>
        <row r="124">
          <cell r="BL124">
            <v>60</v>
          </cell>
        </row>
        <row r="125">
          <cell r="BL125">
            <v>42</v>
          </cell>
        </row>
        <row r="126">
          <cell r="BL126">
            <v>25</v>
          </cell>
        </row>
        <row r="127">
          <cell r="BL127">
            <v>9</v>
          </cell>
        </row>
        <row r="128">
          <cell r="BL128">
            <v>7</v>
          </cell>
        </row>
        <row r="129">
          <cell r="BL129">
            <v>49</v>
          </cell>
        </row>
        <row r="130">
          <cell r="BL130">
            <v>126</v>
          </cell>
        </row>
        <row r="131">
          <cell r="BL131">
            <v>273</v>
          </cell>
        </row>
        <row r="132">
          <cell r="BL132">
            <v>336</v>
          </cell>
        </row>
        <row r="133">
          <cell r="BL133">
            <v>185</v>
          </cell>
        </row>
        <row r="134">
          <cell r="BL134">
            <v>184</v>
          </cell>
        </row>
        <row r="135">
          <cell r="BL135">
            <v>280</v>
          </cell>
        </row>
        <row r="136">
          <cell r="BL136">
            <v>419</v>
          </cell>
        </row>
        <row r="137">
          <cell r="BL137">
            <v>236</v>
          </cell>
        </row>
        <row r="138">
          <cell r="BL138">
            <v>154</v>
          </cell>
        </row>
        <row r="139">
          <cell r="BL139">
            <v>121</v>
          </cell>
        </row>
        <row r="140">
          <cell r="BL140">
            <v>183</v>
          </cell>
        </row>
        <row r="141">
          <cell r="BL141">
            <v>133</v>
          </cell>
        </row>
        <row r="142">
          <cell r="BL142">
            <v>298</v>
          </cell>
        </row>
        <row r="143">
          <cell r="BL143">
            <v>255</v>
          </cell>
        </row>
        <row r="144">
          <cell r="BL144">
            <v>111</v>
          </cell>
        </row>
        <row r="145">
          <cell r="BL145">
            <v>143</v>
          </cell>
        </row>
        <row r="146">
          <cell r="BL146">
            <v>278</v>
          </cell>
        </row>
        <row r="147">
          <cell r="BL147">
            <v>226</v>
          </cell>
        </row>
        <row r="148">
          <cell r="BL148">
            <v>109</v>
          </cell>
        </row>
        <row r="149">
          <cell r="BL149">
            <v>107</v>
          </cell>
        </row>
        <row r="150">
          <cell r="BL150">
            <v>34</v>
          </cell>
        </row>
        <row r="151">
          <cell r="BL151">
            <v>2</v>
          </cell>
        </row>
        <row r="152">
          <cell r="BL152">
            <v>129</v>
          </cell>
        </row>
        <row r="153">
          <cell r="BL153">
            <v>197</v>
          </cell>
        </row>
        <row r="154">
          <cell r="BL154">
            <v>554</v>
          </cell>
        </row>
        <row r="155">
          <cell r="BL155">
            <v>310</v>
          </cell>
        </row>
        <row r="156">
          <cell r="BL156">
            <v>418</v>
          </cell>
        </row>
        <row r="157">
          <cell r="BL157">
            <v>113</v>
          </cell>
        </row>
        <row r="158">
          <cell r="BL158">
            <v>124</v>
          </cell>
        </row>
        <row r="159">
          <cell r="BL159">
            <v>173</v>
          </cell>
        </row>
        <row r="160">
          <cell r="BL160">
            <v>188</v>
          </cell>
        </row>
        <row r="161">
          <cell r="BL161">
            <v>102</v>
          </cell>
        </row>
        <row r="162">
          <cell r="BL162">
            <v>139</v>
          </cell>
        </row>
        <row r="163">
          <cell r="BL163">
            <v>140</v>
          </cell>
        </row>
        <row r="164">
          <cell r="BL164">
            <v>315</v>
          </cell>
        </row>
        <row r="165">
          <cell r="BL165">
            <v>210</v>
          </cell>
        </row>
        <row r="166">
          <cell r="BL166">
            <v>205</v>
          </cell>
        </row>
        <row r="167">
          <cell r="BL167">
            <v>155</v>
          </cell>
        </row>
        <row r="168">
          <cell r="BL168">
            <v>231</v>
          </cell>
        </row>
        <row r="169">
          <cell r="BL169">
            <v>357</v>
          </cell>
        </row>
        <row r="170">
          <cell r="BL170">
            <v>101</v>
          </cell>
        </row>
        <row r="171">
          <cell r="BL171">
            <v>81</v>
          </cell>
        </row>
        <row r="172">
          <cell r="BL172">
            <v>62</v>
          </cell>
        </row>
        <row r="173">
          <cell r="BL173">
            <v>36</v>
          </cell>
        </row>
        <row r="174">
          <cell r="BL174">
            <v>10</v>
          </cell>
        </row>
        <row r="175">
          <cell r="BL175">
            <v>21</v>
          </cell>
        </row>
        <row r="176">
          <cell r="BL176">
            <v>39</v>
          </cell>
        </row>
        <row r="177">
          <cell r="BL177">
            <v>155</v>
          </cell>
        </row>
        <row r="178">
          <cell r="BL178">
            <v>308</v>
          </cell>
        </row>
        <row r="179">
          <cell r="BL179">
            <v>300</v>
          </cell>
        </row>
        <row r="180">
          <cell r="BL180">
            <v>76</v>
          </cell>
        </row>
        <row r="181">
          <cell r="BL181">
            <v>125</v>
          </cell>
        </row>
        <row r="182">
          <cell r="BL182">
            <v>122</v>
          </cell>
        </row>
        <row r="183">
          <cell r="BL183">
            <v>265</v>
          </cell>
        </row>
        <row r="184">
          <cell r="BL184">
            <v>171</v>
          </cell>
        </row>
        <row r="185">
          <cell r="BL185">
            <v>145</v>
          </cell>
        </row>
        <row r="186">
          <cell r="BL186">
            <v>156</v>
          </cell>
        </row>
        <row r="187">
          <cell r="BL187">
            <v>288</v>
          </cell>
        </row>
        <row r="188">
          <cell r="BL188">
            <v>134</v>
          </cell>
        </row>
        <row r="189">
          <cell r="BL189">
            <v>255</v>
          </cell>
        </row>
        <row r="190">
          <cell r="BL190">
            <v>151</v>
          </cell>
        </row>
        <row r="191">
          <cell r="BL191">
            <v>211</v>
          </cell>
        </row>
        <row r="192">
          <cell r="BL192">
            <v>432</v>
          </cell>
        </row>
        <row r="193">
          <cell r="BL193">
            <v>372</v>
          </cell>
        </row>
        <row r="194">
          <cell r="BL194">
            <v>92</v>
          </cell>
        </row>
        <row r="195">
          <cell r="BL195">
            <v>71</v>
          </cell>
        </row>
        <row r="196">
          <cell r="BL196">
            <v>75</v>
          </cell>
        </row>
        <row r="197">
          <cell r="BL197">
            <v>103</v>
          </cell>
        </row>
        <row r="198">
          <cell r="BL198">
            <v>100</v>
          </cell>
        </row>
        <row r="199">
          <cell r="BL199">
            <v>88</v>
          </cell>
        </row>
        <row r="200">
          <cell r="BL200">
            <v>63</v>
          </cell>
        </row>
        <row r="201">
          <cell r="BL201">
            <v>100</v>
          </cell>
        </row>
        <row r="202">
          <cell r="BL202">
            <v>434</v>
          </cell>
        </row>
        <row r="203">
          <cell r="BL203">
            <v>346</v>
          </cell>
        </row>
        <row r="204">
          <cell r="BL204">
            <v>227</v>
          </cell>
        </row>
        <row r="205">
          <cell r="BL205">
            <v>175</v>
          </cell>
        </row>
        <row r="206">
          <cell r="BL206">
            <v>196</v>
          </cell>
        </row>
        <row r="207">
          <cell r="BL207">
            <v>94</v>
          </cell>
        </row>
        <row r="208">
          <cell r="BL208">
            <v>114</v>
          </cell>
        </row>
        <row r="209">
          <cell r="BL209">
            <v>206</v>
          </cell>
        </row>
        <row r="210">
          <cell r="BL210">
            <v>198</v>
          </cell>
        </row>
        <row r="211">
          <cell r="BL211">
            <v>338</v>
          </cell>
        </row>
        <row r="212">
          <cell r="BL212">
            <v>145</v>
          </cell>
        </row>
        <row r="213">
          <cell r="BL213">
            <v>247</v>
          </cell>
        </row>
        <row r="214">
          <cell r="BL214">
            <v>168</v>
          </cell>
        </row>
        <row r="215">
          <cell r="BL215">
            <v>179</v>
          </cell>
        </row>
        <row r="216">
          <cell r="BL216">
            <v>411</v>
          </cell>
        </row>
        <row r="217">
          <cell r="BL217">
            <v>234</v>
          </cell>
        </row>
        <row r="218">
          <cell r="BL218">
            <v>98</v>
          </cell>
        </row>
        <row r="219">
          <cell r="BL219">
            <v>47</v>
          </cell>
        </row>
        <row r="220">
          <cell r="BL220">
            <v>25</v>
          </cell>
        </row>
        <row r="221">
          <cell r="BL221">
            <v>55</v>
          </cell>
        </row>
        <row r="222">
          <cell r="BL222">
            <v>15</v>
          </cell>
        </row>
        <row r="223">
          <cell r="BL223">
            <v>2</v>
          </cell>
        </row>
        <row r="224">
          <cell r="BL224">
            <v>17</v>
          </cell>
        </row>
        <row r="225">
          <cell r="BL225">
            <v>121</v>
          </cell>
        </row>
        <row r="226">
          <cell r="BL226">
            <v>248</v>
          </cell>
        </row>
        <row r="227">
          <cell r="BL227">
            <v>293</v>
          </cell>
        </row>
        <row r="228">
          <cell r="BL228">
            <v>126</v>
          </cell>
        </row>
        <row r="229">
          <cell r="BL229">
            <v>224</v>
          </cell>
        </row>
        <row r="230">
          <cell r="BL230">
            <v>110</v>
          </cell>
        </row>
        <row r="231">
          <cell r="BL231">
            <v>148</v>
          </cell>
        </row>
        <row r="232">
          <cell r="BL232">
            <v>226</v>
          </cell>
        </row>
        <row r="233">
          <cell r="BL233">
            <v>161</v>
          </cell>
        </row>
        <row r="234">
          <cell r="BL234">
            <v>345</v>
          </cell>
        </row>
        <row r="235">
          <cell r="BL235">
            <v>388</v>
          </cell>
        </row>
        <row r="236">
          <cell r="BL236">
            <v>266</v>
          </cell>
        </row>
        <row r="237">
          <cell r="BL237">
            <v>209</v>
          </cell>
        </row>
        <row r="238">
          <cell r="BL238">
            <v>157</v>
          </cell>
        </row>
        <row r="239">
          <cell r="BL239">
            <v>193</v>
          </cell>
        </row>
        <row r="240">
          <cell r="BL240">
            <v>253</v>
          </cell>
        </row>
        <row r="241">
          <cell r="BL241">
            <v>191</v>
          </cell>
        </row>
        <row r="242">
          <cell r="BL242">
            <v>138</v>
          </cell>
        </row>
        <row r="243">
          <cell r="BL243">
            <v>80</v>
          </cell>
        </row>
        <row r="244">
          <cell r="BL244">
            <v>71</v>
          </cell>
        </row>
        <row r="245">
          <cell r="BL245">
            <v>52</v>
          </cell>
        </row>
        <row r="246">
          <cell r="BL246">
            <v>35</v>
          </cell>
        </row>
        <row r="247">
          <cell r="BL247">
            <v>26</v>
          </cell>
        </row>
        <row r="248">
          <cell r="BL248">
            <v>44</v>
          </cell>
        </row>
        <row r="249">
          <cell r="BL249">
            <v>137</v>
          </cell>
        </row>
        <row r="250">
          <cell r="BL250">
            <v>304</v>
          </cell>
        </row>
        <row r="251">
          <cell r="BL251">
            <v>398</v>
          </cell>
        </row>
        <row r="252">
          <cell r="BL252">
            <v>274</v>
          </cell>
        </row>
        <row r="253">
          <cell r="BL253">
            <v>303</v>
          </cell>
        </row>
        <row r="254">
          <cell r="BL254">
            <v>166</v>
          </cell>
        </row>
        <row r="255">
          <cell r="BL255">
            <v>157</v>
          </cell>
        </row>
        <row r="256">
          <cell r="BL256">
            <v>209</v>
          </cell>
        </row>
        <row r="257">
          <cell r="BL257">
            <v>93</v>
          </cell>
        </row>
        <row r="258">
          <cell r="BL258">
            <v>140</v>
          </cell>
        </row>
        <row r="259">
          <cell r="BL259">
            <v>292</v>
          </cell>
        </row>
        <row r="260">
          <cell r="BL260">
            <v>172</v>
          </cell>
        </row>
        <row r="261">
          <cell r="BL261">
            <v>143</v>
          </cell>
        </row>
        <row r="262">
          <cell r="BL262">
            <v>204</v>
          </cell>
        </row>
        <row r="263">
          <cell r="BL263">
            <v>108</v>
          </cell>
        </row>
        <row r="264">
          <cell r="BL264">
            <v>243</v>
          </cell>
        </row>
        <row r="265">
          <cell r="BL265">
            <v>236</v>
          </cell>
        </row>
        <row r="266">
          <cell r="BL266">
            <v>126</v>
          </cell>
        </row>
        <row r="267">
          <cell r="BL267">
            <v>120</v>
          </cell>
        </row>
        <row r="268">
          <cell r="BL268">
            <v>106</v>
          </cell>
        </row>
        <row r="269">
          <cell r="BL269">
            <v>105</v>
          </cell>
        </row>
        <row r="270">
          <cell r="BL270">
            <v>86</v>
          </cell>
        </row>
        <row r="271">
          <cell r="BL271">
            <v>1</v>
          </cell>
        </row>
        <row r="272">
          <cell r="BL272">
            <v>36</v>
          </cell>
        </row>
        <row r="273">
          <cell r="BL273">
            <v>50</v>
          </cell>
        </row>
        <row r="274">
          <cell r="BL274">
            <v>101</v>
          </cell>
        </row>
        <row r="275">
          <cell r="BL275">
            <v>310</v>
          </cell>
        </row>
        <row r="276">
          <cell r="BL276">
            <v>285</v>
          </cell>
        </row>
        <row r="277">
          <cell r="BL277">
            <v>115</v>
          </cell>
        </row>
        <row r="278">
          <cell r="BL278">
            <v>306</v>
          </cell>
        </row>
        <row r="279">
          <cell r="BL279">
            <v>233</v>
          </cell>
        </row>
        <row r="280">
          <cell r="BL280">
            <v>288</v>
          </cell>
        </row>
        <row r="281">
          <cell r="BL281">
            <v>317</v>
          </cell>
        </row>
        <row r="282">
          <cell r="BL282">
            <v>203</v>
          </cell>
        </row>
        <row r="283">
          <cell r="BL283">
            <v>184</v>
          </cell>
        </row>
        <row r="284">
          <cell r="BL284">
            <v>153</v>
          </cell>
        </row>
        <row r="285">
          <cell r="BL285">
            <v>166</v>
          </cell>
        </row>
        <row r="286">
          <cell r="BL286">
            <v>275</v>
          </cell>
        </row>
        <row r="287">
          <cell r="BL287">
            <v>356</v>
          </cell>
        </row>
        <row r="288">
          <cell r="BL288">
            <v>85</v>
          </cell>
        </row>
        <row r="289">
          <cell r="BL289">
            <v>105</v>
          </cell>
        </row>
        <row r="290">
          <cell r="BL290">
            <v>88</v>
          </cell>
        </row>
        <row r="291">
          <cell r="BL291">
            <v>58</v>
          </cell>
        </row>
        <row r="292">
          <cell r="BL292">
            <v>134</v>
          </cell>
        </row>
        <row r="293">
          <cell r="BL293">
            <v>49</v>
          </cell>
        </row>
        <row r="294">
          <cell r="BL294">
            <v>41</v>
          </cell>
        </row>
        <row r="295">
          <cell r="BL295">
            <v>21</v>
          </cell>
        </row>
        <row r="296">
          <cell r="BL296">
            <v>36</v>
          </cell>
        </row>
        <row r="297">
          <cell r="BL297">
            <v>66</v>
          </cell>
        </row>
        <row r="298">
          <cell r="BL298">
            <v>199</v>
          </cell>
        </row>
        <row r="299">
          <cell r="BL299">
            <v>213</v>
          </cell>
        </row>
        <row r="300">
          <cell r="BL300">
            <v>185</v>
          </cell>
        </row>
        <row r="301">
          <cell r="BL301">
            <v>211</v>
          </cell>
        </row>
        <row r="302">
          <cell r="BL302">
            <v>186</v>
          </cell>
        </row>
        <row r="303">
          <cell r="BL303">
            <v>310</v>
          </cell>
        </row>
        <row r="304">
          <cell r="BL304">
            <v>333</v>
          </cell>
        </row>
        <row r="305">
          <cell r="BL305">
            <v>147</v>
          </cell>
        </row>
        <row r="306">
          <cell r="BL306">
            <v>132</v>
          </cell>
        </row>
        <row r="307">
          <cell r="BL307">
            <v>171</v>
          </cell>
        </row>
        <row r="308">
          <cell r="BL308">
            <v>233</v>
          </cell>
        </row>
        <row r="309">
          <cell r="BL309">
            <v>347</v>
          </cell>
        </row>
        <row r="310">
          <cell r="BL310">
            <v>153</v>
          </cell>
        </row>
        <row r="311">
          <cell r="BL311">
            <v>211</v>
          </cell>
        </row>
        <row r="312">
          <cell r="BL312">
            <v>120</v>
          </cell>
        </row>
        <row r="313">
          <cell r="BL313">
            <v>199</v>
          </cell>
        </row>
        <row r="314">
          <cell r="BL314">
            <v>300</v>
          </cell>
        </row>
        <row r="315">
          <cell r="BL315">
            <v>181</v>
          </cell>
        </row>
        <row r="316">
          <cell r="BL316">
            <v>273</v>
          </cell>
        </row>
        <row r="317">
          <cell r="BL317">
            <v>148</v>
          </cell>
        </row>
        <row r="318">
          <cell r="BL318">
            <v>99</v>
          </cell>
        </row>
        <row r="319">
          <cell r="BL319">
            <v>63</v>
          </cell>
        </row>
        <row r="320">
          <cell r="BL320">
            <v>46</v>
          </cell>
        </row>
        <row r="321">
          <cell r="BL321">
            <v>101</v>
          </cell>
        </row>
        <row r="322">
          <cell r="BL322">
            <v>182</v>
          </cell>
        </row>
        <row r="323">
          <cell r="BL323">
            <v>253</v>
          </cell>
        </row>
        <row r="324">
          <cell r="BL324">
            <v>367</v>
          </cell>
        </row>
        <row r="325">
          <cell r="BL325">
            <v>183</v>
          </cell>
        </row>
        <row r="326">
          <cell r="BL326">
            <v>225</v>
          </cell>
        </row>
        <row r="327">
          <cell r="BL327">
            <v>123</v>
          </cell>
        </row>
        <row r="328">
          <cell r="BL328">
            <v>202</v>
          </cell>
        </row>
        <row r="329">
          <cell r="BL329">
            <v>115</v>
          </cell>
        </row>
        <row r="330">
          <cell r="BL330">
            <v>196</v>
          </cell>
        </row>
        <row r="331">
          <cell r="BL331">
            <v>181</v>
          </cell>
        </row>
        <row r="332">
          <cell r="BL332">
            <v>330</v>
          </cell>
        </row>
        <row r="333">
          <cell r="BL333">
            <v>190</v>
          </cell>
        </row>
        <row r="334">
          <cell r="BL334">
            <v>273</v>
          </cell>
        </row>
        <row r="335">
          <cell r="BL335">
            <v>163</v>
          </cell>
        </row>
        <row r="336">
          <cell r="BL336">
            <v>186</v>
          </cell>
        </row>
        <row r="337">
          <cell r="BL337">
            <v>415</v>
          </cell>
        </row>
        <row r="338">
          <cell r="BL338">
            <v>118</v>
          </cell>
        </row>
        <row r="339">
          <cell r="BL339">
            <v>98</v>
          </cell>
        </row>
        <row r="340">
          <cell r="BL340">
            <v>49</v>
          </cell>
        </row>
        <row r="341">
          <cell r="BL341">
            <v>9</v>
          </cell>
        </row>
        <row r="342">
          <cell r="BL342">
            <v>9</v>
          </cell>
        </row>
        <row r="343">
          <cell r="BL343">
            <v>5</v>
          </cell>
        </row>
        <row r="344">
          <cell r="BL344">
            <v>7</v>
          </cell>
        </row>
        <row r="345">
          <cell r="BL345">
            <v>81</v>
          </cell>
        </row>
        <row r="346">
          <cell r="BL346">
            <v>285</v>
          </cell>
        </row>
        <row r="347">
          <cell r="BL347">
            <v>289</v>
          </cell>
        </row>
        <row r="348">
          <cell r="BL348">
            <v>284</v>
          </cell>
        </row>
        <row r="349">
          <cell r="BL349">
            <v>306</v>
          </cell>
        </row>
        <row r="350">
          <cell r="BL350">
            <v>133</v>
          </cell>
        </row>
        <row r="351">
          <cell r="BL351">
            <v>247</v>
          </cell>
        </row>
        <row r="352">
          <cell r="BL352">
            <v>229</v>
          </cell>
        </row>
        <row r="353">
          <cell r="BL353">
            <v>156</v>
          </cell>
        </row>
        <row r="354">
          <cell r="BL354">
            <v>239</v>
          </cell>
        </row>
        <row r="355">
          <cell r="BL355">
            <v>213</v>
          </cell>
        </row>
        <row r="356">
          <cell r="BL356">
            <v>429</v>
          </cell>
        </row>
        <row r="357">
          <cell r="BL357">
            <v>345</v>
          </cell>
        </row>
        <row r="358">
          <cell r="BL358">
            <v>306</v>
          </cell>
        </row>
        <row r="359">
          <cell r="BL359">
            <v>187</v>
          </cell>
        </row>
        <row r="360">
          <cell r="BL360">
            <v>339</v>
          </cell>
        </row>
        <row r="361">
          <cell r="BL361">
            <v>441</v>
          </cell>
        </row>
        <row r="362">
          <cell r="BL362">
            <v>155</v>
          </cell>
        </row>
        <row r="363">
          <cell r="BL363">
            <v>85</v>
          </cell>
        </row>
        <row r="364">
          <cell r="BL364">
            <v>80</v>
          </cell>
        </row>
        <row r="365">
          <cell r="BL365">
            <v>42</v>
          </cell>
        </row>
        <row r="366">
          <cell r="BL366">
            <v>101</v>
          </cell>
        </row>
        <row r="367">
          <cell r="BL367">
            <v>100</v>
          </cell>
        </row>
        <row r="368">
          <cell r="BL368">
            <v>107</v>
          </cell>
        </row>
        <row r="369">
          <cell r="BL369">
            <v>147</v>
          </cell>
        </row>
        <row r="370">
          <cell r="BL370">
            <v>358</v>
          </cell>
        </row>
        <row r="371">
          <cell r="BL371">
            <v>477</v>
          </cell>
        </row>
        <row r="372">
          <cell r="BL372">
            <v>247</v>
          </cell>
        </row>
        <row r="373">
          <cell r="BL373">
            <v>124</v>
          </cell>
        </row>
        <row r="374">
          <cell r="BL374">
            <v>184</v>
          </cell>
        </row>
        <row r="375">
          <cell r="BL375">
            <v>233</v>
          </cell>
        </row>
        <row r="376">
          <cell r="BL376">
            <v>215</v>
          </cell>
        </row>
        <row r="377">
          <cell r="BL377">
            <v>152</v>
          </cell>
        </row>
        <row r="378">
          <cell r="BL378">
            <v>143</v>
          </cell>
        </row>
        <row r="379">
          <cell r="BL379">
            <v>186</v>
          </cell>
        </row>
        <row r="380">
          <cell r="BL380">
            <v>226</v>
          </cell>
        </row>
        <row r="381">
          <cell r="BL381">
            <v>246</v>
          </cell>
        </row>
        <row r="382">
          <cell r="BL382">
            <v>118</v>
          </cell>
        </row>
        <row r="383">
          <cell r="BL383">
            <v>144</v>
          </cell>
        </row>
        <row r="384">
          <cell r="BL384">
            <v>391</v>
          </cell>
        </row>
        <row r="385">
          <cell r="BL385">
            <v>252</v>
          </cell>
        </row>
        <row r="386">
          <cell r="BL386">
            <v>121</v>
          </cell>
        </row>
        <row r="387">
          <cell r="BL387">
            <v>109</v>
          </cell>
        </row>
        <row r="388">
          <cell r="BL388">
            <v>103</v>
          </cell>
        </row>
        <row r="389">
          <cell r="BL389">
            <v>74</v>
          </cell>
        </row>
        <row r="390">
          <cell r="BL390">
            <v>69</v>
          </cell>
        </row>
        <row r="391">
          <cell r="BL391">
            <v>58</v>
          </cell>
        </row>
        <row r="392">
          <cell r="BL392">
            <v>77</v>
          </cell>
        </row>
        <row r="393">
          <cell r="BL393">
            <v>134</v>
          </cell>
        </row>
        <row r="394">
          <cell r="BL394">
            <v>201</v>
          </cell>
        </row>
        <row r="395">
          <cell r="BL395">
            <v>525</v>
          </cell>
        </row>
        <row r="396">
          <cell r="BL396">
            <v>258</v>
          </cell>
        </row>
        <row r="397">
          <cell r="BL397">
            <v>238</v>
          </cell>
        </row>
        <row r="398">
          <cell r="BL398">
            <v>191</v>
          </cell>
        </row>
        <row r="399">
          <cell r="BL399">
            <v>138</v>
          </cell>
        </row>
        <row r="400">
          <cell r="BL400">
            <v>273</v>
          </cell>
        </row>
        <row r="401">
          <cell r="BL401">
            <v>413</v>
          </cell>
        </row>
        <row r="402">
          <cell r="BL402">
            <v>322</v>
          </cell>
        </row>
        <row r="403">
          <cell r="BL403">
            <v>307</v>
          </cell>
        </row>
        <row r="404">
          <cell r="BL404">
            <v>180</v>
          </cell>
        </row>
        <row r="405">
          <cell r="BL405">
            <v>184</v>
          </cell>
        </row>
        <row r="406">
          <cell r="BL406">
            <v>266</v>
          </cell>
        </row>
        <row r="407">
          <cell r="BL407">
            <v>186</v>
          </cell>
        </row>
        <row r="408">
          <cell r="BL408">
            <v>306</v>
          </cell>
        </row>
        <row r="409">
          <cell r="BL409">
            <v>278</v>
          </cell>
        </row>
        <row r="410">
          <cell r="BL410">
            <v>102</v>
          </cell>
        </row>
        <row r="411">
          <cell r="BL411">
            <v>78</v>
          </cell>
        </row>
        <row r="412">
          <cell r="BL412">
            <v>75</v>
          </cell>
        </row>
        <row r="413">
          <cell r="BL413">
            <v>41</v>
          </cell>
        </row>
        <row r="414">
          <cell r="BL414">
            <v>0</v>
          </cell>
        </row>
        <row r="415">
          <cell r="BL415">
            <v>0</v>
          </cell>
        </row>
        <row r="416">
          <cell r="BL416">
            <v>0</v>
          </cell>
        </row>
        <row r="417">
          <cell r="BL417">
            <v>0</v>
          </cell>
        </row>
        <row r="418">
          <cell r="BL418">
            <v>307</v>
          </cell>
        </row>
        <row r="419">
          <cell r="BL419">
            <v>411</v>
          </cell>
        </row>
        <row r="420">
          <cell r="BL420">
            <v>205</v>
          </cell>
        </row>
        <row r="421">
          <cell r="BL421">
            <v>174</v>
          </cell>
        </row>
        <row r="422">
          <cell r="BL422">
            <v>146</v>
          </cell>
        </row>
        <row r="423">
          <cell r="BL423">
            <v>189</v>
          </cell>
        </row>
        <row r="424">
          <cell r="BL424">
            <v>172</v>
          </cell>
        </row>
        <row r="425">
          <cell r="BL425">
            <v>170</v>
          </cell>
        </row>
        <row r="426">
          <cell r="BL426">
            <v>181</v>
          </cell>
        </row>
        <row r="427">
          <cell r="BL427">
            <v>409</v>
          </cell>
        </row>
        <row r="428">
          <cell r="BL428">
            <v>254</v>
          </cell>
        </row>
        <row r="429">
          <cell r="BL429">
            <v>249</v>
          </cell>
        </row>
        <row r="430">
          <cell r="BL430">
            <v>191</v>
          </cell>
        </row>
        <row r="431">
          <cell r="BL431">
            <v>128</v>
          </cell>
        </row>
        <row r="432">
          <cell r="BL432">
            <v>289</v>
          </cell>
        </row>
        <row r="433">
          <cell r="BL433">
            <v>243</v>
          </cell>
        </row>
        <row r="434">
          <cell r="BL434">
            <v>99</v>
          </cell>
        </row>
        <row r="435">
          <cell r="BL435">
            <v>195</v>
          </cell>
        </row>
        <row r="436">
          <cell r="BL436">
            <v>199</v>
          </cell>
        </row>
        <row r="437">
          <cell r="BL437">
            <v>197</v>
          </cell>
        </row>
        <row r="438">
          <cell r="BL438">
            <v>152</v>
          </cell>
        </row>
        <row r="439">
          <cell r="BL439">
            <v>79</v>
          </cell>
        </row>
        <row r="440">
          <cell r="BL440">
            <v>56</v>
          </cell>
        </row>
        <row r="441">
          <cell r="BL441">
            <v>79</v>
          </cell>
        </row>
        <row r="442">
          <cell r="BL442">
            <v>107</v>
          </cell>
        </row>
        <row r="443">
          <cell r="BL443">
            <v>416</v>
          </cell>
        </row>
        <row r="444">
          <cell r="BL444">
            <v>303</v>
          </cell>
        </row>
        <row r="445">
          <cell r="BL445">
            <v>289</v>
          </cell>
        </row>
        <row r="446">
          <cell r="BL446">
            <v>195</v>
          </cell>
        </row>
        <row r="447">
          <cell r="BL447">
            <v>134</v>
          </cell>
        </row>
        <row r="448">
          <cell r="BL448">
            <v>358</v>
          </cell>
        </row>
        <row r="449">
          <cell r="BL449">
            <v>239</v>
          </cell>
        </row>
        <row r="450">
          <cell r="BL450">
            <v>301</v>
          </cell>
        </row>
        <row r="451">
          <cell r="BL451">
            <v>149</v>
          </cell>
        </row>
        <row r="452">
          <cell r="BL452">
            <v>186</v>
          </cell>
        </row>
        <row r="453">
          <cell r="BL453">
            <v>161</v>
          </cell>
        </row>
        <row r="454">
          <cell r="BL454">
            <v>314</v>
          </cell>
        </row>
        <row r="455">
          <cell r="BL455">
            <v>207</v>
          </cell>
        </row>
        <row r="456">
          <cell r="BL456">
            <v>100</v>
          </cell>
        </row>
        <row r="457">
          <cell r="BL457">
            <v>99</v>
          </cell>
        </row>
        <row r="458">
          <cell r="BL458">
            <v>153</v>
          </cell>
        </row>
        <row r="459">
          <cell r="BL459">
            <v>109</v>
          </cell>
        </row>
        <row r="460">
          <cell r="BL460">
            <v>23</v>
          </cell>
        </row>
        <row r="461">
          <cell r="BL461">
            <v>176</v>
          </cell>
        </row>
        <row r="462">
          <cell r="BL462">
            <v>43</v>
          </cell>
        </row>
        <row r="463">
          <cell r="BL463">
            <v>1</v>
          </cell>
        </row>
        <row r="464">
          <cell r="BL464">
            <v>6</v>
          </cell>
        </row>
        <row r="465">
          <cell r="BL465">
            <v>43</v>
          </cell>
        </row>
        <row r="466">
          <cell r="BL466">
            <v>170</v>
          </cell>
        </row>
        <row r="467">
          <cell r="BL467">
            <v>113</v>
          </cell>
        </row>
        <row r="468">
          <cell r="BL468">
            <v>260</v>
          </cell>
        </row>
        <row r="469">
          <cell r="BL469">
            <v>300</v>
          </cell>
        </row>
        <row r="470">
          <cell r="BL470">
            <v>330</v>
          </cell>
        </row>
        <row r="471">
          <cell r="BL471">
            <v>433</v>
          </cell>
        </row>
        <row r="472">
          <cell r="BL472">
            <v>302</v>
          </cell>
        </row>
        <row r="473">
          <cell r="BL473">
            <v>160</v>
          </cell>
        </row>
        <row r="474">
          <cell r="BL474">
            <v>179</v>
          </cell>
        </row>
        <row r="475">
          <cell r="BL475">
            <v>417</v>
          </cell>
        </row>
        <row r="476">
          <cell r="BL476">
            <v>149</v>
          </cell>
        </row>
        <row r="477">
          <cell r="BL477">
            <v>134</v>
          </cell>
        </row>
        <row r="478">
          <cell r="BL478">
            <v>182</v>
          </cell>
        </row>
        <row r="479">
          <cell r="BL479">
            <v>261</v>
          </cell>
        </row>
        <row r="480">
          <cell r="BL480">
            <v>258</v>
          </cell>
        </row>
        <row r="481">
          <cell r="BL481">
            <v>126</v>
          </cell>
        </row>
        <row r="482">
          <cell r="BL482">
            <v>150</v>
          </cell>
        </row>
        <row r="483">
          <cell r="BL483">
            <v>95</v>
          </cell>
        </row>
        <row r="484">
          <cell r="BL484">
            <v>105</v>
          </cell>
        </row>
        <row r="485">
          <cell r="BL485">
            <v>99</v>
          </cell>
        </row>
        <row r="486">
          <cell r="BL486">
            <v>96</v>
          </cell>
        </row>
        <row r="487">
          <cell r="BL487">
            <v>58</v>
          </cell>
        </row>
        <row r="488">
          <cell r="BL488">
            <v>42</v>
          </cell>
        </row>
        <row r="489">
          <cell r="BL489">
            <v>72</v>
          </cell>
        </row>
        <row r="490">
          <cell r="BL490">
            <v>378</v>
          </cell>
        </row>
        <row r="491">
          <cell r="BL491">
            <v>261</v>
          </cell>
        </row>
        <row r="492">
          <cell r="BL492">
            <v>130</v>
          </cell>
        </row>
        <row r="493">
          <cell r="BL493">
            <v>109</v>
          </cell>
        </row>
        <row r="494">
          <cell r="BL494">
            <v>142</v>
          </cell>
        </row>
        <row r="495">
          <cell r="BL495">
            <v>210</v>
          </cell>
        </row>
        <row r="496">
          <cell r="BL496">
            <v>113</v>
          </cell>
        </row>
        <row r="497">
          <cell r="BL497">
            <v>142</v>
          </cell>
        </row>
        <row r="498">
          <cell r="BL498">
            <v>296</v>
          </cell>
        </row>
        <row r="499">
          <cell r="BL499">
            <v>175</v>
          </cell>
        </row>
        <row r="500">
          <cell r="BL500">
            <v>239</v>
          </cell>
        </row>
        <row r="501">
          <cell r="BL501">
            <v>243</v>
          </cell>
        </row>
        <row r="502">
          <cell r="BL502">
            <v>196</v>
          </cell>
        </row>
        <row r="503">
          <cell r="BL503">
            <v>170</v>
          </cell>
        </row>
        <row r="504">
          <cell r="BL504">
            <v>356</v>
          </cell>
        </row>
        <row r="505">
          <cell r="BL505">
            <v>156</v>
          </cell>
        </row>
        <row r="506">
          <cell r="BL506">
            <v>112</v>
          </cell>
        </row>
        <row r="507">
          <cell r="BL507">
            <v>74</v>
          </cell>
        </row>
        <row r="508">
          <cell r="BL508">
            <v>53</v>
          </cell>
        </row>
        <row r="509">
          <cell r="BL509">
            <v>38</v>
          </cell>
        </row>
        <row r="510">
          <cell r="BL510">
            <v>5</v>
          </cell>
        </row>
        <row r="511">
          <cell r="BL511">
            <v>0</v>
          </cell>
        </row>
        <row r="512">
          <cell r="BL512">
            <v>6</v>
          </cell>
        </row>
        <row r="513">
          <cell r="BL513">
            <v>102</v>
          </cell>
        </row>
        <row r="514">
          <cell r="BL514">
            <v>367</v>
          </cell>
        </row>
        <row r="515">
          <cell r="BL515">
            <v>265</v>
          </cell>
        </row>
        <row r="516">
          <cell r="BL516">
            <v>155</v>
          </cell>
        </row>
        <row r="517">
          <cell r="BL517">
            <v>247</v>
          </cell>
        </row>
        <row r="518">
          <cell r="BL518">
            <v>168</v>
          </cell>
        </row>
        <row r="519">
          <cell r="BL519">
            <v>192</v>
          </cell>
        </row>
        <row r="520">
          <cell r="BL520">
            <v>185</v>
          </cell>
        </row>
        <row r="521">
          <cell r="BL521">
            <v>114</v>
          </cell>
        </row>
        <row r="522">
          <cell r="BL522">
            <v>264</v>
          </cell>
        </row>
        <row r="523">
          <cell r="BL523">
            <v>131</v>
          </cell>
        </row>
        <row r="524">
          <cell r="BL524">
            <v>190</v>
          </cell>
        </row>
        <row r="525">
          <cell r="BL525">
            <v>116</v>
          </cell>
        </row>
        <row r="526">
          <cell r="BL526">
            <v>125</v>
          </cell>
        </row>
        <row r="527">
          <cell r="BL527">
            <v>165</v>
          </cell>
        </row>
        <row r="528">
          <cell r="BL528">
            <v>341</v>
          </cell>
        </row>
        <row r="529">
          <cell r="BL529">
            <v>132</v>
          </cell>
        </row>
        <row r="530">
          <cell r="BL530">
            <v>140</v>
          </cell>
        </row>
        <row r="531">
          <cell r="BL531">
            <v>124</v>
          </cell>
        </row>
        <row r="532">
          <cell r="BL532">
            <v>106</v>
          </cell>
        </row>
        <row r="533">
          <cell r="BL533">
            <v>105</v>
          </cell>
        </row>
        <row r="534">
          <cell r="BL534">
            <v>40</v>
          </cell>
        </row>
        <row r="535">
          <cell r="BL535">
            <v>107</v>
          </cell>
        </row>
        <row r="536">
          <cell r="BL536">
            <v>26</v>
          </cell>
        </row>
        <row r="537">
          <cell r="BL537">
            <v>165</v>
          </cell>
        </row>
        <row r="538">
          <cell r="BL538">
            <v>413</v>
          </cell>
        </row>
        <row r="539">
          <cell r="BL539">
            <v>412</v>
          </cell>
        </row>
        <row r="540">
          <cell r="BL540">
            <v>109</v>
          </cell>
        </row>
        <row r="541">
          <cell r="BL541">
            <v>123</v>
          </cell>
        </row>
        <row r="542">
          <cell r="BL542">
            <v>141</v>
          </cell>
        </row>
        <row r="543">
          <cell r="BL543">
            <v>113</v>
          </cell>
        </row>
        <row r="544">
          <cell r="BL544">
            <v>179</v>
          </cell>
        </row>
        <row r="545">
          <cell r="BL545">
            <v>207</v>
          </cell>
        </row>
        <row r="546">
          <cell r="BL546">
            <v>280</v>
          </cell>
        </row>
        <row r="547">
          <cell r="BL547">
            <v>249</v>
          </cell>
        </row>
        <row r="548">
          <cell r="BL548">
            <v>246</v>
          </cell>
        </row>
        <row r="549">
          <cell r="BL549">
            <v>360</v>
          </cell>
        </row>
        <row r="550">
          <cell r="BL550">
            <v>437</v>
          </cell>
        </row>
        <row r="551">
          <cell r="BL551">
            <v>286</v>
          </cell>
        </row>
        <row r="552">
          <cell r="BL552">
            <v>341</v>
          </cell>
        </row>
        <row r="553">
          <cell r="BL553">
            <v>223</v>
          </cell>
        </row>
        <row r="554">
          <cell r="BL554">
            <v>93</v>
          </cell>
        </row>
        <row r="555">
          <cell r="BL555">
            <v>65</v>
          </cell>
        </row>
        <row r="556">
          <cell r="BL556">
            <v>58</v>
          </cell>
        </row>
        <row r="557">
          <cell r="BL557">
            <v>55</v>
          </cell>
        </row>
        <row r="558">
          <cell r="BL558">
            <v>44</v>
          </cell>
        </row>
        <row r="559">
          <cell r="BL559">
            <v>46</v>
          </cell>
        </row>
        <row r="560">
          <cell r="BL560">
            <v>5</v>
          </cell>
        </row>
        <row r="561">
          <cell r="BL561">
            <v>84</v>
          </cell>
        </row>
        <row r="562">
          <cell r="BL562">
            <v>478</v>
          </cell>
        </row>
        <row r="563">
          <cell r="BL563">
            <v>426</v>
          </cell>
        </row>
        <row r="564">
          <cell r="BL564">
            <v>287</v>
          </cell>
        </row>
        <row r="565">
          <cell r="BL565">
            <v>160</v>
          </cell>
        </row>
        <row r="566">
          <cell r="BL566">
            <v>236</v>
          </cell>
        </row>
        <row r="567">
          <cell r="BL567">
            <v>191</v>
          </cell>
        </row>
        <row r="568">
          <cell r="BL568">
            <v>275</v>
          </cell>
        </row>
        <row r="569">
          <cell r="BL569">
            <v>167</v>
          </cell>
        </row>
        <row r="570">
          <cell r="BL570">
            <v>227</v>
          </cell>
        </row>
        <row r="571">
          <cell r="BL571">
            <v>204</v>
          </cell>
        </row>
        <row r="572">
          <cell r="BL572">
            <v>112</v>
          </cell>
        </row>
        <row r="573">
          <cell r="BL573">
            <v>0</v>
          </cell>
        </row>
        <row r="574">
          <cell r="BL574">
            <v>0</v>
          </cell>
        </row>
        <row r="575">
          <cell r="BL575">
            <v>117</v>
          </cell>
        </row>
        <row r="576">
          <cell r="BL576">
            <v>414</v>
          </cell>
        </row>
        <row r="577">
          <cell r="BL577">
            <v>104</v>
          </cell>
        </row>
        <row r="578">
          <cell r="BL578">
            <v>86</v>
          </cell>
        </row>
        <row r="579">
          <cell r="BL579">
            <v>115</v>
          </cell>
        </row>
        <row r="580">
          <cell r="BL580">
            <v>118</v>
          </cell>
        </row>
        <row r="581">
          <cell r="BL581">
            <v>118</v>
          </cell>
        </row>
        <row r="582">
          <cell r="BL582">
            <v>97</v>
          </cell>
        </row>
        <row r="583">
          <cell r="BL583">
            <v>13</v>
          </cell>
        </row>
        <row r="584">
          <cell r="BL584">
            <v>42</v>
          </cell>
        </row>
        <row r="585">
          <cell r="BL585">
            <v>144</v>
          </cell>
        </row>
        <row r="586">
          <cell r="BL586">
            <v>390</v>
          </cell>
        </row>
        <row r="587">
          <cell r="BL587">
            <v>347</v>
          </cell>
        </row>
        <row r="588">
          <cell r="BL588">
            <v>143</v>
          </cell>
        </row>
        <row r="589">
          <cell r="BL589">
            <v>263</v>
          </cell>
        </row>
        <row r="590">
          <cell r="BL590">
            <v>194</v>
          </cell>
        </row>
        <row r="591">
          <cell r="BL591">
            <v>125</v>
          </cell>
        </row>
        <row r="592">
          <cell r="BL592">
            <v>120</v>
          </cell>
        </row>
        <row r="593">
          <cell r="BL593">
            <v>114</v>
          </cell>
        </row>
        <row r="594">
          <cell r="BL594">
            <v>200</v>
          </cell>
        </row>
        <row r="595">
          <cell r="BL595">
            <v>527</v>
          </cell>
        </row>
        <row r="596">
          <cell r="BL596">
            <v>333</v>
          </cell>
        </row>
        <row r="597">
          <cell r="BL597">
            <v>331</v>
          </cell>
        </row>
        <row r="598">
          <cell r="BL598">
            <v>290</v>
          </cell>
        </row>
        <row r="599">
          <cell r="BL599">
            <v>230</v>
          </cell>
        </row>
        <row r="600">
          <cell r="BL600">
            <v>255</v>
          </cell>
        </row>
        <row r="601">
          <cell r="BL601">
            <v>208</v>
          </cell>
        </row>
        <row r="602">
          <cell r="BL602">
            <v>82</v>
          </cell>
        </row>
        <row r="603">
          <cell r="BL603">
            <v>70</v>
          </cell>
        </row>
        <row r="604">
          <cell r="BL604">
            <v>28</v>
          </cell>
        </row>
        <row r="605">
          <cell r="BL605">
            <v>119</v>
          </cell>
        </row>
        <row r="606">
          <cell r="BL606">
            <v>10</v>
          </cell>
        </row>
        <row r="607">
          <cell r="BL607">
            <v>12</v>
          </cell>
        </row>
        <row r="608">
          <cell r="BL608">
            <v>39</v>
          </cell>
        </row>
        <row r="609">
          <cell r="BL609">
            <v>59</v>
          </cell>
        </row>
        <row r="610">
          <cell r="BL610">
            <v>102</v>
          </cell>
        </row>
        <row r="611">
          <cell r="BL611">
            <v>224</v>
          </cell>
        </row>
        <row r="612">
          <cell r="BL612">
            <v>386</v>
          </cell>
        </row>
        <row r="613">
          <cell r="BL613">
            <v>175</v>
          </cell>
        </row>
        <row r="614">
          <cell r="BL614">
            <v>168</v>
          </cell>
        </row>
        <row r="615">
          <cell r="BL615">
            <v>245</v>
          </cell>
        </row>
        <row r="616">
          <cell r="BL616">
            <v>216</v>
          </cell>
        </row>
        <row r="617">
          <cell r="BL617">
            <v>289</v>
          </cell>
        </row>
        <row r="618">
          <cell r="BL618">
            <v>158</v>
          </cell>
        </row>
        <row r="619">
          <cell r="BL619">
            <v>143</v>
          </cell>
        </row>
        <row r="620">
          <cell r="BL620">
            <v>199</v>
          </cell>
        </row>
        <row r="621">
          <cell r="BL621">
            <v>121</v>
          </cell>
        </row>
        <row r="622">
          <cell r="BL622">
            <v>145</v>
          </cell>
        </row>
        <row r="623">
          <cell r="BL623">
            <v>279</v>
          </cell>
        </row>
        <row r="624">
          <cell r="BL624">
            <v>189</v>
          </cell>
        </row>
        <row r="625">
          <cell r="BL625">
            <v>69</v>
          </cell>
        </row>
        <row r="626">
          <cell r="BL626">
            <v>66</v>
          </cell>
        </row>
        <row r="627">
          <cell r="BL627">
            <v>72</v>
          </cell>
        </row>
        <row r="628">
          <cell r="BL628">
            <v>67</v>
          </cell>
        </row>
        <row r="629">
          <cell r="BL629">
            <v>44</v>
          </cell>
        </row>
        <row r="630">
          <cell r="BL630">
            <v>13</v>
          </cell>
        </row>
        <row r="631">
          <cell r="BL631">
            <v>20</v>
          </cell>
        </row>
        <row r="632">
          <cell r="BL632">
            <v>29</v>
          </cell>
        </row>
        <row r="633">
          <cell r="BL633">
            <v>130</v>
          </cell>
        </row>
        <row r="634">
          <cell r="BL634">
            <v>338</v>
          </cell>
        </row>
        <row r="635">
          <cell r="BL635">
            <v>257</v>
          </cell>
        </row>
        <row r="636">
          <cell r="BL636">
            <v>242</v>
          </cell>
        </row>
        <row r="637">
          <cell r="BL637">
            <v>361</v>
          </cell>
        </row>
        <row r="638">
          <cell r="BL638">
            <v>305</v>
          </cell>
        </row>
        <row r="639">
          <cell r="BL639">
            <v>226</v>
          </cell>
        </row>
        <row r="640">
          <cell r="BL640">
            <v>262</v>
          </cell>
        </row>
        <row r="641">
          <cell r="BL641">
            <v>234</v>
          </cell>
        </row>
        <row r="642">
          <cell r="BL642">
            <v>225</v>
          </cell>
        </row>
        <row r="643">
          <cell r="BL643">
            <v>193</v>
          </cell>
        </row>
        <row r="644">
          <cell r="BL644">
            <v>386</v>
          </cell>
        </row>
        <row r="645">
          <cell r="BL645">
            <v>289</v>
          </cell>
        </row>
        <row r="646">
          <cell r="BL646">
            <v>233</v>
          </cell>
        </row>
        <row r="647">
          <cell r="BL647">
            <v>285</v>
          </cell>
        </row>
        <row r="648">
          <cell r="BL648">
            <v>306</v>
          </cell>
        </row>
        <row r="649">
          <cell r="BL649">
            <v>244</v>
          </cell>
        </row>
        <row r="650">
          <cell r="BL650">
            <v>150</v>
          </cell>
        </row>
        <row r="651">
          <cell r="BL651">
            <v>191</v>
          </cell>
        </row>
        <row r="652">
          <cell r="BL652">
            <v>104</v>
          </cell>
        </row>
        <row r="653">
          <cell r="BL653">
            <v>110</v>
          </cell>
        </row>
        <row r="654">
          <cell r="BL654">
            <v>3</v>
          </cell>
        </row>
        <row r="655">
          <cell r="BL655">
            <v>2</v>
          </cell>
        </row>
        <row r="656">
          <cell r="BL656">
            <v>7</v>
          </cell>
        </row>
        <row r="657">
          <cell r="BL657">
            <v>89</v>
          </cell>
        </row>
        <row r="658">
          <cell r="BL658">
            <v>239</v>
          </cell>
        </row>
        <row r="659">
          <cell r="BL659">
            <v>357</v>
          </cell>
        </row>
        <row r="660">
          <cell r="BL660">
            <v>118</v>
          </cell>
        </row>
        <row r="661">
          <cell r="BL661">
            <v>122</v>
          </cell>
        </row>
        <row r="662">
          <cell r="BL662">
            <v>122</v>
          </cell>
        </row>
        <row r="663">
          <cell r="BL663">
            <v>203</v>
          </cell>
        </row>
        <row r="664">
          <cell r="BL664">
            <v>257</v>
          </cell>
        </row>
        <row r="665">
          <cell r="BL665">
            <v>229</v>
          </cell>
        </row>
        <row r="666">
          <cell r="BL666">
            <v>352</v>
          </cell>
        </row>
        <row r="667">
          <cell r="BL667">
            <v>171</v>
          </cell>
        </row>
        <row r="668">
          <cell r="BL668">
            <v>142</v>
          </cell>
        </row>
        <row r="669">
          <cell r="BL669">
            <v>225</v>
          </cell>
        </row>
        <row r="670">
          <cell r="BL670">
            <v>194</v>
          </cell>
        </row>
        <row r="671">
          <cell r="BL671">
            <v>225</v>
          </cell>
        </row>
        <row r="672">
          <cell r="BL672">
            <v>301</v>
          </cell>
        </row>
        <row r="673">
          <cell r="BL673">
            <v>147</v>
          </cell>
        </row>
        <row r="674">
          <cell r="BL674">
            <v>124</v>
          </cell>
        </row>
        <row r="675">
          <cell r="BL675">
            <v>68</v>
          </cell>
        </row>
        <row r="676">
          <cell r="BL676">
            <v>30</v>
          </cell>
        </row>
        <row r="677">
          <cell r="BL677">
            <v>17</v>
          </cell>
        </row>
        <row r="678">
          <cell r="BL678">
            <v>3</v>
          </cell>
        </row>
        <row r="679">
          <cell r="BL679">
            <v>8</v>
          </cell>
        </row>
        <row r="680">
          <cell r="BL680">
            <v>55</v>
          </cell>
        </row>
        <row r="681">
          <cell r="BL681">
            <v>121</v>
          </cell>
        </row>
        <row r="682">
          <cell r="BL682">
            <v>434</v>
          </cell>
        </row>
        <row r="683">
          <cell r="BL683">
            <v>243</v>
          </cell>
        </row>
        <row r="684">
          <cell r="BL684">
            <v>179</v>
          </cell>
        </row>
        <row r="685">
          <cell r="BL685">
            <v>159</v>
          </cell>
        </row>
        <row r="686">
          <cell r="BL686">
            <v>278</v>
          </cell>
        </row>
        <row r="687">
          <cell r="BL687">
            <v>182</v>
          </cell>
        </row>
        <row r="688">
          <cell r="BL688">
            <v>188</v>
          </cell>
        </row>
        <row r="689">
          <cell r="BL689">
            <v>93</v>
          </cell>
        </row>
        <row r="690">
          <cell r="BL690">
            <v>261</v>
          </cell>
        </row>
        <row r="691">
          <cell r="BL691">
            <v>247</v>
          </cell>
        </row>
        <row r="692">
          <cell r="BL692">
            <v>210</v>
          </cell>
        </row>
        <row r="693">
          <cell r="BL693">
            <v>316</v>
          </cell>
        </row>
        <row r="694">
          <cell r="BL694">
            <v>262</v>
          </cell>
        </row>
        <row r="695">
          <cell r="BL695">
            <v>307</v>
          </cell>
        </row>
        <row r="696">
          <cell r="BL696">
            <v>387</v>
          </cell>
        </row>
        <row r="697">
          <cell r="BL697">
            <v>134</v>
          </cell>
        </row>
        <row r="698">
          <cell r="BL698">
            <v>149</v>
          </cell>
        </row>
        <row r="699">
          <cell r="BL699">
            <v>121</v>
          </cell>
        </row>
        <row r="700">
          <cell r="BL700">
            <v>130</v>
          </cell>
        </row>
        <row r="701">
          <cell r="BL701">
            <v>112</v>
          </cell>
        </row>
        <row r="702">
          <cell r="BL702">
            <v>21</v>
          </cell>
        </row>
        <row r="703">
          <cell r="BL703">
            <v>11</v>
          </cell>
        </row>
        <row r="704">
          <cell r="BL704">
            <v>10</v>
          </cell>
        </row>
        <row r="705">
          <cell r="BL705">
            <v>183</v>
          </cell>
        </row>
        <row r="706">
          <cell r="BL706">
            <v>285</v>
          </cell>
        </row>
        <row r="707">
          <cell r="BL707">
            <v>236</v>
          </cell>
        </row>
        <row r="708">
          <cell r="BL708">
            <v>183</v>
          </cell>
        </row>
        <row r="709">
          <cell r="BL709">
            <v>110</v>
          </cell>
        </row>
        <row r="710">
          <cell r="BL710">
            <v>115</v>
          </cell>
        </row>
        <row r="711">
          <cell r="BL711">
            <v>215</v>
          </cell>
        </row>
        <row r="712">
          <cell r="BL712">
            <v>158</v>
          </cell>
        </row>
        <row r="713">
          <cell r="BL713">
            <v>170</v>
          </cell>
        </row>
        <row r="714">
          <cell r="BL714">
            <v>455</v>
          </cell>
        </row>
        <row r="715">
          <cell r="BL715">
            <v>185</v>
          </cell>
        </row>
        <row r="716">
          <cell r="BL716">
            <v>140</v>
          </cell>
        </row>
        <row r="717">
          <cell r="BL717">
            <v>208</v>
          </cell>
        </row>
        <row r="718">
          <cell r="BL718">
            <v>191</v>
          </cell>
        </row>
        <row r="719">
          <cell r="BL719">
            <v>299</v>
          </cell>
        </row>
        <row r="720">
          <cell r="BL720">
            <v>272</v>
          </cell>
        </row>
        <row r="721">
          <cell r="BL721">
            <v>106</v>
          </cell>
        </row>
        <row r="722">
          <cell r="BL722">
            <v>187</v>
          </cell>
        </row>
        <row r="723">
          <cell r="BL723">
            <v>78</v>
          </cell>
        </row>
        <row r="724">
          <cell r="BL724">
            <v>45</v>
          </cell>
        </row>
        <row r="725">
          <cell r="BL725">
            <v>9</v>
          </cell>
        </row>
        <row r="726">
          <cell r="BL726">
            <v>0</v>
          </cell>
        </row>
        <row r="727">
          <cell r="BL727">
            <v>11</v>
          </cell>
        </row>
        <row r="728">
          <cell r="BL728">
            <v>59</v>
          </cell>
        </row>
        <row r="729">
          <cell r="BL729">
            <v>93</v>
          </cell>
        </row>
        <row r="730">
          <cell r="BL730">
            <v>429</v>
          </cell>
        </row>
        <row r="731">
          <cell r="BL731">
            <v>298</v>
          </cell>
        </row>
        <row r="732">
          <cell r="BL732">
            <v>142</v>
          </cell>
        </row>
        <row r="733">
          <cell r="BL733">
            <v>143</v>
          </cell>
        </row>
        <row r="734">
          <cell r="BL734">
            <v>153</v>
          </cell>
        </row>
        <row r="735">
          <cell r="BL735">
            <v>245</v>
          </cell>
        </row>
        <row r="736">
          <cell r="BL736">
            <v>235</v>
          </cell>
        </row>
        <row r="737">
          <cell r="BL737">
            <v>130</v>
          </cell>
        </row>
        <row r="738">
          <cell r="BL738">
            <v>311</v>
          </cell>
        </row>
        <row r="739">
          <cell r="BL739">
            <v>142</v>
          </cell>
        </row>
        <row r="740">
          <cell r="BL740">
            <v>93</v>
          </cell>
        </row>
        <row r="741">
          <cell r="BL741">
            <v>122</v>
          </cell>
        </row>
        <row r="742">
          <cell r="BL742">
            <v>250</v>
          </cell>
        </row>
        <row r="743">
          <cell r="BL743">
            <v>235</v>
          </cell>
        </row>
        <row r="744">
          <cell r="BL744">
            <v>427</v>
          </cell>
        </row>
        <row r="745">
          <cell r="BL745">
            <v>267</v>
          </cell>
        </row>
        <row r="746">
          <cell r="BL746">
            <v>221</v>
          </cell>
        </row>
        <row r="747">
          <cell r="BL747">
            <v>198</v>
          </cell>
        </row>
      </sheetData>
      <sheetData sheetId="3" refreshError="1">
        <row r="4">
          <cell r="F4">
            <v>21</v>
          </cell>
          <cell r="BL4">
            <v>127</v>
          </cell>
        </row>
        <row r="5">
          <cell r="BL5">
            <v>92</v>
          </cell>
        </row>
        <row r="6">
          <cell r="BL6">
            <v>69</v>
          </cell>
        </row>
        <row r="7">
          <cell r="BL7">
            <v>0</v>
          </cell>
        </row>
        <row r="8">
          <cell r="BL8">
            <v>44</v>
          </cell>
        </row>
        <row r="9">
          <cell r="BL9">
            <v>79</v>
          </cell>
        </row>
        <row r="10">
          <cell r="BL10">
            <v>381</v>
          </cell>
        </row>
        <row r="11">
          <cell r="BL11">
            <v>233</v>
          </cell>
        </row>
        <row r="12">
          <cell r="BL12">
            <v>111</v>
          </cell>
        </row>
        <row r="13">
          <cell r="BL13">
            <v>129</v>
          </cell>
        </row>
        <row r="14">
          <cell r="BL14">
            <v>161</v>
          </cell>
        </row>
        <row r="15">
          <cell r="BL15">
            <v>152</v>
          </cell>
        </row>
        <row r="16">
          <cell r="BL16">
            <v>127</v>
          </cell>
        </row>
        <row r="17">
          <cell r="BL17">
            <v>147</v>
          </cell>
        </row>
        <row r="18">
          <cell r="BL18">
            <v>249</v>
          </cell>
        </row>
        <row r="19">
          <cell r="BL19">
            <v>195</v>
          </cell>
        </row>
        <row r="20">
          <cell r="BL20">
            <v>258</v>
          </cell>
        </row>
        <row r="21">
          <cell r="BL21">
            <v>190</v>
          </cell>
        </row>
        <row r="22">
          <cell r="BL22">
            <v>161</v>
          </cell>
        </row>
        <row r="23">
          <cell r="BL23">
            <v>157</v>
          </cell>
        </row>
        <row r="24">
          <cell r="BL24">
            <v>372</v>
          </cell>
        </row>
        <row r="25">
          <cell r="BL25">
            <v>91</v>
          </cell>
        </row>
        <row r="26">
          <cell r="BL26">
            <v>101</v>
          </cell>
        </row>
        <row r="27">
          <cell r="BL27">
            <v>75</v>
          </cell>
        </row>
        <row r="28">
          <cell r="BL28">
            <v>29</v>
          </cell>
        </row>
        <row r="29">
          <cell r="BL29">
            <v>0</v>
          </cell>
        </row>
        <row r="30">
          <cell r="BL30">
            <v>0</v>
          </cell>
        </row>
        <row r="31">
          <cell r="BL31">
            <v>0</v>
          </cell>
        </row>
        <row r="32">
          <cell r="BL32">
            <v>0</v>
          </cell>
        </row>
        <row r="33">
          <cell r="BL33">
            <v>134</v>
          </cell>
        </row>
        <row r="34">
          <cell r="BL34">
            <v>140</v>
          </cell>
        </row>
        <row r="35">
          <cell r="BL35">
            <v>301</v>
          </cell>
        </row>
        <row r="36">
          <cell r="BL36">
            <v>249</v>
          </cell>
        </row>
        <row r="37">
          <cell r="BL37">
            <v>174</v>
          </cell>
        </row>
        <row r="38">
          <cell r="BL38">
            <v>163</v>
          </cell>
        </row>
        <row r="39">
          <cell r="BL39">
            <v>267</v>
          </cell>
        </row>
        <row r="40">
          <cell r="BL40">
            <v>320</v>
          </cell>
        </row>
        <row r="41">
          <cell r="BL41">
            <v>147</v>
          </cell>
        </row>
        <row r="42">
          <cell r="BL42">
            <v>149</v>
          </cell>
        </row>
        <row r="43">
          <cell r="BL43">
            <v>95</v>
          </cell>
        </row>
        <row r="44">
          <cell r="BL44">
            <v>137</v>
          </cell>
        </row>
        <row r="45">
          <cell r="BL45">
            <v>186</v>
          </cell>
        </row>
        <row r="46">
          <cell r="BL46">
            <v>281</v>
          </cell>
        </row>
        <row r="47">
          <cell r="BL47">
            <v>108</v>
          </cell>
        </row>
        <row r="48">
          <cell r="BL48">
            <v>162</v>
          </cell>
        </row>
        <row r="49">
          <cell r="BL49">
            <v>172</v>
          </cell>
        </row>
        <row r="50">
          <cell r="BL50">
            <v>203</v>
          </cell>
        </row>
        <row r="51">
          <cell r="BL51">
            <v>282</v>
          </cell>
        </row>
        <row r="52">
          <cell r="BL52">
            <v>277</v>
          </cell>
        </row>
        <row r="53">
          <cell r="BL53">
            <v>65</v>
          </cell>
        </row>
        <row r="54">
          <cell r="BL54">
            <v>0</v>
          </cell>
        </row>
        <row r="55">
          <cell r="BL55">
            <v>0</v>
          </cell>
        </row>
        <row r="56">
          <cell r="BL56">
            <v>16</v>
          </cell>
        </row>
        <row r="57">
          <cell r="BL57">
            <v>201</v>
          </cell>
        </row>
        <row r="58">
          <cell r="BL58">
            <v>184</v>
          </cell>
        </row>
        <row r="59">
          <cell r="BL59">
            <v>209</v>
          </cell>
        </row>
        <row r="60">
          <cell r="BL60">
            <v>143</v>
          </cell>
        </row>
        <row r="61">
          <cell r="BL61">
            <v>313</v>
          </cell>
        </row>
        <row r="62">
          <cell r="BL62">
            <v>267</v>
          </cell>
        </row>
        <row r="63">
          <cell r="BL63">
            <v>143</v>
          </cell>
        </row>
        <row r="64">
          <cell r="BL64">
            <v>90</v>
          </cell>
        </row>
        <row r="65">
          <cell r="BL65">
            <v>74</v>
          </cell>
        </row>
        <row r="66">
          <cell r="BL66">
            <v>183</v>
          </cell>
        </row>
        <row r="67">
          <cell r="BL67">
            <v>291</v>
          </cell>
        </row>
        <row r="68">
          <cell r="BL68">
            <v>114</v>
          </cell>
        </row>
        <row r="69">
          <cell r="BL69">
            <v>99</v>
          </cell>
        </row>
        <row r="70">
          <cell r="BL70">
            <v>212</v>
          </cell>
        </row>
        <row r="71">
          <cell r="BL71">
            <v>213</v>
          </cell>
        </row>
        <row r="72">
          <cell r="BL72">
            <v>280</v>
          </cell>
        </row>
        <row r="73">
          <cell r="BL73">
            <v>233</v>
          </cell>
        </row>
        <row r="74">
          <cell r="BL74">
            <v>138</v>
          </cell>
        </row>
        <row r="75">
          <cell r="BL75">
            <v>117</v>
          </cell>
        </row>
        <row r="76">
          <cell r="BL76">
            <v>94</v>
          </cell>
        </row>
        <row r="77">
          <cell r="BL77">
            <v>37</v>
          </cell>
        </row>
        <row r="78">
          <cell r="BL78">
            <v>0</v>
          </cell>
        </row>
        <row r="79">
          <cell r="BL79">
            <v>5</v>
          </cell>
        </row>
        <row r="80">
          <cell r="BL80">
            <v>35</v>
          </cell>
        </row>
        <row r="81">
          <cell r="BL81">
            <v>68</v>
          </cell>
        </row>
        <row r="82">
          <cell r="BL82">
            <v>498</v>
          </cell>
        </row>
        <row r="83">
          <cell r="BL83">
            <v>258</v>
          </cell>
        </row>
        <row r="84">
          <cell r="BL84">
            <v>111</v>
          </cell>
        </row>
        <row r="85">
          <cell r="BL85">
            <v>105</v>
          </cell>
        </row>
        <row r="86">
          <cell r="BL86">
            <v>195</v>
          </cell>
        </row>
        <row r="87">
          <cell r="BL87">
            <v>129</v>
          </cell>
        </row>
        <row r="88">
          <cell r="BL88">
            <v>122</v>
          </cell>
        </row>
        <row r="89">
          <cell r="BL89">
            <v>225</v>
          </cell>
        </row>
        <row r="90">
          <cell r="BL90">
            <v>331</v>
          </cell>
        </row>
        <row r="91">
          <cell r="BL91">
            <v>169</v>
          </cell>
        </row>
        <row r="92">
          <cell r="BL92">
            <v>144</v>
          </cell>
        </row>
        <row r="93">
          <cell r="BL93">
            <v>262</v>
          </cell>
        </row>
        <row r="94">
          <cell r="BL94">
            <v>146</v>
          </cell>
        </row>
        <row r="95">
          <cell r="BL95">
            <v>211</v>
          </cell>
        </row>
        <row r="96">
          <cell r="BL96">
            <v>370</v>
          </cell>
        </row>
        <row r="97">
          <cell r="BL97">
            <v>198</v>
          </cell>
        </row>
        <row r="98">
          <cell r="BL98">
            <v>182</v>
          </cell>
        </row>
        <row r="99">
          <cell r="BL99">
            <v>155</v>
          </cell>
        </row>
        <row r="100">
          <cell r="BL100">
            <v>134</v>
          </cell>
        </row>
        <row r="101">
          <cell r="BL101">
            <v>105</v>
          </cell>
        </row>
        <row r="102">
          <cell r="BL102">
            <v>0</v>
          </cell>
        </row>
        <row r="103">
          <cell r="BL103">
            <v>0</v>
          </cell>
        </row>
        <row r="104">
          <cell r="BL104">
            <v>0</v>
          </cell>
        </row>
        <row r="105">
          <cell r="BL105">
            <v>166</v>
          </cell>
        </row>
        <row r="106">
          <cell r="BL106">
            <v>355</v>
          </cell>
        </row>
        <row r="107">
          <cell r="BL107">
            <v>286</v>
          </cell>
        </row>
        <row r="108">
          <cell r="BL108">
            <v>175</v>
          </cell>
        </row>
        <row r="109">
          <cell r="BL109">
            <v>157</v>
          </cell>
        </row>
        <row r="110">
          <cell r="BL110">
            <v>179</v>
          </cell>
        </row>
        <row r="111">
          <cell r="BL111">
            <v>288</v>
          </cell>
        </row>
        <row r="112">
          <cell r="BL112">
            <v>229</v>
          </cell>
        </row>
        <row r="113">
          <cell r="BL113">
            <v>282</v>
          </cell>
        </row>
        <row r="114">
          <cell r="BL114">
            <v>275</v>
          </cell>
        </row>
        <row r="115">
          <cell r="BL115">
            <v>110</v>
          </cell>
        </row>
        <row r="116">
          <cell r="BL116">
            <v>82</v>
          </cell>
        </row>
        <row r="117">
          <cell r="BL117">
            <v>95</v>
          </cell>
        </row>
        <row r="118">
          <cell r="BL118">
            <v>142</v>
          </cell>
        </row>
        <row r="119">
          <cell r="BL119">
            <v>263</v>
          </cell>
        </row>
        <row r="120">
          <cell r="BL120">
            <v>238</v>
          </cell>
        </row>
        <row r="121">
          <cell r="BL121">
            <v>135</v>
          </cell>
        </row>
        <row r="122">
          <cell r="BL122">
            <v>186</v>
          </cell>
        </row>
        <row r="123">
          <cell r="BL123">
            <v>101</v>
          </cell>
        </row>
        <row r="124">
          <cell r="BL124">
            <v>105</v>
          </cell>
        </row>
        <row r="125">
          <cell r="BL125">
            <v>95</v>
          </cell>
        </row>
        <row r="126">
          <cell r="BL126">
            <v>16</v>
          </cell>
        </row>
        <row r="127">
          <cell r="BL127">
            <v>0</v>
          </cell>
        </row>
        <row r="128">
          <cell r="BL128">
            <v>5</v>
          </cell>
        </row>
        <row r="129">
          <cell r="BL129">
            <v>114</v>
          </cell>
        </row>
        <row r="130">
          <cell r="BL130">
            <v>475</v>
          </cell>
        </row>
        <row r="131">
          <cell r="BL131">
            <v>196</v>
          </cell>
        </row>
        <row r="132">
          <cell r="BL132">
            <v>86</v>
          </cell>
        </row>
        <row r="133">
          <cell r="BL133">
            <v>107</v>
          </cell>
        </row>
        <row r="134">
          <cell r="BL134">
            <v>224</v>
          </cell>
        </row>
        <row r="135">
          <cell r="BL135">
            <v>188</v>
          </cell>
        </row>
        <row r="136">
          <cell r="BL136">
            <v>111</v>
          </cell>
        </row>
        <row r="137">
          <cell r="BL137">
            <v>147</v>
          </cell>
        </row>
        <row r="138">
          <cell r="BL138">
            <v>336</v>
          </cell>
        </row>
        <row r="139">
          <cell r="BL139">
            <v>188</v>
          </cell>
        </row>
        <row r="140">
          <cell r="BL140">
            <v>131</v>
          </cell>
        </row>
        <row r="141">
          <cell r="BL141">
            <v>176</v>
          </cell>
        </row>
        <row r="142">
          <cell r="BL142">
            <v>190</v>
          </cell>
        </row>
        <row r="143">
          <cell r="BL143">
            <v>176</v>
          </cell>
        </row>
        <row r="144">
          <cell r="BL144">
            <v>280</v>
          </cell>
        </row>
        <row r="145">
          <cell r="BL145">
            <v>160</v>
          </cell>
        </row>
        <row r="146">
          <cell r="BL146">
            <v>150</v>
          </cell>
        </row>
        <row r="147">
          <cell r="BL147">
            <v>181</v>
          </cell>
        </row>
        <row r="148">
          <cell r="AF148">
            <v>0</v>
          </cell>
          <cell r="BL148">
            <v>174</v>
          </cell>
        </row>
        <row r="149">
          <cell r="AF149">
            <v>0</v>
          </cell>
          <cell r="BL149">
            <v>167</v>
          </cell>
        </row>
        <row r="150">
          <cell r="AF150">
            <v>0</v>
          </cell>
          <cell r="BL150">
            <v>34</v>
          </cell>
        </row>
        <row r="151">
          <cell r="AF151">
            <v>0</v>
          </cell>
          <cell r="BL151">
            <v>0</v>
          </cell>
        </row>
        <row r="152">
          <cell r="AF152">
            <v>0</v>
          </cell>
          <cell r="BL152">
            <v>0</v>
          </cell>
        </row>
        <row r="153">
          <cell r="AF153">
            <v>0</v>
          </cell>
          <cell r="BL153">
            <v>84</v>
          </cell>
        </row>
        <row r="154">
          <cell r="AF154">
            <v>0</v>
          </cell>
          <cell r="BL154">
            <v>381</v>
          </cell>
        </row>
        <row r="155">
          <cell r="AF155">
            <v>0</v>
          </cell>
          <cell r="BL155">
            <v>275</v>
          </cell>
        </row>
        <row r="156">
          <cell r="AF156">
            <v>0</v>
          </cell>
          <cell r="BL156">
            <v>239</v>
          </cell>
        </row>
        <row r="157">
          <cell r="AF157">
            <v>0</v>
          </cell>
          <cell r="BL157">
            <v>175</v>
          </cell>
        </row>
        <row r="158">
          <cell r="AF158">
            <v>0</v>
          </cell>
          <cell r="BL158">
            <v>219</v>
          </cell>
        </row>
        <row r="159">
          <cell r="AF159">
            <v>49</v>
          </cell>
          <cell r="BL159">
            <v>218</v>
          </cell>
        </row>
        <row r="160">
          <cell r="AF160">
            <v>46</v>
          </cell>
          <cell r="BL160">
            <v>165</v>
          </cell>
        </row>
        <row r="161">
          <cell r="AF161">
            <v>42</v>
          </cell>
          <cell r="BL161">
            <v>79</v>
          </cell>
        </row>
        <row r="162">
          <cell r="AF162">
            <v>38</v>
          </cell>
          <cell r="BL162">
            <v>181</v>
          </cell>
        </row>
        <row r="163">
          <cell r="AF163">
            <v>35</v>
          </cell>
          <cell r="BL163">
            <v>212</v>
          </cell>
        </row>
        <row r="164">
          <cell r="AF164">
            <v>39</v>
          </cell>
          <cell r="BL164">
            <v>62</v>
          </cell>
        </row>
        <row r="165">
          <cell r="AF165">
            <v>44</v>
          </cell>
          <cell r="BL165">
            <v>186</v>
          </cell>
        </row>
        <row r="166">
          <cell r="AF166">
            <v>40</v>
          </cell>
          <cell r="BL166">
            <v>107</v>
          </cell>
        </row>
        <row r="167">
          <cell r="AF167">
            <v>34</v>
          </cell>
          <cell r="BL167">
            <v>161</v>
          </cell>
        </row>
        <row r="168">
          <cell r="AF168">
            <v>39</v>
          </cell>
          <cell r="BL168">
            <v>376</v>
          </cell>
        </row>
        <row r="169">
          <cell r="AF169">
            <v>34</v>
          </cell>
          <cell r="BL169">
            <v>106</v>
          </cell>
        </row>
        <row r="170">
          <cell r="AF170">
            <v>32</v>
          </cell>
          <cell r="BL170">
            <v>118</v>
          </cell>
        </row>
        <row r="171">
          <cell r="AF171">
            <v>27</v>
          </cell>
          <cell r="BL171">
            <v>110</v>
          </cell>
        </row>
        <row r="172">
          <cell r="AF172">
            <v>26</v>
          </cell>
          <cell r="BL172">
            <v>92</v>
          </cell>
        </row>
        <row r="173">
          <cell r="AF173">
            <v>25</v>
          </cell>
          <cell r="BL173">
            <v>97</v>
          </cell>
        </row>
        <row r="174">
          <cell r="AF174">
            <v>25</v>
          </cell>
          <cell r="BL174">
            <v>37</v>
          </cell>
        </row>
        <row r="175">
          <cell r="AF175">
            <v>25</v>
          </cell>
          <cell r="BL175">
            <v>0</v>
          </cell>
        </row>
        <row r="176">
          <cell r="AF176">
            <v>30</v>
          </cell>
          <cell r="BL176">
            <v>13</v>
          </cell>
        </row>
        <row r="177">
          <cell r="AF177">
            <v>47</v>
          </cell>
          <cell r="BL177">
            <v>174</v>
          </cell>
        </row>
        <row r="178">
          <cell r="AF178">
            <v>58</v>
          </cell>
          <cell r="BL178">
            <v>311</v>
          </cell>
        </row>
        <row r="179">
          <cell r="AF179">
            <v>53</v>
          </cell>
          <cell r="BL179">
            <v>223</v>
          </cell>
        </row>
        <row r="180">
          <cell r="AF180">
            <v>52</v>
          </cell>
          <cell r="BL180">
            <v>303</v>
          </cell>
        </row>
        <row r="181">
          <cell r="AF181">
            <v>49</v>
          </cell>
          <cell r="BL181">
            <v>95</v>
          </cell>
        </row>
        <row r="182">
          <cell r="AF182">
            <v>44</v>
          </cell>
          <cell r="BL182">
            <v>100</v>
          </cell>
        </row>
        <row r="183">
          <cell r="AF183">
            <v>46</v>
          </cell>
          <cell r="BL183">
            <v>85</v>
          </cell>
        </row>
        <row r="184">
          <cell r="AF184">
            <v>42</v>
          </cell>
          <cell r="BL184">
            <v>166</v>
          </cell>
        </row>
        <row r="185">
          <cell r="AF185">
            <v>37</v>
          </cell>
          <cell r="BL185">
            <v>167</v>
          </cell>
        </row>
        <row r="186">
          <cell r="AF186">
            <v>34</v>
          </cell>
          <cell r="BL186">
            <v>367</v>
          </cell>
        </row>
        <row r="187">
          <cell r="AF187">
            <v>42</v>
          </cell>
          <cell r="BL187">
            <v>143</v>
          </cell>
        </row>
        <row r="188">
          <cell r="AF188">
            <v>48</v>
          </cell>
          <cell r="BL188">
            <v>172</v>
          </cell>
        </row>
        <row r="189">
          <cell r="AF189">
            <v>54</v>
          </cell>
          <cell r="BL189">
            <v>193</v>
          </cell>
        </row>
        <row r="190">
          <cell r="AF190">
            <v>47</v>
          </cell>
          <cell r="BL190">
            <v>188</v>
          </cell>
        </row>
        <row r="191">
          <cell r="AF191">
            <v>42</v>
          </cell>
          <cell r="BL191">
            <v>333</v>
          </cell>
        </row>
        <row r="192">
          <cell r="AF192">
            <v>40</v>
          </cell>
          <cell r="BL192">
            <v>269</v>
          </cell>
        </row>
        <row r="193">
          <cell r="AF193">
            <v>34</v>
          </cell>
          <cell r="BL193">
            <v>67</v>
          </cell>
        </row>
        <row r="194">
          <cell r="AF194">
            <v>32</v>
          </cell>
          <cell r="BL194">
            <v>173</v>
          </cell>
        </row>
        <row r="195">
          <cell r="AF195">
            <v>28</v>
          </cell>
          <cell r="BL195">
            <v>213</v>
          </cell>
        </row>
        <row r="196">
          <cell r="AF196">
            <v>26</v>
          </cell>
          <cell r="BL196">
            <v>138</v>
          </cell>
        </row>
        <row r="197">
          <cell r="AF197">
            <v>25</v>
          </cell>
          <cell r="BL197">
            <v>135</v>
          </cell>
        </row>
        <row r="198">
          <cell r="AF198">
            <v>25</v>
          </cell>
          <cell r="BL198">
            <v>132</v>
          </cell>
        </row>
        <row r="199">
          <cell r="AF199">
            <v>25</v>
          </cell>
          <cell r="BL199">
            <v>60</v>
          </cell>
        </row>
        <row r="200">
          <cell r="AF200">
            <v>29</v>
          </cell>
          <cell r="BL200">
            <v>1</v>
          </cell>
        </row>
        <row r="201">
          <cell r="AF201">
            <v>45</v>
          </cell>
          <cell r="BL201">
            <v>72</v>
          </cell>
        </row>
        <row r="202">
          <cell r="AF202">
            <v>54</v>
          </cell>
          <cell r="BL202">
            <v>204</v>
          </cell>
        </row>
        <row r="203">
          <cell r="AF203">
            <v>54</v>
          </cell>
          <cell r="BL203">
            <v>288</v>
          </cell>
        </row>
        <row r="204">
          <cell r="AF204">
            <v>51</v>
          </cell>
          <cell r="BL204">
            <v>292</v>
          </cell>
        </row>
        <row r="205">
          <cell r="AF205">
            <v>49</v>
          </cell>
          <cell r="BL205">
            <v>218</v>
          </cell>
        </row>
        <row r="206">
          <cell r="AF206">
            <v>48</v>
          </cell>
          <cell r="BL206">
            <v>196</v>
          </cell>
        </row>
        <row r="207">
          <cell r="AF207">
            <v>51</v>
          </cell>
          <cell r="BL207">
            <v>369</v>
          </cell>
        </row>
        <row r="208">
          <cell r="AF208">
            <v>46</v>
          </cell>
          <cell r="BL208">
            <v>208</v>
          </cell>
        </row>
        <row r="209">
          <cell r="AF209">
            <v>31</v>
          </cell>
          <cell r="BL209">
            <v>139</v>
          </cell>
        </row>
        <row r="210">
          <cell r="AF210">
            <v>31</v>
          </cell>
          <cell r="BL210">
            <v>111</v>
          </cell>
        </row>
        <row r="211">
          <cell r="AF211">
            <v>34</v>
          </cell>
          <cell r="BL211">
            <v>127</v>
          </cell>
        </row>
        <row r="212">
          <cell r="AF212">
            <v>45</v>
          </cell>
          <cell r="BL212">
            <v>161</v>
          </cell>
        </row>
        <row r="213">
          <cell r="AF213">
            <v>47</v>
          </cell>
          <cell r="BL213">
            <v>142</v>
          </cell>
        </row>
        <row r="214">
          <cell r="AF214">
            <v>45</v>
          </cell>
          <cell r="BL214">
            <v>272</v>
          </cell>
        </row>
        <row r="215">
          <cell r="AF215">
            <v>45</v>
          </cell>
          <cell r="BL215">
            <v>123</v>
          </cell>
        </row>
        <row r="216">
          <cell r="AF216">
            <v>42</v>
          </cell>
          <cell r="BL216">
            <v>182</v>
          </cell>
        </row>
        <row r="217">
          <cell r="AF217">
            <v>36</v>
          </cell>
          <cell r="BL217">
            <v>61</v>
          </cell>
        </row>
        <row r="218">
          <cell r="AF218">
            <v>32</v>
          </cell>
          <cell r="BL218">
            <v>28</v>
          </cell>
        </row>
        <row r="219">
          <cell r="AF219">
            <v>29</v>
          </cell>
          <cell r="BL219">
            <v>58</v>
          </cell>
        </row>
        <row r="220">
          <cell r="AF220">
            <v>26</v>
          </cell>
          <cell r="BL220">
            <v>191</v>
          </cell>
        </row>
        <row r="221">
          <cell r="AF221">
            <v>24</v>
          </cell>
          <cell r="BL221">
            <v>0</v>
          </cell>
        </row>
        <row r="222">
          <cell r="AF222">
            <v>24</v>
          </cell>
          <cell r="BL222">
            <v>0</v>
          </cell>
        </row>
        <row r="223">
          <cell r="AF223">
            <v>25</v>
          </cell>
          <cell r="BL223">
            <v>13</v>
          </cell>
        </row>
        <row r="224">
          <cell r="AF224">
            <v>28</v>
          </cell>
          <cell r="BL224">
            <v>0</v>
          </cell>
        </row>
        <row r="225">
          <cell r="AF225">
            <v>36</v>
          </cell>
          <cell r="BL225">
            <v>35</v>
          </cell>
        </row>
        <row r="226">
          <cell r="AF226">
            <v>43</v>
          </cell>
          <cell r="BL226">
            <v>207</v>
          </cell>
        </row>
        <row r="227">
          <cell r="AF227">
            <v>51</v>
          </cell>
          <cell r="BL227">
            <v>149</v>
          </cell>
        </row>
        <row r="228">
          <cell r="AF228">
            <v>49</v>
          </cell>
          <cell r="BL228">
            <v>162</v>
          </cell>
        </row>
        <row r="229">
          <cell r="AF229">
            <v>41</v>
          </cell>
          <cell r="BL229">
            <v>429</v>
          </cell>
        </row>
        <row r="230">
          <cell r="AF230">
            <v>48</v>
          </cell>
          <cell r="BL230">
            <v>276</v>
          </cell>
        </row>
        <row r="231">
          <cell r="AF231">
            <v>56</v>
          </cell>
          <cell r="BL231">
            <v>161</v>
          </cell>
        </row>
        <row r="232">
          <cell r="AF232">
            <v>50</v>
          </cell>
          <cell r="BL232">
            <v>211</v>
          </cell>
        </row>
        <row r="233">
          <cell r="AF233">
            <v>45</v>
          </cell>
          <cell r="BL233">
            <v>181</v>
          </cell>
        </row>
        <row r="234">
          <cell r="AF234">
            <v>41</v>
          </cell>
          <cell r="BL234">
            <v>185</v>
          </cell>
        </row>
        <row r="235">
          <cell r="AF235">
            <v>44</v>
          </cell>
          <cell r="BL235">
            <v>214</v>
          </cell>
        </row>
        <row r="236">
          <cell r="AF236">
            <v>49</v>
          </cell>
          <cell r="BL236">
            <v>110</v>
          </cell>
        </row>
        <row r="237">
          <cell r="AF237">
            <v>49</v>
          </cell>
          <cell r="BL237">
            <v>194</v>
          </cell>
        </row>
        <row r="238">
          <cell r="AF238">
            <v>49</v>
          </cell>
          <cell r="BL238">
            <v>249</v>
          </cell>
        </row>
        <row r="239">
          <cell r="AF239">
            <v>43</v>
          </cell>
          <cell r="BL239">
            <v>465</v>
          </cell>
        </row>
        <row r="240">
          <cell r="AF240">
            <v>39</v>
          </cell>
          <cell r="BL240">
            <v>434</v>
          </cell>
        </row>
        <row r="241">
          <cell r="AF241">
            <v>36</v>
          </cell>
          <cell r="BL241">
            <v>274</v>
          </cell>
        </row>
        <row r="242">
          <cell r="AF242">
            <v>31</v>
          </cell>
          <cell r="BL242">
            <v>137</v>
          </cell>
        </row>
        <row r="243">
          <cell r="AF243">
            <v>29</v>
          </cell>
          <cell r="BL243">
            <v>112</v>
          </cell>
        </row>
        <row r="244">
          <cell r="AF244">
            <v>27</v>
          </cell>
          <cell r="BL244">
            <v>98</v>
          </cell>
        </row>
        <row r="245">
          <cell r="AF245">
            <v>26</v>
          </cell>
          <cell r="BL245">
            <v>148</v>
          </cell>
        </row>
        <row r="246">
          <cell r="AF246">
            <v>26</v>
          </cell>
          <cell r="BL246">
            <v>0</v>
          </cell>
        </row>
        <row r="247">
          <cell r="AF247">
            <v>27</v>
          </cell>
          <cell r="BL247">
            <v>0</v>
          </cell>
        </row>
        <row r="248">
          <cell r="AF248">
            <v>29</v>
          </cell>
          <cell r="BL248">
            <v>0</v>
          </cell>
        </row>
        <row r="249">
          <cell r="AF249">
            <v>44</v>
          </cell>
          <cell r="BL249">
            <v>81</v>
          </cell>
        </row>
        <row r="250">
          <cell r="AF250">
            <v>47</v>
          </cell>
          <cell r="BL250">
            <v>383</v>
          </cell>
        </row>
        <row r="251">
          <cell r="AF251">
            <v>41</v>
          </cell>
          <cell r="BL251">
            <v>226</v>
          </cell>
        </row>
        <row r="252">
          <cell r="AF252">
            <v>42</v>
          </cell>
          <cell r="BL252">
            <v>128</v>
          </cell>
        </row>
        <row r="253">
          <cell r="AF253">
            <v>48</v>
          </cell>
          <cell r="BL253">
            <v>122</v>
          </cell>
        </row>
        <row r="254">
          <cell r="AF254">
            <v>45</v>
          </cell>
          <cell r="BL254">
            <v>91</v>
          </cell>
        </row>
        <row r="255">
          <cell r="AF255">
            <v>47</v>
          </cell>
          <cell r="BL255">
            <v>134</v>
          </cell>
        </row>
        <row r="256">
          <cell r="AF256">
            <v>45</v>
          </cell>
          <cell r="BL256">
            <v>253</v>
          </cell>
        </row>
        <row r="257">
          <cell r="AF257">
            <v>38</v>
          </cell>
          <cell r="BL257">
            <v>245</v>
          </cell>
        </row>
        <row r="258">
          <cell r="AF258">
            <v>41</v>
          </cell>
          <cell r="BL258">
            <v>214</v>
          </cell>
        </row>
        <row r="259">
          <cell r="AF259">
            <v>42</v>
          </cell>
          <cell r="BL259">
            <v>146</v>
          </cell>
        </row>
        <row r="260">
          <cell r="AF260">
            <v>42</v>
          </cell>
          <cell r="BL260">
            <v>134</v>
          </cell>
        </row>
        <row r="261">
          <cell r="AF261">
            <v>46</v>
          </cell>
          <cell r="BL261">
            <v>222</v>
          </cell>
        </row>
        <row r="262">
          <cell r="AF262">
            <v>46</v>
          </cell>
          <cell r="BL262">
            <v>246</v>
          </cell>
        </row>
        <row r="263">
          <cell r="AF263">
            <v>40</v>
          </cell>
          <cell r="BL263">
            <v>314</v>
          </cell>
        </row>
        <row r="264">
          <cell r="AF264">
            <v>34</v>
          </cell>
          <cell r="BL264">
            <v>148</v>
          </cell>
        </row>
        <row r="265">
          <cell r="AF265">
            <v>36</v>
          </cell>
          <cell r="BL265">
            <v>175</v>
          </cell>
        </row>
        <row r="266">
          <cell r="AF266">
            <v>31</v>
          </cell>
          <cell r="BL266">
            <v>71</v>
          </cell>
        </row>
        <row r="267">
          <cell r="AF267">
            <v>28</v>
          </cell>
          <cell r="BL267">
            <v>50</v>
          </cell>
        </row>
        <row r="268">
          <cell r="AF268">
            <v>25</v>
          </cell>
          <cell r="BL268">
            <v>0</v>
          </cell>
        </row>
        <row r="269">
          <cell r="AF269">
            <v>26</v>
          </cell>
          <cell r="BL269">
            <v>0</v>
          </cell>
        </row>
        <row r="270">
          <cell r="AF270">
            <v>23</v>
          </cell>
          <cell r="BL270">
            <v>0</v>
          </cell>
        </row>
        <row r="271">
          <cell r="AF271">
            <v>25</v>
          </cell>
          <cell r="BL271">
            <v>0</v>
          </cell>
        </row>
        <row r="272">
          <cell r="AF272">
            <v>27</v>
          </cell>
          <cell r="BL272">
            <v>23</v>
          </cell>
        </row>
        <row r="273">
          <cell r="AF273">
            <v>40</v>
          </cell>
          <cell r="BL273">
            <v>283</v>
          </cell>
        </row>
        <row r="274">
          <cell r="AF274">
            <v>51</v>
          </cell>
          <cell r="BL274">
            <v>290</v>
          </cell>
        </row>
        <row r="275">
          <cell r="AF275">
            <v>44</v>
          </cell>
          <cell r="BL275">
            <v>156</v>
          </cell>
        </row>
        <row r="276">
          <cell r="AF276">
            <v>43</v>
          </cell>
          <cell r="BL276">
            <v>150</v>
          </cell>
        </row>
        <row r="277">
          <cell r="AF277">
            <v>48</v>
          </cell>
          <cell r="BL277">
            <v>213</v>
          </cell>
        </row>
        <row r="278">
          <cell r="AF278">
            <v>44</v>
          </cell>
          <cell r="BL278">
            <v>331</v>
          </cell>
        </row>
        <row r="279">
          <cell r="AF279">
            <v>46</v>
          </cell>
          <cell r="BL279">
            <v>171</v>
          </cell>
        </row>
        <row r="280">
          <cell r="AF280">
            <v>46</v>
          </cell>
          <cell r="BL280">
            <v>242</v>
          </cell>
        </row>
        <row r="281">
          <cell r="AF281">
            <v>44</v>
          </cell>
          <cell r="BL281">
            <v>78</v>
          </cell>
        </row>
        <row r="282">
          <cell r="AF282">
            <v>44</v>
          </cell>
          <cell r="BL282">
            <v>82</v>
          </cell>
        </row>
        <row r="283">
          <cell r="AF283">
            <v>33</v>
          </cell>
          <cell r="BL283">
            <v>103</v>
          </cell>
        </row>
        <row r="284">
          <cell r="AF284">
            <v>29</v>
          </cell>
          <cell r="BL284">
            <v>142</v>
          </cell>
        </row>
        <row r="285">
          <cell r="AF285">
            <v>37</v>
          </cell>
          <cell r="BL285">
            <v>124</v>
          </cell>
        </row>
        <row r="286">
          <cell r="AF286">
            <v>41</v>
          </cell>
          <cell r="BL286">
            <v>288</v>
          </cell>
        </row>
        <row r="287">
          <cell r="AF287">
            <v>32</v>
          </cell>
          <cell r="BL287">
            <v>214</v>
          </cell>
        </row>
        <row r="288">
          <cell r="AF288">
            <v>35</v>
          </cell>
          <cell r="BL288">
            <v>320</v>
          </cell>
        </row>
        <row r="289">
          <cell r="AF289">
            <v>32</v>
          </cell>
          <cell r="BL289">
            <v>207</v>
          </cell>
        </row>
        <row r="290">
          <cell r="AF290">
            <v>30</v>
          </cell>
          <cell r="BL290">
            <v>219</v>
          </cell>
        </row>
        <row r="291">
          <cell r="AF291">
            <v>26</v>
          </cell>
          <cell r="BL291">
            <v>128</v>
          </cell>
        </row>
        <row r="292">
          <cell r="AF292">
            <v>24</v>
          </cell>
          <cell r="BL292">
            <v>249</v>
          </cell>
        </row>
        <row r="293">
          <cell r="AF293">
            <v>25</v>
          </cell>
          <cell r="BL293">
            <v>117</v>
          </cell>
        </row>
        <row r="294">
          <cell r="AF294">
            <v>25</v>
          </cell>
          <cell r="BL294">
            <v>86</v>
          </cell>
        </row>
        <row r="295">
          <cell r="AF295">
            <v>26</v>
          </cell>
          <cell r="BL295">
            <v>0</v>
          </cell>
        </row>
        <row r="296">
          <cell r="AF296">
            <v>29</v>
          </cell>
          <cell r="BL296">
            <v>1</v>
          </cell>
        </row>
        <row r="297">
          <cell r="AF297">
            <v>45</v>
          </cell>
          <cell r="BL297">
            <v>65</v>
          </cell>
        </row>
        <row r="298">
          <cell r="AF298">
            <v>53</v>
          </cell>
          <cell r="BL298">
            <v>203</v>
          </cell>
        </row>
        <row r="299">
          <cell r="AF299">
            <v>45</v>
          </cell>
          <cell r="BL299">
            <v>94</v>
          </cell>
        </row>
        <row r="300">
          <cell r="AF300">
            <v>37</v>
          </cell>
          <cell r="BL300">
            <v>80</v>
          </cell>
        </row>
        <row r="301">
          <cell r="AF301">
            <v>43</v>
          </cell>
          <cell r="BL301">
            <v>354</v>
          </cell>
        </row>
        <row r="302">
          <cell r="AF302">
            <v>46</v>
          </cell>
          <cell r="BL302">
            <v>142</v>
          </cell>
        </row>
        <row r="303">
          <cell r="AF303">
            <v>35</v>
          </cell>
          <cell r="BL303">
            <v>101</v>
          </cell>
        </row>
        <row r="304">
          <cell r="AF304">
            <v>37</v>
          </cell>
          <cell r="BL304">
            <v>130</v>
          </cell>
        </row>
        <row r="305">
          <cell r="AF305">
            <v>39</v>
          </cell>
          <cell r="BL305">
            <v>197</v>
          </cell>
        </row>
        <row r="306">
          <cell r="AF306">
            <v>48</v>
          </cell>
          <cell r="BL306">
            <v>133</v>
          </cell>
        </row>
        <row r="307">
          <cell r="AF307">
            <v>45</v>
          </cell>
          <cell r="BL307">
            <v>394</v>
          </cell>
        </row>
        <row r="308">
          <cell r="AF308">
            <v>53</v>
          </cell>
          <cell r="BL308">
            <v>150</v>
          </cell>
        </row>
        <row r="309">
          <cell r="AF309">
            <v>53</v>
          </cell>
          <cell r="BL309">
            <v>170</v>
          </cell>
        </row>
        <row r="310">
          <cell r="AF310">
            <v>49</v>
          </cell>
          <cell r="BL310">
            <v>261</v>
          </cell>
        </row>
        <row r="311">
          <cell r="AF311">
            <v>41</v>
          </cell>
          <cell r="BL311">
            <v>225</v>
          </cell>
        </row>
        <row r="312">
          <cell r="AF312">
            <v>29</v>
          </cell>
          <cell r="BL312">
            <v>371</v>
          </cell>
        </row>
        <row r="313">
          <cell r="AF313">
            <v>23</v>
          </cell>
          <cell r="BL313">
            <v>123</v>
          </cell>
        </row>
        <row r="314">
          <cell r="AF314">
            <v>22</v>
          </cell>
          <cell r="BL314">
            <v>58</v>
          </cell>
        </row>
        <row r="315">
          <cell r="AF315">
            <v>15</v>
          </cell>
          <cell r="BL315">
            <v>11</v>
          </cell>
        </row>
        <row r="316">
          <cell r="AF316">
            <v>17</v>
          </cell>
          <cell r="BL316">
            <v>7</v>
          </cell>
        </row>
        <row r="317">
          <cell r="AF317">
            <v>15</v>
          </cell>
          <cell r="BL317">
            <v>3</v>
          </cell>
        </row>
        <row r="318">
          <cell r="AF318">
            <v>15</v>
          </cell>
          <cell r="BL318">
            <v>0</v>
          </cell>
        </row>
        <row r="319">
          <cell r="AF319">
            <v>22</v>
          </cell>
          <cell r="BL319">
            <v>20</v>
          </cell>
        </row>
        <row r="320">
          <cell r="AF320">
            <v>19</v>
          </cell>
          <cell r="BL320">
            <v>31</v>
          </cell>
        </row>
        <row r="321">
          <cell r="AF321">
            <v>43</v>
          </cell>
          <cell r="BL321">
            <v>69</v>
          </cell>
        </row>
        <row r="322">
          <cell r="AF322">
            <v>58</v>
          </cell>
          <cell r="BL322">
            <v>367</v>
          </cell>
        </row>
        <row r="323">
          <cell r="AF323">
            <v>51</v>
          </cell>
          <cell r="BL323">
            <v>286</v>
          </cell>
        </row>
        <row r="324">
          <cell r="AF324">
            <v>49</v>
          </cell>
          <cell r="BL324">
            <v>324</v>
          </cell>
        </row>
        <row r="325">
          <cell r="AF325">
            <v>50</v>
          </cell>
          <cell r="BL325">
            <v>179</v>
          </cell>
        </row>
        <row r="326">
          <cell r="AF326">
            <v>46</v>
          </cell>
          <cell r="BL326">
            <v>216</v>
          </cell>
        </row>
        <row r="327">
          <cell r="AF327">
            <v>49</v>
          </cell>
          <cell r="BL327">
            <v>172</v>
          </cell>
        </row>
        <row r="328">
          <cell r="AF328">
            <v>48</v>
          </cell>
          <cell r="BL328">
            <v>184</v>
          </cell>
        </row>
        <row r="329">
          <cell r="AF329">
            <v>44</v>
          </cell>
          <cell r="BL329">
            <v>154</v>
          </cell>
        </row>
        <row r="330">
          <cell r="AF330">
            <v>45</v>
          </cell>
          <cell r="BL330">
            <v>320</v>
          </cell>
        </row>
        <row r="331">
          <cell r="AF331">
            <v>42</v>
          </cell>
          <cell r="BL331">
            <v>202</v>
          </cell>
        </row>
        <row r="332">
          <cell r="AF332">
            <v>45</v>
          </cell>
          <cell r="BL332">
            <v>159</v>
          </cell>
        </row>
        <row r="333">
          <cell r="AF333">
            <v>50</v>
          </cell>
          <cell r="BL333">
            <v>224</v>
          </cell>
        </row>
        <row r="334">
          <cell r="AF334">
            <v>49</v>
          </cell>
          <cell r="BL334">
            <v>276</v>
          </cell>
        </row>
        <row r="335">
          <cell r="AF335">
            <v>41</v>
          </cell>
          <cell r="BL335">
            <v>301</v>
          </cell>
        </row>
        <row r="336">
          <cell r="AF336">
            <v>39</v>
          </cell>
          <cell r="BL336">
            <v>497</v>
          </cell>
        </row>
        <row r="337">
          <cell r="AF337">
            <v>32</v>
          </cell>
          <cell r="BL337">
            <v>221</v>
          </cell>
        </row>
        <row r="338">
          <cell r="AF338">
            <v>30</v>
          </cell>
          <cell r="BL338">
            <v>129</v>
          </cell>
        </row>
        <row r="339">
          <cell r="AF339">
            <v>27</v>
          </cell>
          <cell r="BL339">
            <v>81</v>
          </cell>
        </row>
        <row r="340">
          <cell r="AF340">
            <v>25</v>
          </cell>
          <cell r="BL340">
            <v>7</v>
          </cell>
        </row>
        <row r="341">
          <cell r="AF341">
            <v>25</v>
          </cell>
          <cell r="BL341">
            <v>70</v>
          </cell>
        </row>
        <row r="342">
          <cell r="AF342">
            <v>24</v>
          </cell>
          <cell r="BL342">
            <v>83</v>
          </cell>
        </row>
        <row r="343">
          <cell r="AF343">
            <v>25</v>
          </cell>
          <cell r="BL343">
            <v>83</v>
          </cell>
        </row>
        <row r="344">
          <cell r="AF344">
            <v>30</v>
          </cell>
          <cell r="BL344">
            <v>91</v>
          </cell>
        </row>
        <row r="345">
          <cell r="AF345">
            <v>46</v>
          </cell>
          <cell r="BL345">
            <v>141</v>
          </cell>
        </row>
        <row r="346">
          <cell r="AF346">
            <v>56</v>
          </cell>
          <cell r="BL346">
            <v>347</v>
          </cell>
        </row>
        <row r="347">
          <cell r="AF347">
            <v>52</v>
          </cell>
          <cell r="BL347">
            <v>354</v>
          </cell>
        </row>
        <row r="348">
          <cell r="AF348">
            <v>54</v>
          </cell>
          <cell r="BL348">
            <v>107</v>
          </cell>
        </row>
        <row r="349">
          <cell r="AF349">
            <v>50</v>
          </cell>
          <cell r="BL349">
            <v>211</v>
          </cell>
        </row>
        <row r="350">
          <cell r="AF350">
            <v>53</v>
          </cell>
          <cell r="BL350">
            <v>134</v>
          </cell>
        </row>
        <row r="351">
          <cell r="AF351">
            <v>52</v>
          </cell>
          <cell r="BL351">
            <v>142</v>
          </cell>
        </row>
        <row r="352">
          <cell r="AF352">
            <v>50</v>
          </cell>
          <cell r="BL352">
            <v>96</v>
          </cell>
        </row>
        <row r="353">
          <cell r="AF353">
            <v>44</v>
          </cell>
          <cell r="BL353">
            <v>189</v>
          </cell>
        </row>
        <row r="354">
          <cell r="AF354">
            <v>44</v>
          </cell>
          <cell r="BL354">
            <v>219</v>
          </cell>
        </row>
        <row r="355">
          <cell r="AF355">
            <v>41</v>
          </cell>
          <cell r="BL355">
            <v>170</v>
          </cell>
        </row>
        <row r="356">
          <cell r="AF356">
            <v>44</v>
          </cell>
          <cell r="BL356">
            <v>206</v>
          </cell>
        </row>
        <row r="357">
          <cell r="AF357">
            <v>51</v>
          </cell>
          <cell r="BL357">
            <v>161</v>
          </cell>
        </row>
        <row r="358">
          <cell r="AF358">
            <v>49</v>
          </cell>
          <cell r="BL358">
            <v>157</v>
          </cell>
        </row>
        <row r="359">
          <cell r="AF359">
            <v>44</v>
          </cell>
          <cell r="BL359">
            <v>288</v>
          </cell>
        </row>
        <row r="360">
          <cell r="AF360">
            <v>42</v>
          </cell>
          <cell r="BL360">
            <v>313</v>
          </cell>
        </row>
        <row r="361">
          <cell r="AF361">
            <v>38</v>
          </cell>
          <cell r="BL361">
            <v>160</v>
          </cell>
        </row>
        <row r="362">
          <cell r="AF362">
            <v>32</v>
          </cell>
          <cell r="BL362">
            <v>106</v>
          </cell>
        </row>
        <row r="363">
          <cell r="AF363">
            <v>28</v>
          </cell>
          <cell r="BL363">
            <v>46</v>
          </cell>
        </row>
        <row r="364">
          <cell r="AF364">
            <v>26</v>
          </cell>
          <cell r="BL364">
            <v>102</v>
          </cell>
        </row>
        <row r="365">
          <cell r="AF365">
            <v>22</v>
          </cell>
          <cell r="BL365">
            <v>0</v>
          </cell>
        </row>
        <row r="366">
          <cell r="AF366">
            <v>23</v>
          </cell>
          <cell r="BL366">
            <v>0</v>
          </cell>
        </row>
        <row r="367">
          <cell r="AF367">
            <v>25</v>
          </cell>
          <cell r="BL367">
            <v>0</v>
          </cell>
        </row>
        <row r="368">
          <cell r="AF368">
            <v>31</v>
          </cell>
          <cell r="BL368">
            <v>4</v>
          </cell>
        </row>
        <row r="369">
          <cell r="AF369">
            <v>46</v>
          </cell>
          <cell r="BL369">
            <v>57</v>
          </cell>
        </row>
        <row r="370">
          <cell r="AF370">
            <v>53</v>
          </cell>
          <cell r="BL370">
            <v>246</v>
          </cell>
        </row>
        <row r="371">
          <cell r="AF371">
            <v>50</v>
          </cell>
          <cell r="BL371">
            <v>216</v>
          </cell>
        </row>
        <row r="372">
          <cell r="AF372">
            <v>39</v>
          </cell>
          <cell r="BL372">
            <v>200</v>
          </cell>
        </row>
        <row r="373">
          <cell r="AF373">
            <v>42</v>
          </cell>
          <cell r="BL373">
            <v>134</v>
          </cell>
        </row>
        <row r="374">
          <cell r="AF374">
            <v>49</v>
          </cell>
          <cell r="BL374">
            <v>129</v>
          </cell>
        </row>
        <row r="375">
          <cell r="AF375">
            <v>49</v>
          </cell>
          <cell r="BL375">
            <v>372</v>
          </cell>
        </row>
        <row r="376">
          <cell r="AF376">
            <v>48</v>
          </cell>
          <cell r="BL376">
            <v>180</v>
          </cell>
        </row>
        <row r="377">
          <cell r="AF377">
            <v>46</v>
          </cell>
          <cell r="BL377">
            <v>155</v>
          </cell>
        </row>
        <row r="378">
          <cell r="AF378">
            <v>42</v>
          </cell>
          <cell r="BL378">
            <v>145</v>
          </cell>
        </row>
        <row r="379">
          <cell r="AF379">
            <v>35</v>
          </cell>
          <cell r="BL379">
            <v>129</v>
          </cell>
        </row>
        <row r="380">
          <cell r="AF380">
            <v>46</v>
          </cell>
          <cell r="BL380">
            <v>140</v>
          </cell>
        </row>
        <row r="381">
          <cell r="AF381">
            <v>49</v>
          </cell>
          <cell r="BL381">
            <v>473</v>
          </cell>
        </row>
        <row r="382">
          <cell r="AF382">
            <v>43</v>
          </cell>
          <cell r="BL382">
            <v>256</v>
          </cell>
        </row>
        <row r="383">
          <cell r="AF383">
            <v>43</v>
          </cell>
          <cell r="BL383">
            <v>230</v>
          </cell>
        </row>
        <row r="384">
          <cell r="AF384">
            <v>42</v>
          </cell>
          <cell r="BL384">
            <v>240</v>
          </cell>
        </row>
        <row r="385">
          <cell r="AF385">
            <v>37</v>
          </cell>
          <cell r="BL385">
            <v>196</v>
          </cell>
        </row>
        <row r="386">
          <cell r="AF386">
            <v>35</v>
          </cell>
          <cell r="BL386">
            <v>183</v>
          </cell>
        </row>
        <row r="387">
          <cell r="AF387">
            <v>32</v>
          </cell>
          <cell r="BL387">
            <v>133</v>
          </cell>
        </row>
        <row r="388">
          <cell r="AF388">
            <v>29</v>
          </cell>
          <cell r="BL388">
            <v>5</v>
          </cell>
        </row>
        <row r="389">
          <cell r="AF389">
            <v>29</v>
          </cell>
          <cell r="BL389">
            <v>0</v>
          </cell>
        </row>
        <row r="390">
          <cell r="AF390">
            <v>28</v>
          </cell>
          <cell r="BL390">
            <v>0</v>
          </cell>
        </row>
        <row r="391">
          <cell r="AF391">
            <v>29</v>
          </cell>
          <cell r="BL391">
            <v>0</v>
          </cell>
        </row>
        <row r="392">
          <cell r="AF392">
            <v>30</v>
          </cell>
          <cell r="BL392">
            <v>2</v>
          </cell>
        </row>
        <row r="393">
          <cell r="AF393">
            <v>45</v>
          </cell>
          <cell r="BL393">
            <v>62</v>
          </cell>
        </row>
        <row r="394">
          <cell r="AF394">
            <v>56</v>
          </cell>
          <cell r="BL394">
            <v>117</v>
          </cell>
        </row>
        <row r="395">
          <cell r="AF395">
            <v>58</v>
          </cell>
          <cell r="BL395">
            <v>249</v>
          </cell>
        </row>
        <row r="396">
          <cell r="AF396">
            <v>58</v>
          </cell>
          <cell r="BL396">
            <v>240</v>
          </cell>
        </row>
        <row r="397">
          <cell r="AF397">
            <v>54</v>
          </cell>
          <cell r="BL397">
            <v>391</v>
          </cell>
        </row>
        <row r="398">
          <cell r="AF398">
            <v>49</v>
          </cell>
          <cell r="BL398">
            <v>253</v>
          </cell>
        </row>
        <row r="399">
          <cell r="AF399">
            <v>51</v>
          </cell>
          <cell r="BL399">
            <v>166</v>
          </cell>
        </row>
        <row r="400">
          <cell r="AF400">
            <v>45</v>
          </cell>
          <cell r="BL400">
            <v>143</v>
          </cell>
        </row>
        <row r="401">
          <cell r="AF401">
            <v>42</v>
          </cell>
          <cell r="BL401">
            <v>157</v>
          </cell>
        </row>
        <row r="402">
          <cell r="AF402">
            <v>42</v>
          </cell>
          <cell r="BL402">
            <v>410</v>
          </cell>
        </row>
        <row r="403">
          <cell r="AF403">
            <v>38</v>
          </cell>
          <cell r="BL403">
            <v>118</v>
          </cell>
        </row>
        <row r="404">
          <cell r="AF404">
            <v>40</v>
          </cell>
          <cell r="BL404">
            <v>74</v>
          </cell>
        </row>
        <row r="405">
          <cell r="AF405">
            <v>52</v>
          </cell>
          <cell r="BL405">
            <v>138</v>
          </cell>
        </row>
        <row r="406">
          <cell r="AF406">
            <v>47</v>
          </cell>
          <cell r="BL406">
            <v>210</v>
          </cell>
        </row>
        <row r="407">
          <cell r="AF407">
            <v>39</v>
          </cell>
          <cell r="BL407">
            <v>317</v>
          </cell>
        </row>
        <row r="408">
          <cell r="AF408">
            <v>36</v>
          </cell>
          <cell r="BL408">
            <v>197</v>
          </cell>
        </row>
        <row r="409">
          <cell r="AF409">
            <v>38</v>
          </cell>
          <cell r="BL409">
            <v>132</v>
          </cell>
        </row>
        <row r="410">
          <cell r="AF410">
            <v>33</v>
          </cell>
          <cell r="BL410">
            <v>140</v>
          </cell>
        </row>
        <row r="411">
          <cell r="AF411">
            <v>30</v>
          </cell>
          <cell r="BL411">
            <v>103</v>
          </cell>
        </row>
        <row r="412">
          <cell r="AF412">
            <v>28</v>
          </cell>
          <cell r="BL412">
            <v>97</v>
          </cell>
        </row>
        <row r="413">
          <cell r="AF413">
            <v>29</v>
          </cell>
          <cell r="BL413">
            <v>92</v>
          </cell>
        </row>
        <row r="414">
          <cell r="AF414">
            <v>27</v>
          </cell>
          <cell r="BL414">
            <v>41</v>
          </cell>
        </row>
        <row r="415">
          <cell r="AF415">
            <v>23</v>
          </cell>
          <cell r="BL415">
            <v>0</v>
          </cell>
        </row>
        <row r="416">
          <cell r="AF416">
            <v>32</v>
          </cell>
          <cell r="BL416">
            <v>23</v>
          </cell>
        </row>
        <row r="417">
          <cell r="AF417">
            <v>47</v>
          </cell>
          <cell r="BL417">
            <v>298</v>
          </cell>
        </row>
        <row r="418">
          <cell r="AF418">
            <v>52</v>
          </cell>
          <cell r="BL418">
            <v>356</v>
          </cell>
        </row>
        <row r="419">
          <cell r="AF419">
            <v>50</v>
          </cell>
          <cell r="BL419">
            <v>132</v>
          </cell>
        </row>
        <row r="420">
          <cell r="AF420">
            <v>52</v>
          </cell>
          <cell r="BL420">
            <v>136</v>
          </cell>
        </row>
        <row r="421">
          <cell r="AF421">
            <v>53</v>
          </cell>
          <cell r="BL421">
            <v>219</v>
          </cell>
        </row>
        <row r="422">
          <cell r="AF422">
            <v>48</v>
          </cell>
          <cell r="BL422">
            <v>275</v>
          </cell>
        </row>
        <row r="423">
          <cell r="AF423">
            <v>50</v>
          </cell>
          <cell r="BL423">
            <v>112</v>
          </cell>
        </row>
        <row r="424">
          <cell r="AF424">
            <v>48</v>
          </cell>
          <cell r="BL424">
            <v>144</v>
          </cell>
        </row>
        <row r="425">
          <cell r="AF425">
            <v>43</v>
          </cell>
          <cell r="BL425">
            <v>318</v>
          </cell>
        </row>
        <row r="426">
          <cell r="AF426">
            <v>39</v>
          </cell>
          <cell r="BL426">
            <v>275</v>
          </cell>
        </row>
        <row r="427">
          <cell r="AF427">
            <v>39</v>
          </cell>
          <cell r="BL427">
            <v>267</v>
          </cell>
        </row>
        <row r="428">
          <cell r="AF428">
            <v>45</v>
          </cell>
          <cell r="BL428">
            <v>301</v>
          </cell>
        </row>
        <row r="429">
          <cell r="AF429">
            <v>51</v>
          </cell>
          <cell r="BL429">
            <v>245</v>
          </cell>
        </row>
        <row r="430">
          <cell r="AF430">
            <v>43</v>
          </cell>
          <cell r="BL430">
            <v>302</v>
          </cell>
        </row>
        <row r="431">
          <cell r="AF431">
            <v>39</v>
          </cell>
          <cell r="BL431">
            <v>140</v>
          </cell>
        </row>
        <row r="432">
          <cell r="AF432">
            <v>37</v>
          </cell>
          <cell r="BL432">
            <v>155</v>
          </cell>
        </row>
        <row r="433">
          <cell r="AF433">
            <v>31</v>
          </cell>
          <cell r="BL433">
            <v>95</v>
          </cell>
        </row>
        <row r="434">
          <cell r="AF434">
            <v>27</v>
          </cell>
          <cell r="BL434">
            <v>158</v>
          </cell>
        </row>
        <row r="435">
          <cell r="AF435">
            <v>25</v>
          </cell>
          <cell r="BL435">
            <v>176</v>
          </cell>
        </row>
        <row r="436">
          <cell r="AF436">
            <v>24</v>
          </cell>
          <cell r="BL436">
            <v>12</v>
          </cell>
        </row>
        <row r="437">
          <cell r="AF437">
            <v>21</v>
          </cell>
          <cell r="BL437">
            <v>0</v>
          </cell>
        </row>
        <row r="438">
          <cell r="AF438">
            <v>22</v>
          </cell>
          <cell r="BL438">
            <v>0</v>
          </cell>
        </row>
        <row r="439">
          <cell r="AF439">
            <v>24</v>
          </cell>
          <cell r="BL439">
            <v>0</v>
          </cell>
        </row>
        <row r="440">
          <cell r="AF440">
            <v>29</v>
          </cell>
          <cell r="BL440">
            <v>102</v>
          </cell>
        </row>
        <row r="441">
          <cell r="AF441">
            <v>47</v>
          </cell>
          <cell r="BL441">
            <v>91</v>
          </cell>
        </row>
        <row r="442">
          <cell r="AF442">
            <v>55</v>
          </cell>
          <cell r="BL442">
            <v>203</v>
          </cell>
        </row>
        <row r="443">
          <cell r="AF443">
            <v>45</v>
          </cell>
          <cell r="BL443">
            <v>316</v>
          </cell>
        </row>
        <row r="444">
          <cell r="AF444">
            <v>47</v>
          </cell>
          <cell r="BL444">
            <v>310</v>
          </cell>
        </row>
        <row r="445">
          <cell r="AF445">
            <v>51</v>
          </cell>
          <cell r="BL445">
            <v>162</v>
          </cell>
        </row>
        <row r="446">
          <cell r="AF446">
            <v>48</v>
          </cell>
          <cell r="BL446">
            <v>136</v>
          </cell>
        </row>
        <row r="447">
          <cell r="AF447">
            <v>49</v>
          </cell>
          <cell r="BL447">
            <v>160</v>
          </cell>
        </row>
        <row r="448">
          <cell r="AF448">
            <v>50</v>
          </cell>
          <cell r="BL448">
            <v>216</v>
          </cell>
        </row>
        <row r="449">
          <cell r="AF449">
            <v>45</v>
          </cell>
          <cell r="BL449">
            <v>137</v>
          </cell>
        </row>
        <row r="450">
          <cell r="AF450">
            <v>40</v>
          </cell>
          <cell r="BL450">
            <v>178</v>
          </cell>
        </row>
        <row r="451">
          <cell r="AF451">
            <v>40</v>
          </cell>
          <cell r="BL451">
            <v>79</v>
          </cell>
        </row>
        <row r="452">
          <cell r="AF452">
            <v>47</v>
          </cell>
          <cell r="BL452">
            <v>273</v>
          </cell>
        </row>
        <row r="453">
          <cell r="AF453">
            <v>53</v>
          </cell>
          <cell r="BL453">
            <v>134</v>
          </cell>
        </row>
        <row r="454">
          <cell r="AF454">
            <v>48</v>
          </cell>
          <cell r="BL454">
            <v>186</v>
          </cell>
        </row>
        <row r="455">
          <cell r="AF455">
            <v>42</v>
          </cell>
          <cell r="BL455">
            <v>133</v>
          </cell>
        </row>
        <row r="456">
          <cell r="AF456">
            <v>37</v>
          </cell>
          <cell r="BL456">
            <v>194</v>
          </cell>
        </row>
        <row r="457">
          <cell r="AF457">
            <v>31</v>
          </cell>
          <cell r="BL457">
            <v>266</v>
          </cell>
        </row>
        <row r="458">
          <cell r="AF458">
            <v>27</v>
          </cell>
          <cell r="BL458">
            <v>175</v>
          </cell>
        </row>
        <row r="459">
          <cell r="AF459">
            <v>18</v>
          </cell>
          <cell r="BL459">
            <v>108</v>
          </cell>
        </row>
        <row r="460">
          <cell r="AF460">
            <v>16</v>
          </cell>
          <cell r="BL460">
            <v>86</v>
          </cell>
        </row>
        <row r="461">
          <cell r="AF461">
            <v>20</v>
          </cell>
          <cell r="BL461">
            <v>88</v>
          </cell>
        </row>
        <row r="462">
          <cell r="AF462">
            <v>22</v>
          </cell>
          <cell r="BL462">
            <v>16</v>
          </cell>
        </row>
        <row r="463">
          <cell r="AF463">
            <v>24</v>
          </cell>
          <cell r="BL463">
            <v>0</v>
          </cell>
        </row>
        <row r="464">
          <cell r="AF464">
            <v>29</v>
          </cell>
          <cell r="BL464">
            <v>20</v>
          </cell>
        </row>
        <row r="465">
          <cell r="AF465">
            <v>39</v>
          </cell>
          <cell r="BL465">
            <v>110</v>
          </cell>
        </row>
        <row r="466">
          <cell r="AF466">
            <v>49</v>
          </cell>
          <cell r="BL466">
            <v>343</v>
          </cell>
        </row>
        <row r="467">
          <cell r="AF467">
            <v>44</v>
          </cell>
          <cell r="BL467">
            <v>296</v>
          </cell>
        </row>
        <row r="468">
          <cell r="AF468">
            <v>45</v>
          </cell>
          <cell r="BL468">
            <v>149</v>
          </cell>
        </row>
        <row r="469">
          <cell r="AF469">
            <v>42</v>
          </cell>
          <cell r="BL469">
            <v>233</v>
          </cell>
        </row>
        <row r="470">
          <cell r="AF470">
            <v>46</v>
          </cell>
          <cell r="BL470">
            <v>258</v>
          </cell>
        </row>
        <row r="471">
          <cell r="AF471">
            <v>49</v>
          </cell>
          <cell r="BL471">
            <v>267</v>
          </cell>
        </row>
        <row r="472">
          <cell r="AF472">
            <v>47</v>
          </cell>
          <cell r="BL472">
            <v>230</v>
          </cell>
        </row>
        <row r="473">
          <cell r="AF473">
            <v>42</v>
          </cell>
          <cell r="BL473">
            <v>93</v>
          </cell>
        </row>
        <row r="474">
          <cell r="AF474">
            <v>41</v>
          </cell>
          <cell r="BL474">
            <v>216</v>
          </cell>
        </row>
        <row r="475">
          <cell r="AF475">
            <v>41</v>
          </cell>
          <cell r="BL475">
            <v>332</v>
          </cell>
        </row>
        <row r="476">
          <cell r="AF476">
            <v>48</v>
          </cell>
          <cell r="BL476">
            <v>152</v>
          </cell>
        </row>
        <row r="477">
          <cell r="AF477">
            <v>50</v>
          </cell>
          <cell r="BL477">
            <v>158</v>
          </cell>
        </row>
        <row r="478">
          <cell r="AF478">
            <v>45</v>
          </cell>
          <cell r="BL478">
            <v>246</v>
          </cell>
        </row>
        <row r="479">
          <cell r="AF479">
            <v>41</v>
          </cell>
          <cell r="BL479">
            <v>155</v>
          </cell>
        </row>
        <row r="480">
          <cell r="AF480">
            <v>38</v>
          </cell>
          <cell r="BL480">
            <v>339</v>
          </cell>
        </row>
        <row r="481">
          <cell r="AF481">
            <v>34</v>
          </cell>
          <cell r="BL481">
            <v>255</v>
          </cell>
        </row>
        <row r="482">
          <cell r="AF482">
            <v>30</v>
          </cell>
          <cell r="BL482">
            <v>92</v>
          </cell>
        </row>
        <row r="483">
          <cell r="AF483">
            <v>27</v>
          </cell>
          <cell r="BL483">
            <v>45</v>
          </cell>
        </row>
        <row r="484">
          <cell r="AF484">
            <v>22</v>
          </cell>
          <cell r="BL484">
            <v>1</v>
          </cell>
        </row>
        <row r="485">
          <cell r="AF485">
            <v>21</v>
          </cell>
          <cell r="BL485">
            <v>0</v>
          </cell>
        </row>
        <row r="486">
          <cell r="AF486">
            <v>22</v>
          </cell>
          <cell r="BL486">
            <v>0</v>
          </cell>
        </row>
        <row r="487">
          <cell r="AF487">
            <v>24</v>
          </cell>
          <cell r="BL487">
            <v>0</v>
          </cell>
        </row>
        <row r="488">
          <cell r="AF488">
            <v>26</v>
          </cell>
          <cell r="BL488">
            <v>0</v>
          </cell>
        </row>
        <row r="489">
          <cell r="AF489">
            <v>41</v>
          </cell>
          <cell r="BL489">
            <v>71</v>
          </cell>
        </row>
        <row r="490">
          <cell r="AF490">
            <v>46</v>
          </cell>
          <cell r="BL490">
            <v>360</v>
          </cell>
        </row>
        <row r="491">
          <cell r="AF491">
            <v>30</v>
          </cell>
          <cell r="BL491">
            <v>199</v>
          </cell>
        </row>
        <row r="492">
          <cell r="AF492">
            <v>31</v>
          </cell>
          <cell r="BL492">
            <v>94</v>
          </cell>
        </row>
        <row r="493">
          <cell r="AF493">
            <v>42</v>
          </cell>
          <cell r="BL493">
            <v>106</v>
          </cell>
        </row>
        <row r="494">
          <cell r="AF494">
            <v>45</v>
          </cell>
          <cell r="BL494">
            <v>144</v>
          </cell>
        </row>
        <row r="495">
          <cell r="AF495">
            <v>49</v>
          </cell>
          <cell r="BL495">
            <v>232</v>
          </cell>
        </row>
        <row r="496">
          <cell r="AF496">
            <v>48</v>
          </cell>
          <cell r="BL496">
            <v>284</v>
          </cell>
        </row>
        <row r="497">
          <cell r="AF497">
            <v>46</v>
          </cell>
          <cell r="BL497">
            <v>179</v>
          </cell>
        </row>
        <row r="498">
          <cell r="AF498">
            <v>41</v>
          </cell>
          <cell r="BL498">
            <v>317</v>
          </cell>
        </row>
        <row r="499">
          <cell r="AF499">
            <v>41</v>
          </cell>
          <cell r="BL499">
            <v>128</v>
          </cell>
        </row>
        <row r="500">
          <cell r="AF500">
            <v>45</v>
          </cell>
          <cell r="BL500">
            <v>98</v>
          </cell>
        </row>
        <row r="501">
          <cell r="AF501">
            <v>46</v>
          </cell>
          <cell r="BL501">
            <v>100</v>
          </cell>
        </row>
        <row r="502">
          <cell r="AF502">
            <v>44</v>
          </cell>
          <cell r="BL502">
            <v>195</v>
          </cell>
        </row>
        <row r="503">
          <cell r="AF503">
            <v>42</v>
          </cell>
          <cell r="BL503">
            <v>179</v>
          </cell>
        </row>
        <row r="504">
          <cell r="AF504">
            <v>36</v>
          </cell>
          <cell r="BL504">
            <v>319</v>
          </cell>
        </row>
        <row r="505">
          <cell r="AF505">
            <v>32</v>
          </cell>
          <cell r="BL505">
            <v>223</v>
          </cell>
        </row>
        <row r="506">
          <cell r="AF506">
            <v>30</v>
          </cell>
          <cell r="BL506">
            <v>38</v>
          </cell>
        </row>
        <row r="507">
          <cell r="AF507">
            <v>27</v>
          </cell>
          <cell r="BL507">
            <v>106</v>
          </cell>
        </row>
        <row r="508">
          <cell r="AF508">
            <v>27</v>
          </cell>
          <cell r="BL508">
            <v>121</v>
          </cell>
        </row>
        <row r="509">
          <cell r="AF509">
            <v>25</v>
          </cell>
          <cell r="BL509">
            <v>93</v>
          </cell>
        </row>
        <row r="510">
          <cell r="AF510">
            <v>24</v>
          </cell>
          <cell r="BL510">
            <v>85</v>
          </cell>
        </row>
        <row r="511">
          <cell r="AF511">
            <v>26</v>
          </cell>
          <cell r="BL511">
            <v>34</v>
          </cell>
        </row>
        <row r="512">
          <cell r="AF512">
            <v>31</v>
          </cell>
          <cell r="BL512">
            <v>3</v>
          </cell>
        </row>
        <row r="513">
          <cell r="AF513">
            <v>51</v>
          </cell>
          <cell r="BL513">
            <v>98</v>
          </cell>
        </row>
        <row r="514">
          <cell r="AF514">
            <v>51</v>
          </cell>
          <cell r="BL514">
            <v>466</v>
          </cell>
        </row>
        <row r="515">
          <cell r="AF515">
            <v>49</v>
          </cell>
          <cell r="BL515">
            <v>289</v>
          </cell>
        </row>
        <row r="516">
          <cell r="AF516">
            <v>49</v>
          </cell>
          <cell r="BL516">
            <v>240</v>
          </cell>
        </row>
        <row r="517">
          <cell r="AF517">
            <v>53</v>
          </cell>
          <cell r="BL517">
            <v>242</v>
          </cell>
        </row>
        <row r="518">
          <cell r="AF518">
            <v>49</v>
          </cell>
          <cell r="BL518">
            <v>321</v>
          </cell>
        </row>
        <row r="519">
          <cell r="AF519">
            <v>53</v>
          </cell>
          <cell r="BL519">
            <v>180</v>
          </cell>
        </row>
        <row r="520">
          <cell r="AF520">
            <v>53</v>
          </cell>
          <cell r="BL520">
            <v>148</v>
          </cell>
        </row>
        <row r="521">
          <cell r="AF521">
            <v>49</v>
          </cell>
          <cell r="BL521">
            <v>339</v>
          </cell>
        </row>
        <row r="522">
          <cell r="AF522">
            <v>47</v>
          </cell>
          <cell r="BL522">
            <v>158</v>
          </cell>
        </row>
        <row r="523">
          <cell r="AF523">
            <v>48</v>
          </cell>
          <cell r="BL523">
            <v>141</v>
          </cell>
        </row>
        <row r="524">
          <cell r="AF524">
            <v>52</v>
          </cell>
          <cell r="BL524">
            <v>176</v>
          </cell>
        </row>
        <row r="525">
          <cell r="AF525">
            <v>51</v>
          </cell>
          <cell r="BL525">
            <v>233</v>
          </cell>
        </row>
        <row r="526">
          <cell r="AF526">
            <v>41</v>
          </cell>
          <cell r="BL526">
            <v>138</v>
          </cell>
        </row>
        <row r="527">
          <cell r="AF527">
            <v>34</v>
          </cell>
          <cell r="BL527">
            <v>258</v>
          </cell>
        </row>
        <row r="528">
          <cell r="AF528">
            <v>37</v>
          </cell>
          <cell r="BL528">
            <v>331</v>
          </cell>
        </row>
        <row r="529">
          <cell r="AF529">
            <v>28</v>
          </cell>
          <cell r="BL529">
            <v>78</v>
          </cell>
        </row>
        <row r="530">
          <cell r="AF530">
            <v>27</v>
          </cell>
          <cell r="BL530">
            <v>90</v>
          </cell>
        </row>
        <row r="531">
          <cell r="AF531">
            <v>24</v>
          </cell>
          <cell r="BL531">
            <v>20</v>
          </cell>
        </row>
        <row r="532">
          <cell r="AF532">
            <v>21</v>
          </cell>
          <cell r="BL532">
            <v>0</v>
          </cell>
        </row>
        <row r="533">
          <cell r="AF533">
            <v>15</v>
          </cell>
          <cell r="BL533">
            <v>0</v>
          </cell>
        </row>
        <row r="534">
          <cell r="AF534">
            <v>16</v>
          </cell>
          <cell r="BL534">
            <v>0</v>
          </cell>
        </row>
        <row r="535">
          <cell r="AF535">
            <v>26</v>
          </cell>
          <cell r="BL535">
            <v>0</v>
          </cell>
        </row>
        <row r="536">
          <cell r="AF536">
            <v>31</v>
          </cell>
          <cell r="BL536">
            <v>1</v>
          </cell>
        </row>
        <row r="537">
          <cell r="AF537">
            <v>47</v>
          </cell>
          <cell r="BL537">
            <v>108</v>
          </cell>
        </row>
        <row r="538">
          <cell r="AF538">
            <v>53</v>
          </cell>
          <cell r="BL538">
            <v>332</v>
          </cell>
        </row>
        <row r="539">
          <cell r="AF539">
            <v>56</v>
          </cell>
          <cell r="BL539">
            <v>154</v>
          </cell>
        </row>
        <row r="540">
          <cell r="AF540">
            <v>53</v>
          </cell>
          <cell r="BL540">
            <v>196</v>
          </cell>
        </row>
        <row r="541">
          <cell r="AF541">
            <v>52</v>
          </cell>
          <cell r="BL541">
            <v>257</v>
          </cell>
        </row>
        <row r="542">
          <cell r="AF542">
            <v>38</v>
          </cell>
          <cell r="BL542">
            <v>319</v>
          </cell>
        </row>
        <row r="543">
          <cell r="AF543">
            <v>38</v>
          </cell>
          <cell r="BL543">
            <v>321</v>
          </cell>
        </row>
        <row r="544">
          <cell r="AF544">
            <v>41</v>
          </cell>
          <cell r="BL544">
            <v>191</v>
          </cell>
        </row>
        <row r="545">
          <cell r="AF545">
            <v>42</v>
          </cell>
          <cell r="BL545">
            <v>172</v>
          </cell>
        </row>
        <row r="546">
          <cell r="AF546">
            <v>42</v>
          </cell>
          <cell r="BL546">
            <v>146</v>
          </cell>
        </row>
        <row r="547">
          <cell r="AF547">
            <v>48</v>
          </cell>
          <cell r="BL547">
            <v>98</v>
          </cell>
        </row>
        <row r="548">
          <cell r="AF548">
            <v>50</v>
          </cell>
          <cell r="BL548">
            <v>201</v>
          </cell>
        </row>
        <row r="549">
          <cell r="AF549">
            <v>53</v>
          </cell>
          <cell r="BL549">
            <v>277</v>
          </cell>
        </row>
        <row r="550">
          <cell r="AF550">
            <v>65</v>
          </cell>
          <cell r="BL550">
            <v>169</v>
          </cell>
        </row>
        <row r="551">
          <cell r="AF551">
            <v>57</v>
          </cell>
          <cell r="BL551">
            <v>104</v>
          </cell>
        </row>
        <row r="552">
          <cell r="AF552">
            <v>42</v>
          </cell>
          <cell r="BL552">
            <v>80</v>
          </cell>
        </row>
        <row r="553">
          <cell r="AF553">
            <v>29</v>
          </cell>
          <cell r="BL553">
            <v>255</v>
          </cell>
        </row>
        <row r="554">
          <cell r="AF554">
            <v>26</v>
          </cell>
          <cell r="BL554">
            <v>177</v>
          </cell>
        </row>
        <row r="555">
          <cell r="AF555">
            <v>23</v>
          </cell>
          <cell r="BL555">
            <v>8</v>
          </cell>
        </row>
        <row r="556">
          <cell r="AF556">
            <v>23</v>
          </cell>
          <cell r="BL556">
            <v>0</v>
          </cell>
        </row>
        <row r="557">
          <cell r="AF557">
            <v>24</v>
          </cell>
          <cell r="BL557">
            <v>60</v>
          </cell>
        </row>
        <row r="558">
          <cell r="AF558">
            <v>22</v>
          </cell>
          <cell r="BL558">
            <v>84</v>
          </cell>
        </row>
        <row r="559">
          <cell r="AF559">
            <v>22</v>
          </cell>
          <cell r="BL559">
            <v>176</v>
          </cell>
        </row>
        <row r="560">
          <cell r="AF560">
            <v>31</v>
          </cell>
          <cell r="BL560">
            <v>223</v>
          </cell>
        </row>
        <row r="561">
          <cell r="AF561">
            <v>48</v>
          </cell>
          <cell r="BL561">
            <v>205</v>
          </cell>
        </row>
        <row r="562">
          <cell r="AF562">
            <v>57</v>
          </cell>
          <cell r="BL562">
            <v>224</v>
          </cell>
        </row>
        <row r="563">
          <cell r="AF563">
            <v>56</v>
          </cell>
          <cell r="BL563">
            <v>231</v>
          </cell>
        </row>
        <row r="564">
          <cell r="AF564">
            <v>64</v>
          </cell>
          <cell r="BL564">
            <v>332</v>
          </cell>
        </row>
        <row r="565">
          <cell r="AF565">
            <v>58</v>
          </cell>
          <cell r="BL565">
            <v>112</v>
          </cell>
        </row>
        <row r="566">
          <cell r="AF566">
            <v>54</v>
          </cell>
          <cell r="BL566">
            <v>200</v>
          </cell>
        </row>
        <row r="567">
          <cell r="AF567">
            <v>57</v>
          </cell>
          <cell r="BL567">
            <v>97</v>
          </cell>
        </row>
        <row r="568">
          <cell r="AF568">
            <v>40</v>
          </cell>
          <cell r="BL568">
            <v>169</v>
          </cell>
        </row>
        <row r="569">
          <cell r="AF569">
            <v>41</v>
          </cell>
          <cell r="BL569">
            <v>270</v>
          </cell>
        </row>
        <row r="570">
          <cell r="AF570">
            <v>39</v>
          </cell>
          <cell r="BL570">
            <v>229</v>
          </cell>
        </row>
        <row r="571">
          <cell r="AF571">
            <v>41</v>
          </cell>
          <cell r="BL571">
            <v>233</v>
          </cell>
        </row>
        <row r="572">
          <cell r="AF572">
            <v>51</v>
          </cell>
          <cell r="BL572">
            <v>184</v>
          </cell>
        </row>
        <row r="573">
          <cell r="AF573">
            <v>54</v>
          </cell>
          <cell r="BL573">
            <v>198</v>
          </cell>
        </row>
        <row r="574">
          <cell r="AF574">
            <v>55</v>
          </cell>
          <cell r="BL574">
            <v>463</v>
          </cell>
        </row>
        <row r="575">
          <cell r="AF575">
            <v>47</v>
          </cell>
          <cell r="BL575">
            <v>168</v>
          </cell>
        </row>
        <row r="576">
          <cell r="AF576">
            <v>41</v>
          </cell>
          <cell r="BL576">
            <v>148</v>
          </cell>
        </row>
        <row r="577">
          <cell r="AF577">
            <v>35</v>
          </cell>
          <cell r="BL577">
            <v>212</v>
          </cell>
        </row>
        <row r="578">
          <cell r="AF578">
            <v>31</v>
          </cell>
          <cell r="BL578">
            <v>172</v>
          </cell>
        </row>
        <row r="579">
          <cell r="AF579">
            <v>27</v>
          </cell>
          <cell r="BL579">
            <v>127</v>
          </cell>
        </row>
        <row r="580">
          <cell r="AF580">
            <v>26</v>
          </cell>
          <cell r="BL580">
            <v>0</v>
          </cell>
        </row>
        <row r="581">
          <cell r="AF581">
            <v>25</v>
          </cell>
          <cell r="BL581">
            <v>0</v>
          </cell>
        </row>
        <row r="582">
          <cell r="AF582">
            <v>25</v>
          </cell>
          <cell r="BL582">
            <v>0</v>
          </cell>
        </row>
        <row r="583">
          <cell r="AF583">
            <v>26</v>
          </cell>
          <cell r="BL583">
            <v>0</v>
          </cell>
        </row>
        <row r="584">
          <cell r="AF584">
            <v>34</v>
          </cell>
          <cell r="BL584">
            <v>11</v>
          </cell>
        </row>
        <row r="585">
          <cell r="AF585">
            <v>56</v>
          </cell>
          <cell r="BL585">
            <v>112</v>
          </cell>
        </row>
        <row r="586">
          <cell r="AF586">
            <v>65</v>
          </cell>
          <cell r="BL586">
            <v>254</v>
          </cell>
        </row>
        <row r="587">
          <cell r="AF587">
            <v>55</v>
          </cell>
          <cell r="BL587">
            <v>337</v>
          </cell>
        </row>
        <row r="588">
          <cell r="AF588">
            <v>51</v>
          </cell>
          <cell r="BL588">
            <v>247</v>
          </cell>
        </row>
        <row r="589">
          <cell r="AF589">
            <v>54</v>
          </cell>
          <cell r="BL589">
            <v>170</v>
          </cell>
        </row>
        <row r="590">
          <cell r="AF590">
            <v>52</v>
          </cell>
          <cell r="BL590">
            <v>220</v>
          </cell>
        </row>
        <row r="591">
          <cell r="AF591">
            <v>48</v>
          </cell>
          <cell r="BL591">
            <v>163</v>
          </cell>
        </row>
        <row r="592">
          <cell r="AF592">
            <v>43</v>
          </cell>
          <cell r="BL592">
            <v>172</v>
          </cell>
        </row>
        <row r="593">
          <cell r="AF593">
            <v>30</v>
          </cell>
          <cell r="BL593">
            <v>128</v>
          </cell>
        </row>
        <row r="594">
          <cell r="AF594">
            <v>25</v>
          </cell>
          <cell r="BL594">
            <v>100</v>
          </cell>
        </row>
        <row r="595">
          <cell r="AF595">
            <v>21</v>
          </cell>
          <cell r="BL595">
            <v>242</v>
          </cell>
        </row>
        <row r="596">
          <cell r="AF596">
            <v>34</v>
          </cell>
          <cell r="BL596">
            <v>151</v>
          </cell>
        </row>
        <row r="597">
          <cell r="AF597">
            <v>44</v>
          </cell>
          <cell r="BL597">
            <v>183</v>
          </cell>
        </row>
        <row r="598">
          <cell r="AF598">
            <v>50</v>
          </cell>
          <cell r="BL598">
            <v>214</v>
          </cell>
        </row>
        <row r="599">
          <cell r="AF599">
            <v>44</v>
          </cell>
          <cell r="BL599">
            <v>240</v>
          </cell>
        </row>
        <row r="600">
          <cell r="AF600">
            <v>42</v>
          </cell>
          <cell r="BL600">
            <v>493</v>
          </cell>
        </row>
        <row r="601">
          <cell r="AF601">
            <v>33</v>
          </cell>
          <cell r="BL601">
            <v>291</v>
          </cell>
        </row>
        <row r="602">
          <cell r="AF602">
            <v>30</v>
          </cell>
          <cell r="BL602">
            <v>288</v>
          </cell>
        </row>
        <row r="603">
          <cell r="AF603">
            <v>27</v>
          </cell>
          <cell r="BL603">
            <v>167</v>
          </cell>
        </row>
        <row r="604">
          <cell r="AF604">
            <v>25</v>
          </cell>
          <cell r="BL604">
            <v>95</v>
          </cell>
        </row>
        <row r="605">
          <cell r="AF605">
            <v>24</v>
          </cell>
          <cell r="BL605">
            <v>91</v>
          </cell>
        </row>
        <row r="606">
          <cell r="AF606">
            <v>23</v>
          </cell>
          <cell r="BL606">
            <v>49</v>
          </cell>
        </row>
        <row r="607">
          <cell r="AF607">
            <v>23</v>
          </cell>
          <cell r="BL607">
            <v>80</v>
          </cell>
        </row>
        <row r="608">
          <cell r="AF608">
            <v>29</v>
          </cell>
          <cell r="BL608">
            <v>47</v>
          </cell>
        </row>
        <row r="609">
          <cell r="AF609">
            <v>49</v>
          </cell>
          <cell r="BL609">
            <v>112</v>
          </cell>
        </row>
        <row r="610">
          <cell r="AF610">
            <v>56</v>
          </cell>
          <cell r="BL610">
            <v>349</v>
          </cell>
        </row>
        <row r="611">
          <cell r="AF611">
            <v>45</v>
          </cell>
          <cell r="BL611">
            <v>275</v>
          </cell>
        </row>
        <row r="612">
          <cell r="AF612">
            <v>43</v>
          </cell>
          <cell r="BL612">
            <v>100</v>
          </cell>
        </row>
        <row r="613">
          <cell r="AF613">
            <v>43</v>
          </cell>
          <cell r="BL613">
            <v>112</v>
          </cell>
        </row>
        <row r="614">
          <cell r="AF614">
            <v>31</v>
          </cell>
          <cell r="BL614">
            <v>81</v>
          </cell>
        </row>
        <row r="615">
          <cell r="AF615">
            <v>31</v>
          </cell>
          <cell r="BL615">
            <v>182</v>
          </cell>
        </row>
        <row r="616">
          <cell r="AF616">
            <v>39</v>
          </cell>
          <cell r="BL616">
            <v>271</v>
          </cell>
        </row>
        <row r="617">
          <cell r="AF617">
            <v>32</v>
          </cell>
          <cell r="BL617">
            <v>256</v>
          </cell>
        </row>
        <row r="618">
          <cell r="AF618">
            <v>34</v>
          </cell>
          <cell r="BL618">
            <v>219</v>
          </cell>
        </row>
        <row r="619">
          <cell r="AF619">
            <v>39</v>
          </cell>
          <cell r="BL619">
            <v>134</v>
          </cell>
        </row>
        <row r="620">
          <cell r="AF620">
            <v>41</v>
          </cell>
          <cell r="BL620">
            <v>131</v>
          </cell>
        </row>
        <row r="621">
          <cell r="AF621">
            <v>49</v>
          </cell>
          <cell r="BL621">
            <v>165</v>
          </cell>
        </row>
        <row r="622">
          <cell r="AF622">
            <v>50</v>
          </cell>
          <cell r="BL622">
            <v>205</v>
          </cell>
        </row>
        <row r="623">
          <cell r="AF623">
            <v>43</v>
          </cell>
          <cell r="BL623">
            <v>282</v>
          </cell>
        </row>
        <row r="624">
          <cell r="AF624">
            <v>43</v>
          </cell>
          <cell r="BL624">
            <v>165</v>
          </cell>
        </row>
        <row r="625">
          <cell r="AF625">
            <v>34</v>
          </cell>
          <cell r="BL625">
            <v>180</v>
          </cell>
        </row>
        <row r="626">
          <cell r="AF626">
            <v>31</v>
          </cell>
          <cell r="BL626">
            <v>77</v>
          </cell>
        </row>
        <row r="627">
          <cell r="AF627">
            <v>25</v>
          </cell>
          <cell r="BL627">
            <v>26</v>
          </cell>
        </row>
        <row r="628">
          <cell r="AF628">
            <v>23</v>
          </cell>
          <cell r="BL628">
            <v>85</v>
          </cell>
        </row>
        <row r="629">
          <cell r="AF629">
            <v>19</v>
          </cell>
          <cell r="BL629">
            <v>118</v>
          </cell>
        </row>
        <row r="630">
          <cell r="AF630">
            <v>19</v>
          </cell>
          <cell r="BL630">
            <v>53</v>
          </cell>
        </row>
        <row r="631">
          <cell r="AF631">
            <v>16</v>
          </cell>
          <cell r="BL631">
            <v>0</v>
          </cell>
        </row>
        <row r="632">
          <cell r="AF632">
            <v>23</v>
          </cell>
          <cell r="BL632">
            <v>7</v>
          </cell>
        </row>
        <row r="633">
          <cell r="AF633">
            <v>37</v>
          </cell>
          <cell r="BL633">
            <v>108</v>
          </cell>
        </row>
        <row r="634">
          <cell r="AF634">
            <v>41</v>
          </cell>
          <cell r="BL634">
            <v>404</v>
          </cell>
        </row>
        <row r="635">
          <cell r="AF635">
            <v>40</v>
          </cell>
          <cell r="BL635">
            <v>107</v>
          </cell>
        </row>
        <row r="636">
          <cell r="AF636">
            <v>38</v>
          </cell>
          <cell r="BL636">
            <v>122</v>
          </cell>
        </row>
        <row r="637">
          <cell r="AF637">
            <v>42</v>
          </cell>
          <cell r="BL637">
            <v>228</v>
          </cell>
        </row>
        <row r="638">
          <cell r="AF638">
            <v>50</v>
          </cell>
          <cell r="BL638">
            <v>230</v>
          </cell>
        </row>
        <row r="639">
          <cell r="AF639">
            <v>39</v>
          </cell>
          <cell r="BL639">
            <v>146</v>
          </cell>
        </row>
        <row r="640">
          <cell r="AF640">
            <v>37</v>
          </cell>
          <cell r="BL640">
            <v>174</v>
          </cell>
        </row>
        <row r="641">
          <cell r="AF641">
            <v>37</v>
          </cell>
          <cell r="BL641">
            <v>399</v>
          </cell>
        </row>
        <row r="642">
          <cell r="AF642">
            <v>35</v>
          </cell>
          <cell r="BL642">
            <v>199</v>
          </cell>
        </row>
        <row r="643">
          <cell r="AF643">
            <v>36</v>
          </cell>
          <cell r="BL643">
            <v>169</v>
          </cell>
        </row>
        <row r="644">
          <cell r="AF644">
            <v>43</v>
          </cell>
          <cell r="BL644">
            <v>61</v>
          </cell>
        </row>
        <row r="645">
          <cell r="AF645">
            <v>42</v>
          </cell>
          <cell r="BL645">
            <v>155</v>
          </cell>
        </row>
        <row r="646">
          <cell r="AF646">
            <v>34</v>
          </cell>
          <cell r="BL646">
            <v>88</v>
          </cell>
        </row>
        <row r="647">
          <cell r="AF647">
            <v>32</v>
          </cell>
          <cell r="BL647">
            <v>345</v>
          </cell>
        </row>
        <row r="648">
          <cell r="AF648">
            <v>32</v>
          </cell>
          <cell r="BL648">
            <v>378</v>
          </cell>
        </row>
        <row r="649">
          <cell r="AF649">
            <v>33</v>
          </cell>
          <cell r="BL649">
            <v>222</v>
          </cell>
        </row>
        <row r="650">
          <cell r="AF650">
            <v>30</v>
          </cell>
          <cell r="BL650">
            <v>231</v>
          </cell>
        </row>
        <row r="651">
          <cell r="AF651">
            <v>28</v>
          </cell>
          <cell r="BL651">
            <v>142</v>
          </cell>
        </row>
        <row r="652">
          <cell r="AF652">
            <v>25</v>
          </cell>
          <cell r="BL652">
            <v>158</v>
          </cell>
        </row>
        <row r="653">
          <cell r="AF653">
            <v>24</v>
          </cell>
          <cell r="BL653">
            <v>174</v>
          </cell>
        </row>
        <row r="654">
          <cell r="AF654">
            <v>21</v>
          </cell>
          <cell r="BL654">
            <v>48</v>
          </cell>
        </row>
        <row r="655">
          <cell r="AF655">
            <v>21</v>
          </cell>
          <cell r="BL655">
            <v>0</v>
          </cell>
        </row>
        <row r="656">
          <cell r="AF656">
            <v>27</v>
          </cell>
          <cell r="BL656">
            <v>3</v>
          </cell>
        </row>
        <row r="657">
          <cell r="AF657">
            <v>47</v>
          </cell>
          <cell r="BL657">
            <v>200</v>
          </cell>
        </row>
        <row r="658">
          <cell r="AF658">
            <v>54</v>
          </cell>
          <cell r="BL658">
            <v>350</v>
          </cell>
        </row>
        <row r="659">
          <cell r="AF659">
            <v>46</v>
          </cell>
          <cell r="BL659">
            <v>93</v>
          </cell>
        </row>
        <row r="660">
          <cell r="AF660">
            <v>41</v>
          </cell>
          <cell r="BL660">
            <v>146</v>
          </cell>
        </row>
        <row r="661">
          <cell r="AF661">
            <v>44</v>
          </cell>
          <cell r="BL661">
            <v>194</v>
          </cell>
        </row>
        <row r="662">
          <cell r="AF662">
            <v>48</v>
          </cell>
          <cell r="BL662">
            <v>90</v>
          </cell>
        </row>
        <row r="663">
          <cell r="AF663">
            <v>40</v>
          </cell>
          <cell r="BL663">
            <v>85</v>
          </cell>
        </row>
        <row r="664">
          <cell r="AF664">
            <v>43</v>
          </cell>
          <cell r="BL664">
            <v>298</v>
          </cell>
        </row>
        <row r="665">
          <cell r="AF665">
            <v>38</v>
          </cell>
          <cell r="BL665">
            <v>349</v>
          </cell>
        </row>
        <row r="666">
          <cell r="AF666">
            <v>38</v>
          </cell>
          <cell r="BL666">
            <v>284</v>
          </cell>
        </row>
        <row r="667">
          <cell r="AF667">
            <v>49</v>
          </cell>
          <cell r="BL667">
            <v>348</v>
          </cell>
        </row>
        <row r="668">
          <cell r="AF668">
            <v>53</v>
          </cell>
          <cell r="BL668">
            <v>129</v>
          </cell>
        </row>
        <row r="669">
          <cell r="AF669">
            <v>59</v>
          </cell>
          <cell r="BL669">
            <v>136</v>
          </cell>
        </row>
        <row r="670">
          <cell r="AF670">
            <v>59</v>
          </cell>
          <cell r="BL670">
            <v>143</v>
          </cell>
        </row>
        <row r="671">
          <cell r="AF671">
            <v>53</v>
          </cell>
          <cell r="BL671">
            <v>400</v>
          </cell>
        </row>
        <row r="672">
          <cell r="AF672">
            <v>50</v>
          </cell>
          <cell r="BL672">
            <v>193</v>
          </cell>
        </row>
        <row r="673">
          <cell r="AF673">
            <v>44</v>
          </cell>
          <cell r="BL673">
            <v>68</v>
          </cell>
        </row>
        <row r="674">
          <cell r="AF674">
            <v>42</v>
          </cell>
          <cell r="BL674">
            <v>182</v>
          </cell>
        </row>
        <row r="675">
          <cell r="AF675">
            <v>35</v>
          </cell>
          <cell r="BL675">
            <v>209</v>
          </cell>
        </row>
        <row r="676">
          <cell r="AF676">
            <v>33</v>
          </cell>
          <cell r="BL676">
            <v>55</v>
          </cell>
        </row>
        <row r="677">
          <cell r="AF677">
            <v>27</v>
          </cell>
          <cell r="BL677">
            <v>0</v>
          </cell>
        </row>
        <row r="678">
          <cell r="AF678">
            <v>29</v>
          </cell>
          <cell r="BL678">
            <v>25</v>
          </cell>
        </row>
        <row r="679">
          <cell r="AF679">
            <v>34</v>
          </cell>
          <cell r="BL679">
            <v>17</v>
          </cell>
        </row>
        <row r="680">
          <cell r="AF680">
            <v>42</v>
          </cell>
          <cell r="BL680">
            <v>52</v>
          </cell>
        </row>
        <row r="681">
          <cell r="AF681">
            <v>58</v>
          </cell>
          <cell r="BL681">
            <v>227</v>
          </cell>
        </row>
        <row r="682">
          <cell r="AF682">
            <v>61</v>
          </cell>
          <cell r="BL682">
            <v>279</v>
          </cell>
        </row>
        <row r="683">
          <cell r="AF683">
            <v>54</v>
          </cell>
          <cell r="BL683">
            <v>221</v>
          </cell>
        </row>
        <row r="684">
          <cell r="AF684">
            <v>60</v>
          </cell>
          <cell r="BL684">
            <v>178</v>
          </cell>
        </row>
        <row r="685">
          <cell r="AF685">
            <v>63</v>
          </cell>
          <cell r="BL685">
            <v>149</v>
          </cell>
        </row>
        <row r="686">
          <cell r="AF686">
            <v>58</v>
          </cell>
          <cell r="BL686">
            <v>242</v>
          </cell>
        </row>
        <row r="687">
          <cell r="AF687">
            <v>59</v>
          </cell>
          <cell r="BL687">
            <v>387</v>
          </cell>
        </row>
        <row r="688">
          <cell r="AF688">
            <v>54</v>
          </cell>
          <cell r="BL688">
            <v>305</v>
          </cell>
        </row>
        <row r="689">
          <cell r="AF689">
            <v>52</v>
          </cell>
          <cell r="BL689">
            <v>184</v>
          </cell>
        </row>
        <row r="690">
          <cell r="AF690">
            <v>47</v>
          </cell>
          <cell r="BL690">
            <v>84</v>
          </cell>
        </row>
        <row r="691">
          <cell r="AF691">
            <v>40</v>
          </cell>
          <cell r="BL691">
            <v>101</v>
          </cell>
        </row>
        <row r="692">
          <cell r="AF692">
            <v>40</v>
          </cell>
          <cell r="BL692">
            <v>231</v>
          </cell>
        </row>
        <row r="693">
          <cell r="AF693">
            <v>48</v>
          </cell>
          <cell r="BL693">
            <v>301</v>
          </cell>
        </row>
        <row r="694">
          <cell r="AF694">
            <v>43</v>
          </cell>
          <cell r="BL694">
            <v>347</v>
          </cell>
        </row>
        <row r="695">
          <cell r="AF695">
            <v>43</v>
          </cell>
          <cell r="BL695">
            <v>324</v>
          </cell>
        </row>
        <row r="696">
          <cell r="AF696">
            <v>43</v>
          </cell>
          <cell r="BL696">
            <v>233</v>
          </cell>
        </row>
        <row r="697">
          <cell r="AF697">
            <v>37</v>
          </cell>
          <cell r="BL697">
            <v>116</v>
          </cell>
        </row>
        <row r="698">
          <cell r="AF698">
            <v>32</v>
          </cell>
          <cell r="BL698">
            <v>141</v>
          </cell>
        </row>
        <row r="699">
          <cell r="AF699">
            <v>26</v>
          </cell>
          <cell r="BL699">
            <v>183</v>
          </cell>
        </row>
        <row r="700">
          <cell r="AF700">
            <v>26</v>
          </cell>
          <cell r="BL700">
            <v>229</v>
          </cell>
        </row>
        <row r="701">
          <cell r="AF701">
            <v>23</v>
          </cell>
          <cell r="BL701">
            <v>136</v>
          </cell>
        </row>
        <row r="702">
          <cell r="AF702">
            <v>21</v>
          </cell>
          <cell r="BL702">
            <v>76</v>
          </cell>
        </row>
        <row r="703">
          <cell r="AF703">
            <v>22</v>
          </cell>
          <cell r="BL703">
            <v>36</v>
          </cell>
        </row>
        <row r="704">
          <cell r="AF704">
            <v>30</v>
          </cell>
          <cell r="BL704">
            <v>1</v>
          </cell>
        </row>
        <row r="705">
          <cell r="AF705">
            <v>47</v>
          </cell>
          <cell r="BL705">
            <v>47</v>
          </cell>
        </row>
        <row r="706">
          <cell r="AF706">
            <v>50</v>
          </cell>
          <cell r="BL706">
            <v>158</v>
          </cell>
        </row>
        <row r="707">
          <cell r="AF707">
            <v>13</v>
          </cell>
          <cell r="BL707">
            <v>33</v>
          </cell>
        </row>
        <row r="708">
          <cell r="AF708">
            <v>0</v>
          </cell>
          <cell r="BL708">
            <v>0</v>
          </cell>
        </row>
        <row r="709">
          <cell r="AF709">
            <v>0</v>
          </cell>
          <cell r="BL709">
            <v>0</v>
          </cell>
        </row>
        <row r="710">
          <cell r="AF710">
            <v>0</v>
          </cell>
          <cell r="BL710">
            <v>0</v>
          </cell>
        </row>
        <row r="711">
          <cell r="AF711">
            <v>0</v>
          </cell>
          <cell r="BL711">
            <v>0</v>
          </cell>
        </row>
        <row r="712">
          <cell r="AF712">
            <v>0</v>
          </cell>
          <cell r="BL712">
            <v>0</v>
          </cell>
        </row>
        <row r="713">
          <cell r="AF713">
            <v>0</v>
          </cell>
          <cell r="BL713">
            <v>0</v>
          </cell>
        </row>
        <row r="714">
          <cell r="AF714">
            <v>375</v>
          </cell>
          <cell r="BL714">
            <v>2064</v>
          </cell>
        </row>
        <row r="715">
          <cell r="AF715">
            <v>48</v>
          </cell>
          <cell r="BL715">
            <v>261</v>
          </cell>
        </row>
        <row r="716">
          <cell r="AF716">
            <v>49</v>
          </cell>
          <cell r="BL716">
            <v>191</v>
          </cell>
        </row>
        <row r="717">
          <cell r="AF717">
            <v>56</v>
          </cell>
          <cell r="BL717">
            <v>142</v>
          </cell>
        </row>
        <row r="718">
          <cell r="AF718">
            <v>52</v>
          </cell>
          <cell r="BL718">
            <v>197</v>
          </cell>
        </row>
        <row r="719">
          <cell r="AF719">
            <v>48</v>
          </cell>
          <cell r="BL719">
            <v>103</v>
          </cell>
        </row>
        <row r="720">
          <cell r="AF720">
            <v>43</v>
          </cell>
          <cell r="BL720">
            <v>257</v>
          </cell>
        </row>
        <row r="721">
          <cell r="AF721">
            <v>29</v>
          </cell>
          <cell r="BL721">
            <v>88</v>
          </cell>
        </row>
        <row r="722">
          <cell r="AF722">
            <v>29</v>
          </cell>
          <cell r="BL722">
            <v>237</v>
          </cell>
        </row>
        <row r="723">
          <cell r="AF723">
            <v>24</v>
          </cell>
          <cell r="BL723">
            <v>100</v>
          </cell>
        </row>
      </sheetData>
      <sheetData sheetId="4" refreshError="1">
        <row r="4">
          <cell r="F4">
            <v>43</v>
          </cell>
          <cell r="AF4">
            <v>22</v>
          </cell>
          <cell r="BL4">
            <v>0</v>
          </cell>
        </row>
        <row r="5">
          <cell r="AF5">
            <v>18</v>
          </cell>
          <cell r="BL5">
            <v>2</v>
          </cell>
        </row>
        <row r="6">
          <cell r="AF6">
            <v>14</v>
          </cell>
          <cell r="BL6">
            <v>0</v>
          </cell>
        </row>
        <row r="7">
          <cell r="AF7">
            <v>16</v>
          </cell>
          <cell r="BL7">
            <v>0</v>
          </cell>
        </row>
        <row r="8">
          <cell r="AF8">
            <v>20</v>
          </cell>
          <cell r="BL8">
            <v>0</v>
          </cell>
        </row>
        <row r="9">
          <cell r="AF9">
            <v>41</v>
          </cell>
          <cell r="BL9">
            <v>34</v>
          </cell>
        </row>
        <row r="10">
          <cell r="AF10">
            <v>46</v>
          </cell>
          <cell r="BL10">
            <v>133</v>
          </cell>
        </row>
        <row r="11">
          <cell r="AF11">
            <v>53</v>
          </cell>
          <cell r="BL11">
            <v>309</v>
          </cell>
        </row>
        <row r="12">
          <cell r="AF12">
            <v>61</v>
          </cell>
          <cell r="BL12">
            <v>196</v>
          </cell>
        </row>
        <row r="13">
          <cell r="AF13">
            <v>58</v>
          </cell>
          <cell r="BL13">
            <v>303</v>
          </cell>
        </row>
        <row r="14">
          <cell r="AF14">
            <v>51</v>
          </cell>
          <cell r="BL14">
            <v>311</v>
          </cell>
        </row>
        <row r="15">
          <cell r="AF15">
            <v>50</v>
          </cell>
          <cell r="BL15">
            <v>558</v>
          </cell>
        </row>
        <row r="16">
          <cell r="AF16">
            <v>49</v>
          </cell>
          <cell r="BL16">
            <v>358</v>
          </cell>
        </row>
        <row r="17">
          <cell r="AF17">
            <v>50</v>
          </cell>
          <cell r="BL17">
            <v>318</v>
          </cell>
        </row>
        <row r="18">
          <cell r="AF18">
            <v>46</v>
          </cell>
          <cell r="BL18">
            <v>226</v>
          </cell>
        </row>
        <row r="19">
          <cell r="AF19">
            <v>46</v>
          </cell>
          <cell r="BL19">
            <v>214</v>
          </cell>
        </row>
        <row r="20">
          <cell r="AF20">
            <v>51</v>
          </cell>
          <cell r="BL20">
            <v>117</v>
          </cell>
        </row>
        <row r="21">
          <cell r="AF21">
            <v>54</v>
          </cell>
          <cell r="BL21">
            <v>251</v>
          </cell>
        </row>
        <row r="22">
          <cell r="AF22">
            <v>55</v>
          </cell>
          <cell r="BL22">
            <v>148</v>
          </cell>
        </row>
        <row r="23">
          <cell r="AF23">
            <v>49</v>
          </cell>
          <cell r="BL23">
            <v>108</v>
          </cell>
        </row>
        <row r="24">
          <cell r="AF24">
            <v>42</v>
          </cell>
          <cell r="BL24">
            <v>156</v>
          </cell>
        </row>
        <row r="25">
          <cell r="AF25">
            <v>35</v>
          </cell>
          <cell r="BL25">
            <v>463</v>
          </cell>
        </row>
        <row r="26">
          <cell r="AF26">
            <v>31</v>
          </cell>
          <cell r="BL26">
            <v>170</v>
          </cell>
        </row>
        <row r="27">
          <cell r="AF27">
            <v>28</v>
          </cell>
          <cell r="BL27">
            <v>96</v>
          </cell>
        </row>
        <row r="28">
          <cell r="AF28">
            <v>22</v>
          </cell>
          <cell r="BL28">
            <v>98</v>
          </cell>
        </row>
        <row r="29">
          <cell r="AF29">
            <v>17</v>
          </cell>
          <cell r="BL29">
            <v>74</v>
          </cell>
        </row>
        <row r="30">
          <cell r="AF30">
            <v>17</v>
          </cell>
          <cell r="BL30">
            <v>50</v>
          </cell>
        </row>
        <row r="31">
          <cell r="AF31">
            <v>19</v>
          </cell>
          <cell r="BL31">
            <v>5</v>
          </cell>
        </row>
        <row r="32">
          <cell r="AF32">
            <v>29</v>
          </cell>
          <cell r="BL32">
            <v>11</v>
          </cell>
        </row>
        <row r="33">
          <cell r="AF33">
            <v>42</v>
          </cell>
          <cell r="BL33">
            <v>186</v>
          </cell>
        </row>
        <row r="34">
          <cell r="AF34">
            <v>48</v>
          </cell>
          <cell r="BL34">
            <v>407</v>
          </cell>
        </row>
        <row r="35">
          <cell r="AF35">
            <v>50</v>
          </cell>
          <cell r="BL35">
            <v>320</v>
          </cell>
        </row>
        <row r="36">
          <cell r="AF36">
            <v>49</v>
          </cell>
          <cell r="BL36">
            <v>110</v>
          </cell>
        </row>
        <row r="37">
          <cell r="AF37">
            <v>43</v>
          </cell>
          <cell r="BL37">
            <v>209</v>
          </cell>
        </row>
        <row r="38">
          <cell r="AF38">
            <v>43</v>
          </cell>
          <cell r="BL38">
            <v>288</v>
          </cell>
        </row>
        <row r="39">
          <cell r="AF39">
            <v>59</v>
          </cell>
          <cell r="BL39">
            <v>99</v>
          </cell>
        </row>
        <row r="40">
          <cell r="AF40">
            <v>52</v>
          </cell>
          <cell r="BL40">
            <v>108</v>
          </cell>
        </row>
        <row r="41">
          <cell r="AF41">
            <v>37</v>
          </cell>
          <cell r="BL41">
            <v>295</v>
          </cell>
        </row>
        <row r="42">
          <cell r="AF42">
            <v>43</v>
          </cell>
          <cell r="BL42">
            <v>290</v>
          </cell>
        </row>
        <row r="43">
          <cell r="AF43">
            <v>36</v>
          </cell>
          <cell r="BL43">
            <v>125</v>
          </cell>
        </row>
        <row r="44">
          <cell r="AF44">
            <v>41</v>
          </cell>
          <cell r="BL44">
            <v>219</v>
          </cell>
        </row>
        <row r="45">
          <cell r="AF45">
            <v>27</v>
          </cell>
          <cell r="BL45">
            <v>116</v>
          </cell>
        </row>
        <row r="46">
          <cell r="AF46">
            <v>27</v>
          </cell>
          <cell r="BL46">
            <v>120</v>
          </cell>
        </row>
        <row r="47">
          <cell r="AF47">
            <v>28</v>
          </cell>
          <cell r="BL47">
            <v>236</v>
          </cell>
        </row>
        <row r="48">
          <cell r="AF48">
            <v>23</v>
          </cell>
          <cell r="BL48">
            <v>296</v>
          </cell>
        </row>
        <row r="49">
          <cell r="AF49">
            <v>22</v>
          </cell>
          <cell r="BL49">
            <v>235</v>
          </cell>
        </row>
        <row r="50">
          <cell r="AF50">
            <v>18</v>
          </cell>
          <cell r="BL50">
            <v>177</v>
          </cell>
        </row>
        <row r="51">
          <cell r="AF51">
            <v>16</v>
          </cell>
          <cell r="BL51">
            <v>0</v>
          </cell>
        </row>
        <row r="52">
          <cell r="AF52">
            <v>14</v>
          </cell>
          <cell r="BL52">
            <v>0</v>
          </cell>
        </row>
        <row r="53">
          <cell r="AF53">
            <v>13</v>
          </cell>
          <cell r="BL53">
            <v>0</v>
          </cell>
        </row>
        <row r="54">
          <cell r="AF54">
            <v>14</v>
          </cell>
          <cell r="BL54">
            <v>0</v>
          </cell>
        </row>
        <row r="55">
          <cell r="AF55">
            <v>16</v>
          </cell>
          <cell r="BL55">
            <v>127</v>
          </cell>
        </row>
        <row r="56">
          <cell r="AF56">
            <v>22</v>
          </cell>
          <cell r="BL56">
            <v>245</v>
          </cell>
        </row>
        <row r="57">
          <cell r="AF57">
            <v>39</v>
          </cell>
          <cell r="BL57">
            <v>210</v>
          </cell>
        </row>
        <row r="58">
          <cell r="AF58">
            <v>47</v>
          </cell>
          <cell r="BL58">
            <v>415</v>
          </cell>
        </row>
        <row r="59">
          <cell r="AF59">
            <v>39</v>
          </cell>
          <cell r="BL59">
            <v>292</v>
          </cell>
        </row>
        <row r="60">
          <cell r="AF60">
            <v>37</v>
          </cell>
          <cell r="BL60">
            <v>123</v>
          </cell>
        </row>
        <row r="61">
          <cell r="AF61">
            <v>38</v>
          </cell>
          <cell r="BL61">
            <v>151</v>
          </cell>
        </row>
        <row r="62">
          <cell r="AF62">
            <v>41</v>
          </cell>
          <cell r="BL62">
            <v>126</v>
          </cell>
        </row>
        <row r="63">
          <cell r="AF63">
            <v>41</v>
          </cell>
          <cell r="BL63">
            <v>174</v>
          </cell>
        </row>
        <row r="64">
          <cell r="AF64">
            <v>37</v>
          </cell>
          <cell r="BL64">
            <v>212</v>
          </cell>
        </row>
        <row r="65">
          <cell r="AF65">
            <v>34</v>
          </cell>
          <cell r="BL65">
            <v>108</v>
          </cell>
        </row>
        <row r="66">
          <cell r="AF66">
            <v>30</v>
          </cell>
          <cell r="BL66">
            <v>211</v>
          </cell>
        </row>
        <row r="67">
          <cell r="AF67">
            <v>31</v>
          </cell>
          <cell r="BL67">
            <v>314</v>
          </cell>
        </row>
        <row r="68">
          <cell r="AF68">
            <v>22</v>
          </cell>
          <cell r="BL68">
            <v>61</v>
          </cell>
        </row>
        <row r="69">
          <cell r="AF69">
            <v>35</v>
          </cell>
          <cell r="BL69">
            <v>59</v>
          </cell>
        </row>
        <row r="70">
          <cell r="AF70">
            <v>38</v>
          </cell>
          <cell r="BL70">
            <v>151</v>
          </cell>
        </row>
        <row r="71">
          <cell r="AF71">
            <v>32</v>
          </cell>
          <cell r="BL71">
            <v>281</v>
          </cell>
        </row>
        <row r="72">
          <cell r="AF72">
            <v>26</v>
          </cell>
          <cell r="BL72">
            <v>244</v>
          </cell>
        </row>
        <row r="73">
          <cell r="AF73">
            <v>21</v>
          </cell>
          <cell r="BL73">
            <v>137</v>
          </cell>
        </row>
        <row r="74">
          <cell r="AF74">
            <v>20</v>
          </cell>
          <cell r="BL74">
            <v>221</v>
          </cell>
        </row>
        <row r="75">
          <cell r="AF75">
            <v>17</v>
          </cell>
          <cell r="BL75">
            <v>239</v>
          </cell>
        </row>
        <row r="76">
          <cell r="AF76">
            <v>16</v>
          </cell>
          <cell r="BL76">
            <v>77</v>
          </cell>
        </row>
        <row r="77">
          <cell r="AF77">
            <v>16</v>
          </cell>
          <cell r="BL77">
            <v>74</v>
          </cell>
        </row>
        <row r="78">
          <cell r="AF78">
            <v>16</v>
          </cell>
          <cell r="BL78">
            <v>14</v>
          </cell>
        </row>
        <row r="79">
          <cell r="AF79">
            <v>15</v>
          </cell>
          <cell r="BL79">
            <v>0</v>
          </cell>
        </row>
        <row r="80">
          <cell r="AF80">
            <v>21</v>
          </cell>
          <cell r="BL80">
            <v>24</v>
          </cell>
        </row>
        <row r="81">
          <cell r="AF81">
            <v>40</v>
          </cell>
          <cell r="BL81">
            <v>55</v>
          </cell>
        </row>
        <row r="82">
          <cell r="AF82">
            <v>45</v>
          </cell>
          <cell r="BL82">
            <v>335</v>
          </cell>
        </row>
        <row r="83">
          <cell r="AF83">
            <v>49</v>
          </cell>
          <cell r="BL83">
            <v>282</v>
          </cell>
        </row>
        <row r="84">
          <cell r="AF84">
            <v>49</v>
          </cell>
          <cell r="BL84">
            <v>146</v>
          </cell>
        </row>
        <row r="85">
          <cell r="AF85">
            <v>53</v>
          </cell>
          <cell r="BL85">
            <v>92</v>
          </cell>
        </row>
        <row r="86">
          <cell r="AF86">
            <v>55</v>
          </cell>
          <cell r="BL86">
            <v>101</v>
          </cell>
        </row>
        <row r="87">
          <cell r="AF87">
            <v>57</v>
          </cell>
          <cell r="BL87">
            <v>278</v>
          </cell>
        </row>
        <row r="88">
          <cell r="AF88">
            <v>57</v>
          </cell>
          <cell r="BL88">
            <v>199</v>
          </cell>
        </row>
        <row r="89">
          <cell r="AF89">
            <v>59</v>
          </cell>
          <cell r="BL89">
            <v>339</v>
          </cell>
        </row>
        <row r="90">
          <cell r="AF90">
            <v>54</v>
          </cell>
          <cell r="BL90">
            <v>203</v>
          </cell>
        </row>
        <row r="91">
          <cell r="AF91">
            <v>56</v>
          </cell>
          <cell r="BL91">
            <v>296</v>
          </cell>
        </row>
        <row r="92">
          <cell r="AF92">
            <v>56</v>
          </cell>
          <cell r="BL92">
            <v>178</v>
          </cell>
        </row>
        <row r="93">
          <cell r="AF93">
            <v>56</v>
          </cell>
          <cell r="BL93">
            <v>177</v>
          </cell>
        </row>
        <row r="94">
          <cell r="AF94">
            <v>55</v>
          </cell>
          <cell r="BL94">
            <v>152</v>
          </cell>
        </row>
        <row r="95">
          <cell r="AF95">
            <v>48</v>
          </cell>
          <cell r="BL95">
            <v>182</v>
          </cell>
        </row>
        <row r="96">
          <cell r="AF96">
            <v>42</v>
          </cell>
          <cell r="BL96">
            <v>276</v>
          </cell>
        </row>
        <row r="97">
          <cell r="AF97">
            <v>42</v>
          </cell>
          <cell r="BL97">
            <v>354</v>
          </cell>
        </row>
        <row r="98">
          <cell r="AF98">
            <v>38</v>
          </cell>
          <cell r="BL98">
            <v>291</v>
          </cell>
        </row>
        <row r="99">
          <cell r="AF99">
            <v>35</v>
          </cell>
          <cell r="BL99">
            <v>223</v>
          </cell>
        </row>
        <row r="100">
          <cell r="AF100">
            <v>32</v>
          </cell>
          <cell r="BL100">
            <v>93</v>
          </cell>
        </row>
        <row r="101">
          <cell r="AF101">
            <v>32</v>
          </cell>
          <cell r="BL101">
            <v>0</v>
          </cell>
        </row>
        <row r="102">
          <cell r="AF102">
            <v>31</v>
          </cell>
          <cell r="BL102">
            <v>0</v>
          </cell>
        </row>
        <row r="103">
          <cell r="AF103">
            <v>34</v>
          </cell>
          <cell r="BL103">
            <v>0</v>
          </cell>
        </row>
        <row r="104">
          <cell r="AF104">
            <v>44</v>
          </cell>
          <cell r="BL104">
            <v>26</v>
          </cell>
        </row>
        <row r="105">
          <cell r="AF105">
            <v>58</v>
          </cell>
          <cell r="BL105">
            <v>67</v>
          </cell>
        </row>
        <row r="106">
          <cell r="AF106">
            <v>62</v>
          </cell>
          <cell r="BL106">
            <v>344</v>
          </cell>
        </row>
        <row r="107">
          <cell r="AF107">
            <v>65</v>
          </cell>
          <cell r="BL107">
            <v>251</v>
          </cell>
        </row>
        <row r="108">
          <cell r="AF108">
            <v>67</v>
          </cell>
          <cell r="BL108">
            <v>170</v>
          </cell>
        </row>
        <row r="109">
          <cell r="AF109">
            <v>64</v>
          </cell>
          <cell r="BL109">
            <v>331</v>
          </cell>
        </row>
        <row r="110">
          <cell r="AF110">
            <v>46</v>
          </cell>
          <cell r="BL110">
            <v>380</v>
          </cell>
        </row>
        <row r="111">
          <cell r="AF111">
            <v>43</v>
          </cell>
          <cell r="BL111">
            <v>417</v>
          </cell>
        </row>
        <row r="112">
          <cell r="AF112">
            <v>52</v>
          </cell>
          <cell r="BL112">
            <v>193</v>
          </cell>
        </row>
        <row r="113">
          <cell r="AF113">
            <v>55</v>
          </cell>
          <cell r="BL113">
            <v>103</v>
          </cell>
        </row>
        <row r="114">
          <cell r="AF114">
            <v>55</v>
          </cell>
          <cell r="BL114">
            <v>81</v>
          </cell>
        </row>
        <row r="115">
          <cell r="AF115">
            <v>55</v>
          </cell>
          <cell r="BL115">
            <v>163</v>
          </cell>
        </row>
        <row r="116">
          <cell r="AF116">
            <v>60</v>
          </cell>
          <cell r="BL116">
            <v>187</v>
          </cell>
        </row>
        <row r="117">
          <cell r="AF117">
            <v>61</v>
          </cell>
          <cell r="BL117">
            <v>234</v>
          </cell>
        </row>
        <row r="118">
          <cell r="AF118">
            <v>58</v>
          </cell>
          <cell r="BL118">
            <v>183</v>
          </cell>
        </row>
        <row r="119">
          <cell r="AF119">
            <v>53</v>
          </cell>
          <cell r="BL119">
            <v>174</v>
          </cell>
        </row>
        <row r="120">
          <cell r="AF120">
            <v>49</v>
          </cell>
          <cell r="BL120">
            <v>91</v>
          </cell>
        </row>
        <row r="121">
          <cell r="AF121">
            <v>41</v>
          </cell>
          <cell r="BL121">
            <v>155</v>
          </cell>
        </row>
        <row r="122">
          <cell r="AF122">
            <v>27</v>
          </cell>
          <cell r="BL122">
            <v>335</v>
          </cell>
        </row>
        <row r="123">
          <cell r="AF123">
            <v>23</v>
          </cell>
          <cell r="BL123">
            <v>294</v>
          </cell>
        </row>
        <row r="124">
          <cell r="AF124">
            <v>19</v>
          </cell>
          <cell r="BL124">
            <v>79</v>
          </cell>
        </row>
        <row r="125">
          <cell r="AF125">
            <v>17</v>
          </cell>
          <cell r="BL125">
            <v>153</v>
          </cell>
        </row>
        <row r="126">
          <cell r="AF126">
            <v>17</v>
          </cell>
          <cell r="BL126">
            <v>57</v>
          </cell>
        </row>
        <row r="127">
          <cell r="AF127">
            <v>19</v>
          </cell>
          <cell r="BL127">
            <v>0</v>
          </cell>
        </row>
        <row r="128">
          <cell r="AF128">
            <v>25</v>
          </cell>
          <cell r="BL128">
            <v>0</v>
          </cell>
        </row>
        <row r="129">
          <cell r="AF129">
            <v>45</v>
          </cell>
          <cell r="BL129">
            <v>53</v>
          </cell>
        </row>
        <row r="130">
          <cell r="AF130">
            <v>52</v>
          </cell>
          <cell r="BL130">
            <v>83</v>
          </cell>
        </row>
        <row r="131">
          <cell r="AF131">
            <v>53</v>
          </cell>
          <cell r="BL131">
            <v>96</v>
          </cell>
        </row>
        <row r="132">
          <cell r="AF132">
            <v>55</v>
          </cell>
          <cell r="BL132">
            <v>285</v>
          </cell>
        </row>
        <row r="133">
          <cell r="AF133">
            <v>53</v>
          </cell>
          <cell r="BL133">
            <v>197</v>
          </cell>
        </row>
        <row r="134">
          <cell r="AF134">
            <v>54</v>
          </cell>
          <cell r="BL134">
            <v>76</v>
          </cell>
        </row>
        <row r="135">
          <cell r="AF135">
            <v>46</v>
          </cell>
          <cell r="BL135">
            <v>127</v>
          </cell>
        </row>
        <row r="136">
          <cell r="AF136">
            <v>39</v>
          </cell>
          <cell r="BL136">
            <v>286</v>
          </cell>
        </row>
        <row r="137">
          <cell r="AF137">
            <v>38</v>
          </cell>
          <cell r="BL137">
            <v>252</v>
          </cell>
        </row>
        <row r="138">
          <cell r="AF138">
            <v>37</v>
          </cell>
          <cell r="BL138">
            <v>363</v>
          </cell>
        </row>
        <row r="139">
          <cell r="AF139">
            <v>49</v>
          </cell>
          <cell r="BL139">
            <v>446</v>
          </cell>
        </row>
        <row r="140">
          <cell r="AF140">
            <v>54</v>
          </cell>
          <cell r="BL140">
            <v>275</v>
          </cell>
        </row>
        <row r="141">
          <cell r="AF141">
            <v>58</v>
          </cell>
          <cell r="BL141">
            <v>336</v>
          </cell>
        </row>
        <row r="142">
          <cell r="AF142">
            <v>52</v>
          </cell>
          <cell r="BL142">
            <v>226</v>
          </cell>
        </row>
        <row r="143">
          <cell r="AF143">
            <v>51</v>
          </cell>
          <cell r="BL143">
            <v>117</v>
          </cell>
        </row>
        <row r="144">
          <cell r="AF144">
            <v>49</v>
          </cell>
          <cell r="BL144">
            <v>220</v>
          </cell>
        </row>
        <row r="145">
          <cell r="AF145">
            <v>41</v>
          </cell>
          <cell r="BL145">
            <v>176</v>
          </cell>
        </row>
        <row r="146">
          <cell r="AF146">
            <v>34</v>
          </cell>
          <cell r="BL146">
            <v>176</v>
          </cell>
        </row>
        <row r="147">
          <cell r="AF147">
            <v>27</v>
          </cell>
          <cell r="BL147">
            <v>164</v>
          </cell>
        </row>
        <row r="148">
          <cell r="AF148">
            <v>25</v>
          </cell>
          <cell r="BL148">
            <v>58</v>
          </cell>
        </row>
        <row r="149">
          <cell r="AF149">
            <v>22</v>
          </cell>
          <cell r="BL149">
            <v>118</v>
          </cell>
        </row>
        <row r="150">
          <cell r="AF150">
            <v>22</v>
          </cell>
          <cell r="BL150">
            <v>83</v>
          </cell>
        </row>
        <row r="151">
          <cell r="AF151">
            <v>23</v>
          </cell>
          <cell r="BL151">
            <v>5</v>
          </cell>
        </row>
        <row r="152">
          <cell r="AF152">
            <v>31</v>
          </cell>
          <cell r="BL152">
            <v>15</v>
          </cell>
        </row>
        <row r="153">
          <cell r="AF153">
            <v>49</v>
          </cell>
          <cell r="BL153">
            <v>51</v>
          </cell>
        </row>
        <row r="154">
          <cell r="AF154">
            <v>60</v>
          </cell>
          <cell r="BL154">
            <v>74</v>
          </cell>
        </row>
        <row r="155">
          <cell r="AF155">
            <v>66</v>
          </cell>
          <cell r="BL155">
            <v>379</v>
          </cell>
        </row>
        <row r="156">
          <cell r="AF156">
            <v>67</v>
          </cell>
          <cell r="BL156">
            <v>131</v>
          </cell>
        </row>
        <row r="157">
          <cell r="AF157">
            <v>62</v>
          </cell>
          <cell r="BL157">
            <v>164</v>
          </cell>
        </row>
        <row r="158">
          <cell r="AF158">
            <v>53</v>
          </cell>
          <cell r="BL158">
            <v>229</v>
          </cell>
        </row>
        <row r="159">
          <cell r="AF159">
            <v>47</v>
          </cell>
          <cell r="BL159">
            <v>194</v>
          </cell>
        </row>
        <row r="160">
          <cell r="AF160">
            <v>43</v>
          </cell>
          <cell r="BL160">
            <v>435</v>
          </cell>
        </row>
        <row r="161">
          <cell r="AF161">
            <v>47</v>
          </cell>
          <cell r="BL161">
            <v>291</v>
          </cell>
        </row>
        <row r="162">
          <cell r="AF162">
            <v>53</v>
          </cell>
          <cell r="BL162">
            <v>183</v>
          </cell>
        </row>
        <row r="163">
          <cell r="AF163">
            <v>52</v>
          </cell>
          <cell r="BL163">
            <v>87</v>
          </cell>
        </row>
        <row r="164">
          <cell r="AF164">
            <v>53</v>
          </cell>
          <cell r="BL164">
            <v>161</v>
          </cell>
        </row>
        <row r="165">
          <cell r="AF165">
            <v>60</v>
          </cell>
          <cell r="BL165">
            <v>109</v>
          </cell>
        </row>
        <row r="166">
          <cell r="AF166">
            <v>60</v>
          </cell>
          <cell r="BL166">
            <v>200</v>
          </cell>
        </row>
        <row r="167">
          <cell r="AF167">
            <v>51</v>
          </cell>
          <cell r="BL167">
            <v>174</v>
          </cell>
        </row>
        <row r="168">
          <cell r="AF168">
            <v>49</v>
          </cell>
          <cell r="BL168">
            <v>258</v>
          </cell>
        </row>
        <row r="169">
          <cell r="AF169">
            <v>43</v>
          </cell>
          <cell r="BL169">
            <v>90</v>
          </cell>
        </row>
        <row r="170">
          <cell r="AF170">
            <v>35</v>
          </cell>
          <cell r="BL170">
            <v>47</v>
          </cell>
        </row>
        <row r="171">
          <cell r="AF171">
            <v>29</v>
          </cell>
          <cell r="BL171">
            <v>74</v>
          </cell>
        </row>
        <row r="172">
          <cell r="AF172">
            <v>27</v>
          </cell>
          <cell r="BL172">
            <v>158</v>
          </cell>
        </row>
        <row r="173">
          <cell r="AF173">
            <v>23</v>
          </cell>
          <cell r="BL173">
            <v>187</v>
          </cell>
        </row>
        <row r="174">
          <cell r="AF174">
            <v>23</v>
          </cell>
          <cell r="BL174">
            <v>231</v>
          </cell>
        </row>
        <row r="175">
          <cell r="AF175">
            <v>23</v>
          </cell>
          <cell r="BL175">
            <v>37</v>
          </cell>
        </row>
        <row r="176">
          <cell r="AF176">
            <v>28</v>
          </cell>
          <cell r="BL176">
            <v>68</v>
          </cell>
        </row>
        <row r="177">
          <cell r="AF177">
            <v>41</v>
          </cell>
          <cell r="BL177">
            <v>126</v>
          </cell>
        </row>
        <row r="178">
          <cell r="AF178">
            <v>54</v>
          </cell>
          <cell r="BL178">
            <v>313</v>
          </cell>
        </row>
        <row r="179">
          <cell r="AF179">
            <v>62</v>
          </cell>
          <cell r="BL179">
            <v>341</v>
          </cell>
        </row>
        <row r="180">
          <cell r="AF180">
            <v>64</v>
          </cell>
          <cell r="BL180">
            <v>275</v>
          </cell>
        </row>
        <row r="181">
          <cell r="AF181">
            <v>62</v>
          </cell>
          <cell r="BL181">
            <v>514</v>
          </cell>
        </row>
        <row r="182">
          <cell r="AF182">
            <v>61</v>
          </cell>
          <cell r="BL182">
            <v>226</v>
          </cell>
        </row>
        <row r="183">
          <cell r="AF183">
            <v>60</v>
          </cell>
          <cell r="BL183">
            <v>184</v>
          </cell>
        </row>
        <row r="184">
          <cell r="AF184">
            <v>56</v>
          </cell>
          <cell r="BL184">
            <v>304</v>
          </cell>
        </row>
        <row r="185">
          <cell r="AF185">
            <v>56</v>
          </cell>
          <cell r="BL185">
            <v>356</v>
          </cell>
        </row>
        <row r="186">
          <cell r="AF186">
            <v>53</v>
          </cell>
          <cell r="BL186">
            <v>240</v>
          </cell>
        </row>
        <row r="187">
          <cell r="AF187">
            <v>49</v>
          </cell>
          <cell r="BL187">
            <v>204</v>
          </cell>
        </row>
        <row r="188">
          <cell r="AF188">
            <v>54</v>
          </cell>
          <cell r="BL188">
            <v>77</v>
          </cell>
        </row>
        <row r="189">
          <cell r="AF189">
            <v>56</v>
          </cell>
          <cell r="BL189">
            <v>197</v>
          </cell>
        </row>
        <row r="190">
          <cell r="AF190">
            <v>54</v>
          </cell>
          <cell r="BL190">
            <v>96</v>
          </cell>
        </row>
        <row r="191">
          <cell r="AF191">
            <v>44</v>
          </cell>
          <cell r="BL191">
            <v>284</v>
          </cell>
        </row>
        <row r="192">
          <cell r="AF192">
            <v>43</v>
          </cell>
          <cell r="BL192">
            <v>375</v>
          </cell>
        </row>
        <row r="193">
          <cell r="AF193">
            <v>35</v>
          </cell>
          <cell r="BL193">
            <v>228</v>
          </cell>
        </row>
        <row r="194">
          <cell r="AF194">
            <v>30</v>
          </cell>
          <cell r="BL194">
            <v>162</v>
          </cell>
        </row>
        <row r="195">
          <cell r="AF195">
            <v>25</v>
          </cell>
          <cell r="BL195">
            <v>117</v>
          </cell>
        </row>
        <row r="196">
          <cell r="AF196">
            <v>19</v>
          </cell>
          <cell r="BL196">
            <v>82</v>
          </cell>
        </row>
        <row r="197">
          <cell r="AF197">
            <v>18</v>
          </cell>
          <cell r="BL197">
            <v>24</v>
          </cell>
        </row>
        <row r="198">
          <cell r="AF198">
            <v>21</v>
          </cell>
          <cell r="BL198">
            <v>0</v>
          </cell>
        </row>
        <row r="199">
          <cell r="AF199">
            <v>20</v>
          </cell>
          <cell r="BL199">
            <v>0</v>
          </cell>
        </row>
        <row r="200">
          <cell r="AF200">
            <v>26</v>
          </cell>
          <cell r="BL200">
            <v>1</v>
          </cell>
        </row>
        <row r="201">
          <cell r="AF201">
            <v>42</v>
          </cell>
          <cell r="BL201">
            <v>349</v>
          </cell>
        </row>
        <row r="202">
          <cell r="AF202">
            <v>53</v>
          </cell>
          <cell r="BL202">
            <v>342</v>
          </cell>
        </row>
        <row r="203">
          <cell r="AF203">
            <v>53</v>
          </cell>
          <cell r="BL203">
            <v>223</v>
          </cell>
        </row>
        <row r="204">
          <cell r="AF204">
            <v>45</v>
          </cell>
          <cell r="BL204">
            <v>95</v>
          </cell>
        </row>
        <row r="205">
          <cell r="AF205">
            <v>42</v>
          </cell>
          <cell r="BL205">
            <v>72</v>
          </cell>
        </row>
        <row r="206">
          <cell r="AF206">
            <v>42</v>
          </cell>
          <cell r="BL206">
            <v>267</v>
          </cell>
        </row>
        <row r="207">
          <cell r="AF207">
            <v>42</v>
          </cell>
          <cell r="BL207">
            <v>353</v>
          </cell>
        </row>
        <row r="208">
          <cell r="AF208">
            <v>42</v>
          </cell>
          <cell r="BL208">
            <v>162</v>
          </cell>
        </row>
        <row r="209">
          <cell r="AF209">
            <v>36</v>
          </cell>
          <cell r="BL209">
            <v>227</v>
          </cell>
        </row>
        <row r="210">
          <cell r="AF210">
            <v>27</v>
          </cell>
          <cell r="BL210">
            <v>153</v>
          </cell>
        </row>
        <row r="211">
          <cell r="AF211">
            <v>22</v>
          </cell>
          <cell r="BL211">
            <v>225</v>
          </cell>
        </row>
        <row r="212">
          <cell r="AF212">
            <v>28</v>
          </cell>
          <cell r="BL212">
            <v>131</v>
          </cell>
        </row>
        <row r="213">
          <cell r="AF213">
            <v>36</v>
          </cell>
          <cell r="BL213">
            <v>129</v>
          </cell>
        </row>
        <row r="214">
          <cell r="AF214">
            <v>35</v>
          </cell>
          <cell r="BL214">
            <v>305</v>
          </cell>
        </row>
        <row r="215">
          <cell r="AF215">
            <v>36</v>
          </cell>
          <cell r="BL215">
            <v>257</v>
          </cell>
        </row>
        <row r="216">
          <cell r="AF216">
            <v>30</v>
          </cell>
          <cell r="BL216">
            <v>155</v>
          </cell>
        </row>
        <row r="217">
          <cell r="AF217">
            <v>25</v>
          </cell>
          <cell r="BL217">
            <v>272</v>
          </cell>
        </row>
        <row r="218">
          <cell r="AF218">
            <v>22</v>
          </cell>
          <cell r="BL218">
            <v>265</v>
          </cell>
        </row>
        <row r="219">
          <cell r="AF219">
            <v>17</v>
          </cell>
          <cell r="BL219">
            <v>205</v>
          </cell>
        </row>
        <row r="220">
          <cell r="AF220">
            <v>14</v>
          </cell>
          <cell r="BL220">
            <v>301</v>
          </cell>
        </row>
        <row r="221">
          <cell r="AF221">
            <v>15</v>
          </cell>
          <cell r="BL221">
            <v>112</v>
          </cell>
        </row>
        <row r="222">
          <cell r="AF222">
            <v>15</v>
          </cell>
          <cell r="BL222">
            <v>0</v>
          </cell>
        </row>
        <row r="223">
          <cell r="AF223">
            <v>18</v>
          </cell>
          <cell r="BL223">
            <v>0</v>
          </cell>
        </row>
        <row r="224">
          <cell r="AF224">
            <v>26</v>
          </cell>
          <cell r="BL224">
            <v>6</v>
          </cell>
        </row>
        <row r="225">
          <cell r="AF225">
            <v>39</v>
          </cell>
          <cell r="BL225">
            <v>70</v>
          </cell>
        </row>
        <row r="226">
          <cell r="AF226">
            <v>47</v>
          </cell>
          <cell r="BL226">
            <v>267</v>
          </cell>
        </row>
        <row r="227">
          <cell r="AF227">
            <v>39</v>
          </cell>
          <cell r="BL227">
            <v>166</v>
          </cell>
        </row>
        <row r="228">
          <cell r="AF228">
            <v>37</v>
          </cell>
          <cell r="BL228">
            <v>295</v>
          </cell>
        </row>
        <row r="229">
          <cell r="AF229">
            <v>34</v>
          </cell>
          <cell r="BL229">
            <v>181</v>
          </cell>
        </row>
        <row r="230">
          <cell r="AF230">
            <v>37</v>
          </cell>
          <cell r="BL230">
            <v>118</v>
          </cell>
        </row>
        <row r="231">
          <cell r="AF231">
            <v>38</v>
          </cell>
          <cell r="BL231">
            <v>232</v>
          </cell>
        </row>
        <row r="232">
          <cell r="AF232">
            <v>39</v>
          </cell>
          <cell r="BL232">
            <v>316</v>
          </cell>
        </row>
        <row r="233">
          <cell r="AF233">
            <v>35</v>
          </cell>
          <cell r="BL233">
            <v>333</v>
          </cell>
        </row>
        <row r="234">
          <cell r="AF234">
            <v>32</v>
          </cell>
          <cell r="BL234">
            <v>95</v>
          </cell>
        </row>
        <row r="235">
          <cell r="AF235">
            <v>31</v>
          </cell>
          <cell r="BL235">
            <v>39</v>
          </cell>
        </row>
        <row r="236">
          <cell r="AF236">
            <v>26</v>
          </cell>
          <cell r="BL236">
            <v>69</v>
          </cell>
        </row>
        <row r="237">
          <cell r="AF237">
            <v>30</v>
          </cell>
          <cell r="BL237">
            <v>224</v>
          </cell>
        </row>
        <row r="238">
          <cell r="AF238">
            <v>29</v>
          </cell>
          <cell r="BL238">
            <v>157</v>
          </cell>
        </row>
        <row r="239">
          <cell r="AF239">
            <v>26</v>
          </cell>
          <cell r="BL239">
            <v>58</v>
          </cell>
        </row>
        <row r="240">
          <cell r="AF240">
            <v>24</v>
          </cell>
          <cell r="BL240">
            <v>76</v>
          </cell>
        </row>
        <row r="241">
          <cell r="AF241">
            <v>19</v>
          </cell>
          <cell r="BL241">
            <v>273</v>
          </cell>
        </row>
        <row r="242">
          <cell r="AF242">
            <v>18</v>
          </cell>
          <cell r="BL242">
            <v>306</v>
          </cell>
        </row>
        <row r="243">
          <cell r="AF243">
            <v>15</v>
          </cell>
          <cell r="BL243">
            <v>191</v>
          </cell>
        </row>
        <row r="244">
          <cell r="AF244">
            <v>15</v>
          </cell>
          <cell r="BL244">
            <v>84</v>
          </cell>
        </row>
        <row r="245">
          <cell r="AF245">
            <v>14</v>
          </cell>
          <cell r="BL245">
            <v>90</v>
          </cell>
        </row>
        <row r="246">
          <cell r="AF246">
            <v>16</v>
          </cell>
          <cell r="BL246">
            <v>114</v>
          </cell>
        </row>
        <row r="247">
          <cell r="AF247">
            <v>16</v>
          </cell>
          <cell r="BL247">
            <v>72</v>
          </cell>
        </row>
        <row r="248">
          <cell r="AF248">
            <v>26</v>
          </cell>
          <cell r="BL248">
            <v>5</v>
          </cell>
        </row>
        <row r="249">
          <cell r="AF249">
            <v>40</v>
          </cell>
          <cell r="BL249">
            <v>72</v>
          </cell>
        </row>
        <row r="250">
          <cell r="AF250">
            <v>41</v>
          </cell>
          <cell r="BL250">
            <v>248</v>
          </cell>
        </row>
        <row r="251">
          <cell r="AF251">
            <v>46</v>
          </cell>
          <cell r="BL251">
            <v>256</v>
          </cell>
        </row>
        <row r="252">
          <cell r="AF252">
            <v>40</v>
          </cell>
          <cell r="BL252">
            <v>90</v>
          </cell>
        </row>
        <row r="253">
          <cell r="AF253">
            <v>37</v>
          </cell>
          <cell r="BL253">
            <v>95</v>
          </cell>
        </row>
        <row r="254">
          <cell r="AF254">
            <v>39</v>
          </cell>
          <cell r="BL254">
            <v>183</v>
          </cell>
        </row>
        <row r="255">
          <cell r="AF255">
            <v>44</v>
          </cell>
          <cell r="BL255">
            <v>294</v>
          </cell>
        </row>
        <row r="256">
          <cell r="AF256">
            <v>39</v>
          </cell>
          <cell r="BL256">
            <v>257</v>
          </cell>
        </row>
        <row r="257">
          <cell r="AF257">
            <v>36</v>
          </cell>
          <cell r="BL257">
            <v>233</v>
          </cell>
        </row>
        <row r="258">
          <cell r="AF258">
            <v>32</v>
          </cell>
          <cell r="BL258">
            <v>181</v>
          </cell>
        </row>
        <row r="259">
          <cell r="AF259">
            <v>35</v>
          </cell>
          <cell r="BL259">
            <v>97</v>
          </cell>
        </row>
        <row r="260">
          <cell r="AF260">
            <v>46</v>
          </cell>
          <cell r="BL260">
            <v>196</v>
          </cell>
        </row>
        <row r="261">
          <cell r="AF261">
            <v>58</v>
          </cell>
          <cell r="BL261">
            <v>198</v>
          </cell>
        </row>
        <row r="262">
          <cell r="AF262">
            <v>54</v>
          </cell>
          <cell r="BL262">
            <v>136</v>
          </cell>
        </row>
        <row r="263">
          <cell r="AF263">
            <v>42</v>
          </cell>
          <cell r="BL263">
            <v>336</v>
          </cell>
        </row>
        <row r="264">
          <cell r="AF264">
            <v>38</v>
          </cell>
          <cell r="BL264">
            <v>380</v>
          </cell>
        </row>
        <row r="265">
          <cell r="AF265">
            <v>37</v>
          </cell>
          <cell r="BL265">
            <v>375</v>
          </cell>
        </row>
        <row r="266">
          <cell r="AF266">
            <v>35</v>
          </cell>
          <cell r="BL266">
            <v>284</v>
          </cell>
        </row>
        <row r="267">
          <cell r="AF267">
            <v>31</v>
          </cell>
          <cell r="BL267">
            <v>35</v>
          </cell>
        </row>
        <row r="268">
          <cell r="AF268">
            <v>30</v>
          </cell>
          <cell r="BL268">
            <v>0</v>
          </cell>
        </row>
        <row r="269">
          <cell r="AF269">
            <v>29</v>
          </cell>
          <cell r="BL269">
            <v>0</v>
          </cell>
        </row>
        <row r="270">
          <cell r="AF270">
            <v>30</v>
          </cell>
          <cell r="BL270">
            <v>0</v>
          </cell>
        </row>
        <row r="271">
          <cell r="AF271">
            <v>33</v>
          </cell>
          <cell r="BL271">
            <v>0</v>
          </cell>
        </row>
        <row r="272">
          <cell r="AF272">
            <v>41</v>
          </cell>
          <cell r="BL272">
            <v>27</v>
          </cell>
        </row>
        <row r="273">
          <cell r="AF273">
            <v>57</v>
          </cell>
          <cell r="BL273">
            <v>201</v>
          </cell>
        </row>
        <row r="274">
          <cell r="AF274">
            <v>55</v>
          </cell>
          <cell r="BL274">
            <v>313</v>
          </cell>
        </row>
        <row r="275">
          <cell r="AF275">
            <v>55</v>
          </cell>
          <cell r="BL275">
            <v>84</v>
          </cell>
        </row>
        <row r="276">
          <cell r="AF276">
            <v>52</v>
          </cell>
          <cell r="BL276">
            <v>193</v>
          </cell>
        </row>
        <row r="277">
          <cell r="AF277">
            <v>56</v>
          </cell>
          <cell r="BL277">
            <v>377</v>
          </cell>
        </row>
        <row r="278">
          <cell r="AF278">
            <v>58</v>
          </cell>
          <cell r="BL278">
            <v>164</v>
          </cell>
        </row>
        <row r="279">
          <cell r="AF279">
            <v>59</v>
          </cell>
          <cell r="BL279">
            <v>199</v>
          </cell>
        </row>
        <row r="280">
          <cell r="AF280">
            <v>55</v>
          </cell>
          <cell r="BL280">
            <v>278</v>
          </cell>
        </row>
        <row r="281">
          <cell r="AF281">
            <v>55</v>
          </cell>
          <cell r="BL281">
            <v>144</v>
          </cell>
        </row>
        <row r="282">
          <cell r="AF282">
            <v>53</v>
          </cell>
          <cell r="BL282">
            <v>137</v>
          </cell>
        </row>
        <row r="283">
          <cell r="AF283">
            <v>53</v>
          </cell>
          <cell r="BL283">
            <v>110</v>
          </cell>
        </row>
        <row r="284">
          <cell r="AF284">
            <v>56</v>
          </cell>
          <cell r="BL284">
            <v>191</v>
          </cell>
        </row>
        <row r="285">
          <cell r="AF285">
            <v>57</v>
          </cell>
          <cell r="BL285">
            <v>98</v>
          </cell>
        </row>
        <row r="286">
          <cell r="AF286">
            <v>49</v>
          </cell>
          <cell r="BL286">
            <v>138</v>
          </cell>
        </row>
        <row r="287">
          <cell r="AF287">
            <v>42</v>
          </cell>
          <cell r="BL287">
            <v>267</v>
          </cell>
        </row>
        <row r="288">
          <cell r="AF288">
            <v>45</v>
          </cell>
          <cell r="BL288">
            <v>179</v>
          </cell>
        </row>
        <row r="289">
          <cell r="AF289">
            <v>34</v>
          </cell>
          <cell r="BL289">
            <v>175</v>
          </cell>
        </row>
        <row r="290">
          <cell r="AF290">
            <v>33</v>
          </cell>
          <cell r="BL290">
            <v>269</v>
          </cell>
        </row>
        <row r="291">
          <cell r="AF291">
            <v>33</v>
          </cell>
          <cell r="BL291">
            <v>123</v>
          </cell>
        </row>
        <row r="292">
          <cell r="AF292">
            <v>31</v>
          </cell>
          <cell r="BL292">
            <v>5</v>
          </cell>
        </row>
        <row r="293">
          <cell r="AF293">
            <v>32</v>
          </cell>
          <cell r="BL293">
            <v>0</v>
          </cell>
        </row>
        <row r="294">
          <cell r="AF294">
            <v>32</v>
          </cell>
          <cell r="BL294">
            <v>0</v>
          </cell>
        </row>
        <row r="295">
          <cell r="AF295">
            <v>34</v>
          </cell>
          <cell r="BL295">
            <v>16</v>
          </cell>
        </row>
        <row r="296">
          <cell r="AF296">
            <v>43</v>
          </cell>
          <cell r="BL296">
            <v>231</v>
          </cell>
        </row>
        <row r="297">
          <cell r="AF297">
            <v>60</v>
          </cell>
          <cell r="BL297">
            <v>168</v>
          </cell>
        </row>
        <row r="298">
          <cell r="AF298">
            <v>65</v>
          </cell>
          <cell r="BL298">
            <v>173</v>
          </cell>
        </row>
        <row r="299">
          <cell r="AF299">
            <v>58</v>
          </cell>
          <cell r="BL299">
            <v>259</v>
          </cell>
        </row>
        <row r="300">
          <cell r="AF300">
            <v>61</v>
          </cell>
          <cell r="BL300">
            <v>135</v>
          </cell>
        </row>
        <row r="301">
          <cell r="AF301">
            <v>60</v>
          </cell>
          <cell r="BL301">
            <v>300</v>
          </cell>
        </row>
        <row r="302">
          <cell r="AF302">
            <v>57</v>
          </cell>
          <cell r="BL302">
            <v>171</v>
          </cell>
        </row>
        <row r="303">
          <cell r="AF303">
            <v>50</v>
          </cell>
          <cell r="BL303">
            <v>222</v>
          </cell>
        </row>
        <row r="304">
          <cell r="AF304">
            <v>48</v>
          </cell>
          <cell r="BL304">
            <v>249</v>
          </cell>
        </row>
        <row r="305">
          <cell r="AF305">
            <v>41</v>
          </cell>
          <cell r="BL305">
            <v>231</v>
          </cell>
        </row>
        <row r="306">
          <cell r="AF306">
            <v>36</v>
          </cell>
          <cell r="BL306">
            <v>152</v>
          </cell>
        </row>
        <row r="307">
          <cell r="AF307">
            <v>38</v>
          </cell>
          <cell r="BL307">
            <v>165</v>
          </cell>
        </row>
        <row r="308">
          <cell r="AF308">
            <v>49</v>
          </cell>
          <cell r="BL308">
            <v>407</v>
          </cell>
        </row>
        <row r="309">
          <cell r="AF309">
            <v>55</v>
          </cell>
          <cell r="BL309">
            <v>396</v>
          </cell>
        </row>
        <row r="310">
          <cell r="AF310">
            <v>54</v>
          </cell>
          <cell r="BL310">
            <v>397</v>
          </cell>
        </row>
        <row r="311">
          <cell r="AF311">
            <v>45</v>
          </cell>
          <cell r="BL311">
            <v>304</v>
          </cell>
        </row>
        <row r="312">
          <cell r="AF312">
            <v>44</v>
          </cell>
          <cell r="BL312">
            <v>304</v>
          </cell>
        </row>
        <row r="313">
          <cell r="AF313">
            <v>35</v>
          </cell>
          <cell r="BL313">
            <v>405</v>
          </cell>
        </row>
        <row r="314">
          <cell r="AF314">
            <v>30</v>
          </cell>
          <cell r="BL314">
            <v>362</v>
          </cell>
        </row>
        <row r="315">
          <cell r="AF315">
            <v>29</v>
          </cell>
          <cell r="BL315">
            <v>194</v>
          </cell>
        </row>
        <row r="316">
          <cell r="AF316">
            <v>24</v>
          </cell>
          <cell r="BL316">
            <v>104</v>
          </cell>
        </row>
        <row r="317">
          <cell r="AF317">
            <v>22</v>
          </cell>
          <cell r="BL317">
            <v>98</v>
          </cell>
        </row>
        <row r="318">
          <cell r="AF318">
            <v>21</v>
          </cell>
          <cell r="BL318">
            <v>100</v>
          </cell>
        </row>
        <row r="319">
          <cell r="AF319">
            <v>22</v>
          </cell>
          <cell r="BL319">
            <v>95</v>
          </cell>
        </row>
        <row r="320">
          <cell r="AF320">
            <v>34</v>
          </cell>
          <cell r="BL320">
            <v>96</v>
          </cell>
        </row>
        <row r="321">
          <cell r="AF321">
            <v>50</v>
          </cell>
          <cell r="BL321">
            <v>125</v>
          </cell>
        </row>
        <row r="322">
          <cell r="AF322">
            <v>57</v>
          </cell>
          <cell r="BL322">
            <v>137</v>
          </cell>
        </row>
        <row r="323">
          <cell r="AF323">
            <v>60</v>
          </cell>
          <cell r="BL323">
            <v>333</v>
          </cell>
        </row>
        <row r="324">
          <cell r="AF324">
            <v>55</v>
          </cell>
          <cell r="BL324">
            <v>307</v>
          </cell>
        </row>
        <row r="325">
          <cell r="AF325">
            <v>55</v>
          </cell>
          <cell r="BL325">
            <v>206</v>
          </cell>
        </row>
        <row r="326">
          <cell r="AF326">
            <v>53</v>
          </cell>
          <cell r="BL326">
            <v>151</v>
          </cell>
        </row>
        <row r="327">
          <cell r="AF327">
            <v>52</v>
          </cell>
          <cell r="BL327">
            <v>241</v>
          </cell>
        </row>
        <row r="328">
          <cell r="AF328">
            <v>51</v>
          </cell>
          <cell r="BL328">
            <v>413</v>
          </cell>
        </row>
        <row r="329">
          <cell r="AF329">
            <v>47</v>
          </cell>
          <cell r="BL329">
            <v>297</v>
          </cell>
        </row>
        <row r="330">
          <cell r="AF330">
            <v>51</v>
          </cell>
          <cell r="BL330">
            <v>107</v>
          </cell>
        </row>
        <row r="331">
          <cell r="AF331">
            <v>48</v>
          </cell>
          <cell r="BL331">
            <v>126</v>
          </cell>
        </row>
        <row r="332">
          <cell r="AF332">
            <v>50</v>
          </cell>
          <cell r="BL332">
            <v>160</v>
          </cell>
        </row>
        <row r="333">
          <cell r="AF333">
            <v>47</v>
          </cell>
          <cell r="BL333">
            <v>118</v>
          </cell>
        </row>
        <row r="334">
          <cell r="AF334">
            <v>51</v>
          </cell>
          <cell r="BL334">
            <v>267</v>
          </cell>
        </row>
        <row r="335">
          <cell r="AF335">
            <v>47</v>
          </cell>
          <cell r="BL335">
            <v>305</v>
          </cell>
        </row>
        <row r="336">
          <cell r="AF336">
            <v>37</v>
          </cell>
          <cell r="BL336">
            <v>257</v>
          </cell>
        </row>
        <row r="337">
          <cell r="AF337">
            <v>35</v>
          </cell>
          <cell r="BL337">
            <v>147</v>
          </cell>
        </row>
        <row r="338">
          <cell r="AF338">
            <v>34</v>
          </cell>
          <cell r="BL338">
            <v>161</v>
          </cell>
        </row>
        <row r="339">
          <cell r="AF339">
            <v>27</v>
          </cell>
          <cell r="BL339">
            <v>96</v>
          </cell>
        </row>
        <row r="340">
          <cell r="AF340">
            <v>23</v>
          </cell>
          <cell r="BL340">
            <v>226</v>
          </cell>
        </row>
        <row r="341">
          <cell r="AF341">
            <v>21</v>
          </cell>
          <cell r="BL341">
            <v>0</v>
          </cell>
        </row>
        <row r="342">
          <cell r="AF342">
            <v>21</v>
          </cell>
          <cell r="BL342">
            <v>0</v>
          </cell>
        </row>
        <row r="343">
          <cell r="AF343">
            <v>22</v>
          </cell>
          <cell r="BL343">
            <v>0</v>
          </cell>
        </row>
        <row r="344">
          <cell r="AF344">
            <v>32</v>
          </cell>
          <cell r="BL344">
            <v>56</v>
          </cell>
        </row>
        <row r="345">
          <cell r="AF345">
            <v>43</v>
          </cell>
          <cell r="BL345">
            <v>166</v>
          </cell>
        </row>
        <row r="346">
          <cell r="AF346">
            <v>49</v>
          </cell>
          <cell r="BL346">
            <v>156</v>
          </cell>
        </row>
        <row r="347">
          <cell r="AF347">
            <v>49</v>
          </cell>
          <cell r="BL347">
            <v>177</v>
          </cell>
        </row>
        <row r="348">
          <cell r="AF348">
            <v>51</v>
          </cell>
          <cell r="BL348">
            <v>241</v>
          </cell>
        </row>
        <row r="349">
          <cell r="AF349">
            <v>55</v>
          </cell>
          <cell r="BL349">
            <v>459</v>
          </cell>
        </row>
        <row r="350">
          <cell r="AF350">
            <v>54</v>
          </cell>
          <cell r="BL350">
            <v>363</v>
          </cell>
        </row>
        <row r="351">
          <cell r="AF351">
            <v>54</v>
          </cell>
          <cell r="BL351">
            <v>319</v>
          </cell>
        </row>
        <row r="352">
          <cell r="AF352">
            <v>48</v>
          </cell>
          <cell r="BL352">
            <v>460</v>
          </cell>
        </row>
        <row r="353">
          <cell r="AF353">
            <v>45</v>
          </cell>
          <cell r="BL353">
            <v>234</v>
          </cell>
        </row>
        <row r="354">
          <cell r="AF354">
            <v>45</v>
          </cell>
          <cell r="BL354">
            <v>422</v>
          </cell>
        </row>
        <row r="355">
          <cell r="AF355">
            <v>52</v>
          </cell>
          <cell r="BL355">
            <v>252</v>
          </cell>
        </row>
        <row r="356">
          <cell r="AF356">
            <v>58</v>
          </cell>
          <cell r="BL356">
            <v>181</v>
          </cell>
        </row>
        <row r="357">
          <cell r="AF357">
            <v>61</v>
          </cell>
          <cell r="BL357">
            <v>259</v>
          </cell>
        </row>
        <row r="358">
          <cell r="AF358">
            <v>54</v>
          </cell>
          <cell r="BL358">
            <v>146</v>
          </cell>
        </row>
        <row r="359">
          <cell r="AF359">
            <v>48</v>
          </cell>
          <cell r="BL359">
            <v>307</v>
          </cell>
        </row>
        <row r="360">
          <cell r="AF360">
            <v>45</v>
          </cell>
          <cell r="BL360">
            <v>311</v>
          </cell>
        </row>
        <row r="361">
          <cell r="AF361">
            <v>37</v>
          </cell>
          <cell r="BL361">
            <v>311</v>
          </cell>
        </row>
        <row r="362">
          <cell r="AF362">
            <v>35</v>
          </cell>
          <cell r="BL362">
            <v>132</v>
          </cell>
        </row>
        <row r="363">
          <cell r="AF363">
            <v>30</v>
          </cell>
          <cell r="BL363">
            <v>132</v>
          </cell>
        </row>
        <row r="364">
          <cell r="AF364">
            <v>27</v>
          </cell>
          <cell r="BL364">
            <v>32</v>
          </cell>
        </row>
        <row r="365">
          <cell r="AF365">
            <v>27</v>
          </cell>
          <cell r="BL365">
            <v>10</v>
          </cell>
        </row>
        <row r="366">
          <cell r="AF366">
            <v>26</v>
          </cell>
          <cell r="BL366">
            <v>0</v>
          </cell>
        </row>
        <row r="367">
          <cell r="AF367">
            <v>29</v>
          </cell>
          <cell r="BL367">
            <v>0</v>
          </cell>
        </row>
        <row r="368">
          <cell r="AF368">
            <v>36</v>
          </cell>
          <cell r="BL368">
            <v>8</v>
          </cell>
        </row>
        <row r="369">
          <cell r="AF369">
            <v>51</v>
          </cell>
          <cell r="BL369">
            <v>275</v>
          </cell>
        </row>
        <row r="370">
          <cell r="AF370">
            <v>64</v>
          </cell>
          <cell r="BL370">
            <v>277</v>
          </cell>
        </row>
        <row r="371">
          <cell r="AF371">
            <v>57</v>
          </cell>
          <cell r="BL371">
            <v>142</v>
          </cell>
        </row>
        <row r="372">
          <cell r="AF372">
            <v>51</v>
          </cell>
          <cell r="BL372">
            <v>264</v>
          </cell>
        </row>
        <row r="373">
          <cell r="AF373">
            <v>52</v>
          </cell>
          <cell r="BL373">
            <v>166</v>
          </cell>
        </row>
        <row r="374">
          <cell r="AF374">
            <v>49</v>
          </cell>
          <cell r="BL374">
            <v>346</v>
          </cell>
        </row>
        <row r="375">
          <cell r="AF375">
            <v>51</v>
          </cell>
          <cell r="BL375">
            <v>306</v>
          </cell>
        </row>
        <row r="376">
          <cell r="AF376">
            <v>49</v>
          </cell>
          <cell r="BL376">
            <v>102</v>
          </cell>
        </row>
        <row r="377">
          <cell r="AF377">
            <v>42</v>
          </cell>
          <cell r="BL377">
            <v>193</v>
          </cell>
        </row>
        <row r="378">
          <cell r="AF378">
            <v>41</v>
          </cell>
          <cell r="BL378">
            <v>318</v>
          </cell>
        </row>
        <row r="379">
          <cell r="AF379">
            <v>39</v>
          </cell>
          <cell r="BL379">
            <v>187</v>
          </cell>
        </row>
        <row r="380">
          <cell r="AF380">
            <v>37</v>
          </cell>
          <cell r="BL380">
            <v>47</v>
          </cell>
        </row>
        <row r="381">
          <cell r="AF381">
            <v>39</v>
          </cell>
          <cell r="BL381">
            <v>61</v>
          </cell>
        </row>
        <row r="382">
          <cell r="AF382">
            <v>37</v>
          </cell>
          <cell r="BL382">
            <v>272</v>
          </cell>
        </row>
        <row r="383">
          <cell r="AF383">
            <v>41</v>
          </cell>
          <cell r="BL383">
            <v>261</v>
          </cell>
        </row>
        <row r="384">
          <cell r="AF384">
            <v>41</v>
          </cell>
          <cell r="BL384">
            <v>190</v>
          </cell>
        </row>
        <row r="385">
          <cell r="AF385">
            <v>35</v>
          </cell>
          <cell r="BL385">
            <v>247</v>
          </cell>
        </row>
        <row r="386">
          <cell r="AF386">
            <v>32</v>
          </cell>
          <cell r="BL386">
            <v>302</v>
          </cell>
        </row>
        <row r="387">
          <cell r="AF387">
            <v>26</v>
          </cell>
          <cell r="BL387">
            <v>127</v>
          </cell>
        </row>
        <row r="388">
          <cell r="AF388">
            <v>23</v>
          </cell>
          <cell r="BL388">
            <v>0</v>
          </cell>
        </row>
        <row r="389">
          <cell r="AF389">
            <v>21</v>
          </cell>
          <cell r="BL389">
            <v>0</v>
          </cell>
        </row>
        <row r="390">
          <cell r="AF390">
            <v>21</v>
          </cell>
          <cell r="BL390">
            <v>0</v>
          </cell>
        </row>
        <row r="391">
          <cell r="AF391">
            <v>23</v>
          </cell>
          <cell r="BL391">
            <v>0</v>
          </cell>
        </row>
        <row r="392">
          <cell r="AF392">
            <v>33</v>
          </cell>
          <cell r="BL392">
            <v>4</v>
          </cell>
        </row>
        <row r="393">
          <cell r="AF393">
            <v>52</v>
          </cell>
          <cell r="BL393">
            <v>102</v>
          </cell>
        </row>
        <row r="394">
          <cell r="AF394">
            <v>60</v>
          </cell>
          <cell r="BL394">
            <v>402</v>
          </cell>
        </row>
        <row r="395">
          <cell r="AF395">
            <v>56</v>
          </cell>
          <cell r="BL395">
            <v>478</v>
          </cell>
        </row>
        <row r="396">
          <cell r="AF396">
            <v>52</v>
          </cell>
          <cell r="BL396">
            <v>298</v>
          </cell>
        </row>
        <row r="397">
          <cell r="AF397">
            <v>52</v>
          </cell>
          <cell r="BL397">
            <v>232</v>
          </cell>
        </row>
        <row r="398">
          <cell r="AF398">
            <v>47</v>
          </cell>
          <cell r="BL398">
            <v>316</v>
          </cell>
        </row>
        <row r="399">
          <cell r="AF399">
            <v>49</v>
          </cell>
          <cell r="BL399">
            <v>408</v>
          </cell>
        </row>
        <row r="400">
          <cell r="AF400">
            <v>46</v>
          </cell>
          <cell r="BL400">
            <v>230</v>
          </cell>
        </row>
        <row r="401">
          <cell r="AF401">
            <v>48</v>
          </cell>
          <cell r="BL401">
            <v>75</v>
          </cell>
        </row>
        <row r="402">
          <cell r="AF402">
            <v>43</v>
          </cell>
          <cell r="BL402">
            <v>142</v>
          </cell>
        </row>
        <row r="403">
          <cell r="AF403">
            <v>44</v>
          </cell>
          <cell r="BL403">
            <v>340</v>
          </cell>
        </row>
        <row r="404">
          <cell r="AF404">
            <v>47</v>
          </cell>
          <cell r="BL404">
            <v>110</v>
          </cell>
        </row>
        <row r="405">
          <cell r="AF405">
            <v>55</v>
          </cell>
          <cell r="BL405">
            <v>135</v>
          </cell>
        </row>
        <row r="406">
          <cell r="AF406">
            <v>55</v>
          </cell>
          <cell r="BL406">
            <v>146</v>
          </cell>
        </row>
        <row r="407">
          <cell r="AF407">
            <v>49</v>
          </cell>
          <cell r="BL407">
            <v>161</v>
          </cell>
        </row>
        <row r="408">
          <cell r="AF408">
            <v>35</v>
          </cell>
          <cell r="BL408">
            <v>532</v>
          </cell>
        </row>
        <row r="409">
          <cell r="AF409">
            <v>31</v>
          </cell>
          <cell r="BL409">
            <v>335</v>
          </cell>
        </row>
        <row r="410">
          <cell r="AF410">
            <v>32</v>
          </cell>
          <cell r="BL410">
            <v>150</v>
          </cell>
        </row>
        <row r="411">
          <cell r="AF411">
            <v>27</v>
          </cell>
          <cell r="BL411">
            <v>29</v>
          </cell>
        </row>
        <row r="412">
          <cell r="AF412">
            <v>24</v>
          </cell>
          <cell r="BL412">
            <v>9</v>
          </cell>
        </row>
        <row r="413">
          <cell r="AF413">
            <v>24</v>
          </cell>
          <cell r="BL413">
            <v>5</v>
          </cell>
        </row>
        <row r="414">
          <cell r="AF414">
            <v>23</v>
          </cell>
          <cell r="BL414">
            <v>12</v>
          </cell>
        </row>
        <row r="415">
          <cell r="AF415">
            <v>24</v>
          </cell>
          <cell r="BL415">
            <v>0</v>
          </cell>
        </row>
        <row r="416">
          <cell r="AF416">
            <v>34</v>
          </cell>
          <cell r="BL416">
            <v>66</v>
          </cell>
        </row>
        <row r="417">
          <cell r="AF417">
            <v>56</v>
          </cell>
          <cell r="BL417">
            <v>167</v>
          </cell>
        </row>
        <row r="418">
          <cell r="AF418">
            <v>59</v>
          </cell>
          <cell r="BL418">
            <v>476</v>
          </cell>
        </row>
        <row r="419">
          <cell r="AF419">
            <v>53</v>
          </cell>
          <cell r="BL419">
            <v>342</v>
          </cell>
        </row>
        <row r="420">
          <cell r="AF420">
            <v>56</v>
          </cell>
          <cell r="BL420">
            <v>177</v>
          </cell>
        </row>
        <row r="421">
          <cell r="AF421">
            <v>55</v>
          </cell>
          <cell r="BL421">
            <v>217</v>
          </cell>
        </row>
        <row r="422">
          <cell r="AF422">
            <v>50</v>
          </cell>
          <cell r="BL422">
            <v>282</v>
          </cell>
        </row>
        <row r="423">
          <cell r="AF423">
            <v>54</v>
          </cell>
          <cell r="BL423">
            <v>226</v>
          </cell>
        </row>
        <row r="424">
          <cell r="AF424">
            <v>50</v>
          </cell>
          <cell r="BL424">
            <v>159</v>
          </cell>
        </row>
        <row r="425">
          <cell r="AF425">
            <v>44</v>
          </cell>
          <cell r="BL425">
            <v>340</v>
          </cell>
        </row>
        <row r="426">
          <cell r="AF426">
            <v>47</v>
          </cell>
          <cell r="BL426">
            <v>135</v>
          </cell>
        </row>
        <row r="427">
          <cell r="AF427">
            <v>32</v>
          </cell>
          <cell r="BL427">
            <v>145</v>
          </cell>
        </row>
        <row r="428">
          <cell r="AF428">
            <v>44</v>
          </cell>
          <cell r="BL428">
            <v>251</v>
          </cell>
        </row>
        <row r="429">
          <cell r="AF429">
            <v>52</v>
          </cell>
          <cell r="BL429">
            <v>121</v>
          </cell>
        </row>
        <row r="430">
          <cell r="AF430">
            <v>51</v>
          </cell>
          <cell r="BL430">
            <v>107</v>
          </cell>
        </row>
        <row r="431">
          <cell r="AF431">
            <v>44</v>
          </cell>
          <cell r="BL431">
            <v>391</v>
          </cell>
        </row>
        <row r="432">
          <cell r="AF432">
            <v>42</v>
          </cell>
          <cell r="BL432">
            <v>228</v>
          </cell>
        </row>
        <row r="433">
          <cell r="AF433">
            <v>40</v>
          </cell>
          <cell r="BL433">
            <v>228</v>
          </cell>
        </row>
        <row r="434">
          <cell r="AF434">
            <v>31</v>
          </cell>
          <cell r="BL434">
            <v>178</v>
          </cell>
        </row>
        <row r="435">
          <cell r="AF435">
            <v>27</v>
          </cell>
          <cell r="BL435">
            <v>134</v>
          </cell>
        </row>
        <row r="436">
          <cell r="AF436">
            <v>25</v>
          </cell>
          <cell r="BL436">
            <v>15</v>
          </cell>
        </row>
        <row r="437">
          <cell r="AF437">
            <v>22</v>
          </cell>
          <cell r="BL437">
            <v>164</v>
          </cell>
        </row>
        <row r="438">
          <cell r="AF438">
            <v>20</v>
          </cell>
          <cell r="BL438">
            <v>160</v>
          </cell>
        </row>
        <row r="439">
          <cell r="AF439">
            <v>22</v>
          </cell>
          <cell r="BL439">
            <v>169</v>
          </cell>
        </row>
        <row r="440">
          <cell r="AF440">
            <v>35</v>
          </cell>
          <cell r="BL440">
            <v>248</v>
          </cell>
        </row>
        <row r="441">
          <cell r="AF441">
            <v>52</v>
          </cell>
          <cell r="BL441">
            <v>278</v>
          </cell>
        </row>
        <row r="442">
          <cell r="AF442">
            <v>58</v>
          </cell>
          <cell r="BL442">
            <v>285</v>
          </cell>
        </row>
        <row r="443">
          <cell r="AF443">
            <v>53</v>
          </cell>
          <cell r="BL443">
            <v>191</v>
          </cell>
        </row>
        <row r="444">
          <cell r="AF444">
            <v>53</v>
          </cell>
          <cell r="BL444">
            <v>149</v>
          </cell>
        </row>
        <row r="445">
          <cell r="AF445">
            <v>50</v>
          </cell>
          <cell r="BL445">
            <v>244</v>
          </cell>
        </row>
        <row r="446">
          <cell r="AF446">
            <v>53</v>
          </cell>
          <cell r="BL446">
            <v>395</v>
          </cell>
        </row>
        <row r="447">
          <cell r="AF447">
            <v>53</v>
          </cell>
          <cell r="BL447">
            <v>304</v>
          </cell>
        </row>
        <row r="448">
          <cell r="AF448">
            <v>52</v>
          </cell>
          <cell r="BL448">
            <v>205</v>
          </cell>
        </row>
        <row r="449">
          <cell r="AF449">
            <v>47</v>
          </cell>
          <cell r="BL449">
            <v>116</v>
          </cell>
        </row>
        <row r="450">
          <cell r="AF450">
            <v>45</v>
          </cell>
          <cell r="BL450">
            <v>152</v>
          </cell>
        </row>
        <row r="451">
          <cell r="AF451">
            <v>43</v>
          </cell>
          <cell r="BL451">
            <v>139</v>
          </cell>
        </row>
        <row r="452">
          <cell r="AF452">
            <v>37</v>
          </cell>
          <cell r="BL452">
            <v>222</v>
          </cell>
        </row>
        <row r="453">
          <cell r="AF453">
            <v>47</v>
          </cell>
          <cell r="BL453">
            <v>224</v>
          </cell>
        </row>
        <row r="454">
          <cell r="AF454">
            <v>48</v>
          </cell>
          <cell r="BL454">
            <v>322</v>
          </cell>
        </row>
        <row r="455">
          <cell r="AF455">
            <v>47</v>
          </cell>
          <cell r="BL455">
            <v>211</v>
          </cell>
        </row>
        <row r="456">
          <cell r="AF456">
            <v>44</v>
          </cell>
          <cell r="BL456">
            <v>201</v>
          </cell>
        </row>
        <row r="457">
          <cell r="AF457">
            <v>39</v>
          </cell>
          <cell r="BL457">
            <v>297</v>
          </cell>
        </row>
        <row r="458">
          <cell r="AF458">
            <v>34</v>
          </cell>
          <cell r="BL458">
            <v>153</v>
          </cell>
        </row>
        <row r="459">
          <cell r="AF459">
            <v>27</v>
          </cell>
          <cell r="BL459">
            <v>203</v>
          </cell>
        </row>
        <row r="460">
          <cell r="AF460">
            <v>23</v>
          </cell>
          <cell r="BL460">
            <v>10</v>
          </cell>
        </row>
        <row r="461">
          <cell r="AF461">
            <v>23</v>
          </cell>
          <cell r="BL461">
            <v>0</v>
          </cell>
        </row>
        <row r="462">
          <cell r="AF462">
            <v>21</v>
          </cell>
          <cell r="BL462">
            <v>0</v>
          </cell>
        </row>
        <row r="463">
          <cell r="AF463">
            <v>23</v>
          </cell>
          <cell r="BL463">
            <v>0</v>
          </cell>
        </row>
        <row r="464">
          <cell r="AF464">
            <v>32</v>
          </cell>
          <cell r="BL464">
            <v>7</v>
          </cell>
        </row>
        <row r="465">
          <cell r="AF465">
            <v>52</v>
          </cell>
          <cell r="BL465">
            <v>131</v>
          </cell>
        </row>
        <row r="466">
          <cell r="AF466">
            <v>53</v>
          </cell>
          <cell r="BL466">
            <v>311</v>
          </cell>
        </row>
        <row r="467">
          <cell r="AF467">
            <v>47</v>
          </cell>
          <cell r="BL467">
            <v>392</v>
          </cell>
        </row>
        <row r="468">
          <cell r="AF468">
            <v>47</v>
          </cell>
          <cell r="BL468">
            <v>276</v>
          </cell>
        </row>
        <row r="469">
          <cell r="AF469">
            <v>52</v>
          </cell>
          <cell r="BL469">
            <v>185</v>
          </cell>
        </row>
        <row r="470">
          <cell r="AF470">
            <v>53</v>
          </cell>
          <cell r="BL470">
            <v>105</v>
          </cell>
        </row>
        <row r="471">
          <cell r="AF471">
            <v>53</v>
          </cell>
          <cell r="BL471">
            <v>208</v>
          </cell>
        </row>
        <row r="472">
          <cell r="AF472">
            <v>47</v>
          </cell>
          <cell r="BL472">
            <v>254</v>
          </cell>
        </row>
        <row r="473">
          <cell r="AF473">
            <v>46</v>
          </cell>
          <cell r="BL473">
            <v>95</v>
          </cell>
        </row>
        <row r="474">
          <cell r="AF474">
            <v>48</v>
          </cell>
          <cell r="BL474">
            <v>355</v>
          </cell>
        </row>
        <row r="475">
          <cell r="AF475">
            <v>47</v>
          </cell>
          <cell r="BL475">
            <v>273</v>
          </cell>
        </row>
        <row r="476">
          <cell r="AF476">
            <v>49</v>
          </cell>
          <cell r="BL476">
            <v>189</v>
          </cell>
        </row>
        <row r="477">
          <cell r="AF477">
            <v>48</v>
          </cell>
          <cell r="BL477">
            <v>175</v>
          </cell>
        </row>
        <row r="478">
          <cell r="AF478">
            <v>53</v>
          </cell>
          <cell r="BL478">
            <v>336</v>
          </cell>
        </row>
        <row r="479">
          <cell r="AF479">
            <v>43</v>
          </cell>
          <cell r="BL479">
            <v>543</v>
          </cell>
        </row>
        <row r="480">
          <cell r="AF480">
            <v>46</v>
          </cell>
          <cell r="BL480">
            <v>388</v>
          </cell>
        </row>
        <row r="481">
          <cell r="AF481">
            <v>40</v>
          </cell>
          <cell r="BL481">
            <v>310</v>
          </cell>
        </row>
        <row r="482">
          <cell r="AF482">
            <v>34</v>
          </cell>
          <cell r="BL482">
            <v>171</v>
          </cell>
        </row>
        <row r="483">
          <cell r="AF483">
            <v>28</v>
          </cell>
          <cell r="BL483">
            <v>67</v>
          </cell>
        </row>
        <row r="484">
          <cell r="AF484">
            <v>26</v>
          </cell>
          <cell r="BL484">
            <v>70</v>
          </cell>
        </row>
        <row r="485">
          <cell r="AF485">
            <v>23</v>
          </cell>
          <cell r="BL485">
            <v>0</v>
          </cell>
        </row>
        <row r="486">
          <cell r="AF486">
            <v>22</v>
          </cell>
          <cell r="BL486">
            <v>0</v>
          </cell>
        </row>
        <row r="487">
          <cell r="AF487">
            <v>24</v>
          </cell>
          <cell r="BL487">
            <v>0</v>
          </cell>
        </row>
        <row r="488">
          <cell r="AF488">
            <v>38</v>
          </cell>
          <cell r="BL488">
            <v>70</v>
          </cell>
        </row>
        <row r="489">
          <cell r="AF489">
            <v>51</v>
          </cell>
          <cell r="BL489">
            <v>195</v>
          </cell>
        </row>
        <row r="490">
          <cell r="AF490">
            <v>59</v>
          </cell>
          <cell r="BL490">
            <v>142</v>
          </cell>
        </row>
        <row r="491">
          <cell r="AF491">
            <v>58</v>
          </cell>
          <cell r="BL491">
            <v>219</v>
          </cell>
        </row>
        <row r="492">
          <cell r="AF492">
            <v>58</v>
          </cell>
          <cell r="BL492">
            <v>260</v>
          </cell>
        </row>
        <row r="493">
          <cell r="AF493">
            <v>57</v>
          </cell>
          <cell r="BL493">
            <v>405</v>
          </cell>
        </row>
        <row r="494">
          <cell r="AF494">
            <v>57</v>
          </cell>
          <cell r="BL494">
            <v>226</v>
          </cell>
        </row>
        <row r="495">
          <cell r="AF495">
            <v>54</v>
          </cell>
          <cell r="BL495">
            <v>312</v>
          </cell>
        </row>
        <row r="496">
          <cell r="AF496">
            <v>46</v>
          </cell>
          <cell r="BL496">
            <v>190</v>
          </cell>
        </row>
        <row r="497">
          <cell r="AF497">
            <v>40</v>
          </cell>
          <cell r="BL497">
            <v>140</v>
          </cell>
        </row>
        <row r="498">
          <cell r="AF498">
            <v>46</v>
          </cell>
          <cell r="BL498">
            <v>159</v>
          </cell>
        </row>
        <row r="499">
          <cell r="AF499">
            <v>38</v>
          </cell>
          <cell r="BL499">
            <v>368</v>
          </cell>
        </row>
        <row r="500">
          <cell r="AF500">
            <v>42</v>
          </cell>
          <cell r="BL500">
            <v>155</v>
          </cell>
        </row>
        <row r="501">
          <cell r="AF501">
            <v>56</v>
          </cell>
          <cell r="BL501">
            <v>107</v>
          </cell>
        </row>
        <row r="502">
          <cell r="AF502">
            <v>60</v>
          </cell>
          <cell r="BL502">
            <v>204</v>
          </cell>
        </row>
        <row r="503">
          <cell r="AF503">
            <v>54</v>
          </cell>
          <cell r="BL503">
            <v>249</v>
          </cell>
        </row>
        <row r="504">
          <cell r="AF504">
            <v>48</v>
          </cell>
          <cell r="BL504">
            <v>369</v>
          </cell>
        </row>
        <row r="505">
          <cell r="AF505">
            <v>43</v>
          </cell>
          <cell r="BL505">
            <v>198</v>
          </cell>
        </row>
        <row r="506">
          <cell r="AF506">
            <v>35</v>
          </cell>
          <cell r="BL506">
            <v>174</v>
          </cell>
        </row>
        <row r="507">
          <cell r="AF507">
            <v>30</v>
          </cell>
          <cell r="BL507">
            <v>105</v>
          </cell>
        </row>
        <row r="508">
          <cell r="AF508">
            <v>27</v>
          </cell>
          <cell r="BL508">
            <v>51</v>
          </cell>
        </row>
        <row r="509">
          <cell r="AF509">
            <v>22</v>
          </cell>
          <cell r="BL509">
            <v>0</v>
          </cell>
        </row>
        <row r="510">
          <cell r="AF510">
            <v>21</v>
          </cell>
          <cell r="BL510">
            <v>0</v>
          </cell>
        </row>
        <row r="511">
          <cell r="AF511">
            <v>22</v>
          </cell>
          <cell r="BL511">
            <v>0</v>
          </cell>
        </row>
        <row r="512">
          <cell r="AF512">
            <v>35</v>
          </cell>
          <cell r="BL512">
            <v>9</v>
          </cell>
        </row>
        <row r="513">
          <cell r="AF513">
            <v>49</v>
          </cell>
          <cell r="BL513">
            <v>172</v>
          </cell>
        </row>
        <row r="514">
          <cell r="AF514">
            <v>58</v>
          </cell>
          <cell r="BL514">
            <v>244</v>
          </cell>
        </row>
        <row r="515">
          <cell r="AF515">
            <v>64</v>
          </cell>
          <cell r="BL515">
            <v>223</v>
          </cell>
        </row>
        <row r="516">
          <cell r="AF516">
            <v>61</v>
          </cell>
          <cell r="BL516">
            <v>224</v>
          </cell>
        </row>
        <row r="517">
          <cell r="AF517">
            <v>65</v>
          </cell>
          <cell r="BL517">
            <v>370</v>
          </cell>
        </row>
        <row r="518">
          <cell r="AF518">
            <v>55</v>
          </cell>
          <cell r="BL518">
            <v>315</v>
          </cell>
        </row>
        <row r="519">
          <cell r="AF519">
            <v>58</v>
          </cell>
          <cell r="BL519">
            <v>474</v>
          </cell>
        </row>
        <row r="520">
          <cell r="AF520">
            <v>55</v>
          </cell>
          <cell r="BL520">
            <v>351</v>
          </cell>
        </row>
        <row r="521">
          <cell r="AF521">
            <v>52</v>
          </cell>
          <cell r="BL521">
            <v>292</v>
          </cell>
        </row>
        <row r="522">
          <cell r="AF522">
            <v>50</v>
          </cell>
          <cell r="BL522">
            <v>188</v>
          </cell>
        </row>
        <row r="523">
          <cell r="AF523">
            <v>51</v>
          </cell>
          <cell r="BL523">
            <v>159</v>
          </cell>
        </row>
        <row r="524">
          <cell r="AF524">
            <v>58</v>
          </cell>
          <cell r="BL524">
            <v>360</v>
          </cell>
        </row>
        <row r="525">
          <cell r="AF525">
            <v>63</v>
          </cell>
          <cell r="BL525">
            <v>252</v>
          </cell>
        </row>
        <row r="526">
          <cell r="AF526">
            <v>62</v>
          </cell>
          <cell r="BL526">
            <v>277</v>
          </cell>
        </row>
        <row r="527">
          <cell r="AF527">
            <v>56</v>
          </cell>
          <cell r="BL527">
            <v>278</v>
          </cell>
        </row>
        <row r="528">
          <cell r="AF528">
            <v>46</v>
          </cell>
          <cell r="BL528">
            <v>486</v>
          </cell>
        </row>
        <row r="529">
          <cell r="AF529">
            <v>41</v>
          </cell>
          <cell r="BL529">
            <v>227</v>
          </cell>
        </row>
        <row r="530">
          <cell r="AF530">
            <v>33</v>
          </cell>
          <cell r="BL530">
            <v>44</v>
          </cell>
        </row>
        <row r="531">
          <cell r="AF531">
            <v>32</v>
          </cell>
          <cell r="BL531">
            <v>0</v>
          </cell>
        </row>
        <row r="532">
          <cell r="AF532">
            <v>28</v>
          </cell>
          <cell r="BL532">
            <v>0</v>
          </cell>
        </row>
        <row r="533">
          <cell r="AF533">
            <v>26</v>
          </cell>
          <cell r="BL533">
            <v>12</v>
          </cell>
        </row>
        <row r="534">
          <cell r="AF534">
            <v>26</v>
          </cell>
          <cell r="BL534">
            <v>28</v>
          </cell>
        </row>
        <row r="535">
          <cell r="AF535">
            <v>28</v>
          </cell>
          <cell r="BL535">
            <v>99</v>
          </cell>
        </row>
        <row r="536">
          <cell r="AF536">
            <v>40</v>
          </cell>
          <cell r="BL536">
            <v>21</v>
          </cell>
        </row>
        <row r="537">
          <cell r="AF537">
            <v>54</v>
          </cell>
          <cell r="BL537">
            <v>133</v>
          </cell>
        </row>
        <row r="538">
          <cell r="AF538">
            <v>54</v>
          </cell>
          <cell r="BL538">
            <v>359</v>
          </cell>
        </row>
        <row r="539">
          <cell r="AF539">
            <v>51</v>
          </cell>
          <cell r="BL539">
            <v>311</v>
          </cell>
        </row>
        <row r="540">
          <cell r="AF540">
            <v>46</v>
          </cell>
          <cell r="BL540">
            <v>245</v>
          </cell>
        </row>
        <row r="541">
          <cell r="AF541">
            <v>58</v>
          </cell>
          <cell r="BL541">
            <v>263</v>
          </cell>
        </row>
        <row r="542">
          <cell r="AF542">
            <v>50</v>
          </cell>
          <cell r="BL542">
            <v>179</v>
          </cell>
        </row>
        <row r="543">
          <cell r="AF543">
            <v>54</v>
          </cell>
          <cell r="BL543">
            <v>177</v>
          </cell>
        </row>
        <row r="544">
          <cell r="AF544">
            <v>47</v>
          </cell>
          <cell r="BL544">
            <v>260</v>
          </cell>
        </row>
        <row r="545">
          <cell r="AF545">
            <v>41</v>
          </cell>
          <cell r="BL545">
            <v>282</v>
          </cell>
        </row>
        <row r="546">
          <cell r="AF546">
            <v>45</v>
          </cell>
          <cell r="BL546">
            <v>98</v>
          </cell>
        </row>
        <row r="547">
          <cell r="AF547">
            <v>40</v>
          </cell>
          <cell r="BL547">
            <v>92</v>
          </cell>
        </row>
        <row r="548">
          <cell r="AF548">
            <v>37</v>
          </cell>
          <cell r="BL548">
            <v>81</v>
          </cell>
        </row>
        <row r="549">
          <cell r="AF549">
            <v>41</v>
          </cell>
          <cell r="BL549">
            <v>165</v>
          </cell>
        </row>
        <row r="550">
          <cell r="AF550">
            <v>46</v>
          </cell>
          <cell r="BL550">
            <v>202</v>
          </cell>
        </row>
        <row r="551">
          <cell r="AF551">
            <v>45</v>
          </cell>
          <cell r="BL551">
            <v>325</v>
          </cell>
        </row>
        <row r="552">
          <cell r="AF552">
            <v>43</v>
          </cell>
          <cell r="BL552">
            <v>410</v>
          </cell>
        </row>
        <row r="553">
          <cell r="AF553">
            <v>37</v>
          </cell>
          <cell r="BL553">
            <v>290</v>
          </cell>
        </row>
        <row r="554">
          <cell r="AF554">
            <v>33</v>
          </cell>
          <cell r="BL554">
            <v>157</v>
          </cell>
        </row>
        <row r="555">
          <cell r="AF555">
            <v>29</v>
          </cell>
          <cell r="BL555">
            <v>196</v>
          </cell>
        </row>
        <row r="556">
          <cell r="AF556">
            <v>24</v>
          </cell>
          <cell r="BL556">
            <v>162</v>
          </cell>
        </row>
        <row r="557">
          <cell r="AF557">
            <v>23</v>
          </cell>
          <cell r="BL557">
            <v>209</v>
          </cell>
        </row>
        <row r="558">
          <cell r="AF558">
            <v>23</v>
          </cell>
          <cell r="BL558">
            <v>59</v>
          </cell>
        </row>
        <row r="559">
          <cell r="AF559">
            <v>24</v>
          </cell>
          <cell r="BL559">
            <v>9</v>
          </cell>
        </row>
        <row r="560">
          <cell r="AF560">
            <v>30</v>
          </cell>
          <cell r="BL560">
            <v>73</v>
          </cell>
        </row>
        <row r="561">
          <cell r="AF561">
            <v>46</v>
          </cell>
          <cell r="BL561">
            <v>265</v>
          </cell>
        </row>
        <row r="562">
          <cell r="AF562">
            <v>55</v>
          </cell>
          <cell r="BL562">
            <v>287</v>
          </cell>
        </row>
        <row r="563">
          <cell r="AF563">
            <v>49</v>
          </cell>
          <cell r="BL563">
            <v>219</v>
          </cell>
        </row>
        <row r="564">
          <cell r="AF564">
            <v>46</v>
          </cell>
          <cell r="BL564">
            <v>125</v>
          </cell>
        </row>
        <row r="565">
          <cell r="AF565">
            <v>48</v>
          </cell>
          <cell r="BL565">
            <v>112</v>
          </cell>
        </row>
        <row r="566">
          <cell r="AF566">
            <v>47</v>
          </cell>
          <cell r="BL566">
            <v>374</v>
          </cell>
        </row>
        <row r="567">
          <cell r="AF567">
            <v>47</v>
          </cell>
          <cell r="BL567">
            <v>269</v>
          </cell>
        </row>
        <row r="568">
          <cell r="AF568">
            <v>47</v>
          </cell>
          <cell r="BL568">
            <v>306</v>
          </cell>
        </row>
        <row r="569">
          <cell r="AF569">
            <v>40</v>
          </cell>
          <cell r="BL569">
            <v>169</v>
          </cell>
        </row>
        <row r="570">
          <cell r="AF570">
            <v>30</v>
          </cell>
          <cell r="BL570">
            <v>93</v>
          </cell>
        </row>
        <row r="571">
          <cell r="AF571">
            <v>33</v>
          </cell>
          <cell r="BL571">
            <v>145</v>
          </cell>
        </row>
        <row r="572">
          <cell r="AF572">
            <v>32</v>
          </cell>
          <cell r="BL572">
            <v>122</v>
          </cell>
        </row>
        <row r="573">
          <cell r="AF573">
            <v>35</v>
          </cell>
          <cell r="BL573">
            <v>232</v>
          </cell>
        </row>
        <row r="574">
          <cell r="AF574">
            <v>37</v>
          </cell>
          <cell r="BL574">
            <v>208</v>
          </cell>
        </row>
        <row r="575">
          <cell r="AF575">
            <v>35</v>
          </cell>
          <cell r="BL575">
            <v>104</v>
          </cell>
        </row>
        <row r="576">
          <cell r="AF576">
            <v>42</v>
          </cell>
          <cell r="BL576">
            <v>170</v>
          </cell>
        </row>
        <row r="577">
          <cell r="AF577">
            <v>35</v>
          </cell>
          <cell r="BL577">
            <v>261</v>
          </cell>
        </row>
        <row r="578">
          <cell r="AF578">
            <v>29</v>
          </cell>
          <cell r="BL578">
            <v>321</v>
          </cell>
        </row>
        <row r="579">
          <cell r="AF579">
            <v>27</v>
          </cell>
          <cell r="BL579">
            <v>211</v>
          </cell>
        </row>
        <row r="580">
          <cell r="AF580">
            <v>23</v>
          </cell>
          <cell r="BL580">
            <v>69</v>
          </cell>
        </row>
        <row r="581">
          <cell r="AF581">
            <v>23</v>
          </cell>
          <cell r="BL581">
            <v>0</v>
          </cell>
        </row>
        <row r="582">
          <cell r="AF582">
            <v>21</v>
          </cell>
          <cell r="BL582">
            <v>0</v>
          </cell>
        </row>
        <row r="583">
          <cell r="AF583">
            <v>22</v>
          </cell>
          <cell r="BL583">
            <v>13</v>
          </cell>
        </row>
        <row r="584">
          <cell r="AF584">
            <v>33</v>
          </cell>
          <cell r="BL584">
            <v>37</v>
          </cell>
        </row>
        <row r="585">
          <cell r="AF585">
            <v>50</v>
          </cell>
          <cell r="BL585">
            <v>136</v>
          </cell>
        </row>
        <row r="586">
          <cell r="AF586">
            <v>58</v>
          </cell>
          <cell r="BL586">
            <v>254</v>
          </cell>
        </row>
        <row r="587">
          <cell r="AF587">
            <v>55</v>
          </cell>
          <cell r="BL587">
            <v>322</v>
          </cell>
        </row>
        <row r="588">
          <cell r="AF588">
            <v>50</v>
          </cell>
          <cell r="BL588">
            <v>330</v>
          </cell>
        </row>
        <row r="589">
          <cell r="AF589">
            <v>48</v>
          </cell>
          <cell r="BL589">
            <v>179</v>
          </cell>
        </row>
        <row r="590">
          <cell r="AF590">
            <v>50</v>
          </cell>
          <cell r="BL590">
            <v>102</v>
          </cell>
        </row>
        <row r="591">
          <cell r="AF591">
            <v>54</v>
          </cell>
          <cell r="BL591">
            <v>189</v>
          </cell>
        </row>
        <row r="592">
          <cell r="AF592">
            <v>52</v>
          </cell>
          <cell r="BL592">
            <v>134</v>
          </cell>
        </row>
        <row r="593">
          <cell r="AF593">
            <v>46</v>
          </cell>
          <cell r="BL593">
            <v>167</v>
          </cell>
        </row>
        <row r="594">
          <cell r="AF594">
            <v>40</v>
          </cell>
          <cell r="BL594">
            <v>377</v>
          </cell>
        </row>
        <row r="595">
          <cell r="AF595">
            <v>40</v>
          </cell>
          <cell r="BL595">
            <v>226</v>
          </cell>
        </row>
        <row r="596">
          <cell r="AF596">
            <v>47</v>
          </cell>
          <cell r="BL596">
            <v>169</v>
          </cell>
        </row>
        <row r="597">
          <cell r="AF597">
            <v>51</v>
          </cell>
          <cell r="BL597">
            <v>122</v>
          </cell>
        </row>
        <row r="598">
          <cell r="AF598">
            <v>53</v>
          </cell>
          <cell r="BL598">
            <v>229</v>
          </cell>
        </row>
        <row r="599">
          <cell r="AF599">
            <v>48</v>
          </cell>
          <cell r="BL599">
            <v>323</v>
          </cell>
        </row>
        <row r="600">
          <cell r="AF600">
            <v>44</v>
          </cell>
          <cell r="BL600">
            <v>551</v>
          </cell>
        </row>
        <row r="601">
          <cell r="AF601">
            <v>37</v>
          </cell>
          <cell r="BL601">
            <v>236</v>
          </cell>
        </row>
        <row r="602">
          <cell r="AF602">
            <v>32</v>
          </cell>
          <cell r="BL602">
            <v>43</v>
          </cell>
        </row>
        <row r="603">
          <cell r="AF603">
            <v>28</v>
          </cell>
          <cell r="BL603">
            <v>0</v>
          </cell>
        </row>
        <row r="604">
          <cell r="AF604">
            <v>26</v>
          </cell>
          <cell r="BL604">
            <v>131</v>
          </cell>
        </row>
        <row r="605">
          <cell r="AF605">
            <v>24</v>
          </cell>
          <cell r="BL605">
            <v>80</v>
          </cell>
        </row>
        <row r="606">
          <cell r="AF606">
            <v>20</v>
          </cell>
          <cell r="BL606">
            <v>0</v>
          </cell>
        </row>
        <row r="607">
          <cell r="AF607">
            <v>23</v>
          </cell>
          <cell r="BL607">
            <v>0</v>
          </cell>
        </row>
        <row r="608">
          <cell r="AF608">
            <v>36</v>
          </cell>
          <cell r="BL608">
            <v>124</v>
          </cell>
        </row>
        <row r="609">
          <cell r="AF609">
            <v>46</v>
          </cell>
          <cell r="BL609">
            <v>99</v>
          </cell>
        </row>
        <row r="610">
          <cell r="AF610">
            <v>45</v>
          </cell>
          <cell r="BL610">
            <v>366</v>
          </cell>
        </row>
        <row r="611">
          <cell r="AF611">
            <v>41</v>
          </cell>
          <cell r="BL611">
            <v>253</v>
          </cell>
        </row>
        <row r="612">
          <cell r="AF612">
            <v>50</v>
          </cell>
          <cell r="BL612">
            <v>138</v>
          </cell>
        </row>
        <row r="613">
          <cell r="AF613">
            <v>51</v>
          </cell>
          <cell r="BL613">
            <v>172</v>
          </cell>
        </row>
        <row r="614">
          <cell r="AF614">
            <v>48</v>
          </cell>
          <cell r="BL614">
            <v>91</v>
          </cell>
        </row>
        <row r="615">
          <cell r="AF615">
            <v>48</v>
          </cell>
          <cell r="BL615">
            <v>78</v>
          </cell>
        </row>
        <row r="616">
          <cell r="AF616">
            <v>49</v>
          </cell>
          <cell r="BL616">
            <v>106</v>
          </cell>
        </row>
        <row r="617">
          <cell r="AF617">
            <v>46</v>
          </cell>
          <cell r="BL617">
            <v>269</v>
          </cell>
        </row>
        <row r="618">
          <cell r="AF618">
            <v>45</v>
          </cell>
          <cell r="BL618">
            <v>321</v>
          </cell>
        </row>
        <row r="619">
          <cell r="AF619">
            <v>42</v>
          </cell>
          <cell r="BL619">
            <v>323</v>
          </cell>
        </row>
        <row r="620">
          <cell r="AF620">
            <v>45</v>
          </cell>
          <cell r="BL620">
            <v>70</v>
          </cell>
        </row>
        <row r="621">
          <cell r="AF621">
            <v>49</v>
          </cell>
          <cell r="BL621">
            <v>99</v>
          </cell>
        </row>
        <row r="622">
          <cell r="AF622">
            <v>49</v>
          </cell>
          <cell r="BL622">
            <v>108</v>
          </cell>
        </row>
        <row r="623">
          <cell r="AF623">
            <v>43</v>
          </cell>
          <cell r="BL623">
            <v>281</v>
          </cell>
        </row>
        <row r="624">
          <cell r="AF624">
            <v>41</v>
          </cell>
          <cell r="BL624">
            <v>218</v>
          </cell>
        </row>
        <row r="625">
          <cell r="AF625">
            <v>29</v>
          </cell>
          <cell r="BL625">
            <v>73</v>
          </cell>
        </row>
        <row r="626">
          <cell r="AF626">
            <v>21</v>
          </cell>
          <cell r="BL626">
            <v>1</v>
          </cell>
        </row>
        <row r="627">
          <cell r="AF627">
            <v>23</v>
          </cell>
          <cell r="BL627">
            <v>20</v>
          </cell>
        </row>
        <row r="628">
          <cell r="AF628">
            <v>20</v>
          </cell>
          <cell r="BL628">
            <v>0</v>
          </cell>
        </row>
        <row r="629">
          <cell r="AF629">
            <v>20</v>
          </cell>
          <cell r="BL629">
            <v>75</v>
          </cell>
        </row>
        <row r="630">
          <cell r="AF630">
            <v>21</v>
          </cell>
          <cell r="BL630">
            <v>114</v>
          </cell>
        </row>
        <row r="631">
          <cell r="AF631">
            <v>23</v>
          </cell>
          <cell r="BL631">
            <v>0</v>
          </cell>
        </row>
        <row r="632">
          <cell r="AF632">
            <v>32</v>
          </cell>
          <cell r="BL632">
            <v>3</v>
          </cell>
        </row>
        <row r="633">
          <cell r="AF633">
            <v>49</v>
          </cell>
          <cell r="BL633">
            <v>209</v>
          </cell>
        </row>
        <row r="634">
          <cell r="AF634">
            <v>58</v>
          </cell>
          <cell r="BL634">
            <v>354</v>
          </cell>
        </row>
        <row r="635">
          <cell r="AF635">
            <v>54</v>
          </cell>
          <cell r="BL635">
            <v>252</v>
          </cell>
        </row>
        <row r="636">
          <cell r="AF636">
            <v>49</v>
          </cell>
          <cell r="BL636">
            <v>104</v>
          </cell>
        </row>
        <row r="637">
          <cell r="AF637">
            <v>48</v>
          </cell>
          <cell r="BL637">
            <v>83</v>
          </cell>
        </row>
        <row r="638">
          <cell r="AF638">
            <v>48</v>
          </cell>
          <cell r="BL638">
            <v>196</v>
          </cell>
        </row>
        <row r="639">
          <cell r="AF639">
            <v>42</v>
          </cell>
          <cell r="BL639">
            <v>317</v>
          </cell>
        </row>
        <row r="640">
          <cell r="AF640">
            <v>44</v>
          </cell>
          <cell r="BL640">
            <v>477</v>
          </cell>
        </row>
        <row r="641">
          <cell r="AF641">
            <v>46</v>
          </cell>
          <cell r="BL641">
            <v>217</v>
          </cell>
        </row>
        <row r="642">
          <cell r="AF642">
            <v>41</v>
          </cell>
          <cell r="BL642">
            <v>371</v>
          </cell>
        </row>
        <row r="643">
          <cell r="AF643">
            <v>38</v>
          </cell>
          <cell r="BL643">
            <v>348</v>
          </cell>
        </row>
        <row r="644">
          <cell r="AF644">
            <v>54</v>
          </cell>
          <cell r="BL644">
            <v>296</v>
          </cell>
        </row>
        <row r="645">
          <cell r="AF645">
            <v>57</v>
          </cell>
          <cell r="BL645">
            <v>333</v>
          </cell>
        </row>
        <row r="646">
          <cell r="AF646">
            <v>0</v>
          </cell>
          <cell r="BL646">
            <v>0</v>
          </cell>
        </row>
        <row r="647">
          <cell r="AF647">
            <v>0</v>
          </cell>
          <cell r="BL647">
            <v>0</v>
          </cell>
        </row>
        <row r="648">
          <cell r="AF648">
            <v>0</v>
          </cell>
          <cell r="BL648">
            <v>0</v>
          </cell>
        </row>
        <row r="649">
          <cell r="AF649">
            <v>0</v>
          </cell>
          <cell r="BL649">
            <v>0</v>
          </cell>
        </row>
        <row r="650">
          <cell r="AF650">
            <v>0</v>
          </cell>
          <cell r="BL650">
            <v>0</v>
          </cell>
        </row>
        <row r="651">
          <cell r="AF651">
            <v>0</v>
          </cell>
          <cell r="BL651">
            <v>0</v>
          </cell>
        </row>
        <row r="652">
          <cell r="AF652">
            <v>27</v>
          </cell>
          <cell r="BL652">
            <v>78</v>
          </cell>
        </row>
        <row r="653">
          <cell r="AF653">
            <v>23</v>
          </cell>
          <cell r="BL653">
            <v>199</v>
          </cell>
        </row>
        <row r="654">
          <cell r="AF654">
            <v>24</v>
          </cell>
          <cell r="BL654">
            <v>195</v>
          </cell>
        </row>
        <row r="655">
          <cell r="AF655">
            <v>24</v>
          </cell>
          <cell r="BL655">
            <v>61</v>
          </cell>
        </row>
        <row r="656">
          <cell r="AF656">
            <v>39</v>
          </cell>
          <cell r="BL656">
            <v>19</v>
          </cell>
        </row>
        <row r="657">
          <cell r="AF657">
            <v>53</v>
          </cell>
          <cell r="BL657">
            <v>67</v>
          </cell>
        </row>
        <row r="658">
          <cell r="AF658">
            <v>61</v>
          </cell>
          <cell r="BL658">
            <v>241</v>
          </cell>
        </row>
        <row r="659">
          <cell r="AF659">
            <v>56</v>
          </cell>
          <cell r="BL659">
            <v>244</v>
          </cell>
        </row>
        <row r="660">
          <cell r="AF660">
            <v>56</v>
          </cell>
          <cell r="BL660">
            <v>301</v>
          </cell>
        </row>
        <row r="661">
          <cell r="AF661">
            <v>54</v>
          </cell>
          <cell r="BL661">
            <v>338</v>
          </cell>
        </row>
        <row r="662">
          <cell r="AF662">
            <v>56</v>
          </cell>
          <cell r="BL662">
            <v>244</v>
          </cell>
        </row>
        <row r="663">
          <cell r="AF663">
            <v>57</v>
          </cell>
          <cell r="BL663">
            <v>226</v>
          </cell>
        </row>
        <row r="664">
          <cell r="AF664">
            <v>56</v>
          </cell>
          <cell r="BL664">
            <v>227</v>
          </cell>
        </row>
        <row r="665">
          <cell r="AF665">
            <v>52</v>
          </cell>
          <cell r="BL665">
            <v>232</v>
          </cell>
        </row>
        <row r="666">
          <cell r="AF666">
            <v>53</v>
          </cell>
          <cell r="BL666">
            <v>447</v>
          </cell>
        </row>
        <row r="667">
          <cell r="AF667">
            <v>49</v>
          </cell>
          <cell r="BL667">
            <v>376</v>
          </cell>
        </row>
        <row r="668">
          <cell r="AF668">
            <v>57</v>
          </cell>
          <cell r="BL668">
            <v>209</v>
          </cell>
        </row>
        <row r="669">
          <cell r="AF669">
            <v>58</v>
          </cell>
          <cell r="BL669">
            <v>150</v>
          </cell>
        </row>
        <row r="670">
          <cell r="AF670">
            <v>55</v>
          </cell>
          <cell r="BL670">
            <v>204</v>
          </cell>
        </row>
        <row r="671">
          <cell r="AF671">
            <v>54</v>
          </cell>
          <cell r="BL671">
            <v>272</v>
          </cell>
        </row>
        <row r="672">
          <cell r="AF672">
            <v>47</v>
          </cell>
          <cell r="BL672">
            <v>407</v>
          </cell>
        </row>
        <row r="673">
          <cell r="AF673">
            <v>41</v>
          </cell>
          <cell r="BL673">
            <v>155</v>
          </cell>
        </row>
        <row r="674">
          <cell r="AF674">
            <v>35</v>
          </cell>
          <cell r="BL674">
            <v>25</v>
          </cell>
        </row>
        <row r="675">
          <cell r="AF675">
            <v>28</v>
          </cell>
          <cell r="BL675">
            <v>36</v>
          </cell>
        </row>
        <row r="676">
          <cell r="AF676">
            <v>25</v>
          </cell>
          <cell r="BL676">
            <v>91</v>
          </cell>
        </row>
        <row r="677">
          <cell r="AF677">
            <v>23</v>
          </cell>
          <cell r="BL677">
            <v>0</v>
          </cell>
        </row>
        <row r="678">
          <cell r="AF678">
            <v>23</v>
          </cell>
          <cell r="BL678">
            <v>0</v>
          </cell>
        </row>
        <row r="679">
          <cell r="AF679">
            <v>23</v>
          </cell>
          <cell r="BL679">
            <v>96</v>
          </cell>
        </row>
        <row r="680">
          <cell r="AF680">
            <v>33</v>
          </cell>
          <cell r="BL680">
            <v>5</v>
          </cell>
        </row>
        <row r="681">
          <cell r="AF681">
            <v>34</v>
          </cell>
          <cell r="BL681">
            <v>37</v>
          </cell>
        </row>
        <row r="682">
          <cell r="AF682">
            <v>45</v>
          </cell>
          <cell r="BL682">
            <v>319</v>
          </cell>
        </row>
        <row r="683">
          <cell r="AF683">
            <v>44</v>
          </cell>
          <cell r="BL683">
            <v>121</v>
          </cell>
        </row>
        <row r="684">
          <cell r="AF684">
            <v>49</v>
          </cell>
          <cell r="BL684">
            <v>251</v>
          </cell>
        </row>
        <row r="685">
          <cell r="AF685">
            <v>58</v>
          </cell>
          <cell r="BL685">
            <v>467</v>
          </cell>
        </row>
        <row r="686">
          <cell r="AF686">
            <v>53</v>
          </cell>
          <cell r="BL686">
            <v>625</v>
          </cell>
        </row>
        <row r="687">
          <cell r="AF687">
            <v>56</v>
          </cell>
          <cell r="BL687">
            <v>383</v>
          </cell>
        </row>
        <row r="688">
          <cell r="AF688">
            <v>54</v>
          </cell>
          <cell r="BL688">
            <v>265</v>
          </cell>
        </row>
        <row r="689">
          <cell r="AF689">
            <v>48</v>
          </cell>
          <cell r="BL689">
            <v>158</v>
          </cell>
        </row>
        <row r="690">
          <cell r="AF690">
            <v>50</v>
          </cell>
          <cell r="BL690">
            <v>131</v>
          </cell>
        </row>
        <row r="691">
          <cell r="AF691">
            <v>47</v>
          </cell>
          <cell r="BL691">
            <v>201</v>
          </cell>
        </row>
        <row r="692">
          <cell r="AF692">
            <v>51</v>
          </cell>
          <cell r="BL692">
            <v>209</v>
          </cell>
        </row>
        <row r="693">
          <cell r="AF693">
            <v>56</v>
          </cell>
          <cell r="BL693">
            <v>204</v>
          </cell>
        </row>
        <row r="694">
          <cell r="AF694">
            <v>60</v>
          </cell>
          <cell r="BL694">
            <v>167</v>
          </cell>
        </row>
        <row r="695">
          <cell r="AF695">
            <v>51</v>
          </cell>
          <cell r="BL695">
            <v>313</v>
          </cell>
        </row>
        <row r="696">
          <cell r="AF696">
            <v>43</v>
          </cell>
          <cell r="BL696">
            <v>479</v>
          </cell>
        </row>
        <row r="697">
          <cell r="AF697">
            <v>38</v>
          </cell>
          <cell r="BL697">
            <v>157</v>
          </cell>
        </row>
        <row r="698">
          <cell r="AF698">
            <v>32</v>
          </cell>
          <cell r="BL698">
            <v>143</v>
          </cell>
        </row>
        <row r="699">
          <cell r="AF699">
            <v>26</v>
          </cell>
          <cell r="BL699">
            <v>132</v>
          </cell>
        </row>
        <row r="700">
          <cell r="AF700">
            <v>24</v>
          </cell>
          <cell r="BL700">
            <v>6</v>
          </cell>
        </row>
        <row r="701">
          <cell r="AF701">
            <v>22</v>
          </cell>
          <cell r="BL701">
            <v>28</v>
          </cell>
        </row>
        <row r="702">
          <cell r="AF702">
            <v>22</v>
          </cell>
          <cell r="BL702">
            <v>79</v>
          </cell>
        </row>
        <row r="703">
          <cell r="AF703">
            <v>23</v>
          </cell>
          <cell r="BL703">
            <v>0</v>
          </cell>
        </row>
        <row r="704">
          <cell r="AF704">
            <v>34</v>
          </cell>
          <cell r="BL704">
            <v>20</v>
          </cell>
        </row>
        <row r="705">
          <cell r="AF705">
            <v>51</v>
          </cell>
          <cell r="BL705">
            <v>172</v>
          </cell>
        </row>
        <row r="706">
          <cell r="AF706">
            <v>58</v>
          </cell>
          <cell r="BL706">
            <v>406</v>
          </cell>
        </row>
        <row r="707">
          <cell r="AF707">
            <v>47</v>
          </cell>
          <cell r="BL707">
            <v>318</v>
          </cell>
        </row>
        <row r="708">
          <cell r="AF708">
            <v>51</v>
          </cell>
          <cell r="BL708">
            <v>317</v>
          </cell>
        </row>
        <row r="709">
          <cell r="AF709">
            <v>54</v>
          </cell>
          <cell r="BL709">
            <v>146</v>
          </cell>
        </row>
        <row r="710">
          <cell r="AF710">
            <v>53</v>
          </cell>
          <cell r="BL710">
            <v>132</v>
          </cell>
        </row>
        <row r="711">
          <cell r="AF711">
            <v>53</v>
          </cell>
          <cell r="BL711">
            <v>115</v>
          </cell>
        </row>
        <row r="712">
          <cell r="AF712">
            <v>52</v>
          </cell>
          <cell r="BL712">
            <v>281</v>
          </cell>
        </row>
        <row r="713">
          <cell r="AF713">
            <v>42</v>
          </cell>
          <cell r="BL713">
            <v>302</v>
          </cell>
        </row>
        <row r="714">
          <cell r="AF714">
            <v>43</v>
          </cell>
          <cell r="BL714">
            <v>188</v>
          </cell>
        </row>
        <row r="715">
          <cell r="AF715">
            <v>41</v>
          </cell>
          <cell r="BL715">
            <v>116</v>
          </cell>
        </row>
        <row r="716">
          <cell r="AF716">
            <v>48</v>
          </cell>
          <cell r="BL716">
            <v>181</v>
          </cell>
        </row>
        <row r="717">
          <cell r="AF717">
            <v>50</v>
          </cell>
          <cell r="BL717">
            <v>173</v>
          </cell>
        </row>
        <row r="718">
          <cell r="AF718">
            <v>44</v>
          </cell>
          <cell r="BL718">
            <v>275</v>
          </cell>
        </row>
        <row r="719">
          <cell r="AF719">
            <v>42</v>
          </cell>
          <cell r="BL719">
            <v>373</v>
          </cell>
        </row>
        <row r="720">
          <cell r="AF720">
            <v>43</v>
          </cell>
          <cell r="BL720">
            <v>344</v>
          </cell>
        </row>
        <row r="721">
          <cell r="AF721">
            <v>38</v>
          </cell>
          <cell r="BL721">
            <v>256</v>
          </cell>
        </row>
        <row r="722">
          <cell r="AF722">
            <v>34</v>
          </cell>
          <cell r="BL722">
            <v>297</v>
          </cell>
        </row>
        <row r="723">
          <cell r="AF723">
            <v>30</v>
          </cell>
          <cell r="BL723">
            <v>175</v>
          </cell>
        </row>
        <row r="724">
          <cell r="AF724">
            <v>26</v>
          </cell>
          <cell r="BL724">
            <v>253</v>
          </cell>
        </row>
        <row r="725">
          <cell r="AF725">
            <v>23</v>
          </cell>
          <cell r="BL725">
            <v>117</v>
          </cell>
        </row>
        <row r="726">
          <cell r="AF726">
            <v>23</v>
          </cell>
          <cell r="BL726">
            <v>0</v>
          </cell>
        </row>
        <row r="727">
          <cell r="AF727">
            <v>25</v>
          </cell>
          <cell r="BL727">
            <v>0</v>
          </cell>
        </row>
        <row r="728">
          <cell r="AF728">
            <v>38</v>
          </cell>
          <cell r="BL728">
            <v>18</v>
          </cell>
        </row>
        <row r="729">
          <cell r="AF729">
            <v>53</v>
          </cell>
          <cell r="BL729">
            <v>89</v>
          </cell>
        </row>
        <row r="730">
          <cell r="AF730">
            <v>64</v>
          </cell>
          <cell r="BL730">
            <v>303</v>
          </cell>
        </row>
        <row r="731">
          <cell r="AF731">
            <v>59</v>
          </cell>
          <cell r="BL731">
            <v>509</v>
          </cell>
        </row>
        <row r="732">
          <cell r="AF732">
            <v>54</v>
          </cell>
          <cell r="BL732">
            <v>411</v>
          </cell>
        </row>
        <row r="733">
          <cell r="AF733">
            <v>51</v>
          </cell>
          <cell r="BL733">
            <v>240</v>
          </cell>
        </row>
        <row r="734">
          <cell r="AF734">
            <v>51</v>
          </cell>
          <cell r="BL734">
            <v>231</v>
          </cell>
        </row>
        <row r="735">
          <cell r="AF735">
            <v>52</v>
          </cell>
          <cell r="BL735">
            <v>145</v>
          </cell>
        </row>
        <row r="736">
          <cell r="AF736">
            <v>51</v>
          </cell>
          <cell r="BL736">
            <v>197</v>
          </cell>
        </row>
        <row r="737">
          <cell r="AF737">
            <v>45</v>
          </cell>
          <cell r="BL737">
            <v>130</v>
          </cell>
        </row>
        <row r="738">
          <cell r="AF738">
            <v>42</v>
          </cell>
          <cell r="BL738">
            <v>208</v>
          </cell>
        </row>
        <row r="739">
          <cell r="AF739">
            <v>44</v>
          </cell>
          <cell r="BL739">
            <v>228</v>
          </cell>
        </row>
        <row r="740">
          <cell r="AF740">
            <v>50</v>
          </cell>
          <cell r="BL740">
            <v>97</v>
          </cell>
        </row>
        <row r="741">
          <cell r="AF741">
            <v>61</v>
          </cell>
          <cell r="BL741">
            <v>109</v>
          </cell>
        </row>
        <row r="742">
          <cell r="AF742">
            <v>45</v>
          </cell>
          <cell r="BL742">
            <v>159</v>
          </cell>
        </row>
        <row r="743">
          <cell r="AF743">
            <v>44</v>
          </cell>
          <cell r="BL743">
            <v>237</v>
          </cell>
        </row>
        <row r="744">
          <cell r="AF744">
            <v>38</v>
          </cell>
          <cell r="BL744">
            <v>364</v>
          </cell>
        </row>
        <row r="745">
          <cell r="AF745">
            <v>34</v>
          </cell>
          <cell r="BL745">
            <v>272</v>
          </cell>
        </row>
        <row r="746">
          <cell r="AF746">
            <v>37</v>
          </cell>
          <cell r="BL746">
            <v>163</v>
          </cell>
        </row>
        <row r="747">
          <cell r="AF747">
            <v>30</v>
          </cell>
          <cell r="BL747">
            <v>137</v>
          </cell>
        </row>
      </sheetData>
      <sheetData sheetId="5" refreshError="1">
        <row r="4">
          <cell r="F4">
            <v>0</v>
          </cell>
          <cell r="AF4">
            <v>27</v>
          </cell>
          <cell r="BL4">
            <v>121</v>
          </cell>
        </row>
        <row r="5">
          <cell r="AF5">
            <v>25</v>
          </cell>
          <cell r="BL5">
            <v>0</v>
          </cell>
        </row>
        <row r="6">
          <cell r="AF6">
            <v>24</v>
          </cell>
          <cell r="BL6">
            <v>26</v>
          </cell>
        </row>
        <row r="7">
          <cell r="AF7">
            <v>27</v>
          </cell>
          <cell r="BL7">
            <v>2</v>
          </cell>
        </row>
        <row r="8">
          <cell r="AF8">
            <v>39</v>
          </cell>
          <cell r="BL8">
            <v>87</v>
          </cell>
        </row>
        <row r="9">
          <cell r="AF9">
            <v>52</v>
          </cell>
          <cell r="BL9">
            <v>209</v>
          </cell>
        </row>
        <row r="10">
          <cell r="AF10">
            <v>60</v>
          </cell>
          <cell r="BL10">
            <v>552</v>
          </cell>
        </row>
        <row r="11">
          <cell r="AF11">
            <v>56</v>
          </cell>
          <cell r="BL11">
            <v>304</v>
          </cell>
        </row>
        <row r="12">
          <cell r="AF12">
            <v>59</v>
          </cell>
          <cell r="BL12">
            <v>129</v>
          </cell>
        </row>
        <row r="13">
          <cell r="AF13">
            <v>70</v>
          </cell>
          <cell r="BL13">
            <v>131</v>
          </cell>
        </row>
        <row r="14">
          <cell r="AF14">
            <v>55</v>
          </cell>
          <cell r="BL14">
            <v>241</v>
          </cell>
        </row>
        <row r="15">
          <cell r="AF15">
            <v>56</v>
          </cell>
          <cell r="BL15">
            <v>217</v>
          </cell>
        </row>
        <row r="16">
          <cell r="AF16">
            <v>53</v>
          </cell>
          <cell r="BL16">
            <v>158</v>
          </cell>
        </row>
        <row r="17">
          <cell r="AF17">
            <v>48</v>
          </cell>
          <cell r="BL17">
            <v>134</v>
          </cell>
        </row>
        <row r="18">
          <cell r="AF18">
            <v>49</v>
          </cell>
          <cell r="BL18">
            <v>159</v>
          </cell>
        </row>
        <row r="19">
          <cell r="AF19">
            <v>48</v>
          </cell>
          <cell r="BL19">
            <v>304</v>
          </cell>
        </row>
        <row r="20">
          <cell r="AF20">
            <v>54</v>
          </cell>
          <cell r="BL20">
            <v>496</v>
          </cell>
        </row>
        <row r="21">
          <cell r="AF21">
            <v>56</v>
          </cell>
          <cell r="BL21">
            <v>452</v>
          </cell>
        </row>
        <row r="22">
          <cell r="AF22">
            <v>59</v>
          </cell>
          <cell r="BL22">
            <v>472</v>
          </cell>
        </row>
        <row r="23">
          <cell r="AF23">
            <v>54</v>
          </cell>
          <cell r="BL23">
            <v>249</v>
          </cell>
        </row>
        <row r="24">
          <cell r="AF24">
            <v>50</v>
          </cell>
          <cell r="BL24">
            <v>258</v>
          </cell>
        </row>
        <row r="25">
          <cell r="AF25">
            <v>42</v>
          </cell>
          <cell r="BL25">
            <v>208</v>
          </cell>
        </row>
        <row r="26">
          <cell r="AF26">
            <v>35</v>
          </cell>
          <cell r="BL26">
            <v>125</v>
          </cell>
        </row>
        <row r="27">
          <cell r="AF27">
            <v>30</v>
          </cell>
          <cell r="BL27">
            <v>102</v>
          </cell>
        </row>
        <row r="28">
          <cell r="AF28">
            <v>25</v>
          </cell>
          <cell r="BL28">
            <v>172</v>
          </cell>
        </row>
        <row r="29">
          <cell r="AF29">
            <v>24</v>
          </cell>
          <cell r="BL29">
            <v>4</v>
          </cell>
        </row>
        <row r="30">
          <cell r="AF30">
            <v>23</v>
          </cell>
          <cell r="BL30">
            <v>0</v>
          </cell>
        </row>
        <row r="31">
          <cell r="AF31">
            <v>26</v>
          </cell>
          <cell r="BL31">
            <v>0</v>
          </cell>
        </row>
        <row r="32">
          <cell r="AF32">
            <v>39</v>
          </cell>
          <cell r="BL32">
            <v>84</v>
          </cell>
        </row>
        <row r="33">
          <cell r="AF33">
            <v>52</v>
          </cell>
          <cell r="BL33">
            <v>105</v>
          </cell>
        </row>
        <row r="34">
          <cell r="AF34">
            <v>66</v>
          </cell>
          <cell r="BL34">
            <v>315</v>
          </cell>
        </row>
        <row r="35">
          <cell r="AF35">
            <v>60</v>
          </cell>
          <cell r="BL35">
            <v>424</v>
          </cell>
        </row>
        <row r="36">
          <cell r="AF36">
            <v>55</v>
          </cell>
          <cell r="BL36">
            <v>175</v>
          </cell>
        </row>
        <row r="37">
          <cell r="AF37">
            <v>59</v>
          </cell>
          <cell r="BL37">
            <v>192</v>
          </cell>
        </row>
        <row r="38">
          <cell r="AF38">
            <v>61</v>
          </cell>
          <cell r="BL38">
            <v>253</v>
          </cell>
        </row>
        <row r="39">
          <cell r="AF39">
            <v>53</v>
          </cell>
          <cell r="BL39">
            <v>410</v>
          </cell>
        </row>
        <row r="40">
          <cell r="AF40">
            <v>49</v>
          </cell>
          <cell r="BL40">
            <v>145</v>
          </cell>
        </row>
        <row r="41">
          <cell r="AF41">
            <v>50</v>
          </cell>
          <cell r="BL41">
            <v>242</v>
          </cell>
        </row>
        <row r="42">
          <cell r="AF42">
            <v>48</v>
          </cell>
          <cell r="BL42">
            <v>246</v>
          </cell>
        </row>
        <row r="43">
          <cell r="AF43">
            <v>39</v>
          </cell>
          <cell r="BL43">
            <v>115</v>
          </cell>
        </row>
        <row r="44">
          <cell r="AF44">
            <v>45</v>
          </cell>
          <cell r="BL44">
            <v>81</v>
          </cell>
        </row>
        <row r="45">
          <cell r="AF45">
            <v>51</v>
          </cell>
          <cell r="BL45">
            <v>84</v>
          </cell>
        </row>
        <row r="46">
          <cell r="AF46">
            <v>54</v>
          </cell>
          <cell r="BL46">
            <v>215</v>
          </cell>
        </row>
        <row r="47">
          <cell r="AF47">
            <v>46</v>
          </cell>
          <cell r="BL47">
            <v>148</v>
          </cell>
        </row>
        <row r="48">
          <cell r="AF48">
            <v>40</v>
          </cell>
          <cell r="BL48">
            <v>174</v>
          </cell>
        </row>
        <row r="49">
          <cell r="AF49">
            <v>34</v>
          </cell>
          <cell r="BL49">
            <v>401</v>
          </cell>
        </row>
        <row r="50">
          <cell r="AF50">
            <v>33</v>
          </cell>
          <cell r="BL50">
            <v>147</v>
          </cell>
        </row>
        <row r="51">
          <cell r="AF51">
            <v>29</v>
          </cell>
          <cell r="BL51">
            <v>153</v>
          </cell>
        </row>
        <row r="52">
          <cell r="AF52">
            <v>25</v>
          </cell>
          <cell r="BL52">
            <v>141</v>
          </cell>
        </row>
        <row r="53">
          <cell r="AF53">
            <v>24</v>
          </cell>
          <cell r="BL53">
            <v>74</v>
          </cell>
        </row>
        <row r="54">
          <cell r="AF54">
            <v>22</v>
          </cell>
          <cell r="BL54">
            <v>0</v>
          </cell>
        </row>
        <row r="55">
          <cell r="AF55">
            <v>24</v>
          </cell>
          <cell r="BL55">
            <v>81</v>
          </cell>
        </row>
        <row r="56">
          <cell r="AF56">
            <v>42</v>
          </cell>
          <cell r="BL56">
            <v>109</v>
          </cell>
        </row>
        <row r="57">
          <cell r="AF57">
            <v>55</v>
          </cell>
          <cell r="BL57">
            <v>109</v>
          </cell>
        </row>
        <row r="58">
          <cell r="AF58">
            <v>64</v>
          </cell>
          <cell r="BL58">
            <v>611</v>
          </cell>
        </row>
        <row r="59">
          <cell r="AF59">
            <v>61</v>
          </cell>
          <cell r="BL59">
            <v>369</v>
          </cell>
        </row>
        <row r="60">
          <cell r="AF60">
            <v>58</v>
          </cell>
          <cell r="BL60">
            <v>289</v>
          </cell>
        </row>
        <row r="61">
          <cell r="AF61">
            <v>56</v>
          </cell>
          <cell r="BL61">
            <v>226</v>
          </cell>
        </row>
        <row r="62">
          <cell r="AF62">
            <v>53</v>
          </cell>
          <cell r="BL62">
            <v>318</v>
          </cell>
        </row>
        <row r="63">
          <cell r="AF63">
            <v>53</v>
          </cell>
          <cell r="BL63">
            <v>258</v>
          </cell>
        </row>
        <row r="64">
          <cell r="AF64">
            <v>50</v>
          </cell>
          <cell r="BL64">
            <v>106</v>
          </cell>
        </row>
        <row r="65">
          <cell r="AF65">
            <v>47</v>
          </cell>
          <cell r="BL65">
            <v>87</v>
          </cell>
        </row>
        <row r="66">
          <cell r="AF66">
            <v>46</v>
          </cell>
          <cell r="BL66">
            <v>146</v>
          </cell>
        </row>
        <row r="67">
          <cell r="AF67">
            <v>51</v>
          </cell>
          <cell r="BL67">
            <v>251</v>
          </cell>
        </row>
        <row r="68">
          <cell r="AF68">
            <v>61</v>
          </cell>
          <cell r="BL68">
            <v>125</v>
          </cell>
        </row>
        <row r="69">
          <cell r="AF69">
            <v>64</v>
          </cell>
          <cell r="BL69">
            <v>227</v>
          </cell>
        </row>
        <row r="70">
          <cell r="AF70">
            <v>57</v>
          </cell>
          <cell r="BL70">
            <v>187</v>
          </cell>
        </row>
        <row r="71">
          <cell r="AF71">
            <v>54</v>
          </cell>
          <cell r="BL71">
            <v>381</v>
          </cell>
        </row>
        <row r="72">
          <cell r="AF72">
            <v>46</v>
          </cell>
          <cell r="BL72">
            <v>194</v>
          </cell>
        </row>
        <row r="73">
          <cell r="AF73">
            <v>41</v>
          </cell>
          <cell r="BL73">
            <v>275</v>
          </cell>
        </row>
        <row r="74">
          <cell r="AF74">
            <v>34</v>
          </cell>
          <cell r="BL74">
            <v>239</v>
          </cell>
        </row>
        <row r="75">
          <cell r="AF75">
            <v>30</v>
          </cell>
          <cell r="BL75">
            <v>75</v>
          </cell>
        </row>
        <row r="76">
          <cell r="AF76">
            <v>26</v>
          </cell>
          <cell r="BL76">
            <v>48</v>
          </cell>
        </row>
        <row r="77">
          <cell r="AF77">
            <v>23</v>
          </cell>
          <cell r="BL77">
            <v>5</v>
          </cell>
        </row>
        <row r="78">
          <cell r="AF78">
            <v>22</v>
          </cell>
          <cell r="BL78">
            <v>0</v>
          </cell>
        </row>
        <row r="79">
          <cell r="AF79">
            <v>24</v>
          </cell>
          <cell r="BL79">
            <v>0</v>
          </cell>
        </row>
        <row r="80">
          <cell r="AF80">
            <v>38</v>
          </cell>
          <cell r="BL80">
            <v>93</v>
          </cell>
        </row>
        <row r="81">
          <cell r="AF81">
            <v>44</v>
          </cell>
          <cell r="BL81">
            <v>106</v>
          </cell>
        </row>
        <row r="82">
          <cell r="AF82">
            <v>54</v>
          </cell>
          <cell r="BL82">
            <v>300</v>
          </cell>
        </row>
        <row r="83">
          <cell r="AF83">
            <v>55</v>
          </cell>
          <cell r="BL83">
            <v>407</v>
          </cell>
        </row>
        <row r="84">
          <cell r="AF84">
            <v>49</v>
          </cell>
          <cell r="BL84">
            <v>212</v>
          </cell>
        </row>
        <row r="85">
          <cell r="AF85">
            <v>47</v>
          </cell>
          <cell r="BL85">
            <v>251</v>
          </cell>
        </row>
        <row r="86">
          <cell r="AF86">
            <v>51</v>
          </cell>
          <cell r="BL86">
            <v>373</v>
          </cell>
        </row>
        <row r="87">
          <cell r="AF87">
            <v>50</v>
          </cell>
          <cell r="BL87">
            <v>119</v>
          </cell>
        </row>
        <row r="88">
          <cell r="AF88">
            <v>46</v>
          </cell>
          <cell r="BL88">
            <v>89</v>
          </cell>
        </row>
        <row r="89">
          <cell r="AF89">
            <v>44</v>
          </cell>
          <cell r="BL89">
            <v>70</v>
          </cell>
        </row>
        <row r="90">
          <cell r="AF90">
            <v>36</v>
          </cell>
          <cell r="BL90">
            <v>322</v>
          </cell>
        </row>
        <row r="91">
          <cell r="AF91">
            <v>36</v>
          </cell>
          <cell r="BL91">
            <v>208</v>
          </cell>
        </row>
        <row r="92">
          <cell r="AF92">
            <v>39</v>
          </cell>
          <cell r="BL92">
            <v>120</v>
          </cell>
        </row>
        <row r="93">
          <cell r="AF93">
            <v>44</v>
          </cell>
          <cell r="BL93">
            <v>93</v>
          </cell>
        </row>
        <row r="94">
          <cell r="AF94">
            <v>51</v>
          </cell>
          <cell r="BL94">
            <v>215</v>
          </cell>
        </row>
        <row r="95">
          <cell r="AF95">
            <v>55</v>
          </cell>
          <cell r="BL95">
            <v>364</v>
          </cell>
        </row>
        <row r="96">
          <cell r="AF96">
            <v>47</v>
          </cell>
          <cell r="BL96">
            <v>245</v>
          </cell>
        </row>
        <row r="97">
          <cell r="AF97">
            <v>42</v>
          </cell>
          <cell r="BL97">
            <v>230</v>
          </cell>
        </row>
        <row r="98">
          <cell r="AF98">
            <v>37</v>
          </cell>
          <cell r="BL98">
            <v>345</v>
          </cell>
        </row>
        <row r="99">
          <cell r="AF99">
            <v>31</v>
          </cell>
          <cell r="BL99">
            <v>345</v>
          </cell>
        </row>
        <row r="100">
          <cell r="AF100">
            <v>26</v>
          </cell>
          <cell r="BL100">
            <v>141</v>
          </cell>
        </row>
        <row r="101">
          <cell r="AF101">
            <v>24</v>
          </cell>
          <cell r="BL101">
            <v>85</v>
          </cell>
        </row>
        <row r="102">
          <cell r="AF102">
            <v>21</v>
          </cell>
          <cell r="BL102">
            <v>0</v>
          </cell>
        </row>
        <row r="103">
          <cell r="AF103">
            <v>23</v>
          </cell>
          <cell r="BL103">
            <v>0</v>
          </cell>
        </row>
        <row r="104">
          <cell r="AF104">
            <v>34</v>
          </cell>
          <cell r="BL104">
            <v>7</v>
          </cell>
        </row>
        <row r="105">
          <cell r="AF105">
            <v>52</v>
          </cell>
          <cell r="BL105">
            <v>118</v>
          </cell>
        </row>
        <row r="106">
          <cell r="AF106">
            <v>58</v>
          </cell>
          <cell r="BL106">
            <v>226</v>
          </cell>
        </row>
        <row r="107">
          <cell r="AF107">
            <v>66</v>
          </cell>
          <cell r="BL107">
            <v>384</v>
          </cell>
        </row>
        <row r="108">
          <cell r="AF108">
            <v>68</v>
          </cell>
          <cell r="BL108">
            <v>340</v>
          </cell>
        </row>
        <row r="109">
          <cell r="AF109">
            <v>64</v>
          </cell>
          <cell r="BL109">
            <v>270</v>
          </cell>
        </row>
        <row r="110">
          <cell r="AF110">
            <v>61</v>
          </cell>
          <cell r="BL110">
            <v>230</v>
          </cell>
        </row>
        <row r="111">
          <cell r="AF111">
            <v>61</v>
          </cell>
          <cell r="BL111">
            <v>111</v>
          </cell>
        </row>
        <row r="112">
          <cell r="AF112">
            <v>55</v>
          </cell>
          <cell r="BL112">
            <v>148</v>
          </cell>
        </row>
        <row r="113">
          <cell r="AF113">
            <v>54</v>
          </cell>
          <cell r="BL113">
            <v>184</v>
          </cell>
        </row>
        <row r="114">
          <cell r="AF114">
            <v>51</v>
          </cell>
          <cell r="BL114">
            <v>160</v>
          </cell>
        </row>
        <row r="115">
          <cell r="AF115">
            <v>54</v>
          </cell>
          <cell r="BL115">
            <v>204</v>
          </cell>
        </row>
        <row r="116">
          <cell r="AF116">
            <v>68</v>
          </cell>
          <cell r="BL116">
            <v>186</v>
          </cell>
        </row>
        <row r="117">
          <cell r="AF117">
            <v>78</v>
          </cell>
          <cell r="BL117">
            <v>284</v>
          </cell>
        </row>
        <row r="118">
          <cell r="AF118">
            <v>71</v>
          </cell>
          <cell r="BL118">
            <v>178</v>
          </cell>
        </row>
        <row r="119">
          <cell r="AF119">
            <v>64</v>
          </cell>
          <cell r="BL119">
            <v>158</v>
          </cell>
        </row>
        <row r="120">
          <cell r="AF120">
            <v>53</v>
          </cell>
          <cell r="BL120">
            <v>371</v>
          </cell>
        </row>
        <row r="121">
          <cell r="AF121">
            <v>48</v>
          </cell>
          <cell r="BL121">
            <v>212</v>
          </cell>
        </row>
        <row r="122">
          <cell r="AF122">
            <v>37</v>
          </cell>
          <cell r="BL122">
            <v>85</v>
          </cell>
        </row>
        <row r="123">
          <cell r="AF123">
            <v>33</v>
          </cell>
          <cell r="BL123">
            <v>189</v>
          </cell>
        </row>
        <row r="124">
          <cell r="AF124">
            <v>29</v>
          </cell>
          <cell r="BL124">
            <v>26</v>
          </cell>
        </row>
        <row r="125">
          <cell r="AF125">
            <v>30</v>
          </cell>
          <cell r="BL125">
            <v>35</v>
          </cell>
        </row>
        <row r="126">
          <cell r="AF126">
            <v>28</v>
          </cell>
          <cell r="BL126">
            <v>78</v>
          </cell>
        </row>
        <row r="127">
          <cell r="AF127">
            <v>29</v>
          </cell>
          <cell r="BL127">
            <v>0</v>
          </cell>
        </row>
        <row r="128">
          <cell r="AF128">
            <v>42</v>
          </cell>
          <cell r="BL128">
            <v>24</v>
          </cell>
        </row>
        <row r="129">
          <cell r="AF129">
            <v>53</v>
          </cell>
          <cell r="BL129">
            <v>247</v>
          </cell>
        </row>
        <row r="130">
          <cell r="AF130">
            <v>61</v>
          </cell>
          <cell r="BL130">
            <v>203</v>
          </cell>
        </row>
        <row r="131">
          <cell r="AF131">
            <v>63</v>
          </cell>
          <cell r="BL131">
            <v>183</v>
          </cell>
        </row>
        <row r="132">
          <cell r="AF132">
            <v>58</v>
          </cell>
          <cell r="BL132">
            <v>187</v>
          </cell>
        </row>
        <row r="133">
          <cell r="AF133">
            <v>48</v>
          </cell>
          <cell r="BL133">
            <v>323</v>
          </cell>
        </row>
        <row r="134">
          <cell r="AF134">
            <v>43</v>
          </cell>
          <cell r="BL134">
            <v>324</v>
          </cell>
        </row>
        <row r="135">
          <cell r="AF135">
            <v>48</v>
          </cell>
          <cell r="BL135">
            <v>343</v>
          </cell>
        </row>
        <row r="136">
          <cell r="AF136">
            <v>49</v>
          </cell>
          <cell r="BL136">
            <v>410</v>
          </cell>
        </row>
        <row r="137">
          <cell r="AF137">
            <v>48</v>
          </cell>
          <cell r="BL137">
            <v>257</v>
          </cell>
        </row>
        <row r="138">
          <cell r="AF138">
            <v>47</v>
          </cell>
          <cell r="BL138">
            <v>263</v>
          </cell>
        </row>
        <row r="139">
          <cell r="AF139">
            <v>47</v>
          </cell>
          <cell r="BL139">
            <v>245</v>
          </cell>
        </row>
        <row r="140">
          <cell r="AF140">
            <v>55</v>
          </cell>
          <cell r="BL140">
            <v>232</v>
          </cell>
        </row>
        <row r="141">
          <cell r="AF141">
            <v>62</v>
          </cell>
          <cell r="BL141">
            <v>368</v>
          </cell>
        </row>
        <row r="142">
          <cell r="AF142">
            <v>60</v>
          </cell>
          <cell r="BL142">
            <v>329</v>
          </cell>
        </row>
        <row r="143">
          <cell r="AF143">
            <v>53</v>
          </cell>
          <cell r="BL143">
            <v>348</v>
          </cell>
        </row>
        <row r="144">
          <cell r="AF144">
            <v>47</v>
          </cell>
          <cell r="BL144">
            <v>231</v>
          </cell>
        </row>
        <row r="145">
          <cell r="AF145">
            <v>39</v>
          </cell>
          <cell r="BL145">
            <v>82</v>
          </cell>
        </row>
        <row r="146">
          <cell r="AF146">
            <v>33</v>
          </cell>
          <cell r="BL146">
            <v>162</v>
          </cell>
        </row>
        <row r="147">
          <cell r="AF147">
            <v>31</v>
          </cell>
          <cell r="BL147">
            <v>1</v>
          </cell>
        </row>
        <row r="148">
          <cell r="AF148">
            <v>27</v>
          </cell>
          <cell r="BL148">
            <v>0</v>
          </cell>
        </row>
        <row r="149">
          <cell r="AF149">
            <v>23</v>
          </cell>
          <cell r="BL149">
            <v>0</v>
          </cell>
        </row>
        <row r="150">
          <cell r="AF150">
            <v>23</v>
          </cell>
          <cell r="BL150">
            <v>0</v>
          </cell>
        </row>
        <row r="151">
          <cell r="AF151">
            <v>24</v>
          </cell>
          <cell r="BL151">
            <v>0</v>
          </cell>
        </row>
        <row r="152">
          <cell r="AF152">
            <v>40</v>
          </cell>
          <cell r="BL152">
            <v>25</v>
          </cell>
        </row>
        <row r="153">
          <cell r="AF153">
            <v>56</v>
          </cell>
          <cell r="BL153">
            <v>352</v>
          </cell>
        </row>
        <row r="154">
          <cell r="AF154">
            <v>65</v>
          </cell>
          <cell r="BL154">
            <v>617</v>
          </cell>
        </row>
        <row r="155">
          <cell r="AF155">
            <v>59</v>
          </cell>
          <cell r="BL155">
            <v>454</v>
          </cell>
        </row>
        <row r="156">
          <cell r="AF156">
            <v>59</v>
          </cell>
          <cell r="BL156">
            <v>211</v>
          </cell>
        </row>
        <row r="157">
          <cell r="AF157">
            <v>60</v>
          </cell>
          <cell r="BL157">
            <v>182</v>
          </cell>
        </row>
        <row r="158">
          <cell r="AF158">
            <v>54</v>
          </cell>
          <cell r="BL158">
            <v>213</v>
          </cell>
        </row>
        <row r="159">
          <cell r="AF159">
            <v>56</v>
          </cell>
          <cell r="BL159">
            <v>129</v>
          </cell>
        </row>
        <row r="160">
          <cell r="AF160">
            <v>53</v>
          </cell>
          <cell r="BL160">
            <v>192</v>
          </cell>
        </row>
        <row r="161">
          <cell r="AF161">
            <v>44</v>
          </cell>
          <cell r="BL161">
            <v>133</v>
          </cell>
        </row>
        <row r="162">
          <cell r="AF162">
            <v>46</v>
          </cell>
          <cell r="BL162">
            <v>231</v>
          </cell>
        </row>
        <row r="163">
          <cell r="AF163">
            <v>47</v>
          </cell>
          <cell r="BL163">
            <v>166</v>
          </cell>
        </row>
        <row r="164">
          <cell r="AF164">
            <v>52</v>
          </cell>
          <cell r="BL164">
            <v>179</v>
          </cell>
        </row>
        <row r="165">
          <cell r="AF165">
            <v>62</v>
          </cell>
          <cell r="BL165">
            <v>333</v>
          </cell>
        </row>
        <row r="166">
          <cell r="AF166">
            <v>64</v>
          </cell>
          <cell r="BL166">
            <v>285</v>
          </cell>
        </row>
        <row r="167">
          <cell r="AF167">
            <v>57</v>
          </cell>
          <cell r="BL167">
            <v>292</v>
          </cell>
        </row>
        <row r="168">
          <cell r="AF168">
            <v>46</v>
          </cell>
          <cell r="BL168">
            <v>217</v>
          </cell>
        </row>
        <row r="169">
          <cell r="AF169">
            <v>39</v>
          </cell>
          <cell r="BL169">
            <v>385</v>
          </cell>
        </row>
        <row r="170">
          <cell r="AF170">
            <v>34</v>
          </cell>
          <cell r="BL170">
            <v>341</v>
          </cell>
        </row>
        <row r="171">
          <cell r="AF171">
            <v>31</v>
          </cell>
          <cell r="BL171">
            <v>207</v>
          </cell>
        </row>
        <row r="172">
          <cell r="AF172">
            <v>26</v>
          </cell>
          <cell r="BL172">
            <v>230</v>
          </cell>
        </row>
        <row r="173">
          <cell r="AF173">
            <v>24</v>
          </cell>
          <cell r="BL173">
            <v>35</v>
          </cell>
        </row>
        <row r="174">
          <cell r="AF174">
            <v>23</v>
          </cell>
          <cell r="BL174">
            <v>0</v>
          </cell>
        </row>
        <row r="175">
          <cell r="AF175">
            <v>25</v>
          </cell>
          <cell r="BL175">
            <v>0</v>
          </cell>
        </row>
        <row r="176">
          <cell r="AF176">
            <v>37</v>
          </cell>
          <cell r="BL176">
            <v>45</v>
          </cell>
        </row>
        <row r="177">
          <cell r="AF177">
            <v>54</v>
          </cell>
          <cell r="BL177">
            <v>217</v>
          </cell>
        </row>
        <row r="178">
          <cell r="AF178">
            <v>68</v>
          </cell>
          <cell r="BL178">
            <v>422</v>
          </cell>
        </row>
        <row r="179">
          <cell r="AF179">
            <v>61</v>
          </cell>
          <cell r="BL179">
            <v>320</v>
          </cell>
        </row>
        <row r="180">
          <cell r="AF180">
            <v>55</v>
          </cell>
          <cell r="BL180">
            <v>298</v>
          </cell>
        </row>
        <row r="181">
          <cell r="AF181">
            <v>55</v>
          </cell>
          <cell r="BL181">
            <v>154</v>
          </cell>
        </row>
        <row r="182">
          <cell r="AF182">
            <v>54</v>
          </cell>
          <cell r="BL182">
            <v>118</v>
          </cell>
        </row>
        <row r="183">
          <cell r="AF183">
            <v>54</v>
          </cell>
          <cell r="BL183">
            <v>177</v>
          </cell>
        </row>
        <row r="184">
          <cell r="AF184">
            <v>52</v>
          </cell>
          <cell r="BL184">
            <v>130</v>
          </cell>
        </row>
        <row r="185">
          <cell r="AF185">
            <v>49</v>
          </cell>
          <cell r="BL185">
            <v>115</v>
          </cell>
        </row>
        <row r="186">
          <cell r="AF186">
            <v>50</v>
          </cell>
          <cell r="BL186">
            <v>269</v>
          </cell>
        </row>
        <row r="187">
          <cell r="AF187">
            <v>49</v>
          </cell>
          <cell r="BL187">
            <v>248</v>
          </cell>
        </row>
        <row r="188">
          <cell r="AF188">
            <v>53</v>
          </cell>
          <cell r="BL188">
            <v>100</v>
          </cell>
        </row>
        <row r="189">
          <cell r="AF189">
            <v>63</v>
          </cell>
          <cell r="BL189">
            <v>196</v>
          </cell>
        </row>
        <row r="190">
          <cell r="AF190">
            <v>62</v>
          </cell>
          <cell r="BL190">
            <v>298</v>
          </cell>
        </row>
        <row r="191">
          <cell r="AF191">
            <v>58</v>
          </cell>
          <cell r="BL191">
            <v>305</v>
          </cell>
        </row>
        <row r="192">
          <cell r="AF192">
            <v>49</v>
          </cell>
          <cell r="BL192">
            <v>252</v>
          </cell>
        </row>
        <row r="193">
          <cell r="AF193">
            <v>42</v>
          </cell>
          <cell r="BL193">
            <v>199</v>
          </cell>
        </row>
        <row r="194">
          <cell r="AF194">
            <v>37</v>
          </cell>
          <cell r="BL194">
            <v>250</v>
          </cell>
        </row>
        <row r="195">
          <cell r="AF195">
            <v>33</v>
          </cell>
          <cell r="BL195">
            <v>118</v>
          </cell>
        </row>
        <row r="196">
          <cell r="AF196">
            <v>29</v>
          </cell>
          <cell r="BL196">
            <v>7</v>
          </cell>
        </row>
        <row r="197">
          <cell r="AF197">
            <v>28</v>
          </cell>
          <cell r="BL197">
            <v>0</v>
          </cell>
        </row>
        <row r="198">
          <cell r="AF198">
            <v>27</v>
          </cell>
          <cell r="BL198">
            <v>0</v>
          </cell>
        </row>
        <row r="199">
          <cell r="AF199">
            <v>29</v>
          </cell>
          <cell r="BL199">
            <v>52</v>
          </cell>
        </row>
        <row r="200">
          <cell r="AF200">
            <v>43</v>
          </cell>
          <cell r="BL200">
            <v>57</v>
          </cell>
        </row>
        <row r="201">
          <cell r="AF201">
            <v>55</v>
          </cell>
          <cell r="BL201">
            <v>232</v>
          </cell>
        </row>
        <row r="202">
          <cell r="AF202">
            <v>63</v>
          </cell>
          <cell r="BL202">
            <v>529</v>
          </cell>
        </row>
        <row r="203">
          <cell r="AF203">
            <v>61</v>
          </cell>
          <cell r="BL203">
            <v>348</v>
          </cell>
        </row>
        <row r="204">
          <cell r="AF204">
            <v>58</v>
          </cell>
          <cell r="BL204">
            <v>99</v>
          </cell>
        </row>
        <row r="205">
          <cell r="AF205">
            <v>57</v>
          </cell>
          <cell r="BL205">
            <v>172</v>
          </cell>
        </row>
        <row r="206">
          <cell r="AF206">
            <v>63</v>
          </cell>
          <cell r="BL206">
            <v>308</v>
          </cell>
        </row>
        <row r="207">
          <cell r="AF207">
            <v>59</v>
          </cell>
          <cell r="BL207">
            <v>319</v>
          </cell>
        </row>
        <row r="208">
          <cell r="AF208">
            <v>54</v>
          </cell>
          <cell r="BL208">
            <v>370</v>
          </cell>
        </row>
        <row r="209">
          <cell r="AF209">
            <v>49</v>
          </cell>
          <cell r="BL209">
            <v>216</v>
          </cell>
        </row>
        <row r="210">
          <cell r="AF210">
            <v>46</v>
          </cell>
          <cell r="BL210">
            <v>317</v>
          </cell>
        </row>
        <row r="211">
          <cell r="AF211">
            <v>46</v>
          </cell>
          <cell r="BL211">
            <v>230</v>
          </cell>
        </row>
        <row r="212">
          <cell r="AF212">
            <v>55</v>
          </cell>
          <cell r="BL212">
            <v>389</v>
          </cell>
        </row>
        <row r="213">
          <cell r="AF213">
            <v>63</v>
          </cell>
          <cell r="BL213">
            <v>430</v>
          </cell>
        </row>
        <row r="214">
          <cell r="AF214">
            <v>67</v>
          </cell>
          <cell r="BL214">
            <v>275</v>
          </cell>
        </row>
        <row r="215">
          <cell r="AF215">
            <v>56</v>
          </cell>
          <cell r="BL215">
            <v>192</v>
          </cell>
        </row>
        <row r="216">
          <cell r="AF216">
            <v>48</v>
          </cell>
          <cell r="BL216">
            <v>309</v>
          </cell>
        </row>
        <row r="217">
          <cell r="AF217">
            <v>40</v>
          </cell>
          <cell r="BL217">
            <v>279</v>
          </cell>
        </row>
        <row r="218">
          <cell r="AF218">
            <v>35</v>
          </cell>
          <cell r="BL218">
            <v>195</v>
          </cell>
        </row>
        <row r="219">
          <cell r="AF219">
            <v>30</v>
          </cell>
          <cell r="BL219">
            <v>99</v>
          </cell>
        </row>
        <row r="220">
          <cell r="AF220">
            <v>26</v>
          </cell>
          <cell r="BL220">
            <v>0</v>
          </cell>
        </row>
        <row r="221">
          <cell r="AF221">
            <v>25</v>
          </cell>
          <cell r="BL221">
            <v>0</v>
          </cell>
        </row>
        <row r="222">
          <cell r="AF222">
            <v>22</v>
          </cell>
          <cell r="BL222">
            <v>0</v>
          </cell>
        </row>
        <row r="223">
          <cell r="AF223">
            <v>25</v>
          </cell>
          <cell r="BL223">
            <v>0</v>
          </cell>
        </row>
        <row r="224">
          <cell r="AF224">
            <v>41</v>
          </cell>
          <cell r="BL224">
            <v>23</v>
          </cell>
        </row>
        <row r="225">
          <cell r="AF225">
            <v>57</v>
          </cell>
          <cell r="BL225">
            <v>221</v>
          </cell>
        </row>
        <row r="226">
          <cell r="AF226">
            <v>65</v>
          </cell>
          <cell r="BL226">
            <v>256</v>
          </cell>
        </row>
        <row r="227">
          <cell r="AF227">
            <v>62</v>
          </cell>
          <cell r="BL227">
            <v>408</v>
          </cell>
        </row>
        <row r="228">
          <cell r="AF228">
            <v>52</v>
          </cell>
          <cell r="BL228">
            <v>454</v>
          </cell>
        </row>
        <row r="229">
          <cell r="AF229">
            <v>58</v>
          </cell>
          <cell r="BL229">
            <v>260</v>
          </cell>
        </row>
        <row r="230">
          <cell r="AF230">
            <v>57</v>
          </cell>
          <cell r="BL230">
            <v>264</v>
          </cell>
        </row>
        <row r="231">
          <cell r="AF231">
            <v>58</v>
          </cell>
          <cell r="BL231">
            <v>154</v>
          </cell>
        </row>
        <row r="232">
          <cell r="AF232">
            <v>53</v>
          </cell>
          <cell r="BL232">
            <v>263</v>
          </cell>
        </row>
        <row r="233">
          <cell r="AF233">
            <v>55</v>
          </cell>
          <cell r="BL233">
            <v>301</v>
          </cell>
        </row>
        <row r="234">
          <cell r="AF234">
            <v>50</v>
          </cell>
          <cell r="BL234">
            <v>272</v>
          </cell>
        </row>
        <row r="235">
          <cell r="AF235">
            <v>49</v>
          </cell>
          <cell r="BL235">
            <v>184</v>
          </cell>
        </row>
        <row r="236">
          <cell r="AF236">
            <v>56</v>
          </cell>
          <cell r="BL236">
            <v>382</v>
          </cell>
        </row>
        <row r="237">
          <cell r="AF237">
            <v>62</v>
          </cell>
          <cell r="BL237">
            <v>379</v>
          </cell>
        </row>
        <row r="238">
          <cell r="AF238">
            <v>62</v>
          </cell>
          <cell r="BL238">
            <v>442</v>
          </cell>
        </row>
        <row r="239">
          <cell r="AF239">
            <v>57</v>
          </cell>
          <cell r="BL239">
            <v>473</v>
          </cell>
        </row>
        <row r="240">
          <cell r="AF240">
            <v>51</v>
          </cell>
          <cell r="BL240">
            <v>327</v>
          </cell>
        </row>
        <row r="241">
          <cell r="AF241">
            <v>40</v>
          </cell>
          <cell r="BL241">
            <v>177</v>
          </cell>
        </row>
        <row r="242">
          <cell r="AF242">
            <v>34</v>
          </cell>
          <cell r="BL242">
            <v>145</v>
          </cell>
        </row>
        <row r="243">
          <cell r="AF243">
            <v>32</v>
          </cell>
          <cell r="BL243">
            <v>200</v>
          </cell>
        </row>
        <row r="244">
          <cell r="AF244">
            <v>27</v>
          </cell>
          <cell r="BL244">
            <v>53</v>
          </cell>
        </row>
        <row r="245">
          <cell r="AF245">
            <v>25</v>
          </cell>
          <cell r="BL245">
            <v>0</v>
          </cell>
        </row>
        <row r="246">
          <cell r="AF246">
            <v>23</v>
          </cell>
          <cell r="BL246">
            <v>0</v>
          </cell>
        </row>
        <row r="247">
          <cell r="AF247">
            <v>26</v>
          </cell>
          <cell r="BL247">
            <v>0</v>
          </cell>
        </row>
        <row r="248">
          <cell r="AF248">
            <v>38</v>
          </cell>
          <cell r="BL248">
            <v>20</v>
          </cell>
        </row>
        <row r="249">
          <cell r="AF249">
            <v>51</v>
          </cell>
          <cell r="BL249">
            <v>200</v>
          </cell>
        </row>
        <row r="250">
          <cell r="AF250">
            <v>57</v>
          </cell>
          <cell r="BL250">
            <v>344</v>
          </cell>
        </row>
        <row r="251">
          <cell r="AF251">
            <v>64</v>
          </cell>
          <cell r="BL251">
            <v>378</v>
          </cell>
        </row>
        <row r="252">
          <cell r="AF252">
            <v>61</v>
          </cell>
          <cell r="BL252">
            <v>232</v>
          </cell>
        </row>
        <row r="253">
          <cell r="AF253">
            <v>60</v>
          </cell>
          <cell r="BL253">
            <v>364</v>
          </cell>
        </row>
        <row r="254">
          <cell r="AF254">
            <v>56</v>
          </cell>
          <cell r="BL254">
            <v>231</v>
          </cell>
        </row>
        <row r="255">
          <cell r="AF255">
            <v>55</v>
          </cell>
          <cell r="BL255">
            <v>367</v>
          </cell>
        </row>
        <row r="256">
          <cell r="AF256">
            <v>54</v>
          </cell>
          <cell r="BL256">
            <v>131</v>
          </cell>
        </row>
        <row r="257">
          <cell r="AF257">
            <v>52</v>
          </cell>
          <cell r="BL257">
            <v>162</v>
          </cell>
        </row>
        <row r="258">
          <cell r="AF258">
            <v>53</v>
          </cell>
          <cell r="BL258">
            <v>159</v>
          </cell>
        </row>
        <row r="259">
          <cell r="AF259">
            <v>51</v>
          </cell>
          <cell r="BL259">
            <v>232</v>
          </cell>
        </row>
        <row r="260">
          <cell r="AF260">
            <v>57</v>
          </cell>
          <cell r="BL260">
            <v>417</v>
          </cell>
        </row>
        <row r="261">
          <cell r="AF261">
            <v>61</v>
          </cell>
          <cell r="BL261">
            <v>236</v>
          </cell>
        </row>
        <row r="262">
          <cell r="AF262">
            <v>59</v>
          </cell>
          <cell r="BL262">
            <v>282</v>
          </cell>
        </row>
        <row r="263">
          <cell r="AF263">
            <v>56</v>
          </cell>
          <cell r="BL263">
            <v>304</v>
          </cell>
        </row>
        <row r="264">
          <cell r="AF264">
            <v>49</v>
          </cell>
          <cell r="BL264">
            <v>321</v>
          </cell>
        </row>
        <row r="265">
          <cell r="AF265">
            <v>43</v>
          </cell>
          <cell r="BL265">
            <v>159</v>
          </cell>
        </row>
        <row r="266">
          <cell r="AF266">
            <v>38</v>
          </cell>
          <cell r="BL266">
            <v>183</v>
          </cell>
        </row>
        <row r="267">
          <cell r="AF267">
            <v>32</v>
          </cell>
          <cell r="BL267">
            <v>20</v>
          </cell>
        </row>
        <row r="268">
          <cell r="AF268">
            <v>27</v>
          </cell>
          <cell r="BL268">
            <v>113</v>
          </cell>
        </row>
        <row r="269">
          <cell r="AF269">
            <v>23</v>
          </cell>
          <cell r="BL269">
            <v>212</v>
          </cell>
        </row>
        <row r="270">
          <cell r="AF270">
            <v>22</v>
          </cell>
          <cell r="BL270">
            <v>58</v>
          </cell>
        </row>
        <row r="271">
          <cell r="AF271">
            <v>23</v>
          </cell>
          <cell r="BL271">
            <v>0</v>
          </cell>
        </row>
        <row r="272">
          <cell r="AF272">
            <v>34</v>
          </cell>
          <cell r="BL272">
            <v>5</v>
          </cell>
        </row>
        <row r="273">
          <cell r="AF273">
            <v>46</v>
          </cell>
          <cell r="BL273">
            <v>120</v>
          </cell>
        </row>
        <row r="274">
          <cell r="AF274">
            <v>49</v>
          </cell>
          <cell r="BL274">
            <v>211</v>
          </cell>
        </row>
        <row r="275">
          <cell r="AF275">
            <v>54</v>
          </cell>
          <cell r="BL275">
            <v>394</v>
          </cell>
        </row>
        <row r="276">
          <cell r="AF276">
            <v>58</v>
          </cell>
          <cell r="BL276">
            <v>468</v>
          </cell>
        </row>
        <row r="277">
          <cell r="AF277">
            <v>50</v>
          </cell>
          <cell r="BL277">
            <v>462</v>
          </cell>
        </row>
        <row r="278">
          <cell r="AF278">
            <v>49</v>
          </cell>
          <cell r="BL278">
            <v>271</v>
          </cell>
        </row>
        <row r="279">
          <cell r="AF279">
            <v>54</v>
          </cell>
          <cell r="BL279">
            <v>298</v>
          </cell>
        </row>
        <row r="280">
          <cell r="AF280">
            <v>51</v>
          </cell>
          <cell r="BL280">
            <v>198</v>
          </cell>
        </row>
        <row r="281">
          <cell r="AF281">
            <v>51</v>
          </cell>
          <cell r="BL281">
            <v>198</v>
          </cell>
        </row>
        <row r="282">
          <cell r="AF282">
            <v>46</v>
          </cell>
          <cell r="BL282">
            <v>134</v>
          </cell>
        </row>
        <row r="283">
          <cell r="AF283">
            <v>45</v>
          </cell>
          <cell r="BL283">
            <v>214</v>
          </cell>
        </row>
        <row r="284">
          <cell r="AF284">
            <v>52</v>
          </cell>
          <cell r="BL284">
            <v>283</v>
          </cell>
        </row>
        <row r="285">
          <cell r="AF285">
            <v>52</v>
          </cell>
          <cell r="BL285">
            <v>131</v>
          </cell>
        </row>
        <row r="286">
          <cell r="AF286">
            <v>57</v>
          </cell>
          <cell r="BL286">
            <v>338</v>
          </cell>
        </row>
        <row r="287">
          <cell r="AF287">
            <v>55</v>
          </cell>
          <cell r="BL287">
            <v>471</v>
          </cell>
        </row>
        <row r="288">
          <cell r="AF288">
            <v>47</v>
          </cell>
          <cell r="BL288">
            <v>233</v>
          </cell>
        </row>
        <row r="289">
          <cell r="AF289">
            <v>39</v>
          </cell>
          <cell r="BL289">
            <v>257</v>
          </cell>
        </row>
        <row r="290">
          <cell r="AF290">
            <v>34</v>
          </cell>
          <cell r="BL290">
            <v>36</v>
          </cell>
        </row>
        <row r="291">
          <cell r="AF291">
            <v>30</v>
          </cell>
          <cell r="BL291">
            <v>112</v>
          </cell>
        </row>
        <row r="292">
          <cell r="AF292">
            <v>26</v>
          </cell>
          <cell r="BL292">
            <v>130</v>
          </cell>
        </row>
        <row r="293">
          <cell r="AF293">
            <v>24</v>
          </cell>
          <cell r="BL293">
            <v>62</v>
          </cell>
        </row>
        <row r="294">
          <cell r="AF294">
            <v>22</v>
          </cell>
          <cell r="BL294">
            <v>0</v>
          </cell>
        </row>
        <row r="295">
          <cell r="AF295">
            <v>23</v>
          </cell>
          <cell r="BL295">
            <v>0</v>
          </cell>
        </row>
        <row r="296">
          <cell r="AF296">
            <v>35</v>
          </cell>
          <cell r="BL296">
            <v>14</v>
          </cell>
        </row>
        <row r="297">
          <cell r="AF297">
            <v>51</v>
          </cell>
          <cell r="BL297">
            <v>80</v>
          </cell>
        </row>
        <row r="298">
          <cell r="AF298">
            <v>60</v>
          </cell>
          <cell r="BL298">
            <v>432</v>
          </cell>
        </row>
        <row r="299">
          <cell r="AF299">
            <v>59</v>
          </cell>
          <cell r="BL299">
            <v>511</v>
          </cell>
        </row>
        <row r="300">
          <cell r="AF300">
            <v>52</v>
          </cell>
          <cell r="BL300">
            <v>449</v>
          </cell>
        </row>
        <row r="301">
          <cell r="AF301">
            <v>55</v>
          </cell>
          <cell r="BL301">
            <v>131</v>
          </cell>
        </row>
        <row r="302">
          <cell r="AF302">
            <v>57</v>
          </cell>
          <cell r="BL302">
            <v>194</v>
          </cell>
        </row>
        <row r="303">
          <cell r="AF303">
            <v>55</v>
          </cell>
          <cell r="BL303">
            <v>110</v>
          </cell>
        </row>
        <row r="304">
          <cell r="AF304">
            <v>51</v>
          </cell>
          <cell r="BL304">
            <v>185</v>
          </cell>
        </row>
        <row r="305">
          <cell r="AF305">
            <v>49</v>
          </cell>
          <cell r="BL305">
            <v>178</v>
          </cell>
        </row>
        <row r="306">
          <cell r="AF306">
            <v>46</v>
          </cell>
          <cell r="BL306">
            <v>269</v>
          </cell>
        </row>
        <row r="307">
          <cell r="AF307">
            <v>47</v>
          </cell>
          <cell r="BL307">
            <v>141</v>
          </cell>
        </row>
        <row r="308">
          <cell r="AF308">
            <v>49</v>
          </cell>
          <cell r="BL308">
            <v>88</v>
          </cell>
        </row>
        <row r="309">
          <cell r="AF309">
            <v>53</v>
          </cell>
          <cell r="BL309">
            <v>301</v>
          </cell>
        </row>
        <row r="310">
          <cell r="AF310">
            <v>51</v>
          </cell>
          <cell r="BL310">
            <v>566</v>
          </cell>
        </row>
        <row r="311">
          <cell r="AF311">
            <v>53</v>
          </cell>
          <cell r="BL311">
            <v>409</v>
          </cell>
        </row>
        <row r="312">
          <cell r="AF312">
            <v>48</v>
          </cell>
          <cell r="BL312">
            <v>342</v>
          </cell>
        </row>
        <row r="313">
          <cell r="AF313">
            <v>39</v>
          </cell>
          <cell r="BL313">
            <v>347</v>
          </cell>
        </row>
        <row r="314">
          <cell r="AF314">
            <v>37</v>
          </cell>
          <cell r="BL314">
            <v>98</v>
          </cell>
        </row>
        <row r="315">
          <cell r="AF315">
            <v>31</v>
          </cell>
          <cell r="BL315">
            <v>143</v>
          </cell>
        </row>
        <row r="316">
          <cell r="AF316">
            <v>26</v>
          </cell>
          <cell r="BL316">
            <v>80</v>
          </cell>
        </row>
        <row r="317">
          <cell r="AF317">
            <v>25</v>
          </cell>
          <cell r="BL317">
            <v>174</v>
          </cell>
        </row>
        <row r="318">
          <cell r="AF318">
            <v>26</v>
          </cell>
          <cell r="BL318">
            <v>26</v>
          </cell>
        </row>
        <row r="319">
          <cell r="AF319">
            <v>26</v>
          </cell>
          <cell r="BL319">
            <v>0</v>
          </cell>
        </row>
        <row r="320">
          <cell r="AF320">
            <v>40</v>
          </cell>
          <cell r="BL320">
            <v>26</v>
          </cell>
        </row>
        <row r="321">
          <cell r="AF321">
            <v>54</v>
          </cell>
          <cell r="BL321">
            <v>167</v>
          </cell>
        </row>
        <row r="322">
          <cell r="AF322">
            <v>60</v>
          </cell>
          <cell r="BL322">
            <v>496</v>
          </cell>
        </row>
        <row r="323">
          <cell r="AF323">
            <v>55</v>
          </cell>
          <cell r="BL323">
            <v>427</v>
          </cell>
        </row>
        <row r="324">
          <cell r="AF324">
            <v>53</v>
          </cell>
          <cell r="BL324">
            <v>257</v>
          </cell>
        </row>
        <row r="325">
          <cell r="AF325">
            <v>55</v>
          </cell>
          <cell r="BL325">
            <v>363</v>
          </cell>
        </row>
        <row r="326">
          <cell r="AF326">
            <v>52</v>
          </cell>
          <cell r="BL326">
            <v>367</v>
          </cell>
        </row>
        <row r="327">
          <cell r="AF327">
            <v>54</v>
          </cell>
          <cell r="BL327">
            <v>193</v>
          </cell>
        </row>
        <row r="328">
          <cell r="AF328">
            <v>54</v>
          </cell>
          <cell r="BL328">
            <v>110</v>
          </cell>
        </row>
        <row r="329">
          <cell r="AF329">
            <v>45</v>
          </cell>
          <cell r="BL329">
            <v>235</v>
          </cell>
        </row>
        <row r="330">
          <cell r="AF330">
            <v>41</v>
          </cell>
          <cell r="BL330">
            <v>321</v>
          </cell>
        </row>
        <row r="331">
          <cell r="AF331">
            <v>40</v>
          </cell>
          <cell r="BL331">
            <v>367</v>
          </cell>
        </row>
        <row r="332">
          <cell r="AF332">
            <v>46</v>
          </cell>
          <cell r="BL332">
            <v>287</v>
          </cell>
        </row>
        <row r="333">
          <cell r="AF333">
            <v>53</v>
          </cell>
          <cell r="BL333">
            <v>372</v>
          </cell>
        </row>
        <row r="334">
          <cell r="AF334">
            <v>55</v>
          </cell>
          <cell r="BL334">
            <v>188</v>
          </cell>
        </row>
        <row r="335">
          <cell r="AF335">
            <v>48</v>
          </cell>
          <cell r="BL335">
            <v>238</v>
          </cell>
        </row>
        <row r="336">
          <cell r="AF336">
            <v>46</v>
          </cell>
          <cell r="BL336">
            <v>250</v>
          </cell>
        </row>
        <row r="337">
          <cell r="AF337">
            <v>38</v>
          </cell>
          <cell r="BL337">
            <v>150</v>
          </cell>
        </row>
        <row r="338">
          <cell r="AF338">
            <v>34</v>
          </cell>
          <cell r="BL338">
            <v>177</v>
          </cell>
        </row>
        <row r="339">
          <cell r="AF339">
            <v>30</v>
          </cell>
          <cell r="BL339">
            <v>132</v>
          </cell>
        </row>
        <row r="340">
          <cell r="AF340">
            <v>26</v>
          </cell>
          <cell r="BL340">
            <v>201</v>
          </cell>
        </row>
        <row r="341">
          <cell r="AF341">
            <v>24</v>
          </cell>
          <cell r="BL341">
            <v>0</v>
          </cell>
        </row>
        <row r="342">
          <cell r="AF342">
            <v>24</v>
          </cell>
          <cell r="BL342">
            <v>0</v>
          </cell>
        </row>
        <row r="343">
          <cell r="AF343">
            <v>23</v>
          </cell>
          <cell r="BL343">
            <v>0</v>
          </cell>
        </row>
        <row r="344">
          <cell r="AF344">
            <v>35</v>
          </cell>
          <cell r="BL344">
            <v>58</v>
          </cell>
        </row>
        <row r="345">
          <cell r="AF345">
            <v>47</v>
          </cell>
          <cell r="BL345">
            <v>174</v>
          </cell>
        </row>
        <row r="346">
          <cell r="AF346">
            <v>55</v>
          </cell>
          <cell r="BL346">
            <v>339</v>
          </cell>
        </row>
        <row r="347">
          <cell r="AF347">
            <v>51</v>
          </cell>
          <cell r="BL347">
            <v>311</v>
          </cell>
        </row>
        <row r="348">
          <cell r="AF348">
            <v>48</v>
          </cell>
          <cell r="BL348">
            <v>187</v>
          </cell>
        </row>
        <row r="349">
          <cell r="AF349">
            <v>49</v>
          </cell>
          <cell r="BL349">
            <v>147</v>
          </cell>
        </row>
        <row r="350">
          <cell r="AF350">
            <v>43</v>
          </cell>
          <cell r="BL350">
            <v>277</v>
          </cell>
        </row>
        <row r="351">
          <cell r="AF351">
            <v>46</v>
          </cell>
          <cell r="BL351">
            <v>574</v>
          </cell>
        </row>
        <row r="352">
          <cell r="AF352">
            <v>46</v>
          </cell>
          <cell r="BL352">
            <v>322</v>
          </cell>
        </row>
        <row r="353">
          <cell r="AF353">
            <v>47</v>
          </cell>
          <cell r="BL353">
            <v>218</v>
          </cell>
        </row>
        <row r="354">
          <cell r="AF354">
            <v>40</v>
          </cell>
          <cell r="BL354">
            <v>227</v>
          </cell>
        </row>
        <row r="355">
          <cell r="AF355">
            <v>39</v>
          </cell>
          <cell r="BL355">
            <v>181</v>
          </cell>
        </row>
        <row r="356">
          <cell r="AF356">
            <v>42</v>
          </cell>
          <cell r="BL356">
            <v>72</v>
          </cell>
        </row>
        <row r="357">
          <cell r="AF357">
            <v>51</v>
          </cell>
          <cell r="BL357">
            <v>253</v>
          </cell>
        </row>
        <row r="358">
          <cell r="AF358">
            <v>49</v>
          </cell>
          <cell r="BL358">
            <v>190</v>
          </cell>
        </row>
        <row r="359">
          <cell r="AF359">
            <v>43</v>
          </cell>
          <cell r="BL359">
            <v>142</v>
          </cell>
        </row>
        <row r="360">
          <cell r="AF360">
            <v>41</v>
          </cell>
          <cell r="BL360">
            <v>460</v>
          </cell>
        </row>
        <row r="361">
          <cell r="AF361">
            <v>38</v>
          </cell>
          <cell r="BL361">
            <v>370</v>
          </cell>
        </row>
        <row r="362">
          <cell r="AF362">
            <v>30</v>
          </cell>
          <cell r="BL362">
            <v>66</v>
          </cell>
        </row>
        <row r="363">
          <cell r="AF363">
            <v>27</v>
          </cell>
          <cell r="BL363">
            <v>12</v>
          </cell>
        </row>
        <row r="364">
          <cell r="AF364">
            <v>24</v>
          </cell>
          <cell r="BL364">
            <v>11</v>
          </cell>
        </row>
        <row r="365">
          <cell r="AF365">
            <v>22</v>
          </cell>
          <cell r="BL365">
            <v>63</v>
          </cell>
        </row>
        <row r="366">
          <cell r="AF366">
            <v>23</v>
          </cell>
          <cell r="BL366">
            <v>95</v>
          </cell>
        </row>
        <row r="367">
          <cell r="AF367">
            <v>25</v>
          </cell>
          <cell r="BL367">
            <v>0</v>
          </cell>
        </row>
        <row r="368">
          <cell r="AF368">
            <v>37</v>
          </cell>
          <cell r="BL368">
            <v>16</v>
          </cell>
        </row>
        <row r="369">
          <cell r="AF369">
            <v>52</v>
          </cell>
          <cell r="BL369">
            <v>126</v>
          </cell>
        </row>
        <row r="370">
          <cell r="AF370">
            <v>59</v>
          </cell>
          <cell r="BL370">
            <v>371</v>
          </cell>
        </row>
        <row r="371">
          <cell r="AF371">
            <v>54</v>
          </cell>
          <cell r="BL371">
            <v>273</v>
          </cell>
        </row>
        <row r="372">
          <cell r="AF372">
            <v>58</v>
          </cell>
          <cell r="BL372">
            <v>405</v>
          </cell>
        </row>
        <row r="373">
          <cell r="AF373">
            <v>54</v>
          </cell>
          <cell r="BL373">
            <v>491</v>
          </cell>
        </row>
        <row r="374">
          <cell r="AF374">
            <v>51</v>
          </cell>
          <cell r="BL374">
            <v>228</v>
          </cell>
        </row>
        <row r="375">
          <cell r="AF375">
            <v>52</v>
          </cell>
          <cell r="BL375">
            <v>134</v>
          </cell>
        </row>
        <row r="376">
          <cell r="AF376">
            <v>56</v>
          </cell>
          <cell r="BL376">
            <v>235</v>
          </cell>
        </row>
        <row r="377">
          <cell r="AF377">
            <v>51</v>
          </cell>
          <cell r="BL377">
            <v>115</v>
          </cell>
        </row>
        <row r="378">
          <cell r="AF378">
            <v>45</v>
          </cell>
          <cell r="BL378">
            <v>121</v>
          </cell>
        </row>
        <row r="379">
          <cell r="AF379">
            <v>46</v>
          </cell>
          <cell r="BL379">
            <v>95</v>
          </cell>
        </row>
        <row r="380">
          <cell r="AF380">
            <v>54</v>
          </cell>
          <cell r="BL380">
            <v>99</v>
          </cell>
        </row>
        <row r="381">
          <cell r="AF381">
            <v>59</v>
          </cell>
          <cell r="BL381">
            <v>198</v>
          </cell>
        </row>
        <row r="382">
          <cell r="AF382">
            <v>58</v>
          </cell>
          <cell r="BL382">
            <v>264</v>
          </cell>
        </row>
        <row r="383">
          <cell r="AF383">
            <v>57</v>
          </cell>
          <cell r="BL383">
            <v>552</v>
          </cell>
        </row>
        <row r="384">
          <cell r="AF384">
            <v>52</v>
          </cell>
          <cell r="BL384">
            <v>371</v>
          </cell>
        </row>
        <row r="385">
          <cell r="AF385">
            <v>41</v>
          </cell>
          <cell r="BL385">
            <v>109</v>
          </cell>
        </row>
        <row r="386">
          <cell r="AF386">
            <v>36</v>
          </cell>
          <cell r="BL386">
            <v>200</v>
          </cell>
        </row>
        <row r="387">
          <cell r="AF387">
            <v>30</v>
          </cell>
          <cell r="BL387">
            <v>234</v>
          </cell>
        </row>
        <row r="388">
          <cell r="AF388">
            <v>31</v>
          </cell>
          <cell r="BL388">
            <v>171</v>
          </cell>
        </row>
        <row r="389">
          <cell r="AF389">
            <v>28</v>
          </cell>
          <cell r="BL389">
            <v>167</v>
          </cell>
        </row>
        <row r="390">
          <cell r="AF390">
            <v>26</v>
          </cell>
          <cell r="BL390">
            <v>20</v>
          </cell>
        </row>
        <row r="391">
          <cell r="AF391">
            <v>27</v>
          </cell>
          <cell r="BL391">
            <v>0</v>
          </cell>
        </row>
        <row r="392">
          <cell r="AF392">
            <v>43</v>
          </cell>
          <cell r="BL392">
            <v>39</v>
          </cell>
        </row>
        <row r="393">
          <cell r="AF393">
            <v>54</v>
          </cell>
          <cell r="BL393">
            <v>136</v>
          </cell>
        </row>
        <row r="394">
          <cell r="AF394">
            <v>63</v>
          </cell>
          <cell r="BL394">
            <v>462</v>
          </cell>
        </row>
        <row r="395">
          <cell r="AF395">
            <v>61</v>
          </cell>
          <cell r="BL395">
            <v>802</v>
          </cell>
        </row>
        <row r="396">
          <cell r="AF396">
            <v>60</v>
          </cell>
          <cell r="BL396">
            <v>405</v>
          </cell>
        </row>
        <row r="397">
          <cell r="AF397">
            <v>57</v>
          </cell>
          <cell r="BL397">
            <v>163</v>
          </cell>
        </row>
        <row r="398">
          <cell r="AF398">
            <v>56</v>
          </cell>
          <cell r="BL398">
            <v>133</v>
          </cell>
        </row>
        <row r="399">
          <cell r="AF399">
            <v>57</v>
          </cell>
          <cell r="BL399">
            <v>139</v>
          </cell>
        </row>
        <row r="400">
          <cell r="AF400">
            <v>51</v>
          </cell>
          <cell r="BL400">
            <v>146</v>
          </cell>
        </row>
        <row r="401">
          <cell r="AF401">
            <v>50</v>
          </cell>
          <cell r="BL401">
            <v>133</v>
          </cell>
        </row>
        <row r="402">
          <cell r="AF402">
            <v>49</v>
          </cell>
          <cell r="BL402">
            <v>255</v>
          </cell>
        </row>
        <row r="403">
          <cell r="AF403">
            <v>44</v>
          </cell>
          <cell r="BL403">
            <v>182</v>
          </cell>
        </row>
        <row r="404">
          <cell r="AF404">
            <v>57</v>
          </cell>
          <cell r="BL404">
            <v>95</v>
          </cell>
        </row>
        <row r="405">
          <cell r="AF405">
            <v>65</v>
          </cell>
          <cell r="BL405">
            <v>310</v>
          </cell>
        </row>
        <row r="406">
          <cell r="AF406">
            <v>67</v>
          </cell>
          <cell r="BL406">
            <v>541</v>
          </cell>
        </row>
        <row r="407">
          <cell r="AF407">
            <v>61</v>
          </cell>
          <cell r="BL407">
            <v>281</v>
          </cell>
        </row>
        <row r="408">
          <cell r="AF408">
            <v>56</v>
          </cell>
          <cell r="BL408">
            <v>163</v>
          </cell>
        </row>
        <row r="409">
          <cell r="AF409">
            <v>46</v>
          </cell>
          <cell r="BL409">
            <v>97</v>
          </cell>
        </row>
        <row r="410">
          <cell r="AF410">
            <v>39</v>
          </cell>
          <cell r="BL410">
            <v>53</v>
          </cell>
        </row>
        <row r="411">
          <cell r="AF411">
            <v>35</v>
          </cell>
          <cell r="BL411">
            <v>57</v>
          </cell>
        </row>
        <row r="412">
          <cell r="AF412">
            <v>33</v>
          </cell>
          <cell r="BL412">
            <v>184</v>
          </cell>
        </row>
        <row r="413">
          <cell r="AF413">
            <v>31</v>
          </cell>
          <cell r="BL413">
            <v>77</v>
          </cell>
        </row>
        <row r="414">
          <cell r="AF414">
            <v>29</v>
          </cell>
          <cell r="BL414">
            <v>97</v>
          </cell>
        </row>
        <row r="415">
          <cell r="AF415">
            <v>31</v>
          </cell>
          <cell r="BL415">
            <v>0</v>
          </cell>
        </row>
        <row r="416">
          <cell r="AF416">
            <v>44</v>
          </cell>
          <cell r="BL416">
            <v>34</v>
          </cell>
        </row>
        <row r="417">
          <cell r="AF417">
            <v>56</v>
          </cell>
          <cell r="BL417">
            <v>235</v>
          </cell>
        </row>
        <row r="418">
          <cell r="AF418">
            <v>61</v>
          </cell>
          <cell r="BL418">
            <v>434</v>
          </cell>
        </row>
        <row r="419">
          <cell r="AF419">
            <v>61</v>
          </cell>
          <cell r="BL419">
            <v>363</v>
          </cell>
        </row>
        <row r="420">
          <cell r="AF420">
            <v>61</v>
          </cell>
          <cell r="BL420">
            <v>277</v>
          </cell>
        </row>
        <row r="421">
          <cell r="AF421">
            <v>60</v>
          </cell>
          <cell r="BL421">
            <v>245</v>
          </cell>
        </row>
        <row r="422">
          <cell r="AF422">
            <v>65</v>
          </cell>
          <cell r="BL422">
            <v>279</v>
          </cell>
        </row>
        <row r="423">
          <cell r="AF423">
            <v>58</v>
          </cell>
          <cell r="BL423">
            <v>411</v>
          </cell>
        </row>
        <row r="424">
          <cell r="AF424">
            <v>51</v>
          </cell>
          <cell r="BL424">
            <v>524</v>
          </cell>
        </row>
        <row r="425">
          <cell r="AF425">
            <v>51</v>
          </cell>
          <cell r="BL425">
            <v>411</v>
          </cell>
        </row>
        <row r="426">
          <cell r="AF426">
            <v>54</v>
          </cell>
          <cell r="BL426">
            <v>184</v>
          </cell>
        </row>
        <row r="427">
          <cell r="AF427">
            <v>55</v>
          </cell>
          <cell r="BL427">
            <v>92</v>
          </cell>
        </row>
        <row r="428">
          <cell r="AF428">
            <v>57</v>
          </cell>
          <cell r="BL428">
            <v>183</v>
          </cell>
        </row>
        <row r="429">
          <cell r="AF429">
            <v>64</v>
          </cell>
          <cell r="BL429">
            <v>148</v>
          </cell>
        </row>
        <row r="430">
          <cell r="AF430">
            <v>63</v>
          </cell>
          <cell r="BL430">
            <v>230</v>
          </cell>
        </row>
        <row r="431">
          <cell r="AF431">
            <v>59</v>
          </cell>
          <cell r="BL431">
            <v>283</v>
          </cell>
        </row>
        <row r="432">
          <cell r="AF432">
            <v>48</v>
          </cell>
          <cell r="BL432">
            <v>568</v>
          </cell>
        </row>
        <row r="433">
          <cell r="AF433">
            <v>43</v>
          </cell>
          <cell r="BL433">
            <v>180</v>
          </cell>
        </row>
        <row r="434">
          <cell r="AF434">
            <v>36</v>
          </cell>
          <cell r="BL434">
            <v>64</v>
          </cell>
        </row>
        <row r="435">
          <cell r="AF435">
            <v>29</v>
          </cell>
          <cell r="BL435">
            <v>102</v>
          </cell>
        </row>
        <row r="436">
          <cell r="AF436">
            <v>25</v>
          </cell>
          <cell r="BL436">
            <v>1</v>
          </cell>
        </row>
        <row r="437">
          <cell r="AF437">
            <v>23</v>
          </cell>
          <cell r="BL437">
            <v>0</v>
          </cell>
        </row>
        <row r="438">
          <cell r="AF438">
            <v>23</v>
          </cell>
          <cell r="BL438">
            <v>0</v>
          </cell>
        </row>
        <row r="439">
          <cell r="AF439">
            <v>25</v>
          </cell>
          <cell r="BL439">
            <v>0</v>
          </cell>
        </row>
        <row r="440">
          <cell r="AF440">
            <v>39</v>
          </cell>
          <cell r="BL440">
            <v>10</v>
          </cell>
        </row>
        <row r="441">
          <cell r="AF441">
            <v>49</v>
          </cell>
          <cell r="BL441">
            <v>71</v>
          </cell>
        </row>
        <row r="442">
          <cell r="AF442">
            <v>62</v>
          </cell>
          <cell r="BL442">
            <v>344</v>
          </cell>
        </row>
        <row r="443">
          <cell r="AF443">
            <v>67</v>
          </cell>
          <cell r="BL443">
            <v>263</v>
          </cell>
        </row>
        <row r="444">
          <cell r="AF444">
            <v>67</v>
          </cell>
          <cell r="BL444">
            <v>441</v>
          </cell>
        </row>
        <row r="445">
          <cell r="AF445">
            <v>59</v>
          </cell>
          <cell r="BL445">
            <v>547</v>
          </cell>
        </row>
        <row r="446">
          <cell r="AF446">
            <v>56</v>
          </cell>
          <cell r="BL446">
            <v>95</v>
          </cell>
        </row>
        <row r="447">
          <cell r="AF447">
            <v>59</v>
          </cell>
          <cell r="BL447">
            <v>114</v>
          </cell>
        </row>
        <row r="448">
          <cell r="AF448">
            <v>54</v>
          </cell>
          <cell r="BL448">
            <v>207</v>
          </cell>
        </row>
        <row r="449">
          <cell r="AF449">
            <v>52</v>
          </cell>
          <cell r="BL449">
            <v>338</v>
          </cell>
        </row>
        <row r="450">
          <cell r="AF450">
            <v>49</v>
          </cell>
          <cell r="BL450">
            <v>152</v>
          </cell>
        </row>
        <row r="451">
          <cell r="AF451">
            <v>50</v>
          </cell>
          <cell r="BL451">
            <v>134</v>
          </cell>
        </row>
        <row r="452">
          <cell r="AF452">
            <v>52</v>
          </cell>
          <cell r="BL452">
            <v>407</v>
          </cell>
        </row>
        <row r="453">
          <cell r="AF453">
            <v>58</v>
          </cell>
          <cell r="BL453">
            <v>360</v>
          </cell>
        </row>
        <row r="454">
          <cell r="AF454">
            <v>68</v>
          </cell>
          <cell r="BL454">
            <v>238</v>
          </cell>
        </row>
        <row r="455">
          <cell r="AF455">
            <v>61</v>
          </cell>
          <cell r="BL455">
            <v>344</v>
          </cell>
        </row>
        <row r="456">
          <cell r="AF456">
            <v>50</v>
          </cell>
          <cell r="BL456">
            <v>360</v>
          </cell>
        </row>
        <row r="457">
          <cell r="AF457">
            <v>41</v>
          </cell>
          <cell r="BL457">
            <v>233</v>
          </cell>
        </row>
        <row r="458">
          <cell r="AF458">
            <v>35</v>
          </cell>
          <cell r="BL458">
            <v>535</v>
          </cell>
        </row>
        <row r="459">
          <cell r="AF459">
            <v>30</v>
          </cell>
          <cell r="BL459">
            <v>323</v>
          </cell>
        </row>
        <row r="460">
          <cell r="AF460">
            <v>27</v>
          </cell>
          <cell r="BL460">
            <v>6</v>
          </cell>
        </row>
        <row r="461">
          <cell r="AF461">
            <v>23</v>
          </cell>
          <cell r="BL461">
            <v>0</v>
          </cell>
        </row>
        <row r="462">
          <cell r="AF462">
            <v>22</v>
          </cell>
          <cell r="BL462">
            <v>0</v>
          </cell>
        </row>
        <row r="463">
          <cell r="AF463">
            <v>26</v>
          </cell>
          <cell r="BL463">
            <v>0</v>
          </cell>
        </row>
        <row r="464">
          <cell r="AF464">
            <v>38</v>
          </cell>
          <cell r="BL464">
            <v>16</v>
          </cell>
        </row>
        <row r="465">
          <cell r="AF465">
            <v>50</v>
          </cell>
          <cell r="BL465">
            <v>149</v>
          </cell>
        </row>
        <row r="466">
          <cell r="AF466">
            <v>62</v>
          </cell>
          <cell r="BL466">
            <v>295</v>
          </cell>
        </row>
        <row r="467">
          <cell r="AF467">
            <v>54</v>
          </cell>
          <cell r="BL467">
            <v>367</v>
          </cell>
        </row>
        <row r="468">
          <cell r="AF468">
            <v>52</v>
          </cell>
          <cell r="BL468">
            <v>242</v>
          </cell>
        </row>
        <row r="469">
          <cell r="AF469">
            <v>52</v>
          </cell>
          <cell r="BL469">
            <v>244</v>
          </cell>
        </row>
        <row r="470">
          <cell r="AF470">
            <v>52</v>
          </cell>
          <cell r="BL470">
            <v>552</v>
          </cell>
        </row>
        <row r="471">
          <cell r="AF471">
            <v>55</v>
          </cell>
          <cell r="BL471">
            <v>196</v>
          </cell>
        </row>
        <row r="472">
          <cell r="AF472">
            <v>54</v>
          </cell>
          <cell r="BL472">
            <v>139</v>
          </cell>
        </row>
        <row r="473">
          <cell r="AF473">
            <v>44</v>
          </cell>
          <cell r="BL473">
            <v>296</v>
          </cell>
        </row>
        <row r="474">
          <cell r="AF474">
            <v>42</v>
          </cell>
          <cell r="BL474">
            <v>245</v>
          </cell>
        </row>
        <row r="475">
          <cell r="AF475">
            <v>45</v>
          </cell>
          <cell r="BL475">
            <v>388</v>
          </cell>
        </row>
        <row r="476">
          <cell r="AF476">
            <v>51</v>
          </cell>
          <cell r="BL476">
            <v>216</v>
          </cell>
        </row>
        <row r="477">
          <cell r="AF477">
            <v>59</v>
          </cell>
          <cell r="BL477">
            <v>176</v>
          </cell>
        </row>
        <row r="478">
          <cell r="AF478">
            <v>62</v>
          </cell>
          <cell r="BL478">
            <v>292</v>
          </cell>
        </row>
        <row r="479">
          <cell r="AF479">
            <v>57</v>
          </cell>
          <cell r="BL479">
            <v>597</v>
          </cell>
        </row>
        <row r="480">
          <cell r="AF480">
            <v>51</v>
          </cell>
          <cell r="BL480">
            <v>362</v>
          </cell>
        </row>
        <row r="481">
          <cell r="AF481">
            <v>41</v>
          </cell>
          <cell r="BL481">
            <v>78</v>
          </cell>
        </row>
        <row r="482">
          <cell r="AF482">
            <v>36</v>
          </cell>
          <cell r="BL482">
            <v>176</v>
          </cell>
        </row>
        <row r="483">
          <cell r="AF483">
            <v>29</v>
          </cell>
          <cell r="BL483">
            <v>170</v>
          </cell>
        </row>
        <row r="484">
          <cell r="AF484">
            <v>25</v>
          </cell>
          <cell r="BL484">
            <v>81</v>
          </cell>
        </row>
        <row r="485">
          <cell r="AF485">
            <v>23</v>
          </cell>
          <cell r="BL485">
            <v>0</v>
          </cell>
        </row>
        <row r="486">
          <cell r="AF486">
            <v>21</v>
          </cell>
          <cell r="BL486">
            <v>0</v>
          </cell>
        </row>
        <row r="487">
          <cell r="AF487">
            <v>24</v>
          </cell>
          <cell r="BL487">
            <v>0</v>
          </cell>
        </row>
        <row r="488">
          <cell r="AF488">
            <v>40</v>
          </cell>
          <cell r="BL488">
            <v>38</v>
          </cell>
        </row>
        <row r="489">
          <cell r="AF489">
            <v>56</v>
          </cell>
          <cell r="BL489">
            <v>91</v>
          </cell>
        </row>
        <row r="490">
          <cell r="AF490">
            <v>70</v>
          </cell>
          <cell r="BL490">
            <v>414</v>
          </cell>
        </row>
        <row r="491">
          <cell r="AF491">
            <v>57</v>
          </cell>
          <cell r="BL491">
            <v>649</v>
          </cell>
        </row>
        <row r="492">
          <cell r="AF492">
            <v>55</v>
          </cell>
          <cell r="BL492">
            <v>421</v>
          </cell>
        </row>
        <row r="493">
          <cell r="AF493">
            <v>60</v>
          </cell>
          <cell r="BL493">
            <v>183</v>
          </cell>
        </row>
        <row r="494">
          <cell r="AF494">
            <v>83</v>
          </cell>
          <cell r="BL494">
            <v>314</v>
          </cell>
        </row>
        <row r="495">
          <cell r="AF495">
            <v>76</v>
          </cell>
          <cell r="BL495">
            <v>334</v>
          </cell>
        </row>
        <row r="496">
          <cell r="AF496">
            <v>71</v>
          </cell>
          <cell r="BL496">
            <v>282</v>
          </cell>
        </row>
        <row r="497">
          <cell r="AF497">
            <v>78</v>
          </cell>
          <cell r="BL497">
            <v>298</v>
          </cell>
        </row>
        <row r="498">
          <cell r="AF498">
            <v>73</v>
          </cell>
          <cell r="BL498">
            <v>319</v>
          </cell>
        </row>
        <row r="499">
          <cell r="AF499">
            <v>73</v>
          </cell>
          <cell r="BL499">
            <v>121</v>
          </cell>
        </row>
        <row r="500">
          <cell r="AF500">
            <v>55</v>
          </cell>
          <cell r="BL500">
            <v>99</v>
          </cell>
        </row>
        <row r="501">
          <cell r="AF501">
            <v>57</v>
          </cell>
          <cell r="BL501">
            <v>366</v>
          </cell>
        </row>
        <row r="502">
          <cell r="AF502">
            <v>61</v>
          </cell>
          <cell r="BL502">
            <v>583</v>
          </cell>
        </row>
        <row r="503">
          <cell r="AF503">
            <v>64</v>
          </cell>
          <cell r="BL503">
            <v>242</v>
          </cell>
        </row>
        <row r="504">
          <cell r="AF504">
            <v>55</v>
          </cell>
          <cell r="BL504">
            <v>225</v>
          </cell>
        </row>
        <row r="505">
          <cell r="AF505">
            <v>47</v>
          </cell>
          <cell r="BL505">
            <v>140</v>
          </cell>
        </row>
        <row r="506">
          <cell r="AF506">
            <v>40</v>
          </cell>
          <cell r="BL506">
            <v>65</v>
          </cell>
        </row>
        <row r="507">
          <cell r="AF507">
            <v>34</v>
          </cell>
          <cell r="BL507">
            <v>9</v>
          </cell>
        </row>
        <row r="508">
          <cell r="AF508">
            <v>30</v>
          </cell>
          <cell r="BL508">
            <v>57</v>
          </cell>
        </row>
        <row r="509">
          <cell r="AF509">
            <v>29</v>
          </cell>
          <cell r="BL509">
            <v>103</v>
          </cell>
        </row>
        <row r="510">
          <cell r="AF510">
            <v>29</v>
          </cell>
          <cell r="BL510">
            <v>0</v>
          </cell>
        </row>
        <row r="511">
          <cell r="AF511">
            <v>30</v>
          </cell>
          <cell r="BL511">
            <v>4</v>
          </cell>
        </row>
        <row r="512">
          <cell r="AF512">
            <v>46</v>
          </cell>
          <cell r="BL512">
            <v>136</v>
          </cell>
        </row>
        <row r="513">
          <cell r="AF513">
            <v>60</v>
          </cell>
          <cell r="BL513">
            <v>395</v>
          </cell>
        </row>
        <row r="514">
          <cell r="AF514">
            <v>69</v>
          </cell>
          <cell r="BL514">
            <v>547</v>
          </cell>
        </row>
        <row r="515">
          <cell r="AF515">
            <v>58</v>
          </cell>
          <cell r="BL515">
            <v>347</v>
          </cell>
        </row>
        <row r="516">
          <cell r="AF516">
            <v>63</v>
          </cell>
          <cell r="BL516">
            <v>265</v>
          </cell>
        </row>
        <row r="517">
          <cell r="AF517">
            <v>62</v>
          </cell>
          <cell r="BL517">
            <v>194</v>
          </cell>
        </row>
        <row r="518">
          <cell r="AF518">
            <v>62</v>
          </cell>
          <cell r="BL518">
            <v>229</v>
          </cell>
        </row>
        <row r="519">
          <cell r="AF519">
            <v>59</v>
          </cell>
          <cell r="BL519">
            <v>127</v>
          </cell>
        </row>
        <row r="520">
          <cell r="AF520">
            <v>55</v>
          </cell>
          <cell r="BL520">
            <v>186</v>
          </cell>
        </row>
        <row r="521">
          <cell r="AF521">
            <v>51</v>
          </cell>
          <cell r="BL521">
            <v>257</v>
          </cell>
        </row>
        <row r="522">
          <cell r="AF522">
            <v>46</v>
          </cell>
          <cell r="BL522">
            <v>133</v>
          </cell>
        </row>
        <row r="523">
          <cell r="AF523">
            <v>49</v>
          </cell>
          <cell r="BL523">
            <v>267</v>
          </cell>
        </row>
        <row r="524">
          <cell r="AF524">
            <v>49</v>
          </cell>
          <cell r="BL524">
            <v>352</v>
          </cell>
        </row>
        <row r="525">
          <cell r="AF525">
            <v>60</v>
          </cell>
          <cell r="BL525">
            <v>169</v>
          </cell>
        </row>
        <row r="526">
          <cell r="AF526">
            <v>61</v>
          </cell>
          <cell r="BL526">
            <v>223</v>
          </cell>
        </row>
        <row r="527">
          <cell r="AF527">
            <v>58</v>
          </cell>
          <cell r="BL527">
            <v>290</v>
          </cell>
        </row>
        <row r="528">
          <cell r="AF528">
            <v>53</v>
          </cell>
          <cell r="BL528">
            <v>242</v>
          </cell>
        </row>
        <row r="529">
          <cell r="AF529">
            <v>47</v>
          </cell>
          <cell r="BL529">
            <v>418</v>
          </cell>
        </row>
        <row r="530">
          <cell r="AF530">
            <v>39</v>
          </cell>
          <cell r="BL530">
            <v>409</v>
          </cell>
        </row>
        <row r="531">
          <cell r="AF531">
            <v>34</v>
          </cell>
          <cell r="BL531">
            <v>300</v>
          </cell>
        </row>
        <row r="532">
          <cell r="AF532">
            <v>30</v>
          </cell>
          <cell r="BL532">
            <v>263</v>
          </cell>
        </row>
        <row r="533">
          <cell r="AF533">
            <v>27</v>
          </cell>
          <cell r="BL533">
            <v>54</v>
          </cell>
        </row>
        <row r="534">
          <cell r="AF534">
            <v>27</v>
          </cell>
          <cell r="BL534">
            <v>3</v>
          </cell>
        </row>
        <row r="535">
          <cell r="AF535">
            <v>28</v>
          </cell>
          <cell r="BL535">
            <v>99</v>
          </cell>
        </row>
        <row r="536">
          <cell r="AF536">
            <v>49</v>
          </cell>
          <cell r="BL536">
            <v>63</v>
          </cell>
        </row>
        <row r="537">
          <cell r="AF537">
            <v>67</v>
          </cell>
          <cell r="BL537">
            <v>86</v>
          </cell>
        </row>
        <row r="538">
          <cell r="AF538">
            <v>70</v>
          </cell>
          <cell r="BL538">
            <v>313</v>
          </cell>
        </row>
        <row r="539">
          <cell r="AF539">
            <v>67</v>
          </cell>
          <cell r="BL539">
            <v>372</v>
          </cell>
        </row>
        <row r="540">
          <cell r="AF540">
            <v>66</v>
          </cell>
          <cell r="BL540">
            <v>423</v>
          </cell>
        </row>
        <row r="541">
          <cell r="AF541">
            <v>63</v>
          </cell>
          <cell r="BL541">
            <v>435</v>
          </cell>
        </row>
        <row r="542">
          <cell r="AF542">
            <v>59</v>
          </cell>
          <cell r="BL542">
            <v>318</v>
          </cell>
        </row>
        <row r="543">
          <cell r="AF543">
            <v>57</v>
          </cell>
          <cell r="BL543">
            <v>163</v>
          </cell>
        </row>
        <row r="544">
          <cell r="AF544">
            <v>56</v>
          </cell>
          <cell r="BL544">
            <v>170</v>
          </cell>
        </row>
        <row r="545">
          <cell r="AF545">
            <v>54</v>
          </cell>
          <cell r="BL545">
            <v>240</v>
          </cell>
        </row>
        <row r="546">
          <cell r="AF546">
            <v>49</v>
          </cell>
          <cell r="BL546">
            <v>153</v>
          </cell>
        </row>
        <row r="547">
          <cell r="AF547">
            <v>48</v>
          </cell>
          <cell r="BL547">
            <v>82</v>
          </cell>
        </row>
        <row r="548">
          <cell r="AF548">
            <v>56</v>
          </cell>
          <cell r="BL548">
            <v>84</v>
          </cell>
        </row>
        <row r="549">
          <cell r="AF549">
            <v>63</v>
          </cell>
          <cell r="BL549">
            <v>158</v>
          </cell>
        </row>
        <row r="550">
          <cell r="AF550">
            <v>61</v>
          </cell>
          <cell r="BL550">
            <v>542</v>
          </cell>
        </row>
        <row r="551">
          <cell r="AF551">
            <v>56</v>
          </cell>
          <cell r="BL551">
            <v>511</v>
          </cell>
        </row>
        <row r="552">
          <cell r="AF552">
            <v>55</v>
          </cell>
          <cell r="BL552">
            <v>221</v>
          </cell>
        </row>
        <row r="553">
          <cell r="AF553">
            <v>44</v>
          </cell>
          <cell r="BL553">
            <v>152</v>
          </cell>
        </row>
        <row r="554">
          <cell r="AF554">
            <v>39</v>
          </cell>
          <cell r="BL554">
            <v>74</v>
          </cell>
        </row>
        <row r="555">
          <cell r="AF555">
            <v>31</v>
          </cell>
          <cell r="BL555">
            <v>95</v>
          </cell>
        </row>
        <row r="556">
          <cell r="AF556">
            <v>30</v>
          </cell>
          <cell r="BL556">
            <v>118</v>
          </cell>
        </row>
        <row r="557">
          <cell r="AF557">
            <v>30</v>
          </cell>
          <cell r="BL557">
            <v>21</v>
          </cell>
        </row>
        <row r="558">
          <cell r="AF558">
            <v>28</v>
          </cell>
          <cell r="BL558">
            <v>0</v>
          </cell>
        </row>
        <row r="559">
          <cell r="AF559">
            <v>28</v>
          </cell>
          <cell r="BL559">
            <v>0</v>
          </cell>
        </row>
        <row r="560">
          <cell r="AF560">
            <v>35</v>
          </cell>
          <cell r="BL560">
            <v>19</v>
          </cell>
        </row>
        <row r="561">
          <cell r="AF561">
            <v>47</v>
          </cell>
          <cell r="BL561">
            <v>175</v>
          </cell>
        </row>
        <row r="562">
          <cell r="AF562">
            <v>53</v>
          </cell>
          <cell r="BL562">
            <v>611</v>
          </cell>
        </row>
        <row r="563">
          <cell r="AF563">
            <v>52</v>
          </cell>
          <cell r="BL563">
            <v>639</v>
          </cell>
        </row>
        <row r="564">
          <cell r="AF564">
            <v>49</v>
          </cell>
          <cell r="BL564">
            <v>234</v>
          </cell>
        </row>
        <row r="565">
          <cell r="AF565">
            <v>50</v>
          </cell>
          <cell r="BL565">
            <v>105</v>
          </cell>
        </row>
        <row r="566">
          <cell r="AF566">
            <v>50</v>
          </cell>
          <cell r="BL566">
            <v>111</v>
          </cell>
        </row>
        <row r="567">
          <cell r="AF567">
            <v>50</v>
          </cell>
          <cell r="BL567">
            <v>179</v>
          </cell>
        </row>
        <row r="568">
          <cell r="AF568">
            <v>52</v>
          </cell>
          <cell r="BL568">
            <v>98</v>
          </cell>
        </row>
        <row r="569">
          <cell r="AF569">
            <v>49</v>
          </cell>
          <cell r="BL569">
            <v>91</v>
          </cell>
        </row>
        <row r="570">
          <cell r="AF570">
            <v>46</v>
          </cell>
          <cell r="BL570">
            <v>303</v>
          </cell>
        </row>
        <row r="571">
          <cell r="AF571">
            <v>47</v>
          </cell>
          <cell r="BL571">
            <v>251</v>
          </cell>
        </row>
        <row r="572">
          <cell r="AF572">
            <v>44</v>
          </cell>
          <cell r="BL572">
            <v>223</v>
          </cell>
        </row>
        <row r="573">
          <cell r="AF573">
            <v>53</v>
          </cell>
          <cell r="BL573">
            <v>631</v>
          </cell>
        </row>
        <row r="574">
          <cell r="AF574">
            <v>52</v>
          </cell>
          <cell r="BL574">
            <v>547</v>
          </cell>
        </row>
        <row r="575">
          <cell r="AF575">
            <v>52</v>
          </cell>
          <cell r="BL575">
            <v>166</v>
          </cell>
        </row>
        <row r="576">
          <cell r="AF576">
            <v>47</v>
          </cell>
          <cell r="BL576">
            <v>150</v>
          </cell>
        </row>
        <row r="577">
          <cell r="AF577">
            <v>42</v>
          </cell>
          <cell r="BL577">
            <v>178</v>
          </cell>
        </row>
        <row r="578">
          <cell r="AF578">
            <v>36</v>
          </cell>
          <cell r="BL578">
            <v>68</v>
          </cell>
        </row>
        <row r="579">
          <cell r="AF579">
            <v>32</v>
          </cell>
          <cell r="BL579">
            <v>42</v>
          </cell>
        </row>
        <row r="580">
          <cell r="AF580">
            <v>30</v>
          </cell>
          <cell r="BL580">
            <v>0</v>
          </cell>
        </row>
        <row r="581">
          <cell r="AF581">
            <v>28</v>
          </cell>
          <cell r="BL581">
            <v>150</v>
          </cell>
        </row>
        <row r="582">
          <cell r="AF582">
            <v>26</v>
          </cell>
          <cell r="BL582">
            <v>112</v>
          </cell>
        </row>
        <row r="583">
          <cell r="AF583">
            <v>27</v>
          </cell>
          <cell r="BL583">
            <v>55</v>
          </cell>
        </row>
        <row r="584">
          <cell r="AF584">
            <v>41</v>
          </cell>
          <cell r="BL584">
            <v>168</v>
          </cell>
        </row>
        <row r="585">
          <cell r="AF585">
            <v>54</v>
          </cell>
          <cell r="BL585">
            <v>121</v>
          </cell>
        </row>
        <row r="586">
          <cell r="AF586">
            <v>52</v>
          </cell>
          <cell r="BL586">
            <v>430</v>
          </cell>
        </row>
        <row r="587">
          <cell r="AF587">
            <v>52</v>
          </cell>
          <cell r="BL587">
            <v>302</v>
          </cell>
        </row>
        <row r="588">
          <cell r="AF588">
            <v>53</v>
          </cell>
          <cell r="BL588">
            <v>268</v>
          </cell>
        </row>
        <row r="589">
          <cell r="AF589">
            <v>53</v>
          </cell>
          <cell r="BL589">
            <v>308</v>
          </cell>
        </row>
        <row r="590">
          <cell r="AF590">
            <v>56</v>
          </cell>
          <cell r="BL590">
            <v>334</v>
          </cell>
        </row>
        <row r="591">
          <cell r="AF591">
            <v>56</v>
          </cell>
          <cell r="BL591">
            <v>197</v>
          </cell>
        </row>
        <row r="592">
          <cell r="AF592">
            <v>52</v>
          </cell>
          <cell r="BL592">
            <v>270</v>
          </cell>
        </row>
        <row r="593">
          <cell r="AF593">
            <v>50</v>
          </cell>
          <cell r="BL593">
            <v>271</v>
          </cell>
        </row>
        <row r="594">
          <cell r="AF594">
            <v>52</v>
          </cell>
          <cell r="BL594">
            <v>252</v>
          </cell>
        </row>
        <row r="595">
          <cell r="AF595">
            <v>55</v>
          </cell>
          <cell r="BL595">
            <v>113</v>
          </cell>
        </row>
        <row r="596">
          <cell r="AF596">
            <v>51</v>
          </cell>
          <cell r="BL596">
            <v>199</v>
          </cell>
        </row>
        <row r="597">
          <cell r="AF597">
            <v>56</v>
          </cell>
          <cell r="BL597">
            <v>217</v>
          </cell>
        </row>
        <row r="598">
          <cell r="AF598">
            <v>57</v>
          </cell>
          <cell r="BL598">
            <v>392</v>
          </cell>
        </row>
        <row r="599">
          <cell r="AF599">
            <v>52</v>
          </cell>
          <cell r="BL599">
            <v>289</v>
          </cell>
        </row>
        <row r="600">
          <cell r="AF600">
            <v>50</v>
          </cell>
          <cell r="BL600">
            <v>246</v>
          </cell>
        </row>
        <row r="601">
          <cell r="AF601">
            <v>42</v>
          </cell>
          <cell r="BL601">
            <v>227</v>
          </cell>
        </row>
        <row r="602">
          <cell r="AF602">
            <v>38</v>
          </cell>
          <cell r="BL602">
            <v>104</v>
          </cell>
        </row>
        <row r="603">
          <cell r="AF603">
            <v>32</v>
          </cell>
          <cell r="BL603">
            <v>149</v>
          </cell>
        </row>
        <row r="604">
          <cell r="AF604">
            <v>30</v>
          </cell>
          <cell r="BL604">
            <v>138</v>
          </cell>
        </row>
        <row r="605">
          <cell r="AF605">
            <v>28</v>
          </cell>
          <cell r="BL605">
            <v>185</v>
          </cell>
        </row>
        <row r="606">
          <cell r="AF606">
            <v>27</v>
          </cell>
          <cell r="BL606">
            <v>172</v>
          </cell>
        </row>
        <row r="607">
          <cell r="AF607">
            <v>29</v>
          </cell>
          <cell r="BL607">
            <v>171</v>
          </cell>
        </row>
        <row r="608">
          <cell r="AF608">
            <v>39</v>
          </cell>
          <cell r="BL608">
            <v>43</v>
          </cell>
        </row>
        <row r="609">
          <cell r="AF609">
            <v>50</v>
          </cell>
          <cell r="BL609">
            <v>113</v>
          </cell>
        </row>
        <row r="610">
          <cell r="AF610">
            <v>62</v>
          </cell>
          <cell r="BL610">
            <v>359</v>
          </cell>
        </row>
        <row r="611">
          <cell r="AF611">
            <v>69</v>
          </cell>
          <cell r="BL611">
            <v>321</v>
          </cell>
        </row>
        <row r="612">
          <cell r="AF612">
            <v>70</v>
          </cell>
          <cell r="BL612">
            <v>305</v>
          </cell>
        </row>
        <row r="613">
          <cell r="AF613">
            <v>62</v>
          </cell>
          <cell r="BL613">
            <v>346</v>
          </cell>
        </row>
        <row r="614">
          <cell r="AF614">
            <v>55</v>
          </cell>
          <cell r="BL614">
            <v>192</v>
          </cell>
        </row>
        <row r="615">
          <cell r="AF615">
            <v>56</v>
          </cell>
          <cell r="BL615">
            <v>221</v>
          </cell>
        </row>
        <row r="616">
          <cell r="AF616">
            <v>58</v>
          </cell>
          <cell r="BL616">
            <v>357</v>
          </cell>
        </row>
        <row r="617">
          <cell r="AF617">
            <v>50</v>
          </cell>
          <cell r="BL617">
            <v>227</v>
          </cell>
        </row>
        <row r="618">
          <cell r="AF618">
            <v>49</v>
          </cell>
          <cell r="BL618">
            <v>104</v>
          </cell>
        </row>
        <row r="619">
          <cell r="AF619">
            <v>52</v>
          </cell>
          <cell r="BL619">
            <v>224</v>
          </cell>
        </row>
        <row r="620">
          <cell r="AF620">
            <v>58</v>
          </cell>
          <cell r="BL620">
            <v>280</v>
          </cell>
        </row>
        <row r="621">
          <cell r="AF621">
            <v>60</v>
          </cell>
          <cell r="BL621">
            <v>350</v>
          </cell>
        </row>
        <row r="622">
          <cell r="AF622">
            <v>63</v>
          </cell>
          <cell r="BL622">
            <v>284</v>
          </cell>
        </row>
        <row r="623">
          <cell r="AF623">
            <v>59</v>
          </cell>
          <cell r="BL623">
            <v>407</v>
          </cell>
        </row>
        <row r="624">
          <cell r="AF624">
            <v>51</v>
          </cell>
          <cell r="BL624">
            <v>285</v>
          </cell>
        </row>
        <row r="625">
          <cell r="AF625">
            <v>41</v>
          </cell>
          <cell r="BL625">
            <v>103</v>
          </cell>
        </row>
        <row r="626">
          <cell r="AF626">
            <v>35</v>
          </cell>
          <cell r="BL626">
            <v>112</v>
          </cell>
        </row>
        <row r="627">
          <cell r="AF627">
            <v>30</v>
          </cell>
          <cell r="BL627">
            <v>112</v>
          </cell>
        </row>
        <row r="628">
          <cell r="AF628">
            <v>26</v>
          </cell>
          <cell r="BL628">
            <v>0</v>
          </cell>
        </row>
        <row r="629">
          <cell r="AF629">
            <v>22</v>
          </cell>
          <cell r="BL629">
            <v>10</v>
          </cell>
        </row>
        <row r="630">
          <cell r="AF630">
            <v>22</v>
          </cell>
          <cell r="BL630">
            <v>132</v>
          </cell>
        </row>
        <row r="631">
          <cell r="AF631">
            <v>23</v>
          </cell>
          <cell r="BL631">
            <v>153</v>
          </cell>
        </row>
        <row r="632">
          <cell r="AF632">
            <v>34</v>
          </cell>
          <cell r="BL632">
            <v>15</v>
          </cell>
        </row>
        <row r="633">
          <cell r="AF633">
            <v>50</v>
          </cell>
          <cell r="BL633">
            <v>102</v>
          </cell>
        </row>
        <row r="634">
          <cell r="AF634">
            <v>48</v>
          </cell>
          <cell r="BL634">
            <v>501</v>
          </cell>
        </row>
        <row r="635">
          <cell r="AF635">
            <v>59</v>
          </cell>
          <cell r="BL635">
            <v>545</v>
          </cell>
        </row>
        <row r="636">
          <cell r="AF636">
            <v>63</v>
          </cell>
          <cell r="BL636">
            <v>256</v>
          </cell>
        </row>
        <row r="637">
          <cell r="AF637">
            <v>53</v>
          </cell>
          <cell r="BL637">
            <v>114</v>
          </cell>
        </row>
        <row r="638">
          <cell r="AF638">
            <v>51</v>
          </cell>
          <cell r="BL638">
            <v>239</v>
          </cell>
        </row>
        <row r="639">
          <cell r="AF639">
            <v>56</v>
          </cell>
          <cell r="BL639">
            <v>349</v>
          </cell>
        </row>
        <row r="640">
          <cell r="AF640">
            <v>51</v>
          </cell>
          <cell r="BL640">
            <v>189</v>
          </cell>
        </row>
        <row r="641">
          <cell r="AF641">
            <v>46</v>
          </cell>
          <cell r="BL641">
            <v>111</v>
          </cell>
        </row>
        <row r="642">
          <cell r="AF642">
            <v>45</v>
          </cell>
          <cell r="BL642">
            <v>172</v>
          </cell>
        </row>
        <row r="643">
          <cell r="AF643">
            <v>52</v>
          </cell>
          <cell r="BL643">
            <v>115</v>
          </cell>
        </row>
        <row r="644">
          <cell r="AF644">
            <v>56</v>
          </cell>
          <cell r="BL644">
            <v>118</v>
          </cell>
        </row>
        <row r="645">
          <cell r="AF645">
            <v>61</v>
          </cell>
          <cell r="BL645">
            <v>351</v>
          </cell>
        </row>
        <row r="646">
          <cell r="AF646">
            <v>58</v>
          </cell>
          <cell r="BL646">
            <v>380</v>
          </cell>
        </row>
        <row r="647">
          <cell r="AF647">
            <v>55</v>
          </cell>
          <cell r="BL647">
            <v>255</v>
          </cell>
        </row>
        <row r="648">
          <cell r="AF648">
            <v>50</v>
          </cell>
          <cell r="BL648">
            <v>469</v>
          </cell>
        </row>
        <row r="649">
          <cell r="AF649">
            <v>42</v>
          </cell>
          <cell r="BL649">
            <v>212</v>
          </cell>
        </row>
        <row r="650">
          <cell r="AF650">
            <v>38</v>
          </cell>
          <cell r="BL650">
            <v>71</v>
          </cell>
        </row>
        <row r="651">
          <cell r="AF651">
            <v>32</v>
          </cell>
          <cell r="BL651">
            <v>70</v>
          </cell>
        </row>
        <row r="652">
          <cell r="AF652">
            <v>29</v>
          </cell>
          <cell r="BL652">
            <v>71</v>
          </cell>
        </row>
        <row r="653">
          <cell r="AF653">
            <v>27</v>
          </cell>
          <cell r="BL653">
            <v>123</v>
          </cell>
        </row>
        <row r="654">
          <cell r="AF654">
            <v>26</v>
          </cell>
          <cell r="BL654">
            <v>23</v>
          </cell>
        </row>
        <row r="655">
          <cell r="AF655">
            <v>25</v>
          </cell>
          <cell r="BL655">
            <v>0</v>
          </cell>
        </row>
        <row r="656">
          <cell r="AF656">
            <v>36</v>
          </cell>
          <cell r="BL656">
            <v>124</v>
          </cell>
        </row>
        <row r="657">
          <cell r="AF657">
            <v>49</v>
          </cell>
          <cell r="BL657">
            <v>259</v>
          </cell>
        </row>
        <row r="658">
          <cell r="AF658">
            <v>59</v>
          </cell>
          <cell r="BL658">
            <v>344</v>
          </cell>
        </row>
        <row r="659">
          <cell r="AF659">
            <v>57</v>
          </cell>
          <cell r="BL659">
            <v>315</v>
          </cell>
        </row>
        <row r="660">
          <cell r="AF660">
            <v>57</v>
          </cell>
          <cell r="BL660">
            <v>439</v>
          </cell>
        </row>
        <row r="661">
          <cell r="AF661">
            <v>55</v>
          </cell>
          <cell r="BL661">
            <v>304</v>
          </cell>
        </row>
        <row r="662">
          <cell r="AF662">
            <v>53</v>
          </cell>
          <cell r="BL662">
            <v>128</v>
          </cell>
        </row>
        <row r="663">
          <cell r="AF663">
            <v>54</v>
          </cell>
          <cell r="BL663">
            <v>376</v>
          </cell>
        </row>
        <row r="664">
          <cell r="AF664">
            <v>47</v>
          </cell>
          <cell r="BL664">
            <v>443</v>
          </cell>
        </row>
        <row r="665">
          <cell r="AF665">
            <v>45</v>
          </cell>
          <cell r="BL665">
            <v>302</v>
          </cell>
        </row>
        <row r="666">
          <cell r="AF666">
            <v>43</v>
          </cell>
          <cell r="BL666">
            <v>215</v>
          </cell>
        </row>
        <row r="667">
          <cell r="AF667">
            <v>43</v>
          </cell>
          <cell r="BL667">
            <v>87</v>
          </cell>
        </row>
        <row r="668">
          <cell r="AF668">
            <v>50</v>
          </cell>
          <cell r="BL668">
            <v>283</v>
          </cell>
        </row>
        <row r="669">
          <cell r="AF669">
            <v>57</v>
          </cell>
          <cell r="BL669">
            <v>299</v>
          </cell>
        </row>
        <row r="670">
          <cell r="AF670">
            <v>54</v>
          </cell>
          <cell r="BL670">
            <v>505</v>
          </cell>
        </row>
        <row r="671">
          <cell r="AF671">
            <v>52</v>
          </cell>
          <cell r="BL671">
            <v>591</v>
          </cell>
        </row>
        <row r="672">
          <cell r="AF672">
            <v>48</v>
          </cell>
          <cell r="BL672">
            <v>453</v>
          </cell>
        </row>
        <row r="673">
          <cell r="AF673">
            <v>37</v>
          </cell>
          <cell r="BL673">
            <v>203</v>
          </cell>
        </row>
        <row r="674">
          <cell r="AF674">
            <v>31</v>
          </cell>
          <cell r="BL674">
            <v>95</v>
          </cell>
        </row>
        <row r="675">
          <cell r="AF675">
            <v>27</v>
          </cell>
          <cell r="BL675">
            <v>107</v>
          </cell>
        </row>
        <row r="676">
          <cell r="AF676">
            <v>25</v>
          </cell>
          <cell r="BL676">
            <v>134</v>
          </cell>
        </row>
        <row r="677">
          <cell r="AF677">
            <v>23</v>
          </cell>
          <cell r="BL677">
            <v>21</v>
          </cell>
        </row>
        <row r="678">
          <cell r="AF678">
            <v>22</v>
          </cell>
          <cell r="BL678">
            <v>0</v>
          </cell>
        </row>
        <row r="679">
          <cell r="AF679">
            <v>24</v>
          </cell>
          <cell r="BL679">
            <v>0</v>
          </cell>
        </row>
        <row r="680">
          <cell r="AF680">
            <v>40</v>
          </cell>
          <cell r="BL680">
            <v>29</v>
          </cell>
        </row>
        <row r="681">
          <cell r="AF681">
            <v>53</v>
          </cell>
          <cell r="BL681">
            <v>162</v>
          </cell>
        </row>
        <row r="682">
          <cell r="AF682">
            <v>59</v>
          </cell>
          <cell r="BL682">
            <v>468</v>
          </cell>
        </row>
        <row r="683">
          <cell r="AF683">
            <v>57</v>
          </cell>
          <cell r="BL683">
            <v>780</v>
          </cell>
        </row>
        <row r="684">
          <cell r="AF684">
            <v>53</v>
          </cell>
          <cell r="BL684">
            <v>348</v>
          </cell>
        </row>
        <row r="685">
          <cell r="AF685">
            <v>53</v>
          </cell>
          <cell r="BL685">
            <v>98</v>
          </cell>
        </row>
        <row r="686">
          <cell r="AF686">
            <v>54</v>
          </cell>
          <cell r="BL686">
            <v>115</v>
          </cell>
        </row>
        <row r="687">
          <cell r="AF687">
            <v>57</v>
          </cell>
          <cell r="BL687">
            <v>100</v>
          </cell>
        </row>
        <row r="688">
          <cell r="AF688">
            <v>58</v>
          </cell>
          <cell r="BL688">
            <v>197</v>
          </cell>
        </row>
        <row r="689">
          <cell r="AF689">
            <v>50</v>
          </cell>
          <cell r="BL689">
            <v>182</v>
          </cell>
        </row>
        <row r="690">
          <cell r="AF690">
            <v>46</v>
          </cell>
          <cell r="BL690">
            <v>249</v>
          </cell>
        </row>
        <row r="691">
          <cell r="AF691">
            <v>45</v>
          </cell>
          <cell r="BL691">
            <v>135</v>
          </cell>
        </row>
        <row r="692">
          <cell r="AF692">
            <v>53</v>
          </cell>
          <cell r="BL692">
            <v>122</v>
          </cell>
        </row>
        <row r="693">
          <cell r="AF693">
            <v>59</v>
          </cell>
          <cell r="BL693">
            <v>469</v>
          </cell>
        </row>
        <row r="694">
          <cell r="AF694">
            <v>60</v>
          </cell>
          <cell r="BL694">
            <v>649</v>
          </cell>
        </row>
        <row r="695">
          <cell r="AF695">
            <v>56</v>
          </cell>
          <cell r="BL695">
            <v>222</v>
          </cell>
        </row>
        <row r="696">
          <cell r="AF696">
            <v>52</v>
          </cell>
          <cell r="BL696">
            <v>168</v>
          </cell>
        </row>
        <row r="697">
          <cell r="AF697">
            <v>40</v>
          </cell>
          <cell r="BL697">
            <v>186</v>
          </cell>
        </row>
        <row r="698">
          <cell r="AF698">
            <v>36</v>
          </cell>
          <cell r="BL698">
            <v>101</v>
          </cell>
        </row>
        <row r="699">
          <cell r="AF699">
            <v>31</v>
          </cell>
          <cell r="BL699">
            <v>137</v>
          </cell>
        </row>
        <row r="700">
          <cell r="AF700">
            <v>27</v>
          </cell>
          <cell r="BL700">
            <v>0</v>
          </cell>
        </row>
        <row r="701">
          <cell r="AF701">
            <v>27</v>
          </cell>
          <cell r="BL701">
            <v>22</v>
          </cell>
        </row>
        <row r="702">
          <cell r="AF702">
            <v>28</v>
          </cell>
          <cell r="BL702">
            <v>17</v>
          </cell>
        </row>
        <row r="703">
          <cell r="AF703">
            <v>27</v>
          </cell>
          <cell r="BL703">
            <v>0</v>
          </cell>
        </row>
        <row r="704">
          <cell r="AF704">
            <v>37</v>
          </cell>
          <cell r="BL704">
            <v>222</v>
          </cell>
        </row>
        <row r="705">
          <cell r="AF705">
            <v>54</v>
          </cell>
          <cell r="BL705">
            <v>294</v>
          </cell>
        </row>
        <row r="706">
          <cell r="AF706">
            <v>60</v>
          </cell>
          <cell r="BL706">
            <v>579</v>
          </cell>
        </row>
        <row r="707">
          <cell r="AF707">
            <v>56</v>
          </cell>
          <cell r="BL707">
            <v>428</v>
          </cell>
        </row>
        <row r="708">
          <cell r="AF708">
            <v>53</v>
          </cell>
          <cell r="BL708">
            <v>388</v>
          </cell>
        </row>
        <row r="709">
          <cell r="AF709">
            <v>51</v>
          </cell>
          <cell r="BL709">
            <v>171</v>
          </cell>
        </row>
        <row r="710">
          <cell r="AF710">
            <v>48</v>
          </cell>
          <cell r="BL710">
            <v>158</v>
          </cell>
        </row>
        <row r="711">
          <cell r="AF711">
            <v>52</v>
          </cell>
          <cell r="BL711">
            <v>117</v>
          </cell>
        </row>
        <row r="712">
          <cell r="AF712">
            <v>49</v>
          </cell>
          <cell r="BL712">
            <v>328</v>
          </cell>
        </row>
        <row r="713">
          <cell r="AF713">
            <v>49</v>
          </cell>
          <cell r="BL713">
            <v>305</v>
          </cell>
        </row>
        <row r="714">
          <cell r="AF714">
            <v>45</v>
          </cell>
          <cell r="BL714">
            <v>129</v>
          </cell>
        </row>
        <row r="715">
          <cell r="AF715">
            <v>43</v>
          </cell>
          <cell r="BL715">
            <v>131</v>
          </cell>
        </row>
        <row r="716">
          <cell r="AF716">
            <v>46</v>
          </cell>
          <cell r="BL716">
            <v>193</v>
          </cell>
        </row>
        <row r="717">
          <cell r="AF717">
            <v>55</v>
          </cell>
          <cell r="BL717">
            <v>325</v>
          </cell>
        </row>
        <row r="718">
          <cell r="AF718">
            <v>55</v>
          </cell>
          <cell r="BL718">
            <v>246</v>
          </cell>
        </row>
        <row r="719">
          <cell r="AF719">
            <v>51</v>
          </cell>
          <cell r="BL719">
            <v>337</v>
          </cell>
        </row>
        <row r="720">
          <cell r="AF720">
            <v>48</v>
          </cell>
          <cell r="BL720">
            <v>505</v>
          </cell>
        </row>
        <row r="721">
          <cell r="AF721">
            <v>42</v>
          </cell>
          <cell r="BL721">
            <v>218</v>
          </cell>
        </row>
        <row r="722">
          <cell r="AF722">
            <v>37</v>
          </cell>
          <cell r="BL722">
            <v>53</v>
          </cell>
        </row>
        <row r="723">
          <cell r="AF723">
            <v>32</v>
          </cell>
          <cell r="BL723">
            <v>190</v>
          </cell>
        </row>
      </sheetData>
      <sheetData sheetId="6" refreshError="1">
        <row r="4">
          <cell r="F4">
            <v>480</v>
          </cell>
          <cell r="AF4">
            <v>30</v>
          </cell>
          <cell r="BL4">
            <v>133</v>
          </cell>
        </row>
        <row r="5">
          <cell r="AF5">
            <v>26</v>
          </cell>
          <cell r="BL5">
            <v>20</v>
          </cell>
        </row>
        <row r="6">
          <cell r="AF6">
            <v>24</v>
          </cell>
          <cell r="BL6">
            <v>1</v>
          </cell>
        </row>
        <row r="7">
          <cell r="AF7">
            <v>27</v>
          </cell>
          <cell r="BL7">
            <v>44</v>
          </cell>
        </row>
        <row r="8">
          <cell r="AF8">
            <v>39</v>
          </cell>
          <cell r="BL8">
            <v>33</v>
          </cell>
        </row>
        <row r="9">
          <cell r="AF9">
            <v>50</v>
          </cell>
          <cell r="BL9">
            <v>193</v>
          </cell>
        </row>
        <row r="10">
          <cell r="AF10">
            <v>53</v>
          </cell>
          <cell r="BL10">
            <v>307</v>
          </cell>
        </row>
        <row r="11">
          <cell r="AF11">
            <v>39</v>
          </cell>
          <cell r="BL11">
            <v>389</v>
          </cell>
        </row>
        <row r="12">
          <cell r="AF12">
            <v>41</v>
          </cell>
          <cell r="BL12">
            <v>492</v>
          </cell>
        </row>
        <row r="13">
          <cell r="AF13">
            <v>49</v>
          </cell>
          <cell r="BL13">
            <v>378</v>
          </cell>
        </row>
        <row r="14">
          <cell r="AF14">
            <v>49</v>
          </cell>
          <cell r="BL14">
            <v>280</v>
          </cell>
        </row>
        <row r="15">
          <cell r="AF15">
            <v>52</v>
          </cell>
          <cell r="BL15">
            <v>171</v>
          </cell>
        </row>
        <row r="16">
          <cell r="AF16">
            <v>52</v>
          </cell>
          <cell r="BL16">
            <v>104</v>
          </cell>
        </row>
        <row r="17">
          <cell r="AF17">
            <v>52</v>
          </cell>
          <cell r="BL17">
            <v>126</v>
          </cell>
        </row>
        <row r="18">
          <cell r="AF18">
            <v>46</v>
          </cell>
          <cell r="BL18">
            <v>162</v>
          </cell>
        </row>
        <row r="19">
          <cell r="AF19">
            <v>42</v>
          </cell>
          <cell r="BL19">
            <v>163</v>
          </cell>
        </row>
        <row r="20">
          <cell r="AF20">
            <v>50</v>
          </cell>
          <cell r="BL20">
            <v>90</v>
          </cell>
        </row>
        <row r="21">
          <cell r="AF21">
            <v>56</v>
          </cell>
          <cell r="BL21">
            <v>260</v>
          </cell>
        </row>
        <row r="22">
          <cell r="AF22">
            <v>50</v>
          </cell>
          <cell r="BL22">
            <v>281</v>
          </cell>
        </row>
        <row r="23">
          <cell r="AF23">
            <v>44</v>
          </cell>
          <cell r="BL23">
            <v>530</v>
          </cell>
        </row>
        <row r="24">
          <cell r="AF24">
            <v>44</v>
          </cell>
          <cell r="BL24">
            <v>409</v>
          </cell>
        </row>
        <row r="25">
          <cell r="AF25">
            <v>38</v>
          </cell>
          <cell r="BL25">
            <v>177</v>
          </cell>
        </row>
        <row r="26">
          <cell r="AF26">
            <v>33</v>
          </cell>
          <cell r="BL26">
            <v>13</v>
          </cell>
        </row>
        <row r="27">
          <cell r="AF27">
            <v>29</v>
          </cell>
          <cell r="BL27">
            <v>15</v>
          </cell>
        </row>
        <row r="28">
          <cell r="AF28">
            <v>27</v>
          </cell>
          <cell r="BL28">
            <v>178</v>
          </cell>
        </row>
        <row r="29">
          <cell r="AF29">
            <v>24</v>
          </cell>
          <cell r="BL29">
            <v>30</v>
          </cell>
        </row>
        <row r="30">
          <cell r="AF30">
            <v>24</v>
          </cell>
          <cell r="BL30">
            <v>0</v>
          </cell>
        </row>
        <row r="31">
          <cell r="AF31">
            <v>24</v>
          </cell>
          <cell r="BL31">
            <v>38</v>
          </cell>
        </row>
        <row r="32">
          <cell r="AF32">
            <v>32</v>
          </cell>
          <cell r="BL32">
            <v>122</v>
          </cell>
        </row>
        <row r="33">
          <cell r="AF33">
            <v>48</v>
          </cell>
          <cell r="BL33">
            <v>61</v>
          </cell>
        </row>
        <row r="34">
          <cell r="AF34">
            <v>55</v>
          </cell>
          <cell r="BL34">
            <v>170</v>
          </cell>
        </row>
        <row r="35">
          <cell r="AF35">
            <v>53</v>
          </cell>
          <cell r="BL35">
            <v>389</v>
          </cell>
        </row>
        <row r="36">
          <cell r="AF36">
            <v>54</v>
          </cell>
          <cell r="BL36">
            <v>638</v>
          </cell>
        </row>
        <row r="37">
          <cell r="AF37">
            <v>55</v>
          </cell>
          <cell r="BL37">
            <v>272</v>
          </cell>
        </row>
        <row r="38">
          <cell r="AF38">
            <v>51</v>
          </cell>
          <cell r="BL38">
            <v>269</v>
          </cell>
        </row>
        <row r="39">
          <cell r="AF39">
            <v>55</v>
          </cell>
          <cell r="BL39">
            <v>328</v>
          </cell>
        </row>
        <row r="40">
          <cell r="AF40">
            <v>54</v>
          </cell>
          <cell r="BL40">
            <v>115</v>
          </cell>
        </row>
        <row r="41">
          <cell r="AF41">
            <v>49</v>
          </cell>
          <cell r="BL41">
            <v>162</v>
          </cell>
        </row>
        <row r="42">
          <cell r="AF42">
            <v>48</v>
          </cell>
          <cell r="BL42">
            <v>197</v>
          </cell>
        </row>
        <row r="43">
          <cell r="AF43">
            <v>49</v>
          </cell>
          <cell r="BL43">
            <v>360</v>
          </cell>
        </row>
        <row r="44">
          <cell r="AF44">
            <v>49</v>
          </cell>
          <cell r="BL44">
            <v>283</v>
          </cell>
        </row>
        <row r="45">
          <cell r="AF45">
            <v>52</v>
          </cell>
          <cell r="BL45">
            <v>140</v>
          </cell>
        </row>
        <row r="46">
          <cell r="AF46">
            <v>52</v>
          </cell>
          <cell r="BL46">
            <v>217</v>
          </cell>
        </row>
        <row r="47">
          <cell r="AF47">
            <v>54</v>
          </cell>
          <cell r="BL47">
            <v>239</v>
          </cell>
        </row>
        <row r="48">
          <cell r="AF48">
            <v>46</v>
          </cell>
          <cell r="BL48">
            <v>277</v>
          </cell>
        </row>
        <row r="49">
          <cell r="AF49">
            <v>39</v>
          </cell>
          <cell r="BL49">
            <v>225</v>
          </cell>
        </row>
        <row r="50">
          <cell r="AF50">
            <v>35</v>
          </cell>
          <cell r="BL50">
            <v>388</v>
          </cell>
        </row>
        <row r="51">
          <cell r="AF51">
            <v>31</v>
          </cell>
          <cell r="BL51">
            <v>205</v>
          </cell>
        </row>
        <row r="52">
          <cell r="AF52">
            <v>27</v>
          </cell>
          <cell r="BL52">
            <v>5</v>
          </cell>
        </row>
        <row r="53">
          <cell r="AF53">
            <v>26</v>
          </cell>
          <cell r="BL53">
            <v>0</v>
          </cell>
        </row>
        <row r="54">
          <cell r="AF54">
            <v>24</v>
          </cell>
          <cell r="BL54">
            <v>0</v>
          </cell>
        </row>
        <row r="55">
          <cell r="AF55">
            <v>26</v>
          </cell>
          <cell r="BL55">
            <v>0</v>
          </cell>
        </row>
        <row r="56">
          <cell r="AF56">
            <v>37</v>
          </cell>
          <cell r="BL56">
            <v>7</v>
          </cell>
        </row>
        <row r="57">
          <cell r="AF57">
            <v>46</v>
          </cell>
          <cell r="BL57">
            <v>75</v>
          </cell>
        </row>
        <row r="58">
          <cell r="AF58">
            <v>60</v>
          </cell>
          <cell r="BL58">
            <v>297</v>
          </cell>
        </row>
        <row r="59">
          <cell r="AF59">
            <v>61</v>
          </cell>
          <cell r="BL59">
            <v>280</v>
          </cell>
        </row>
        <row r="60">
          <cell r="AF60">
            <v>59</v>
          </cell>
          <cell r="BL60">
            <v>251</v>
          </cell>
        </row>
        <row r="61">
          <cell r="AF61">
            <v>56</v>
          </cell>
          <cell r="BL61">
            <v>400</v>
          </cell>
        </row>
        <row r="62">
          <cell r="AF62">
            <v>54</v>
          </cell>
          <cell r="BL62">
            <v>413</v>
          </cell>
        </row>
        <row r="63">
          <cell r="AF63">
            <v>56</v>
          </cell>
          <cell r="BL63">
            <v>315</v>
          </cell>
        </row>
        <row r="64">
          <cell r="AF64">
            <v>52</v>
          </cell>
          <cell r="BL64">
            <v>133</v>
          </cell>
        </row>
        <row r="65">
          <cell r="AF65">
            <v>49</v>
          </cell>
          <cell r="BL65">
            <v>308</v>
          </cell>
        </row>
        <row r="66">
          <cell r="AF66">
            <v>45</v>
          </cell>
          <cell r="BL66">
            <v>180</v>
          </cell>
        </row>
        <row r="67">
          <cell r="AF67">
            <v>49</v>
          </cell>
          <cell r="BL67">
            <v>103</v>
          </cell>
        </row>
        <row r="68">
          <cell r="AF68">
            <v>49</v>
          </cell>
          <cell r="BL68">
            <v>195</v>
          </cell>
        </row>
        <row r="69">
          <cell r="AF69">
            <v>52</v>
          </cell>
          <cell r="BL69">
            <v>222</v>
          </cell>
        </row>
        <row r="70">
          <cell r="AF70">
            <v>46</v>
          </cell>
          <cell r="BL70">
            <v>416</v>
          </cell>
        </row>
        <row r="71">
          <cell r="AF71">
            <v>46</v>
          </cell>
          <cell r="BL71">
            <v>314</v>
          </cell>
        </row>
        <row r="72">
          <cell r="AF72">
            <v>43</v>
          </cell>
          <cell r="BL72">
            <v>268</v>
          </cell>
        </row>
        <row r="73">
          <cell r="AF73">
            <v>35</v>
          </cell>
          <cell r="BL73">
            <v>291</v>
          </cell>
        </row>
        <row r="74">
          <cell r="AF74">
            <v>33</v>
          </cell>
          <cell r="BL74">
            <v>185</v>
          </cell>
        </row>
        <row r="75">
          <cell r="AF75">
            <v>29</v>
          </cell>
          <cell r="BL75">
            <v>169</v>
          </cell>
        </row>
        <row r="76">
          <cell r="AF76">
            <v>21</v>
          </cell>
          <cell r="BL76">
            <v>0</v>
          </cell>
        </row>
        <row r="77">
          <cell r="AF77">
            <v>19</v>
          </cell>
          <cell r="BL77">
            <v>0</v>
          </cell>
        </row>
        <row r="78">
          <cell r="AF78">
            <v>17</v>
          </cell>
          <cell r="BL78">
            <v>0</v>
          </cell>
        </row>
        <row r="79">
          <cell r="AF79">
            <v>18</v>
          </cell>
          <cell r="BL79">
            <v>0</v>
          </cell>
        </row>
        <row r="80">
          <cell r="AF80">
            <v>27</v>
          </cell>
          <cell r="BL80">
            <v>1</v>
          </cell>
        </row>
        <row r="81">
          <cell r="AF81">
            <v>45</v>
          </cell>
          <cell r="BL81">
            <v>62</v>
          </cell>
        </row>
        <row r="82">
          <cell r="AF82">
            <v>54</v>
          </cell>
          <cell r="BL82">
            <v>498</v>
          </cell>
        </row>
        <row r="83">
          <cell r="AF83">
            <v>51</v>
          </cell>
          <cell r="BL83">
            <v>595</v>
          </cell>
        </row>
        <row r="84">
          <cell r="AF84">
            <v>50</v>
          </cell>
          <cell r="BL84">
            <v>332</v>
          </cell>
        </row>
        <row r="85">
          <cell r="AF85">
            <v>53</v>
          </cell>
          <cell r="BL85">
            <v>114</v>
          </cell>
        </row>
        <row r="86">
          <cell r="AF86">
            <v>50</v>
          </cell>
          <cell r="BL86">
            <v>237</v>
          </cell>
        </row>
        <row r="87">
          <cell r="AF87">
            <v>52</v>
          </cell>
          <cell r="BL87">
            <v>219</v>
          </cell>
        </row>
        <row r="88">
          <cell r="AF88">
            <v>44</v>
          </cell>
          <cell r="BL88">
            <v>302</v>
          </cell>
        </row>
        <row r="89">
          <cell r="AF89">
            <v>42</v>
          </cell>
          <cell r="BL89">
            <v>137</v>
          </cell>
        </row>
        <row r="90">
          <cell r="AF90">
            <v>41</v>
          </cell>
          <cell r="BL90">
            <v>152</v>
          </cell>
        </row>
        <row r="91">
          <cell r="AF91">
            <v>41</v>
          </cell>
          <cell r="BL91">
            <v>89</v>
          </cell>
        </row>
        <row r="92">
          <cell r="AF92">
            <v>48</v>
          </cell>
          <cell r="BL92">
            <v>163</v>
          </cell>
        </row>
        <row r="93">
          <cell r="AF93">
            <v>52</v>
          </cell>
          <cell r="BL93">
            <v>278</v>
          </cell>
        </row>
        <row r="94">
          <cell r="AF94">
            <v>54</v>
          </cell>
          <cell r="BL94">
            <v>448</v>
          </cell>
        </row>
        <row r="95">
          <cell r="AF95">
            <v>53</v>
          </cell>
          <cell r="BL95">
            <v>347</v>
          </cell>
        </row>
        <row r="96">
          <cell r="AF96">
            <v>47</v>
          </cell>
          <cell r="BL96">
            <v>263</v>
          </cell>
        </row>
        <row r="97">
          <cell r="AF97">
            <v>41</v>
          </cell>
          <cell r="BL97">
            <v>219</v>
          </cell>
        </row>
        <row r="98">
          <cell r="AF98">
            <v>38</v>
          </cell>
          <cell r="BL98">
            <v>180</v>
          </cell>
        </row>
        <row r="99">
          <cell r="AF99">
            <v>33</v>
          </cell>
          <cell r="BL99">
            <v>52</v>
          </cell>
        </row>
        <row r="100">
          <cell r="AF100">
            <v>31</v>
          </cell>
          <cell r="BL100">
            <v>2</v>
          </cell>
        </row>
        <row r="101">
          <cell r="AF101">
            <v>29</v>
          </cell>
          <cell r="BL101">
            <v>0</v>
          </cell>
        </row>
        <row r="102">
          <cell r="AF102">
            <v>26</v>
          </cell>
          <cell r="BL102">
            <v>0</v>
          </cell>
        </row>
        <row r="103">
          <cell r="AF103">
            <v>25</v>
          </cell>
          <cell r="BL103">
            <v>13</v>
          </cell>
        </row>
        <row r="104">
          <cell r="AF104">
            <v>28</v>
          </cell>
          <cell r="BL104">
            <v>46</v>
          </cell>
        </row>
        <row r="105">
          <cell r="AF105">
            <v>47</v>
          </cell>
          <cell r="BL105">
            <v>297</v>
          </cell>
        </row>
        <row r="106">
          <cell r="AF106">
            <v>49</v>
          </cell>
          <cell r="BL106">
            <v>666</v>
          </cell>
        </row>
        <row r="107">
          <cell r="AF107">
            <v>48</v>
          </cell>
          <cell r="BL107">
            <v>526</v>
          </cell>
        </row>
        <row r="108">
          <cell r="AF108">
            <v>53</v>
          </cell>
          <cell r="BL108">
            <v>226</v>
          </cell>
        </row>
        <row r="109">
          <cell r="AF109">
            <v>53</v>
          </cell>
          <cell r="BL109">
            <v>92</v>
          </cell>
        </row>
        <row r="110">
          <cell r="AF110">
            <v>52</v>
          </cell>
          <cell r="BL110">
            <v>155</v>
          </cell>
        </row>
        <row r="111">
          <cell r="AF111">
            <v>53</v>
          </cell>
          <cell r="BL111">
            <v>137</v>
          </cell>
        </row>
        <row r="112">
          <cell r="AF112">
            <v>46</v>
          </cell>
          <cell r="BL112">
            <v>192</v>
          </cell>
        </row>
        <row r="113">
          <cell r="AF113">
            <v>45</v>
          </cell>
          <cell r="BL113">
            <v>383</v>
          </cell>
        </row>
        <row r="114">
          <cell r="AF114">
            <v>42</v>
          </cell>
          <cell r="BL114">
            <v>122</v>
          </cell>
        </row>
        <row r="115">
          <cell r="AF115">
            <v>44</v>
          </cell>
          <cell r="BL115">
            <v>95</v>
          </cell>
        </row>
        <row r="116">
          <cell r="AF116">
            <v>52</v>
          </cell>
          <cell r="BL116">
            <v>267</v>
          </cell>
        </row>
        <row r="117">
          <cell r="AF117">
            <v>58</v>
          </cell>
          <cell r="BL117">
            <v>512</v>
          </cell>
        </row>
        <row r="118">
          <cell r="AF118">
            <v>55</v>
          </cell>
          <cell r="BL118">
            <v>328</v>
          </cell>
        </row>
        <row r="119">
          <cell r="AF119">
            <v>50</v>
          </cell>
          <cell r="BL119">
            <v>185</v>
          </cell>
        </row>
        <row r="120">
          <cell r="AF120">
            <v>45</v>
          </cell>
          <cell r="BL120">
            <v>200</v>
          </cell>
        </row>
        <row r="121">
          <cell r="AF121">
            <v>41</v>
          </cell>
          <cell r="BL121">
            <v>150</v>
          </cell>
        </row>
        <row r="122">
          <cell r="AF122">
            <v>40</v>
          </cell>
          <cell r="BL122">
            <v>249</v>
          </cell>
        </row>
        <row r="123">
          <cell r="AF123">
            <v>36</v>
          </cell>
          <cell r="BL123">
            <v>314</v>
          </cell>
        </row>
        <row r="124">
          <cell r="AF124">
            <v>30</v>
          </cell>
          <cell r="BL124">
            <v>170</v>
          </cell>
        </row>
        <row r="125">
          <cell r="AF125">
            <v>30</v>
          </cell>
          <cell r="BL125">
            <v>7</v>
          </cell>
        </row>
        <row r="126">
          <cell r="AF126">
            <v>29</v>
          </cell>
          <cell r="BL126">
            <v>0</v>
          </cell>
        </row>
        <row r="127">
          <cell r="AF127">
            <v>29</v>
          </cell>
          <cell r="BL127">
            <v>0</v>
          </cell>
        </row>
        <row r="128">
          <cell r="AF128">
            <v>37</v>
          </cell>
          <cell r="BL128">
            <v>22</v>
          </cell>
        </row>
        <row r="129">
          <cell r="AF129">
            <v>47</v>
          </cell>
          <cell r="BL129">
            <v>239</v>
          </cell>
        </row>
        <row r="130">
          <cell r="AF130">
            <v>59</v>
          </cell>
          <cell r="BL130">
            <v>381</v>
          </cell>
        </row>
        <row r="131">
          <cell r="AF131">
            <v>62</v>
          </cell>
          <cell r="BL131">
            <v>306</v>
          </cell>
        </row>
        <row r="132">
          <cell r="AF132">
            <v>58</v>
          </cell>
          <cell r="BL132">
            <v>385</v>
          </cell>
        </row>
        <row r="133">
          <cell r="AF133">
            <v>57</v>
          </cell>
          <cell r="BL133">
            <v>260</v>
          </cell>
        </row>
        <row r="134">
          <cell r="AF134">
            <v>58</v>
          </cell>
          <cell r="BL134">
            <v>224</v>
          </cell>
        </row>
        <row r="135">
          <cell r="AF135">
            <v>57</v>
          </cell>
          <cell r="BL135">
            <v>270</v>
          </cell>
        </row>
        <row r="136">
          <cell r="AF136">
            <v>54</v>
          </cell>
          <cell r="BL136">
            <v>270</v>
          </cell>
        </row>
        <row r="137">
          <cell r="AF137">
            <v>51</v>
          </cell>
          <cell r="BL137">
            <v>191</v>
          </cell>
        </row>
        <row r="138">
          <cell r="AF138">
            <v>50</v>
          </cell>
          <cell r="BL138">
            <v>203</v>
          </cell>
        </row>
        <row r="139">
          <cell r="AF139">
            <v>47</v>
          </cell>
          <cell r="BL139">
            <v>284</v>
          </cell>
        </row>
        <row r="140">
          <cell r="AF140">
            <v>45</v>
          </cell>
          <cell r="BL140">
            <v>147</v>
          </cell>
        </row>
        <row r="141">
          <cell r="AF141">
            <v>43</v>
          </cell>
          <cell r="BL141">
            <v>151</v>
          </cell>
        </row>
        <row r="142">
          <cell r="AF142">
            <v>49</v>
          </cell>
          <cell r="BL142">
            <v>373</v>
          </cell>
        </row>
        <row r="143">
          <cell r="AF143">
            <v>44</v>
          </cell>
          <cell r="BL143">
            <v>593</v>
          </cell>
        </row>
        <row r="144">
          <cell r="AF144">
            <v>43</v>
          </cell>
          <cell r="BL144">
            <v>326</v>
          </cell>
        </row>
        <row r="145">
          <cell r="AF145">
            <v>40</v>
          </cell>
          <cell r="BL145">
            <v>242</v>
          </cell>
        </row>
        <row r="146">
          <cell r="AF146">
            <v>38</v>
          </cell>
          <cell r="BL146">
            <v>416</v>
          </cell>
        </row>
        <row r="147">
          <cell r="AF147">
            <v>33</v>
          </cell>
          <cell r="BL147">
            <v>119</v>
          </cell>
        </row>
        <row r="148">
          <cell r="AF148">
            <v>30</v>
          </cell>
          <cell r="BL148">
            <v>51</v>
          </cell>
        </row>
        <row r="149">
          <cell r="AF149">
            <v>27</v>
          </cell>
          <cell r="BL149">
            <v>0</v>
          </cell>
        </row>
        <row r="150">
          <cell r="AF150">
            <v>25</v>
          </cell>
          <cell r="BL150">
            <v>0</v>
          </cell>
        </row>
        <row r="151">
          <cell r="AF151">
            <v>26</v>
          </cell>
          <cell r="BL151">
            <v>14</v>
          </cell>
        </row>
        <row r="152">
          <cell r="AF152">
            <v>37</v>
          </cell>
          <cell r="BL152">
            <v>23</v>
          </cell>
        </row>
        <row r="153">
          <cell r="AF153">
            <v>51</v>
          </cell>
          <cell r="BL153">
            <v>170</v>
          </cell>
        </row>
        <row r="154">
          <cell r="AF154">
            <v>59</v>
          </cell>
          <cell r="BL154">
            <v>415</v>
          </cell>
        </row>
        <row r="155">
          <cell r="AF155">
            <v>55</v>
          </cell>
          <cell r="BL155">
            <v>475</v>
          </cell>
        </row>
        <row r="156">
          <cell r="AF156">
            <v>51</v>
          </cell>
          <cell r="BL156">
            <v>411</v>
          </cell>
        </row>
        <row r="157">
          <cell r="AF157">
            <v>53</v>
          </cell>
          <cell r="BL157">
            <v>248</v>
          </cell>
        </row>
        <row r="158">
          <cell r="AF158">
            <v>50</v>
          </cell>
          <cell r="BL158">
            <v>120</v>
          </cell>
        </row>
        <row r="159">
          <cell r="AF159">
            <v>51</v>
          </cell>
          <cell r="BL159">
            <v>109</v>
          </cell>
        </row>
        <row r="160">
          <cell r="AF160">
            <v>55</v>
          </cell>
          <cell r="BL160">
            <v>222</v>
          </cell>
        </row>
        <row r="161">
          <cell r="AF161">
            <v>51</v>
          </cell>
          <cell r="BL161">
            <v>353</v>
          </cell>
        </row>
        <row r="162">
          <cell r="AF162">
            <v>74</v>
          </cell>
          <cell r="BL162">
            <v>212</v>
          </cell>
        </row>
        <row r="163">
          <cell r="AF163">
            <v>49</v>
          </cell>
          <cell r="BL163">
            <v>131</v>
          </cell>
        </row>
        <row r="164">
          <cell r="AF164">
            <v>54</v>
          </cell>
          <cell r="BL164">
            <v>181</v>
          </cell>
        </row>
        <row r="165">
          <cell r="AF165">
            <v>51</v>
          </cell>
          <cell r="BL165">
            <v>218</v>
          </cell>
        </row>
        <row r="166">
          <cell r="AF166">
            <v>47</v>
          </cell>
          <cell r="BL166">
            <v>443</v>
          </cell>
        </row>
        <row r="167">
          <cell r="AF167">
            <v>42</v>
          </cell>
          <cell r="BL167">
            <v>391</v>
          </cell>
        </row>
        <row r="168">
          <cell r="AF168">
            <v>42</v>
          </cell>
          <cell r="BL168">
            <v>200</v>
          </cell>
        </row>
        <row r="169">
          <cell r="AF169">
            <v>37</v>
          </cell>
          <cell r="BL169">
            <v>240</v>
          </cell>
        </row>
        <row r="170">
          <cell r="AF170">
            <v>33</v>
          </cell>
          <cell r="BL170">
            <v>308</v>
          </cell>
        </row>
        <row r="171">
          <cell r="AF171">
            <v>32</v>
          </cell>
          <cell r="BL171">
            <v>171</v>
          </cell>
        </row>
        <row r="172">
          <cell r="AF172">
            <v>31</v>
          </cell>
          <cell r="BL172">
            <v>79</v>
          </cell>
        </row>
        <row r="173">
          <cell r="AF173">
            <v>28</v>
          </cell>
          <cell r="BL173">
            <v>0</v>
          </cell>
        </row>
        <row r="174">
          <cell r="AF174">
            <v>26</v>
          </cell>
          <cell r="BL174">
            <v>0</v>
          </cell>
        </row>
        <row r="175">
          <cell r="AF175">
            <v>27</v>
          </cell>
          <cell r="BL175">
            <v>11</v>
          </cell>
        </row>
        <row r="176">
          <cell r="AF176">
            <v>41</v>
          </cell>
          <cell r="BL176">
            <v>8</v>
          </cell>
        </row>
        <row r="177">
          <cell r="AF177">
            <v>61</v>
          </cell>
          <cell r="BL177">
            <v>0</v>
          </cell>
        </row>
        <row r="178">
          <cell r="AF178">
            <v>66</v>
          </cell>
          <cell r="BL178">
            <v>0</v>
          </cell>
        </row>
        <row r="179">
          <cell r="AF179">
            <v>63</v>
          </cell>
          <cell r="BL179">
            <v>0</v>
          </cell>
        </row>
        <row r="180">
          <cell r="AF180">
            <v>59</v>
          </cell>
          <cell r="BL180">
            <v>1690</v>
          </cell>
        </row>
        <row r="181">
          <cell r="AF181">
            <v>61</v>
          </cell>
          <cell r="BL181">
            <v>342</v>
          </cell>
        </row>
        <row r="182">
          <cell r="AF182">
            <v>61</v>
          </cell>
          <cell r="BL182">
            <v>131</v>
          </cell>
        </row>
        <row r="183">
          <cell r="AF183">
            <v>63</v>
          </cell>
          <cell r="BL183">
            <v>161</v>
          </cell>
        </row>
        <row r="184">
          <cell r="AF184">
            <v>57</v>
          </cell>
          <cell r="BL184">
            <v>244</v>
          </cell>
        </row>
        <row r="185">
          <cell r="AF185">
            <v>53</v>
          </cell>
          <cell r="BL185">
            <v>172</v>
          </cell>
        </row>
        <row r="186">
          <cell r="AF186">
            <v>49</v>
          </cell>
          <cell r="BL186">
            <v>171</v>
          </cell>
        </row>
        <row r="187">
          <cell r="AF187">
            <v>48</v>
          </cell>
          <cell r="BL187">
            <v>385</v>
          </cell>
        </row>
        <row r="188">
          <cell r="AF188">
            <v>48</v>
          </cell>
          <cell r="BL188">
            <v>429</v>
          </cell>
        </row>
        <row r="189">
          <cell r="AF189">
            <v>57</v>
          </cell>
          <cell r="BL189">
            <v>188</v>
          </cell>
        </row>
        <row r="190">
          <cell r="AF190">
            <v>63</v>
          </cell>
          <cell r="BL190">
            <v>243</v>
          </cell>
        </row>
        <row r="191">
          <cell r="AF191">
            <v>58</v>
          </cell>
          <cell r="BL191">
            <v>256</v>
          </cell>
        </row>
        <row r="192">
          <cell r="AF192">
            <v>51</v>
          </cell>
          <cell r="BL192">
            <v>171</v>
          </cell>
        </row>
        <row r="193">
          <cell r="AF193">
            <v>44</v>
          </cell>
          <cell r="BL193">
            <v>286</v>
          </cell>
        </row>
        <row r="194">
          <cell r="AF194">
            <v>37</v>
          </cell>
          <cell r="BL194">
            <v>530</v>
          </cell>
        </row>
        <row r="195">
          <cell r="AF195">
            <v>32</v>
          </cell>
          <cell r="BL195">
            <v>176</v>
          </cell>
        </row>
        <row r="196">
          <cell r="AF196">
            <v>29</v>
          </cell>
          <cell r="BL196">
            <v>135</v>
          </cell>
        </row>
        <row r="197">
          <cell r="AF197">
            <v>28</v>
          </cell>
          <cell r="BL197">
            <v>7</v>
          </cell>
        </row>
        <row r="198">
          <cell r="AF198">
            <v>27</v>
          </cell>
          <cell r="BL198">
            <v>0</v>
          </cell>
        </row>
        <row r="199">
          <cell r="AF199">
            <v>30</v>
          </cell>
          <cell r="BL199">
            <v>1</v>
          </cell>
        </row>
        <row r="200">
          <cell r="AF200">
            <v>42</v>
          </cell>
          <cell r="BL200">
            <v>94</v>
          </cell>
        </row>
        <row r="201">
          <cell r="AF201">
            <v>54</v>
          </cell>
          <cell r="BL201">
            <v>153</v>
          </cell>
        </row>
        <row r="202">
          <cell r="AF202">
            <v>64</v>
          </cell>
          <cell r="BL202">
            <v>179</v>
          </cell>
        </row>
        <row r="203">
          <cell r="AF203">
            <v>66</v>
          </cell>
          <cell r="BL203">
            <v>279</v>
          </cell>
        </row>
        <row r="204">
          <cell r="AF204">
            <v>64</v>
          </cell>
          <cell r="BL204">
            <v>367</v>
          </cell>
        </row>
        <row r="205">
          <cell r="AF205">
            <v>62</v>
          </cell>
          <cell r="BL205">
            <v>512</v>
          </cell>
        </row>
        <row r="206">
          <cell r="AF206">
            <v>66</v>
          </cell>
          <cell r="BL206">
            <v>424</v>
          </cell>
        </row>
        <row r="207">
          <cell r="AF207">
            <v>60</v>
          </cell>
          <cell r="BL207">
            <v>358</v>
          </cell>
        </row>
        <row r="208">
          <cell r="AF208">
            <v>56</v>
          </cell>
          <cell r="BL208">
            <v>155</v>
          </cell>
        </row>
        <row r="209">
          <cell r="AF209">
            <v>55</v>
          </cell>
          <cell r="BL209">
            <v>167</v>
          </cell>
        </row>
        <row r="210">
          <cell r="AF210">
            <v>55</v>
          </cell>
          <cell r="BL210">
            <v>140</v>
          </cell>
        </row>
        <row r="211">
          <cell r="AF211">
            <v>55</v>
          </cell>
          <cell r="BL211">
            <v>82</v>
          </cell>
        </row>
        <row r="212">
          <cell r="AF212">
            <v>56</v>
          </cell>
          <cell r="BL212">
            <v>301</v>
          </cell>
        </row>
        <row r="213">
          <cell r="AF213">
            <v>63</v>
          </cell>
          <cell r="BL213">
            <v>472</v>
          </cell>
        </row>
        <row r="214">
          <cell r="AF214">
            <v>63</v>
          </cell>
          <cell r="BL214">
            <v>414</v>
          </cell>
        </row>
        <row r="215">
          <cell r="AF215">
            <v>59</v>
          </cell>
          <cell r="BL215">
            <v>204</v>
          </cell>
        </row>
        <row r="216">
          <cell r="AF216">
            <v>53</v>
          </cell>
          <cell r="BL216">
            <v>256</v>
          </cell>
        </row>
        <row r="217">
          <cell r="AF217">
            <v>46</v>
          </cell>
          <cell r="BL217">
            <v>274</v>
          </cell>
        </row>
        <row r="218">
          <cell r="AF218">
            <v>42</v>
          </cell>
          <cell r="BL218">
            <v>187</v>
          </cell>
        </row>
        <row r="219">
          <cell r="AF219">
            <v>35</v>
          </cell>
          <cell r="BL219">
            <v>210</v>
          </cell>
        </row>
        <row r="220">
          <cell r="AF220">
            <v>31</v>
          </cell>
          <cell r="BL220">
            <v>18</v>
          </cell>
        </row>
        <row r="221">
          <cell r="AF221">
            <v>28</v>
          </cell>
          <cell r="BL221">
            <v>2</v>
          </cell>
        </row>
        <row r="222">
          <cell r="AF222">
            <v>28</v>
          </cell>
          <cell r="BL222">
            <v>0</v>
          </cell>
        </row>
        <row r="223">
          <cell r="AF223">
            <v>26</v>
          </cell>
          <cell r="BL223">
            <v>0</v>
          </cell>
        </row>
        <row r="224">
          <cell r="AF224">
            <v>29</v>
          </cell>
          <cell r="BL224">
            <v>2</v>
          </cell>
        </row>
        <row r="225">
          <cell r="AF225">
            <v>42</v>
          </cell>
          <cell r="BL225">
            <v>140</v>
          </cell>
        </row>
        <row r="226">
          <cell r="AF226">
            <v>52</v>
          </cell>
          <cell r="BL226">
            <v>486</v>
          </cell>
        </row>
        <row r="227">
          <cell r="AF227">
            <v>59</v>
          </cell>
          <cell r="BL227">
            <v>353</v>
          </cell>
        </row>
        <row r="228">
          <cell r="AF228">
            <v>60</v>
          </cell>
          <cell r="BL228">
            <v>156</v>
          </cell>
        </row>
        <row r="229">
          <cell r="AF229">
            <v>57</v>
          </cell>
          <cell r="BL229">
            <v>273</v>
          </cell>
        </row>
        <row r="230">
          <cell r="AF230">
            <v>49</v>
          </cell>
          <cell r="BL230">
            <v>322</v>
          </cell>
        </row>
        <row r="231">
          <cell r="AF231">
            <v>56</v>
          </cell>
          <cell r="BL231">
            <v>394</v>
          </cell>
        </row>
        <row r="232">
          <cell r="AF232">
            <v>56</v>
          </cell>
          <cell r="BL232">
            <v>489</v>
          </cell>
        </row>
        <row r="233">
          <cell r="AF233">
            <v>51</v>
          </cell>
          <cell r="BL233">
            <v>286</v>
          </cell>
        </row>
        <row r="234">
          <cell r="AF234">
            <v>51</v>
          </cell>
          <cell r="BL234">
            <v>246</v>
          </cell>
        </row>
        <row r="235">
          <cell r="AF235">
            <v>50</v>
          </cell>
          <cell r="BL235">
            <v>94</v>
          </cell>
        </row>
        <row r="236">
          <cell r="AF236">
            <v>55</v>
          </cell>
          <cell r="BL236">
            <v>252</v>
          </cell>
        </row>
        <row r="237">
          <cell r="AF237">
            <v>60</v>
          </cell>
          <cell r="BL237">
            <v>287</v>
          </cell>
        </row>
        <row r="238">
          <cell r="AF238">
            <v>60</v>
          </cell>
          <cell r="BL238">
            <v>345</v>
          </cell>
        </row>
        <row r="239">
          <cell r="AF239">
            <v>57</v>
          </cell>
          <cell r="BL239">
            <v>442</v>
          </cell>
        </row>
        <row r="240">
          <cell r="AF240">
            <v>50</v>
          </cell>
          <cell r="BL240">
            <v>453</v>
          </cell>
        </row>
        <row r="241">
          <cell r="AF241">
            <v>42</v>
          </cell>
          <cell r="BL241">
            <v>267</v>
          </cell>
        </row>
        <row r="242">
          <cell r="AF242">
            <v>36</v>
          </cell>
          <cell r="BL242">
            <v>224</v>
          </cell>
        </row>
        <row r="243">
          <cell r="AF243">
            <v>33</v>
          </cell>
          <cell r="BL243">
            <v>11</v>
          </cell>
        </row>
        <row r="244">
          <cell r="AF244">
            <v>28</v>
          </cell>
          <cell r="BL244">
            <v>39</v>
          </cell>
        </row>
        <row r="245">
          <cell r="AF245">
            <v>26</v>
          </cell>
          <cell r="BL245">
            <v>0</v>
          </cell>
        </row>
        <row r="246">
          <cell r="AF246">
            <v>25</v>
          </cell>
          <cell r="BL246">
            <v>0</v>
          </cell>
        </row>
        <row r="247">
          <cell r="AF247">
            <v>28</v>
          </cell>
          <cell r="BL247">
            <v>0</v>
          </cell>
        </row>
        <row r="248">
          <cell r="AF248">
            <v>41</v>
          </cell>
          <cell r="BL248">
            <v>33</v>
          </cell>
        </row>
        <row r="249">
          <cell r="AF249">
            <v>57</v>
          </cell>
          <cell r="BL249">
            <v>109</v>
          </cell>
        </row>
        <row r="250">
          <cell r="AF250">
            <v>61</v>
          </cell>
          <cell r="BL250">
            <v>497</v>
          </cell>
        </row>
        <row r="251">
          <cell r="AF251">
            <v>56</v>
          </cell>
          <cell r="BL251">
            <v>553</v>
          </cell>
        </row>
        <row r="252">
          <cell r="AF252">
            <v>58</v>
          </cell>
          <cell r="BL252">
            <v>297</v>
          </cell>
        </row>
        <row r="253">
          <cell r="AF253">
            <v>60</v>
          </cell>
          <cell r="BL253">
            <v>462</v>
          </cell>
        </row>
        <row r="254">
          <cell r="AF254">
            <v>58</v>
          </cell>
          <cell r="BL254">
            <v>249</v>
          </cell>
        </row>
        <row r="255">
          <cell r="AF255">
            <v>61</v>
          </cell>
          <cell r="BL255">
            <v>232</v>
          </cell>
        </row>
        <row r="256">
          <cell r="AF256">
            <v>57</v>
          </cell>
          <cell r="BL256">
            <v>193</v>
          </cell>
        </row>
        <row r="257">
          <cell r="AF257">
            <v>50</v>
          </cell>
          <cell r="BL257">
            <v>97</v>
          </cell>
        </row>
        <row r="258">
          <cell r="AF258">
            <v>44</v>
          </cell>
          <cell r="BL258">
            <v>83</v>
          </cell>
        </row>
        <row r="259">
          <cell r="AF259">
            <v>34</v>
          </cell>
          <cell r="BL259">
            <v>79</v>
          </cell>
        </row>
        <row r="260">
          <cell r="AF260">
            <v>42</v>
          </cell>
          <cell r="BL260">
            <v>356</v>
          </cell>
        </row>
        <row r="261">
          <cell r="AF261">
            <v>47</v>
          </cell>
          <cell r="BL261">
            <v>466</v>
          </cell>
        </row>
        <row r="262">
          <cell r="AF262">
            <v>49</v>
          </cell>
          <cell r="BL262">
            <v>337</v>
          </cell>
        </row>
        <row r="263">
          <cell r="AF263">
            <v>43</v>
          </cell>
          <cell r="BL263">
            <v>312</v>
          </cell>
        </row>
        <row r="264">
          <cell r="AF264">
            <v>44</v>
          </cell>
          <cell r="BL264">
            <v>270</v>
          </cell>
        </row>
        <row r="265">
          <cell r="AF265">
            <v>37</v>
          </cell>
          <cell r="BL265">
            <v>214</v>
          </cell>
        </row>
        <row r="266">
          <cell r="AF266">
            <v>33</v>
          </cell>
          <cell r="BL266">
            <v>226</v>
          </cell>
        </row>
        <row r="267">
          <cell r="AF267">
            <v>29</v>
          </cell>
          <cell r="BL267">
            <v>371</v>
          </cell>
        </row>
        <row r="268">
          <cell r="AF268">
            <v>26</v>
          </cell>
          <cell r="BL268">
            <v>63</v>
          </cell>
        </row>
        <row r="269">
          <cell r="AF269">
            <v>24</v>
          </cell>
          <cell r="BL269">
            <v>14</v>
          </cell>
        </row>
        <row r="270">
          <cell r="AF270">
            <v>23</v>
          </cell>
          <cell r="BL270">
            <v>7</v>
          </cell>
        </row>
        <row r="271">
          <cell r="AF271">
            <v>24</v>
          </cell>
          <cell r="BL271">
            <v>0</v>
          </cell>
        </row>
        <row r="272">
          <cell r="AF272">
            <v>34</v>
          </cell>
          <cell r="BL272">
            <v>7</v>
          </cell>
        </row>
        <row r="273">
          <cell r="AF273">
            <v>48</v>
          </cell>
          <cell r="BL273">
            <v>81</v>
          </cell>
        </row>
        <row r="274">
          <cell r="AF274">
            <v>57</v>
          </cell>
          <cell r="BL274">
            <v>407</v>
          </cell>
        </row>
        <row r="275">
          <cell r="AF275">
            <v>53</v>
          </cell>
          <cell r="BL275">
            <v>442</v>
          </cell>
        </row>
        <row r="276">
          <cell r="AF276">
            <v>54</v>
          </cell>
          <cell r="BL276">
            <v>308</v>
          </cell>
        </row>
        <row r="277">
          <cell r="AF277">
            <v>55</v>
          </cell>
          <cell r="BL277">
            <v>147</v>
          </cell>
        </row>
        <row r="278">
          <cell r="AF278">
            <v>56</v>
          </cell>
          <cell r="BL278">
            <v>333</v>
          </cell>
        </row>
        <row r="279">
          <cell r="AF279">
            <v>54</v>
          </cell>
          <cell r="BL279">
            <v>491</v>
          </cell>
        </row>
        <row r="280">
          <cell r="AF280">
            <v>48</v>
          </cell>
          <cell r="BL280">
            <v>160</v>
          </cell>
        </row>
        <row r="281">
          <cell r="AF281">
            <v>43</v>
          </cell>
          <cell r="BL281">
            <v>226</v>
          </cell>
        </row>
        <row r="282">
          <cell r="AF282">
            <v>45</v>
          </cell>
          <cell r="BL282">
            <v>124</v>
          </cell>
        </row>
        <row r="283">
          <cell r="AF283">
            <v>47</v>
          </cell>
          <cell r="BL283">
            <v>89</v>
          </cell>
        </row>
        <row r="284">
          <cell r="AF284">
            <v>47</v>
          </cell>
          <cell r="BL284">
            <v>164</v>
          </cell>
        </row>
        <row r="285">
          <cell r="AF285">
            <v>60</v>
          </cell>
          <cell r="BL285">
            <v>238</v>
          </cell>
        </row>
        <row r="286">
          <cell r="AF286">
            <v>57</v>
          </cell>
          <cell r="BL286">
            <v>426</v>
          </cell>
        </row>
        <row r="287">
          <cell r="AF287">
            <v>50</v>
          </cell>
          <cell r="BL287">
            <v>410</v>
          </cell>
        </row>
        <row r="288">
          <cell r="AF288">
            <v>47</v>
          </cell>
          <cell r="BL288">
            <v>413</v>
          </cell>
        </row>
        <row r="289">
          <cell r="AF289">
            <v>42</v>
          </cell>
          <cell r="BL289">
            <v>323</v>
          </cell>
        </row>
        <row r="290">
          <cell r="AF290">
            <v>38</v>
          </cell>
          <cell r="BL290">
            <v>193</v>
          </cell>
        </row>
        <row r="291">
          <cell r="AF291">
            <v>29</v>
          </cell>
          <cell r="BL291">
            <v>92</v>
          </cell>
        </row>
        <row r="292">
          <cell r="AF292">
            <v>27</v>
          </cell>
          <cell r="BL292">
            <v>66</v>
          </cell>
        </row>
        <row r="293">
          <cell r="AF293">
            <v>25</v>
          </cell>
          <cell r="BL293">
            <v>78</v>
          </cell>
        </row>
        <row r="294">
          <cell r="AF294">
            <v>25</v>
          </cell>
          <cell r="BL294">
            <v>0</v>
          </cell>
        </row>
        <row r="295">
          <cell r="AF295">
            <v>25</v>
          </cell>
          <cell r="BL295">
            <v>1</v>
          </cell>
        </row>
        <row r="296">
          <cell r="AF296">
            <v>39</v>
          </cell>
          <cell r="BL296">
            <v>43</v>
          </cell>
        </row>
        <row r="297">
          <cell r="AF297">
            <v>59</v>
          </cell>
          <cell r="BL297">
            <v>161</v>
          </cell>
        </row>
        <row r="298">
          <cell r="AF298">
            <v>67</v>
          </cell>
          <cell r="BL298">
            <v>441</v>
          </cell>
        </row>
        <row r="299">
          <cell r="AF299">
            <v>60</v>
          </cell>
          <cell r="BL299">
            <v>432</v>
          </cell>
        </row>
        <row r="300">
          <cell r="AF300">
            <v>60</v>
          </cell>
          <cell r="BL300">
            <v>414</v>
          </cell>
        </row>
        <row r="301">
          <cell r="AF301">
            <v>53</v>
          </cell>
          <cell r="BL301">
            <v>272</v>
          </cell>
        </row>
        <row r="302">
          <cell r="AF302">
            <v>56</v>
          </cell>
          <cell r="BL302">
            <v>323</v>
          </cell>
        </row>
        <row r="303">
          <cell r="AF303">
            <v>60</v>
          </cell>
          <cell r="BL303">
            <v>277</v>
          </cell>
        </row>
        <row r="304">
          <cell r="AF304">
            <v>53</v>
          </cell>
          <cell r="BL304">
            <v>171</v>
          </cell>
        </row>
        <row r="305">
          <cell r="AF305">
            <v>51</v>
          </cell>
          <cell r="BL305">
            <v>151</v>
          </cell>
        </row>
        <row r="306">
          <cell r="AF306">
            <v>51</v>
          </cell>
          <cell r="BL306">
            <v>175</v>
          </cell>
        </row>
        <row r="307">
          <cell r="AF307">
            <v>46</v>
          </cell>
          <cell r="BL307">
            <v>243</v>
          </cell>
        </row>
        <row r="308">
          <cell r="AF308">
            <v>50</v>
          </cell>
          <cell r="BL308">
            <v>286</v>
          </cell>
        </row>
        <row r="309">
          <cell r="AF309">
            <v>59</v>
          </cell>
          <cell r="BL309">
            <v>222</v>
          </cell>
        </row>
        <row r="310">
          <cell r="AF310">
            <v>61</v>
          </cell>
          <cell r="BL310">
            <v>385</v>
          </cell>
        </row>
        <row r="311">
          <cell r="AF311">
            <v>55</v>
          </cell>
          <cell r="BL311">
            <v>380</v>
          </cell>
        </row>
        <row r="312">
          <cell r="AF312">
            <v>51</v>
          </cell>
          <cell r="BL312">
            <v>230</v>
          </cell>
        </row>
        <row r="313">
          <cell r="AF313">
            <v>43</v>
          </cell>
          <cell r="BL313">
            <v>309</v>
          </cell>
        </row>
        <row r="314">
          <cell r="AF314">
            <v>39</v>
          </cell>
          <cell r="BL314">
            <v>222</v>
          </cell>
        </row>
        <row r="315">
          <cell r="AF315">
            <v>33</v>
          </cell>
          <cell r="BL315">
            <v>119</v>
          </cell>
        </row>
        <row r="316">
          <cell r="AF316">
            <v>29</v>
          </cell>
          <cell r="BL316">
            <v>116</v>
          </cell>
        </row>
        <row r="317">
          <cell r="AF317">
            <v>27</v>
          </cell>
          <cell r="BL317">
            <v>20</v>
          </cell>
        </row>
        <row r="318">
          <cell r="AF318">
            <v>26</v>
          </cell>
          <cell r="BL318">
            <v>0</v>
          </cell>
        </row>
        <row r="319">
          <cell r="AF319">
            <v>27</v>
          </cell>
          <cell r="BL319">
            <v>0</v>
          </cell>
        </row>
        <row r="320">
          <cell r="AF320">
            <v>40</v>
          </cell>
          <cell r="BL320">
            <v>52</v>
          </cell>
        </row>
        <row r="321">
          <cell r="AF321">
            <v>53</v>
          </cell>
          <cell r="BL321">
            <v>275</v>
          </cell>
        </row>
        <row r="322">
          <cell r="AF322">
            <v>66</v>
          </cell>
          <cell r="BL322">
            <v>497</v>
          </cell>
        </row>
        <row r="323">
          <cell r="AF323">
            <v>62</v>
          </cell>
          <cell r="BL323">
            <v>502</v>
          </cell>
        </row>
        <row r="324">
          <cell r="AF324">
            <v>62</v>
          </cell>
          <cell r="BL324">
            <v>354</v>
          </cell>
        </row>
        <row r="325">
          <cell r="AF325">
            <v>61</v>
          </cell>
          <cell r="BL325">
            <v>248</v>
          </cell>
        </row>
        <row r="326">
          <cell r="AF326">
            <v>58</v>
          </cell>
          <cell r="BL326">
            <v>122</v>
          </cell>
        </row>
        <row r="327">
          <cell r="AF327">
            <v>57</v>
          </cell>
          <cell r="BL327">
            <v>254</v>
          </cell>
        </row>
        <row r="328">
          <cell r="AF328">
            <v>53</v>
          </cell>
          <cell r="BL328">
            <v>338</v>
          </cell>
        </row>
        <row r="329">
          <cell r="AF329">
            <v>50</v>
          </cell>
          <cell r="BL329">
            <v>402</v>
          </cell>
        </row>
        <row r="330">
          <cell r="AF330">
            <v>51</v>
          </cell>
          <cell r="BL330">
            <v>243</v>
          </cell>
        </row>
        <row r="331">
          <cell r="AF331">
            <v>45</v>
          </cell>
          <cell r="BL331">
            <v>148</v>
          </cell>
        </row>
        <row r="332">
          <cell r="AF332">
            <v>48</v>
          </cell>
          <cell r="BL332">
            <v>95</v>
          </cell>
        </row>
        <row r="333">
          <cell r="AF333">
            <v>52</v>
          </cell>
          <cell r="BL333">
            <v>322</v>
          </cell>
        </row>
        <row r="334">
          <cell r="AF334">
            <v>58</v>
          </cell>
          <cell r="BL334">
            <v>331</v>
          </cell>
        </row>
        <row r="335">
          <cell r="AF335">
            <v>51</v>
          </cell>
          <cell r="BL335">
            <v>257</v>
          </cell>
        </row>
        <row r="336">
          <cell r="AF336">
            <v>43</v>
          </cell>
          <cell r="BL336">
            <v>454</v>
          </cell>
        </row>
        <row r="337">
          <cell r="AF337">
            <v>35</v>
          </cell>
          <cell r="BL337">
            <v>204</v>
          </cell>
        </row>
        <row r="338">
          <cell r="AF338">
            <v>31</v>
          </cell>
          <cell r="BL338">
            <v>190</v>
          </cell>
        </row>
        <row r="339">
          <cell r="AF339">
            <v>28</v>
          </cell>
          <cell r="BL339">
            <v>193</v>
          </cell>
        </row>
        <row r="340">
          <cell r="AF340">
            <v>27</v>
          </cell>
          <cell r="BL340">
            <v>152</v>
          </cell>
        </row>
        <row r="341">
          <cell r="AF341">
            <v>25</v>
          </cell>
          <cell r="BL341">
            <v>62</v>
          </cell>
        </row>
        <row r="342">
          <cell r="AF342">
            <v>25</v>
          </cell>
          <cell r="BL342">
            <v>23</v>
          </cell>
        </row>
        <row r="343">
          <cell r="AF343">
            <v>27</v>
          </cell>
          <cell r="BL343">
            <v>20</v>
          </cell>
        </row>
        <row r="344">
          <cell r="AF344">
            <v>39</v>
          </cell>
          <cell r="BL344">
            <v>32</v>
          </cell>
        </row>
        <row r="345">
          <cell r="AF345">
            <v>57</v>
          </cell>
          <cell r="BL345">
            <v>263</v>
          </cell>
        </row>
        <row r="346">
          <cell r="AF346">
            <v>66</v>
          </cell>
          <cell r="BL346">
            <v>304</v>
          </cell>
        </row>
        <row r="347">
          <cell r="AF347">
            <v>61</v>
          </cell>
          <cell r="BL347">
            <v>383</v>
          </cell>
        </row>
        <row r="348">
          <cell r="AF348">
            <v>59</v>
          </cell>
          <cell r="BL348">
            <v>656</v>
          </cell>
        </row>
        <row r="349">
          <cell r="AF349">
            <v>58</v>
          </cell>
          <cell r="BL349">
            <v>214</v>
          </cell>
        </row>
        <row r="350">
          <cell r="AF350">
            <v>52</v>
          </cell>
          <cell r="BL350">
            <v>191</v>
          </cell>
        </row>
        <row r="351">
          <cell r="AF351">
            <v>53</v>
          </cell>
          <cell r="BL351">
            <v>103</v>
          </cell>
        </row>
        <row r="352">
          <cell r="AF352">
            <v>55</v>
          </cell>
          <cell r="BL352">
            <v>245</v>
          </cell>
        </row>
        <row r="353">
          <cell r="AF353">
            <v>53</v>
          </cell>
          <cell r="BL353">
            <v>248</v>
          </cell>
        </row>
        <row r="354">
          <cell r="AF354">
            <v>49</v>
          </cell>
          <cell r="BL354">
            <v>292</v>
          </cell>
        </row>
        <row r="355">
          <cell r="AF355">
            <v>46</v>
          </cell>
          <cell r="BL355">
            <v>169</v>
          </cell>
        </row>
        <row r="356">
          <cell r="AF356">
            <v>49</v>
          </cell>
          <cell r="BL356">
            <v>183</v>
          </cell>
        </row>
        <row r="357">
          <cell r="AF357">
            <v>55</v>
          </cell>
          <cell r="BL357">
            <v>152</v>
          </cell>
        </row>
        <row r="358">
          <cell r="AF358">
            <v>58</v>
          </cell>
          <cell r="BL358">
            <v>373</v>
          </cell>
        </row>
        <row r="359">
          <cell r="AF359">
            <v>51</v>
          </cell>
          <cell r="BL359">
            <v>494</v>
          </cell>
        </row>
        <row r="360">
          <cell r="AF360">
            <v>49</v>
          </cell>
          <cell r="BL360">
            <v>157</v>
          </cell>
        </row>
        <row r="361">
          <cell r="AF361">
            <v>43</v>
          </cell>
          <cell r="BL361">
            <v>158</v>
          </cell>
        </row>
        <row r="362">
          <cell r="AF362">
            <v>36</v>
          </cell>
          <cell r="BL362">
            <v>290</v>
          </cell>
        </row>
        <row r="363">
          <cell r="AF363">
            <v>34</v>
          </cell>
          <cell r="BL363">
            <v>173</v>
          </cell>
        </row>
        <row r="364">
          <cell r="AF364">
            <v>30</v>
          </cell>
          <cell r="BL364">
            <v>129</v>
          </cell>
        </row>
        <row r="365">
          <cell r="AF365">
            <v>27</v>
          </cell>
          <cell r="BL365">
            <v>62</v>
          </cell>
        </row>
        <row r="366">
          <cell r="AF366">
            <v>26</v>
          </cell>
          <cell r="BL366">
            <v>19</v>
          </cell>
        </row>
        <row r="367">
          <cell r="AF367">
            <v>27</v>
          </cell>
          <cell r="BL367">
            <v>0</v>
          </cell>
        </row>
        <row r="368">
          <cell r="AF368">
            <v>32</v>
          </cell>
          <cell r="BL368">
            <v>0</v>
          </cell>
        </row>
        <row r="369">
          <cell r="AF369">
            <v>42</v>
          </cell>
          <cell r="BL369">
            <v>27</v>
          </cell>
        </row>
        <row r="370">
          <cell r="AF370">
            <v>49</v>
          </cell>
          <cell r="BL370">
            <v>271</v>
          </cell>
        </row>
        <row r="371">
          <cell r="AF371">
            <v>52</v>
          </cell>
          <cell r="BL371">
            <v>502</v>
          </cell>
        </row>
        <row r="372">
          <cell r="AF372">
            <v>51</v>
          </cell>
          <cell r="BL372">
            <v>405</v>
          </cell>
        </row>
        <row r="373">
          <cell r="AF373">
            <v>49</v>
          </cell>
          <cell r="BL373">
            <v>218</v>
          </cell>
        </row>
        <row r="374">
          <cell r="AF374">
            <v>50</v>
          </cell>
          <cell r="BL374">
            <v>176</v>
          </cell>
        </row>
        <row r="375">
          <cell r="AF375">
            <v>53</v>
          </cell>
          <cell r="BL375">
            <v>98</v>
          </cell>
        </row>
        <row r="376">
          <cell r="AF376">
            <v>53</v>
          </cell>
          <cell r="BL376">
            <v>299</v>
          </cell>
        </row>
        <row r="377">
          <cell r="AF377">
            <v>48</v>
          </cell>
          <cell r="BL377">
            <v>241</v>
          </cell>
        </row>
        <row r="378">
          <cell r="AF378">
            <v>45</v>
          </cell>
          <cell r="BL378">
            <v>406</v>
          </cell>
        </row>
        <row r="379">
          <cell r="AF379">
            <v>49</v>
          </cell>
          <cell r="BL379">
            <v>237</v>
          </cell>
        </row>
        <row r="380">
          <cell r="AF380">
            <v>53</v>
          </cell>
          <cell r="BL380">
            <v>93</v>
          </cell>
        </row>
        <row r="381">
          <cell r="AF381">
            <v>58</v>
          </cell>
          <cell r="BL381">
            <v>302</v>
          </cell>
        </row>
        <row r="382">
          <cell r="AF382">
            <v>57</v>
          </cell>
          <cell r="BL382">
            <v>285</v>
          </cell>
        </row>
        <row r="383">
          <cell r="AF383">
            <v>49</v>
          </cell>
          <cell r="BL383">
            <v>173</v>
          </cell>
        </row>
        <row r="384">
          <cell r="AF384">
            <v>47</v>
          </cell>
          <cell r="BL384">
            <v>131</v>
          </cell>
        </row>
        <row r="385">
          <cell r="AF385">
            <v>43</v>
          </cell>
          <cell r="BL385">
            <v>268</v>
          </cell>
        </row>
        <row r="386">
          <cell r="AF386">
            <v>37</v>
          </cell>
          <cell r="BL386">
            <v>441</v>
          </cell>
        </row>
        <row r="387">
          <cell r="AF387">
            <v>33</v>
          </cell>
          <cell r="BL387">
            <v>240</v>
          </cell>
        </row>
        <row r="388">
          <cell r="AF388">
            <v>31</v>
          </cell>
          <cell r="BL388">
            <v>21</v>
          </cell>
        </row>
        <row r="389">
          <cell r="AF389">
            <v>28</v>
          </cell>
          <cell r="BL389">
            <v>5</v>
          </cell>
        </row>
        <row r="390">
          <cell r="AF390">
            <v>27</v>
          </cell>
          <cell r="BL390">
            <v>42</v>
          </cell>
        </row>
        <row r="391">
          <cell r="AF391">
            <v>28</v>
          </cell>
          <cell r="BL391">
            <v>53</v>
          </cell>
        </row>
        <row r="392">
          <cell r="AF392">
            <v>38</v>
          </cell>
          <cell r="BL392">
            <v>204</v>
          </cell>
        </row>
        <row r="393">
          <cell r="AF393">
            <v>49</v>
          </cell>
          <cell r="BL393">
            <v>74</v>
          </cell>
        </row>
        <row r="394">
          <cell r="AF394">
            <v>59</v>
          </cell>
          <cell r="BL394">
            <v>182</v>
          </cell>
        </row>
        <row r="395">
          <cell r="AF395">
            <v>63</v>
          </cell>
          <cell r="BL395">
            <v>376</v>
          </cell>
        </row>
        <row r="396">
          <cell r="AF396">
            <v>65</v>
          </cell>
          <cell r="BL396">
            <v>456</v>
          </cell>
        </row>
        <row r="397">
          <cell r="AF397">
            <v>64</v>
          </cell>
          <cell r="BL397">
            <v>399</v>
          </cell>
        </row>
        <row r="398">
          <cell r="AF398">
            <v>61</v>
          </cell>
          <cell r="BL398">
            <v>304</v>
          </cell>
        </row>
        <row r="399">
          <cell r="AF399">
            <v>60</v>
          </cell>
          <cell r="BL399">
            <v>207</v>
          </cell>
        </row>
        <row r="400">
          <cell r="AF400">
            <v>54</v>
          </cell>
          <cell r="BL400">
            <v>258</v>
          </cell>
        </row>
        <row r="401">
          <cell r="AF401">
            <v>50</v>
          </cell>
          <cell r="BL401">
            <v>202</v>
          </cell>
        </row>
        <row r="402">
          <cell r="AF402">
            <v>49</v>
          </cell>
          <cell r="BL402">
            <v>182</v>
          </cell>
        </row>
        <row r="403">
          <cell r="AF403">
            <v>48</v>
          </cell>
          <cell r="BL403">
            <v>403</v>
          </cell>
        </row>
        <row r="404">
          <cell r="AF404">
            <v>52</v>
          </cell>
          <cell r="BL404">
            <v>260</v>
          </cell>
        </row>
        <row r="405">
          <cell r="AF405">
            <v>57</v>
          </cell>
          <cell r="BL405">
            <v>190</v>
          </cell>
        </row>
        <row r="406">
          <cell r="AF406">
            <v>57</v>
          </cell>
          <cell r="BL406">
            <v>366</v>
          </cell>
        </row>
        <row r="407">
          <cell r="AF407">
            <v>52</v>
          </cell>
          <cell r="BL407">
            <v>278</v>
          </cell>
        </row>
        <row r="408">
          <cell r="AF408">
            <v>46</v>
          </cell>
          <cell r="BL408">
            <v>242</v>
          </cell>
        </row>
        <row r="409">
          <cell r="AF409">
            <v>40</v>
          </cell>
          <cell r="BL409">
            <v>477</v>
          </cell>
        </row>
        <row r="410">
          <cell r="AF410">
            <v>36</v>
          </cell>
          <cell r="BL410">
            <v>276</v>
          </cell>
        </row>
        <row r="411">
          <cell r="AF411">
            <v>30</v>
          </cell>
          <cell r="BL411">
            <v>2</v>
          </cell>
        </row>
        <row r="412">
          <cell r="AF412">
            <v>28</v>
          </cell>
          <cell r="BL412">
            <v>0</v>
          </cell>
        </row>
        <row r="413">
          <cell r="AF413">
            <v>26</v>
          </cell>
          <cell r="BL413">
            <v>0</v>
          </cell>
        </row>
        <row r="414">
          <cell r="AF414">
            <v>25</v>
          </cell>
          <cell r="BL414">
            <v>0</v>
          </cell>
        </row>
        <row r="415">
          <cell r="AF415">
            <v>26</v>
          </cell>
          <cell r="BL415">
            <v>2</v>
          </cell>
        </row>
        <row r="416">
          <cell r="AF416">
            <v>28</v>
          </cell>
          <cell r="BL416">
            <v>1</v>
          </cell>
        </row>
        <row r="417">
          <cell r="AF417">
            <v>43</v>
          </cell>
          <cell r="BL417">
            <v>130</v>
          </cell>
        </row>
        <row r="418">
          <cell r="AF418">
            <v>56</v>
          </cell>
          <cell r="BL418">
            <v>418</v>
          </cell>
        </row>
        <row r="419">
          <cell r="AF419">
            <v>57</v>
          </cell>
          <cell r="BL419">
            <v>397</v>
          </cell>
        </row>
        <row r="420">
          <cell r="AF420">
            <v>55</v>
          </cell>
          <cell r="BL420">
            <v>483</v>
          </cell>
        </row>
        <row r="421">
          <cell r="AF421">
            <v>53</v>
          </cell>
          <cell r="BL421">
            <v>485</v>
          </cell>
        </row>
        <row r="422">
          <cell r="AF422">
            <v>58</v>
          </cell>
          <cell r="BL422">
            <v>281</v>
          </cell>
        </row>
        <row r="423">
          <cell r="AF423">
            <v>57</v>
          </cell>
          <cell r="BL423">
            <v>154</v>
          </cell>
        </row>
        <row r="424">
          <cell r="AF424">
            <v>51</v>
          </cell>
          <cell r="BL424">
            <v>211</v>
          </cell>
        </row>
        <row r="425">
          <cell r="AF425">
            <v>45</v>
          </cell>
          <cell r="BL425">
            <v>180</v>
          </cell>
        </row>
        <row r="426">
          <cell r="AF426">
            <v>41</v>
          </cell>
          <cell r="BL426">
            <v>107</v>
          </cell>
        </row>
        <row r="427">
          <cell r="AF427">
            <v>46</v>
          </cell>
          <cell r="BL427">
            <v>164</v>
          </cell>
        </row>
        <row r="428">
          <cell r="AF428">
            <v>50</v>
          </cell>
          <cell r="BL428">
            <v>150</v>
          </cell>
        </row>
        <row r="429">
          <cell r="AF429">
            <v>56</v>
          </cell>
          <cell r="BL429">
            <v>567</v>
          </cell>
        </row>
        <row r="430">
          <cell r="AF430">
            <v>60</v>
          </cell>
          <cell r="BL430">
            <v>377</v>
          </cell>
        </row>
        <row r="431">
          <cell r="AF431">
            <v>60</v>
          </cell>
          <cell r="BL431">
            <v>171</v>
          </cell>
        </row>
        <row r="432">
          <cell r="AF432">
            <v>52</v>
          </cell>
          <cell r="BL432">
            <v>437</v>
          </cell>
        </row>
        <row r="433">
          <cell r="AF433">
            <v>45</v>
          </cell>
          <cell r="BL433">
            <v>243</v>
          </cell>
        </row>
        <row r="434">
          <cell r="AF434">
            <v>38</v>
          </cell>
          <cell r="BL434">
            <v>187</v>
          </cell>
        </row>
        <row r="435">
          <cell r="AF435">
            <v>33</v>
          </cell>
          <cell r="BL435">
            <v>226</v>
          </cell>
        </row>
        <row r="436">
          <cell r="AF436">
            <v>29</v>
          </cell>
          <cell r="BL436">
            <v>183</v>
          </cell>
        </row>
        <row r="437">
          <cell r="AF437">
            <v>25</v>
          </cell>
          <cell r="BL437">
            <v>0</v>
          </cell>
        </row>
        <row r="438">
          <cell r="AF438">
            <v>24</v>
          </cell>
          <cell r="BL438">
            <v>0</v>
          </cell>
        </row>
        <row r="439">
          <cell r="AF439">
            <v>24</v>
          </cell>
          <cell r="BL439">
            <v>31</v>
          </cell>
        </row>
        <row r="440">
          <cell r="AF440">
            <v>35</v>
          </cell>
          <cell r="BL440">
            <v>94</v>
          </cell>
        </row>
        <row r="441">
          <cell r="AF441">
            <v>53</v>
          </cell>
          <cell r="BL441">
            <v>146</v>
          </cell>
        </row>
        <row r="442">
          <cell r="AF442">
            <v>61</v>
          </cell>
          <cell r="BL442">
            <v>343</v>
          </cell>
        </row>
        <row r="443">
          <cell r="AF443">
            <v>58</v>
          </cell>
          <cell r="BL443">
            <v>403</v>
          </cell>
        </row>
        <row r="444">
          <cell r="AF444">
            <v>59</v>
          </cell>
          <cell r="BL444">
            <v>330</v>
          </cell>
        </row>
        <row r="445">
          <cell r="AF445">
            <v>58</v>
          </cell>
          <cell r="BL445">
            <v>478</v>
          </cell>
        </row>
        <row r="446">
          <cell r="AF446">
            <v>56</v>
          </cell>
          <cell r="BL446">
            <v>384</v>
          </cell>
        </row>
        <row r="447">
          <cell r="AF447">
            <v>57</v>
          </cell>
          <cell r="BL447">
            <v>152</v>
          </cell>
        </row>
        <row r="448">
          <cell r="AF448">
            <v>52</v>
          </cell>
          <cell r="BL448">
            <v>167</v>
          </cell>
        </row>
        <row r="449">
          <cell r="AF449">
            <v>49</v>
          </cell>
          <cell r="BL449">
            <v>254</v>
          </cell>
        </row>
        <row r="450">
          <cell r="AF450">
            <v>46</v>
          </cell>
          <cell r="BL450">
            <v>169</v>
          </cell>
        </row>
        <row r="451">
          <cell r="AF451">
            <v>41</v>
          </cell>
          <cell r="BL451">
            <v>468</v>
          </cell>
        </row>
        <row r="452">
          <cell r="AF452">
            <v>50</v>
          </cell>
          <cell r="BL452">
            <v>87</v>
          </cell>
        </row>
        <row r="453">
          <cell r="AF453">
            <v>58</v>
          </cell>
          <cell r="BL453">
            <v>198</v>
          </cell>
        </row>
        <row r="454">
          <cell r="AF454">
            <v>62</v>
          </cell>
          <cell r="BL454">
            <v>370</v>
          </cell>
        </row>
        <row r="455">
          <cell r="AF455">
            <v>56</v>
          </cell>
          <cell r="BL455">
            <v>515</v>
          </cell>
        </row>
        <row r="456">
          <cell r="AF456">
            <v>51</v>
          </cell>
          <cell r="BL456">
            <v>358</v>
          </cell>
        </row>
        <row r="457">
          <cell r="AF457">
            <v>42</v>
          </cell>
          <cell r="BL457">
            <v>226</v>
          </cell>
        </row>
        <row r="458">
          <cell r="AF458">
            <v>36</v>
          </cell>
          <cell r="BL458">
            <v>276</v>
          </cell>
        </row>
        <row r="459">
          <cell r="AF459">
            <v>32</v>
          </cell>
          <cell r="BL459">
            <v>206</v>
          </cell>
        </row>
        <row r="460">
          <cell r="AF460">
            <v>30</v>
          </cell>
          <cell r="BL460">
            <v>65</v>
          </cell>
        </row>
        <row r="461">
          <cell r="AF461">
            <v>26</v>
          </cell>
          <cell r="BL461">
            <v>4</v>
          </cell>
        </row>
        <row r="462">
          <cell r="AF462">
            <v>24</v>
          </cell>
          <cell r="BL462">
            <v>0</v>
          </cell>
        </row>
        <row r="463">
          <cell r="AF463">
            <v>26</v>
          </cell>
          <cell r="BL463">
            <v>0</v>
          </cell>
        </row>
        <row r="464">
          <cell r="AF464">
            <v>37</v>
          </cell>
          <cell r="BL464">
            <v>25</v>
          </cell>
        </row>
        <row r="465">
          <cell r="AF465">
            <v>53</v>
          </cell>
          <cell r="BL465">
            <v>139</v>
          </cell>
        </row>
        <row r="466">
          <cell r="AF466">
            <v>63</v>
          </cell>
          <cell r="BL466">
            <v>425</v>
          </cell>
        </row>
        <row r="467">
          <cell r="AF467">
            <v>64</v>
          </cell>
          <cell r="BL467">
            <v>552</v>
          </cell>
        </row>
        <row r="468">
          <cell r="AF468">
            <v>59</v>
          </cell>
          <cell r="BL468">
            <v>471</v>
          </cell>
        </row>
        <row r="469">
          <cell r="AF469">
            <v>57</v>
          </cell>
          <cell r="BL469">
            <v>325</v>
          </cell>
        </row>
        <row r="470">
          <cell r="AF470">
            <v>56</v>
          </cell>
          <cell r="BL470">
            <v>262</v>
          </cell>
        </row>
        <row r="471">
          <cell r="AF471">
            <v>56</v>
          </cell>
          <cell r="BL471">
            <v>281</v>
          </cell>
        </row>
        <row r="472">
          <cell r="AF472">
            <v>52</v>
          </cell>
          <cell r="BL472">
            <v>191</v>
          </cell>
        </row>
        <row r="473">
          <cell r="AF473">
            <v>52</v>
          </cell>
          <cell r="BL473">
            <v>196</v>
          </cell>
        </row>
        <row r="474">
          <cell r="AF474">
            <v>44</v>
          </cell>
          <cell r="BL474">
            <v>303</v>
          </cell>
        </row>
        <row r="475">
          <cell r="AF475">
            <v>46</v>
          </cell>
          <cell r="BL475">
            <v>152</v>
          </cell>
        </row>
        <row r="476">
          <cell r="AF476">
            <v>52</v>
          </cell>
          <cell r="BL476">
            <v>227</v>
          </cell>
        </row>
        <row r="477">
          <cell r="AF477">
            <v>61</v>
          </cell>
          <cell r="BL477">
            <v>445</v>
          </cell>
        </row>
        <row r="478">
          <cell r="AF478">
            <v>61</v>
          </cell>
          <cell r="BL478">
            <v>354</v>
          </cell>
        </row>
        <row r="479">
          <cell r="AF479">
            <v>57</v>
          </cell>
          <cell r="BL479">
            <v>198</v>
          </cell>
        </row>
        <row r="480">
          <cell r="AF480">
            <v>49</v>
          </cell>
          <cell r="BL480">
            <v>393</v>
          </cell>
        </row>
        <row r="481">
          <cell r="AF481">
            <v>46</v>
          </cell>
          <cell r="BL481">
            <v>298</v>
          </cell>
        </row>
        <row r="482">
          <cell r="AF482">
            <v>39</v>
          </cell>
          <cell r="BL482">
            <v>238</v>
          </cell>
        </row>
        <row r="483">
          <cell r="AF483">
            <v>32</v>
          </cell>
          <cell r="BL483">
            <v>172</v>
          </cell>
        </row>
        <row r="484">
          <cell r="AF484">
            <v>28</v>
          </cell>
          <cell r="BL484">
            <v>119</v>
          </cell>
        </row>
        <row r="485">
          <cell r="AF485">
            <v>25</v>
          </cell>
          <cell r="BL485">
            <v>19</v>
          </cell>
        </row>
        <row r="486">
          <cell r="AF486">
            <v>24</v>
          </cell>
          <cell r="BL486">
            <v>0</v>
          </cell>
        </row>
        <row r="487">
          <cell r="AF487">
            <v>26</v>
          </cell>
          <cell r="BL487">
            <v>0</v>
          </cell>
        </row>
        <row r="488">
          <cell r="AF488">
            <v>41</v>
          </cell>
          <cell r="BL488">
            <v>124</v>
          </cell>
        </row>
        <row r="489">
          <cell r="AF489">
            <v>58</v>
          </cell>
          <cell r="BL489">
            <v>135</v>
          </cell>
        </row>
        <row r="490">
          <cell r="AF490">
            <v>63</v>
          </cell>
          <cell r="BL490">
            <v>368</v>
          </cell>
        </row>
        <row r="491">
          <cell r="AF491">
            <v>63</v>
          </cell>
          <cell r="BL491">
            <v>393</v>
          </cell>
        </row>
        <row r="492">
          <cell r="AF492">
            <v>61</v>
          </cell>
          <cell r="BL492">
            <v>582</v>
          </cell>
        </row>
        <row r="493">
          <cell r="AF493">
            <v>58</v>
          </cell>
          <cell r="BL493">
            <v>677</v>
          </cell>
        </row>
        <row r="494">
          <cell r="AF494">
            <v>59</v>
          </cell>
          <cell r="BL494">
            <v>430</v>
          </cell>
        </row>
        <row r="495">
          <cell r="AF495">
            <v>59</v>
          </cell>
          <cell r="BL495">
            <v>131</v>
          </cell>
        </row>
        <row r="496">
          <cell r="AF496">
            <v>51</v>
          </cell>
          <cell r="BL496">
            <v>256</v>
          </cell>
        </row>
        <row r="497">
          <cell r="AF497">
            <v>48</v>
          </cell>
          <cell r="BL497">
            <v>435</v>
          </cell>
        </row>
        <row r="498">
          <cell r="AF498">
            <v>51</v>
          </cell>
          <cell r="BL498">
            <v>442</v>
          </cell>
        </row>
        <row r="499">
          <cell r="AF499">
            <v>49</v>
          </cell>
          <cell r="BL499">
            <v>273</v>
          </cell>
        </row>
        <row r="500">
          <cell r="AF500">
            <v>49</v>
          </cell>
          <cell r="BL500">
            <v>343</v>
          </cell>
        </row>
        <row r="501">
          <cell r="AF501">
            <v>60</v>
          </cell>
          <cell r="BL501">
            <v>376</v>
          </cell>
        </row>
        <row r="502">
          <cell r="AF502">
            <v>63</v>
          </cell>
          <cell r="BL502">
            <v>527</v>
          </cell>
        </row>
        <row r="503">
          <cell r="AF503">
            <v>59</v>
          </cell>
          <cell r="BL503">
            <v>322</v>
          </cell>
        </row>
        <row r="504">
          <cell r="AF504">
            <v>52</v>
          </cell>
          <cell r="BL504">
            <v>344</v>
          </cell>
        </row>
        <row r="505">
          <cell r="AF505">
            <v>40</v>
          </cell>
          <cell r="BL505">
            <v>301</v>
          </cell>
        </row>
        <row r="506">
          <cell r="AF506">
            <v>35</v>
          </cell>
          <cell r="BL506">
            <v>188</v>
          </cell>
        </row>
        <row r="507">
          <cell r="AF507">
            <v>30</v>
          </cell>
          <cell r="BL507">
            <v>253</v>
          </cell>
        </row>
        <row r="508">
          <cell r="AF508">
            <v>26</v>
          </cell>
          <cell r="BL508">
            <v>4</v>
          </cell>
        </row>
        <row r="509">
          <cell r="AF509">
            <v>25</v>
          </cell>
          <cell r="BL509">
            <v>0</v>
          </cell>
        </row>
        <row r="510">
          <cell r="AF510">
            <v>25</v>
          </cell>
          <cell r="BL510">
            <v>0</v>
          </cell>
        </row>
        <row r="511">
          <cell r="AF511">
            <v>24</v>
          </cell>
          <cell r="BL511">
            <v>19</v>
          </cell>
        </row>
        <row r="512">
          <cell r="AF512">
            <v>34</v>
          </cell>
          <cell r="BL512">
            <v>58</v>
          </cell>
        </row>
        <row r="513">
          <cell r="AF513">
            <v>52</v>
          </cell>
          <cell r="BL513">
            <v>238</v>
          </cell>
        </row>
        <row r="514">
          <cell r="AF514">
            <v>61</v>
          </cell>
          <cell r="BL514">
            <v>584</v>
          </cell>
        </row>
        <row r="515">
          <cell r="AF515">
            <v>66</v>
          </cell>
          <cell r="BL515">
            <v>384</v>
          </cell>
        </row>
        <row r="516">
          <cell r="AF516">
            <v>60</v>
          </cell>
          <cell r="BL516">
            <v>388</v>
          </cell>
        </row>
        <row r="517">
          <cell r="AF517">
            <v>56</v>
          </cell>
          <cell r="BL517">
            <v>442</v>
          </cell>
        </row>
        <row r="518">
          <cell r="AF518">
            <v>56</v>
          </cell>
          <cell r="BL518">
            <v>191</v>
          </cell>
        </row>
        <row r="519">
          <cell r="AF519">
            <v>59</v>
          </cell>
          <cell r="BL519">
            <v>308</v>
          </cell>
        </row>
        <row r="520">
          <cell r="AF520">
            <v>60</v>
          </cell>
          <cell r="BL520">
            <v>162</v>
          </cell>
        </row>
        <row r="521">
          <cell r="AF521">
            <v>55</v>
          </cell>
          <cell r="BL521">
            <v>287</v>
          </cell>
        </row>
        <row r="522">
          <cell r="AF522">
            <v>52</v>
          </cell>
          <cell r="BL522">
            <v>270</v>
          </cell>
        </row>
        <row r="523">
          <cell r="AF523">
            <v>48</v>
          </cell>
          <cell r="BL523">
            <v>362</v>
          </cell>
        </row>
        <row r="524">
          <cell r="AF524">
            <v>55</v>
          </cell>
          <cell r="BL524">
            <v>163</v>
          </cell>
        </row>
        <row r="525">
          <cell r="AF525">
            <v>59</v>
          </cell>
          <cell r="BL525">
            <v>281</v>
          </cell>
        </row>
        <row r="526">
          <cell r="AF526">
            <v>66</v>
          </cell>
          <cell r="BL526">
            <v>270</v>
          </cell>
        </row>
        <row r="527">
          <cell r="AF527">
            <v>59</v>
          </cell>
          <cell r="BL527">
            <v>373</v>
          </cell>
        </row>
        <row r="528">
          <cell r="AF528">
            <v>54</v>
          </cell>
          <cell r="BL528">
            <v>504</v>
          </cell>
        </row>
        <row r="529">
          <cell r="AF529">
            <v>45</v>
          </cell>
          <cell r="BL529">
            <v>196</v>
          </cell>
        </row>
        <row r="530">
          <cell r="AF530">
            <v>40</v>
          </cell>
          <cell r="BL530">
            <v>246</v>
          </cell>
        </row>
        <row r="531">
          <cell r="AF531">
            <v>35</v>
          </cell>
          <cell r="BL531">
            <v>177</v>
          </cell>
        </row>
        <row r="532">
          <cell r="AF532">
            <v>30</v>
          </cell>
          <cell r="BL532">
            <v>115</v>
          </cell>
        </row>
        <row r="533">
          <cell r="AF533">
            <v>28</v>
          </cell>
          <cell r="BL533">
            <v>0</v>
          </cell>
        </row>
        <row r="534">
          <cell r="AF534">
            <v>27</v>
          </cell>
          <cell r="BL534">
            <v>68</v>
          </cell>
        </row>
        <row r="535">
          <cell r="AF535">
            <v>28</v>
          </cell>
          <cell r="BL535">
            <v>27</v>
          </cell>
        </row>
        <row r="536">
          <cell r="AF536">
            <v>37</v>
          </cell>
          <cell r="BL536">
            <v>17</v>
          </cell>
        </row>
        <row r="537">
          <cell r="AF537">
            <v>54</v>
          </cell>
          <cell r="BL537">
            <v>105</v>
          </cell>
        </row>
        <row r="538">
          <cell r="AF538">
            <v>61</v>
          </cell>
          <cell r="BL538">
            <v>239</v>
          </cell>
        </row>
        <row r="539">
          <cell r="AF539">
            <v>67</v>
          </cell>
          <cell r="BL539">
            <v>480</v>
          </cell>
        </row>
        <row r="540">
          <cell r="AF540">
            <v>67</v>
          </cell>
          <cell r="BL540">
            <v>525</v>
          </cell>
        </row>
        <row r="541">
          <cell r="AF541">
            <v>63</v>
          </cell>
          <cell r="BL541">
            <v>422</v>
          </cell>
        </row>
        <row r="542">
          <cell r="AF542">
            <v>58</v>
          </cell>
          <cell r="BL542">
            <v>422</v>
          </cell>
        </row>
        <row r="543">
          <cell r="AF543">
            <v>57</v>
          </cell>
          <cell r="BL543">
            <v>293</v>
          </cell>
        </row>
        <row r="544">
          <cell r="AF544">
            <v>55</v>
          </cell>
          <cell r="BL544">
            <v>283</v>
          </cell>
        </row>
        <row r="545">
          <cell r="AF545">
            <v>54</v>
          </cell>
          <cell r="BL545">
            <v>166</v>
          </cell>
        </row>
        <row r="546">
          <cell r="AF546">
            <v>50</v>
          </cell>
          <cell r="BL546">
            <v>207</v>
          </cell>
        </row>
        <row r="547">
          <cell r="AF547">
            <v>48</v>
          </cell>
          <cell r="BL547">
            <v>273</v>
          </cell>
        </row>
        <row r="548">
          <cell r="AF548">
            <v>53</v>
          </cell>
          <cell r="BL548">
            <v>224</v>
          </cell>
        </row>
        <row r="549">
          <cell r="AF549">
            <v>64</v>
          </cell>
          <cell r="BL549">
            <v>307</v>
          </cell>
        </row>
        <row r="550">
          <cell r="AF550">
            <v>69</v>
          </cell>
          <cell r="BL550">
            <v>330</v>
          </cell>
        </row>
        <row r="551">
          <cell r="AF551">
            <v>62</v>
          </cell>
          <cell r="BL551">
            <v>321</v>
          </cell>
        </row>
        <row r="552">
          <cell r="AF552">
            <v>53</v>
          </cell>
          <cell r="BL552">
            <v>262</v>
          </cell>
        </row>
        <row r="553">
          <cell r="AF553">
            <v>44</v>
          </cell>
          <cell r="BL553">
            <v>279</v>
          </cell>
        </row>
        <row r="554">
          <cell r="AF554">
            <v>39</v>
          </cell>
          <cell r="BL554">
            <v>337</v>
          </cell>
        </row>
        <row r="555">
          <cell r="AF555">
            <v>34</v>
          </cell>
          <cell r="BL555">
            <v>9</v>
          </cell>
        </row>
        <row r="556">
          <cell r="AF556">
            <v>30</v>
          </cell>
          <cell r="BL556">
            <v>4</v>
          </cell>
        </row>
        <row r="557">
          <cell r="AF557">
            <v>27</v>
          </cell>
          <cell r="BL557">
            <v>65</v>
          </cell>
        </row>
        <row r="558">
          <cell r="AF558">
            <v>26</v>
          </cell>
          <cell r="BL558">
            <v>116</v>
          </cell>
        </row>
        <row r="559">
          <cell r="AF559">
            <v>27</v>
          </cell>
          <cell r="BL559">
            <v>34</v>
          </cell>
        </row>
        <row r="560">
          <cell r="AF560">
            <v>39</v>
          </cell>
          <cell r="BL560">
            <v>113</v>
          </cell>
        </row>
        <row r="561">
          <cell r="AF561">
            <v>53</v>
          </cell>
          <cell r="BL561">
            <v>61</v>
          </cell>
        </row>
        <row r="562">
          <cell r="AF562">
            <v>61</v>
          </cell>
          <cell r="BL562">
            <v>165</v>
          </cell>
        </row>
        <row r="563">
          <cell r="AF563">
            <v>72</v>
          </cell>
          <cell r="BL563">
            <v>434</v>
          </cell>
        </row>
        <row r="564">
          <cell r="AF564">
            <v>73</v>
          </cell>
          <cell r="BL564">
            <v>343</v>
          </cell>
        </row>
        <row r="565">
          <cell r="AF565">
            <v>69</v>
          </cell>
          <cell r="BL565">
            <v>500</v>
          </cell>
        </row>
        <row r="566">
          <cell r="AF566">
            <v>63</v>
          </cell>
          <cell r="BL566">
            <v>434</v>
          </cell>
        </row>
        <row r="567">
          <cell r="AF567">
            <v>62</v>
          </cell>
          <cell r="BL567">
            <v>264</v>
          </cell>
        </row>
        <row r="568">
          <cell r="AF568">
            <v>60</v>
          </cell>
          <cell r="BL568">
            <v>225</v>
          </cell>
        </row>
        <row r="569">
          <cell r="AF569">
            <v>57</v>
          </cell>
          <cell r="BL569">
            <v>117</v>
          </cell>
        </row>
        <row r="570">
          <cell r="AF570">
            <v>55</v>
          </cell>
          <cell r="BL570">
            <v>252</v>
          </cell>
        </row>
        <row r="571">
          <cell r="AF571">
            <v>53</v>
          </cell>
          <cell r="BL571">
            <v>310</v>
          </cell>
        </row>
        <row r="572">
          <cell r="AF572">
            <v>63</v>
          </cell>
          <cell r="BL572">
            <v>534</v>
          </cell>
        </row>
        <row r="573">
          <cell r="AF573">
            <v>66</v>
          </cell>
          <cell r="BL573">
            <v>239</v>
          </cell>
        </row>
        <row r="574">
          <cell r="AF574">
            <v>70</v>
          </cell>
          <cell r="BL574">
            <v>395</v>
          </cell>
        </row>
        <row r="575">
          <cell r="AF575">
            <v>61</v>
          </cell>
          <cell r="BL575">
            <v>409</v>
          </cell>
        </row>
        <row r="576">
          <cell r="AF576">
            <v>52</v>
          </cell>
          <cell r="BL576">
            <v>204</v>
          </cell>
        </row>
        <row r="577">
          <cell r="AF577">
            <v>46</v>
          </cell>
          <cell r="BL577">
            <v>372</v>
          </cell>
        </row>
        <row r="578">
          <cell r="AF578">
            <v>40</v>
          </cell>
          <cell r="BL578">
            <v>275</v>
          </cell>
        </row>
        <row r="579">
          <cell r="AF579">
            <v>36</v>
          </cell>
          <cell r="BL579">
            <v>178</v>
          </cell>
        </row>
        <row r="580">
          <cell r="AF580">
            <v>32</v>
          </cell>
          <cell r="BL580">
            <v>3</v>
          </cell>
        </row>
        <row r="581">
          <cell r="AF581">
            <v>29</v>
          </cell>
          <cell r="BL581">
            <v>0</v>
          </cell>
        </row>
        <row r="582">
          <cell r="AF582">
            <v>28</v>
          </cell>
          <cell r="BL582">
            <v>0</v>
          </cell>
        </row>
        <row r="583">
          <cell r="AF583">
            <v>28</v>
          </cell>
          <cell r="BL583">
            <v>0</v>
          </cell>
        </row>
        <row r="584">
          <cell r="AF584">
            <v>40</v>
          </cell>
          <cell r="BL584">
            <v>41</v>
          </cell>
        </row>
        <row r="585">
          <cell r="AF585">
            <v>55</v>
          </cell>
          <cell r="BL585">
            <v>175</v>
          </cell>
        </row>
        <row r="586">
          <cell r="AF586">
            <v>67</v>
          </cell>
          <cell r="BL586">
            <v>404</v>
          </cell>
        </row>
        <row r="587">
          <cell r="AF587">
            <v>69</v>
          </cell>
          <cell r="BL587">
            <v>510</v>
          </cell>
        </row>
        <row r="588">
          <cell r="AF588">
            <v>64</v>
          </cell>
          <cell r="BL588">
            <v>493</v>
          </cell>
        </row>
        <row r="589">
          <cell r="AF589">
            <v>63</v>
          </cell>
          <cell r="BL589">
            <v>430</v>
          </cell>
        </row>
        <row r="590">
          <cell r="AF590">
            <v>65</v>
          </cell>
          <cell r="BL590">
            <v>243</v>
          </cell>
        </row>
        <row r="591">
          <cell r="AF591">
            <v>60</v>
          </cell>
          <cell r="BL591">
            <v>288</v>
          </cell>
        </row>
        <row r="592">
          <cell r="AF592">
            <v>49</v>
          </cell>
          <cell r="BL592">
            <v>148</v>
          </cell>
        </row>
        <row r="593">
          <cell r="AF593">
            <v>50</v>
          </cell>
          <cell r="BL593">
            <v>131</v>
          </cell>
        </row>
        <row r="594">
          <cell r="AF594">
            <v>49</v>
          </cell>
          <cell r="BL594">
            <v>184</v>
          </cell>
        </row>
        <row r="595">
          <cell r="AF595">
            <v>48</v>
          </cell>
          <cell r="BL595">
            <v>248</v>
          </cell>
        </row>
        <row r="596">
          <cell r="AF596">
            <v>54</v>
          </cell>
          <cell r="BL596">
            <v>289</v>
          </cell>
        </row>
        <row r="597">
          <cell r="AF597">
            <v>63</v>
          </cell>
          <cell r="BL597">
            <v>340</v>
          </cell>
        </row>
        <row r="598">
          <cell r="AF598">
            <v>68</v>
          </cell>
          <cell r="BL598">
            <v>341</v>
          </cell>
        </row>
        <row r="599">
          <cell r="AF599">
            <v>63</v>
          </cell>
          <cell r="BL599">
            <v>517</v>
          </cell>
        </row>
        <row r="600">
          <cell r="AF600">
            <v>54</v>
          </cell>
          <cell r="BL600">
            <v>253</v>
          </cell>
        </row>
        <row r="601">
          <cell r="AF601">
            <v>49</v>
          </cell>
          <cell r="BL601">
            <v>112</v>
          </cell>
        </row>
        <row r="602">
          <cell r="AF602">
            <v>42</v>
          </cell>
          <cell r="BL602">
            <v>356</v>
          </cell>
        </row>
        <row r="603">
          <cell r="AF603">
            <v>34</v>
          </cell>
          <cell r="BL603">
            <v>211</v>
          </cell>
        </row>
        <row r="604">
          <cell r="AF604">
            <v>32</v>
          </cell>
          <cell r="BL604">
            <v>219</v>
          </cell>
        </row>
        <row r="605">
          <cell r="AF605">
            <v>29</v>
          </cell>
          <cell r="BL605">
            <v>29</v>
          </cell>
        </row>
        <row r="606">
          <cell r="AF606">
            <v>26</v>
          </cell>
          <cell r="BL606">
            <v>8</v>
          </cell>
        </row>
        <row r="607">
          <cell r="AF607">
            <v>27</v>
          </cell>
          <cell r="BL607">
            <v>2</v>
          </cell>
        </row>
        <row r="608">
          <cell r="AF608">
            <v>40</v>
          </cell>
          <cell r="BL608">
            <v>31</v>
          </cell>
        </row>
        <row r="609">
          <cell r="AF609">
            <v>59</v>
          </cell>
          <cell r="BL609">
            <v>95</v>
          </cell>
        </row>
        <row r="610">
          <cell r="AF610">
            <v>75</v>
          </cell>
          <cell r="BL610">
            <v>346</v>
          </cell>
        </row>
        <row r="611">
          <cell r="AF611">
            <v>74</v>
          </cell>
          <cell r="BL611">
            <v>553</v>
          </cell>
        </row>
        <row r="612">
          <cell r="AF612">
            <v>69</v>
          </cell>
          <cell r="BL612">
            <v>545</v>
          </cell>
        </row>
        <row r="613">
          <cell r="AF613">
            <v>65</v>
          </cell>
          <cell r="BL613">
            <v>515</v>
          </cell>
        </row>
        <row r="614">
          <cell r="AF614">
            <v>61</v>
          </cell>
          <cell r="BL614">
            <v>147</v>
          </cell>
        </row>
        <row r="615">
          <cell r="AF615">
            <v>59</v>
          </cell>
          <cell r="BL615">
            <v>269</v>
          </cell>
        </row>
        <row r="616">
          <cell r="AF616">
            <v>56</v>
          </cell>
          <cell r="BL616">
            <v>241</v>
          </cell>
        </row>
        <row r="617">
          <cell r="AF617">
            <v>55</v>
          </cell>
          <cell r="BL617">
            <v>234</v>
          </cell>
        </row>
        <row r="618">
          <cell r="AF618">
            <v>52</v>
          </cell>
          <cell r="BL618">
            <v>324</v>
          </cell>
        </row>
        <row r="619">
          <cell r="AF619">
            <v>50</v>
          </cell>
          <cell r="BL619">
            <v>233</v>
          </cell>
        </row>
        <row r="620">
          <cell r="AF620">
            <v>55</v>
          </cell>
          <cell r="BL620">
            <v>204</v>
          </cell>
        </row>
        <row r="621">
          <cell r="AF621">
            <v>66</v>
          </cell>
          <cell r="BL621">
            <v>335</v>
          </cell>
        </row>
        <row r="622">
          <cell r="AF622">
            <v>71</v>
          </cell>
          <cell r="BL622">
            <v>366</v>
          </cell>
        </row>
        <row r="623">
          <cell r="AF623">
            <v>65</v>
          </cell>
          <cell r="BL623">
            <v>472</v>
          </cell>
        </row>
        <row r="624">
          <cell r="AF624">
            <v>58</v>
          </cell>
          <cell r="BL624">
            <v>316</v>
          </cell>
        </row>
        <row r="625">
          <cell r="AF625">
            <v>51</v>
          </cell>
          <cell r="BL625">
            <v>273</v>
          </cell>
        </row>
        <row r="626">
          <cell r="AF626">
            <v>45</v>
          </cell>
          <cell r="BL626">
            <v>316</v>
          </cell>
        </row>
        <row r="627">
          <cell r="AF627">
            <v>38</v>
          </cell>
          <cell r="BL627">
            <v>238</v>
          </cell>
        </row>
        <row r="628">
          <cell r="AF628">
            <v>33</v>
          </cell>
          <cell r="BL628">
            <v>60</v>
          </cell>
        </row>
        <row r="629">
          <cell r="AF629">
            <v>33</v>
          </cell>
          <cell r="BL629">
            <v>18</v>
          </cell>
        </row>
        <row r="630">
          <cell r="AF630">
            <v>31</v>
          </cell>
          <cell r="BL630">
            <v>0</v>
          </cell>
        </row>
        <row r="631">
          <cell r="AF631">
            <v>32</v>
          </cell>
          <cell r="BL631">
            <v>0</v>
          </cell>
        </row>
        <row r="632">
          <cell r="AF632">
            <v>41</v>
          </cell>
          <cell r="BL632">
            <v>27</v>
          </cell>
        </row>
        <row r="633">
          <cell r="AF633">
            <v>58</v>
          </cell>
          <cell r="BL633">
            <v>169</v>
          </cell>
        </row>
        <row r="634">
          <cell r="AF634">
            <v>66</v>
          </cell>
          <cell r="BL634">
            <v>308</v>
          </cell>
        </row>
        <row r="635">
          <cell r="AF635">
            <v>61</v>
          </cell>
          <cell r="BL635">
            <v>573</v>
          </cell>
        </row>
        <row r="636">
          <cell r="AF636">
            <v>61</v>
          </cell>
          <cell r="BL636">
            <v>485</v>
          </cell>
        </row>
        <row r="637">
          <cell r="AF637">
            <v>58</v>
          </cell>
          <cell r="BL637">
            <v>420</v>
          </cell>
        </row>
        <row r="638">
          <cell r="AF638">
            <v>54</v>
          </cell>
          <cell r="BL638">
            <v>171</v>
          </cell>
        </row>
        <row r="639">
          <cell r="AF639">
            <v>49</v>
          </cell>
          <cell r="BL639">
            <v>242</v>
          </cell>
        </row>
        <row r="640">
          <cell r="AF640">
            <v>48</v>
          </cell>
          <cell r="BL640">
            <v>122</v>
          </cell>
        </row>
        <row r="641">
          <cell r="AF641">
            <v>46</v>
          </cell>
          <cell r="BL641">
            <v>157</v>
          </cell>
        </row>
        <row r="642">
          <cell r="AF642">
            <v>42</v>
          </cell>
          <cell r="BL642">
            <v>224</v>
          </cell>
        </row>
        <row r="643">
          <cell r="AF643">
            <v>43</v>
          </cell>
          <cell r="BL643">
            <v>106</v>
          </cell>
        </row>
        <row r="644">
          <cell r="AF644">
            <v>48</v>
          </cell>
          <cell r="BL644">
            <v>263</v>
          </cell>
        </row>
        <row r="645">
          <cell r="AF645">
            <v>63</v>
          </cell>
          <cell r="BL645">
            <v>286</v>
          </cell>
        </row>
        <row r="646">
          <cell r="AF646">
            <v>61</v>
          </cell>
          <cell r="BL646">
            <v>471</v>
          </cell>
        </row>
        <row r="647">
          <cell r="AF647">
            <v>56</v>
          </cell>
          <cell r="BL647">
            <v>494</v>
          </cell>
        </row>
        <row r="648">
          <cell r="AF648">
            <v>52</v>
          </cell>
          <cell r="BL648">
            <v>317</v>
          </cell>
        </row>
        <row r="649">
          <cell r="AF649">
            <v>44</v>
          </cell>
          <cell r="BL649">
            <v>197</v>
          </cell>
        </row>
        <row r="650">
          <cell r="AF650">
            <v>37</v>
          </cell>
          <cell r="BL650">
            <v>131</v>
          </cell>
        </row>
        <row r="651">
          <cell r="AF651">
            <v>33</v>
          </cell>
          <cell r="BL651">
            <v>23</v>
          </cell>
        </row>
        <row r="652">
          <cell r="AF652">
            <v>31</v>
          </cell>
          <cell r="BL652">
            <v>43</v>
          </cell>
        </row>
        <row r="653">
          <cell r="AF653">
            <v>29</v>
          </cell>
          <cell r="BL653">
            <v>111</v>
          </cell>
        </row>
        <row r="654">
          <cell r="AF654">
            <v>27</v>
          </cell>
          <cell r="BL654">
            <v>0</v>
          </cell>
        </row>
        <row r="655">
          <cell r="AF655">
            <v>28</v>
          </cell>
          <cell r="BL655">
            <v>38</v>
          </cell>
        </row>
        <row r="656">
          <cell r="AF656">
            <v>33</v>
          </cell>
          <cell r="BL656">
            <v>171</v>
          </cell>
        </row>
        <row r="657">
          <cell r="AF657">
            <v>47</v>
          </cell>
          <cell r="BL657">
            <v>140</v>
          </cell>
        </row>
        <row r="658">
          <cell r="AF658">
            <v>61</v>
          </cell>
          <cell r="BL658">
            <v>380</v>
          </cell>
        </row>
        <row r="659">
          <cell r="AF659">
            <v>60</v>
          </cell>
          <cell r="BL659">
            <v>485</v>
          </cell>
        </row>
        <row r="660">
          <cell r="AF660">
            <v>61</v>
          </cell>
          <cell r="BL660">
            <v>495</v>
          </cell>
        </row>
        <row r="661">
          <cell r="AF661">
            <v>58</v>
          </cell>
          <cell r="BL661">
            <v>432</v>
          </cell>
        </row>
        <row r="662">
          <cell r="AF662">
            <v>56</v>
          </cell>
          <cell r="BL662">
            <v>236</v>
          </cell>
        </row>
        <row r="663">
          <cell r="AF663">
            <v>53</v>
          </cell>
          <cell r="BL663">
            <v>338</v>
          </cell>
        </row>
        <row r="664">
          <cell r="AF664">
            <v>55</v>
          </cell>
          <cell r="BL664">
            <v>203</v>
          </cell>
        </row>
        <row r="665">
          <cell r="AF665">
            <v>51</v>
          </cell>
          <cell r="BL665">
            <v>137</v>
          </cell>
        </row>
        <row r="666">
          <cell r="AF666">
            <v>46</v>
          </cell>
          <cell r="BL666">
            <v>261</v>
          </cell>
        </row>
        <row r="667">
          <cell r="AF667">
            <v>44</v>
          </cell>
          <cell r="BL667">
            <v>212</v>
          </cell>
        </row>
        <row r="668">
          <cell r="AF668">
            <v>53</v>
          </cell>
          <cell r="BL668">
            <v>198</v>
          </cell>
        </row>
        <row r="669">
          <cell r="AF669">
            <v>61</v>
          </cell>
          <cell r="BL669">
            <v>234</v>
          </cell>
        </row>
        <row r="670">
          <cell r="AF670">
            <v>66</v>
          </cell>
          <cell r="BL670">
            <v>279</v>
          </cell>
        </row>
        <row r="671">
          <cell r="AF671">
            <v>63</v>
          </cell>
          <cell r="BL671">
            <v>486</v>
          </cell>
        </row>
        <row r="672">
          <cell r="AF672">
            <v>52</v>
          </cell>
          <cell r="BL672">
            <v>416</v>
          </cell>
        </row>
        <row r="673">
          <cell r="AF673">
            <v>41</v>
          </cell>
          <cell r="BL673">
            <v>267</v>
          </cell>
        </row>
        <row r="674">
          <cell r="AF674">
            <v>36</v>
          </cell>
          <cell r="BL674">
            <v>185</v>
          </cell>
        </row>
        <row r="675">
          <cell r="AF675">
            <v>31</v>
          </cell>
          <cell r="BL675">
            <v>22</v>
          </cell>
        </row>
        <row r="676">
          <cell r="AF676">
            <v>29</v>
          </cell>
          <cell r="BL676">
            <v>161</v>
          </cell>
        </row>
        <row r="677">
          <cell r="AF677">
            <v>27</v>
          </cell>
          <cell r="BL677">
            <v>7</v>
          </cell>
        </row>
        <row r="678">
          <cell r="AF678">
            <v>28</v>
          </cell>
          <cell r="BL678">
            <v>0</v>
          </cell>
        </row>
        <row r="679">
          <cell r="AF679">
            <v>28</v>
          </cell>
          <cell r="BL679">
            <v>0</v>
          </cell>
        </row>
        <row r="680">
          <cell r="AF680">
            <v>37</v>
          </cell>
          <cell r="BL680">
            <v>36</v>
          </cell>
        </row>
        <row r="681">
          <cell r="AF681">
            <v>53</v>
          </cell>
          <cell r="BL681">
            <v>94</v>
          </cell>
        </row>
        <row r="682">
          <cell r="AF682">
            <v>61</v>
          </cell>
          <cell r="BL682">
            <v>471</v>
          </cell>
        </row>
        <row r="683">
          <cell r="AF683">
            <v>55</v>
          </cell>
          <cell r="BL683">
            <v>668</v>
          </cell>
        </row>
        <row r="684">
          <cell r="AF684">
            <v>0</v>
          </cell>
          <cell r="BL684">
            <v>0</v>
          </cell>
        </row>
        <row r="685">
          <cell r="AF685">
            <v>0</v>
          </cell>
          <cell r="BL685">
            <v>0</v>
          </cell>
        </row>
        <row r="686">
          <cell r="AF686">
            <v>57</v>
          </cell>
          <cell r="BL686">
            <v>85</v>
          </cell>
        </row>
        <row r="687">
          <cell r="AF687">
            <v>0</v>
          </cell>
          <cell r="BL687">
            <v>0</v>
          </cell>
        </row>
        <row r="688">
          <cell r="AF688">
            <v>0</v>
          </cell>
          <cell r="BL688">
            <v>0</v>
          </cell>
        </row>
        <row r="689">
          <cell r="AF689">
            <v>47</v>
          </cell>
          <cell r="BL689">
            <v>0</v>
          </cell>
        </row>
        <row r="690">
          <cell r="AF690">
            <v>46</v>
          </cell>
          <cell r="BL690">
            <v>121</v>
          </cell>
        </row>
        <row r="691">
          <cell r="AF691">
            <v>49</v>
          </cell>
          <cell r="BL691">
            <v>216</v>
          </cell>
        </row>
        <row r="692">
          <cell r="AF692">
            <v>52</v>
          </cell>
          <cell r="BL692">
            <v>166</v>
          </cell>
        </row>
        <row r="693">
          <cell r="AF693">
            <v>58</v>
          </cell>
          <cell r="BL693">
            <v>384</v>
          </cell>
        </row>
        <row r="694">
          <cell r="AF694">
            <v>30</v>
          </cell>
          <cell r="BL694">
            <v>336</v>
          </cell>
        </row>
        <row r="695">
          <cell r="AF695">
            <v>0</v>
          </cell>
          <cell r="BL695">
            <v>169</v>
          </cell>
        </row>
        <row r="696">
          <cell r="AF696">
            <v>0</v>
          </cell>
          <cell r="BL696">
            <v>342</v>
          </cell>
        </row>
        <row r="697">
          <cell r="AF697">
            <v>0</v>
          </cell>
          <cell r="BL697">
            <v>470</v>
          </cell>
        </row>
        <row r="698">
          <cell r="AF698">
            <v>0</v>
          </cell>
          <cell r="BL698">
            <v>211</v>
          </cell>
        </row>
        <row r="699">
          <cell r="AF699">
            <v>0</v>
          </cell>
          <cell r="BL699">
            <v>64</v>
          </cell>
        </row>
        <row r="700">
          <cell r="AF700">
            <v>0</v>
          </cell>
          <cell r="BL700">
            <v>31</v>
          </cell>
        </row>
        <row r="701">
          <cell r="AF701">
            <v>0</v>
          </cell>
          <cell r="BL701">
            <v>9</v>
          </cell>
        </row>
        <row r="702">
          <cell r="AF702">
            <v>0</v>
          </cell>
          <cell r="BL702">
            <v>0</v>
          </cell>
        </row>
        <row r="703">
          <cell r="AF703">
            <v>0</v>
          </cell>
          <cell r="BL703">
            <v>0</v>
          </cell>
        </row>
        <row r="704">
          <cell r="AF704">
            <v>0</v>
          </cell>
          <cell r="BL704">
            <v>109</v>
          </cell>
        </row>
        <row r="705">
          <cell r="AF705">
            <v>0</v>
          </cell>
          <cell r="BL705">
            <v>268</v>
          </cell>
        </row>
        <row r="706">
          <cell r="AF706">
            <v>0</v>
          </cell>
          <cell r="BL706">
            <v>284</v>
          </cell>
        </row>
        <row r="707">
          <cell r="AF707">
            <v>0</v>
          </cell>
          <cell r="BL707">
            <v>264</v>
          </cell>
        </row>
        <row r="708">
          <cell r="AF708">
            <v>0</v>
          </cell>
          <cell r="BL708">
            <v>495</v>
          </cell>
        </row>
        <row r="709">
          <cell r="AF709">
            <v>0</v>
          </cell>
          <cell r="BL709">
            <v>572</v>
          </cell>
        </row>
        <row r="710">
          <cell r="AF710">
            <v>0</v>
          </cell>
          <cell r="BL710">
            <v>278</v>
          </cell>
        </row>
        <row r="711">
          <cell r="AF711">
            <v>0</v>
          </cell>
          <cell r="BL711">
            <v>248</v>
          </cell>
        </row>
        <row r="712">
          <cell r="AF712">
            <v>0</v>
          </cell>
          <cell r="BL712">
            <v>307</v>
          </cell>
        </row>
        <row r="713">
          <cell r="AF713">
            <v>0</v>
          </cell>
          <cell r="BL713">
            <v>161</v>
          </cell>
        </row>
        <row r="714">
          <cell r="AF714">
            <v>0</v>
          </cell>
          <cell r="BL714">
            <v>92</v>
          </cell>
        </row>
        <row r="715">
          <cell r="AF715">
            <v>0</v>
          </cell>
          <cell r="BL715">
            <v>200</v>
          </cell>
        </row>
        <row r="716">
          <cell r="AF716">
            <v>0</v>
          </cell>
          <cell r="BL716">
            <v>462</v>
          </cell>
        </row>
        <row r="717">
          <cell r="AF717">
            <v>0</v>
          </cell>
          <cell r="BL717">
            <v>360</v>
          </cell>
        </row>
        <row r="718">
          <cell r="AF718">
            <v>0</v>
          </cell>
          <cell r="BL718">
            <v>240</v>
          </cell>
        </row>
        <row r="719">
          <cell r="AF719">
            <v>0</v>
          </cell>
          <cell r="BL719">
            <v>305</v>
          </cell>
        </row>
        <row r="720">
          <cell r="AF720">
            <v>0</v>
          </cell>
          <cell r="BL720">
            <v>310</v>
          </cell>
        </row>
        <row r="721">
          <cell r="AF721">
            <v>0</v>
          </cell>
          <cell r="BL721">
            <v>349</v>
          </cell>
        </row>
        <row r="722">
          <cell r="AF722">
            <v>0</v>
          </cell>
          <cell r="BL722">
            <v>153</v>
          </cell>
        </row>
        <row r="723">
          <cell r="AF723">
            <v>0</v>
          </cell>
          <cell r="BL723">
            <v>15</v>
          </cell>
        </row>
        <row r="724">
          <cell r="AF724">
            <v>0</v>
          </cell>
          <cell r="BL724">
            <v>14</v>
          </cell>
        </row>
        <row r="725">
          <cell r="AF725">
            <v>0</v>
          </cell>
          <cell r="BL725">
            <v>139</v>
          </cell>
        </row>
        <row r="726">
          <cell r="AF726">
            <v>0</v>
          </cell>
          <cell r="BL726">
            <v>0</v>
          </cell>
        </row>
        <row r="727">
          <cell r="AF727">
            <v>0</v>
          </cell>
          <cell r="BL727">
            <v>1</v>
          </cell>
        </row>
        <row r="728">
          <cell r="AF728">
            <v>0</v>
          </cell>
          <cell r="BL728">
            <v>47</v>
          </cell>
        </row>
        <row r="729">
          <cell r="AF729">
            <v>0</v>
          </cell>
          <cell r="BL729">
            <v>144</v>
          </cell>
        </row>
        <row r="730">
          <cell r="AF730">
            <v>0</v>
          </cell>
          <cell r="BL730">
            <v>329</v>
          </cell>
        </row>
        <row r="731">
          <cell r="AF731">
            <v>0</v>
          </cell>
          <cell r="BL731">
            <v>280</v>
          </cell>
        </row>
        <row r="732">
          <cell r="AF732">
            <v>0</v>
          </cell>
          <cell r="BL732">
            <v>485</v>
          </cell>
        </row>
        <row r="733">
          <cell r="AF733">
            <v>0</v>
          </cell>
          <cell r="BL733">
            <v>431</v>
          </cell>
        </row>
        <row r="734">
          <cell r="AF734">
            <v>0</v>
          </cell>
          <cell r="BL734">
            <v>249</v>
          </cell>
        </row>
        <row r="735">
          <cell r="AF735">
            <v>0</v>
          </cell>
          <cell r="BL735">
            <v>382</v>
          </cell>
        </row>
        <row r="736">
          <cell r="AF736">
            <v>0</v>
          </cell>
          <cell r="BL736">
            <v>174</v>
          </cell>
        </row>
        <row r="737">
          <cell r="AF737">
            <v>0</v>
          </cell>
          <cell r="BL737">
            <v>156</v>
          </cell>
        </row>
        <row r="738">
          <cell r="AF738">
            <v>0</v>
          </cell>
          <cell r="BL738">
            <v>278</v>
          </cell>
        </row>
        <row r="739">
          <cell r="AF739">
            <v>0</v>
          </cell>
          <cell r="BL739">
            <v>387</v>
          </cell>
        </row>
        <row r="740">
          <cell r="AF740">
            <v>0</v>
          </cell>
          <cell r="BL740">
            <v>248</v>
          </cell>
        </row>
        <row r="741">
          <cell r="AF741">
            <v>0</v>
          </cell>
          <cell r="BL741">
            <v>164</v>
          </cell>
        </row>
        <row r="742">
          <cell r="AF742">
            <v>0</v>
          </cell>
          <cell r="BL742">
            <v>470</v>
          </cell>
        </row>
        <row r="743">
          <cell r="AF743">
            <v>0</v>
          </cell>
          <cell r="BL743">
            <v>351</v>
          </cell>
        </row>
        <row r="744">
          <cell r="AF744">
            <v>0</v>
          </cell>
          <cell r="BL744">
            <v>233</v>
          </cell>
        </row>
        <row r="745">
          <cell r="AF745">
            <v>0</v>
          </cell>
          <cell r="BL745">
            <v>306</v>
          </cell>
        </row>
        <row r="746">
          <cell r="AF746">
            <v>0</v>
          </cell>
          <cell r="BL746">
            <v>272</v>
          </cell>
        </row>
        <row r="747">
          <cell r="AF747">
            <v>0</v>
          </cell>
          <cell r="BL747">
            <v>67</v>
          </cell>
        </row>
      </sheetData>
      <sheetData sheetId="7" refreshError="1">
        <row r="4">
          <cell r="F4">
            <v>479</v>
          </cell>
          <cell r="AF4">
            <v>0</v>
          </cell>
          <cell r="BL4">
            <v>0</v>
          </cell>
        </row>
        <row r="5">
          <cell r="AF5">
            <v>0</v>
          </cell>
          <cell r="BL5">
            <v>0</v>
          </cell>
        </row>
        <row r="6">
          <cell r="AF6">
            <v>0</v>
          </cell>
          <cell r="BL6">
            <v>0</v>
          </cell>
        </row>
        <row r="7">
          <cell r="AF7">
            <v>0</v>
          </cell>
          <cell r="BL7">
            <v>24</v>
          </cell>
        </row>
        <row r="8">
          <cell r="AF8">
            <v>0</v>
          </cell>
          <cell r="BL8">
            <v>70</v>
          </cell>
        </row>
        <row r="9">
          <cell r="AF9">
            <v>0</v>
          </cell>
          <cell r="BL9">
            <v>174</v>
          </cell>
        </row>
        <row r="10">
          <cell r="AF10">
            <v>0</v>
          </cell>
          <cell r="BL10">
            <v>580</v>
          </cell>
        </row>
        <row r="11">
          <cell r="AF11">
            <v>0</v>
          </cell>
          <cell r="BL11">
            <v>703</v>
          </cell>
        </row>
        <row r="12">
          <cell r="AF12">
            <v>0</v>
          </cell>
          <cell r="BL12">
            <v>357</v>
          </cell>
        </row>
        <row r="13">
          <cell r="AF13">
            <v>0</v>
          </cell>
          <cell r="BL13">
            <v>240</v>
          </cell>
        </row>
        <row r="14">
          <cell r="AF14">
            <v>0</v>
          </cell>
          <cell r="BL14">
            <v>484</v>
          </cell>
        </row>
        <row r="15">
          <cell r="AF15">
            <v>0</v>
          </cell>
          <cell r="BL15">
            <v>185</v>
          </cell>
        </row>
        <row r="16">
          <cell r="AF16">
            <v>0</v>
          </cell>
          <cell r="BL16">
            <v>126</v>
          </cell>
        </row>
        <row r="17">
          <cell r="AF17">
            <v>0</v>
          </cell>
          <cell r="BL17">
            <v>197</v>
          </cell>
        </row>
        <row r="18">
          <cell r="AF18">
            <v>0</v>
          </cell>
          <cell r="BL18">
            <v>296</v>
          </cell>
        </row>
        <row r="19">
          <cell r="AF19">
            <v>0</v>
          </cell>
          <cell r="BL19">
            <v>308</v>
          </cell>
        </row>
        <row r="20">
          <cell r="AF20">
            <v>0</v>
          </cell>
          <cell r="BL20">
            <v>385</v>
          </cell>
        </row>
        <row r="21">
          <cell r="AF21">
            <v>0</v>
          </cell>
          <cell r="BL21">
            <v>178</v>
          </cell>
        </row>
        <row r="22">
          <cell r="AF22">
            <v>0</v>
          </cell>
          <cell r="BL22">
            <v>418</v>
          </cell>
        </row>
        <row r="23">
          <cell r="AF23">
            <v>0</v>
          </cell>
          <cell r="BL23">
            <v>324</v>
          </cell>
        </row>
        <row r="24">
          <cell r="AF24">
            <v>0</v>
          </cell>
          <cell r="BL24">
            <v>242</v>
          </cell>
        </row>
        <row r="25">
          <cell r="AF25">
            <v>0</v>
          </cell>
          <cell r="BL25">
            <v>490</v>
          </cell>
        </row>
        <row r="26">
          <cell r="AF26">
            <v>0</v>
          </cell>
          <cell r="BL26">
            <v>340</v>
          </cell>
        </row>
        <row r="27">
          <cell r="AF27">
            <v>0</v>
          </cell>
          <cell r="BL27">
            <v>90</v>
          </cell>
        </row>
        <row r="28">
          <cell r="AF28">
            <v>0</v>
          </cell>
          <cell r="BL28">
            <v>41</v>
          </cell>
        </row>
        <row r="29">
          <cell r="AF29">
            <v>0</v>
          </cell>
          <cell r="BL29">
            <v>17</v>
          </cell>
        </row>
        <row r="30">
          <cell r="AF30">
            <v>0</v>
          </cell>
          <cell r="BL30">
            <v>9</v>
          </cell>
        </row>
        <row r="31">
          <cell r="AF31">
            <v>0</v>
          </cell>
          <cell r="BL31">
            <v>29</v>
          </cell>
        </row>
        <row r="32">
          <cell r="AF32">
            <v>0</v>
          </cell>
          <cell r="BL32">
            <v>62</v>
          </cell>
        </row>
        <row r="33">
          <cell r="AF33">
            <v>0</v>
          </cell>
          <cell r="BL33">
            <v>139</v>
          </cell>
        </row>
        <row r="34">
          <cell r="AF34">
            <v>0</v>
          </cell>
          <cell r="BL34">
            <v>467</v>
          </cell>
        </row>
        <row r="35">
          <cell r="AF35">
            <v>0</v>
          </cell>
          <cell r="BL35">
            <v>416</v>
          </cell>
        </row>
        <row r="36">
          <cell r="AF36">
            <v>0</v>
          </cell>
          <cell r="BL36">
            <v>514</v>
          </cell>
        </row>
        <row r="37">
          <cell r="AF37">
            <v>0</v>
          </cell>
          <cell r="BL37">
            <v>406</v>
          </cell>
        </row>
        <row r="38">
          <cell r="AF38">
            <v>0</v>
          </cell>
          <cell r="BL38">
            <v>330</v>
          </cell>
        </row>
        <row r="39">
          <cell r="AF39">
            <v>0</v>
          </cell>
          <cell r="BL39">
            <v>198</v>
          </cell>
        </row>
        <row r="40">
          <cell r="AF40">
            <v>0</v>
          </cell>
          <cell r="BL40">
            <v>177</v>
          </cell>
        </row>
        <row r="41">
          <cell r="AF41">
            <v>0</v>
          </cell>
          <cell r="BL41">
            <v>166</v>
          </cell>
        </row>
        <row r="42">
          <cell r="AF42">
            <v>0</v>
          </cell>
          <cell r="BL42">
            <v>192</v>
          </cell>
        </row>
        <row r="43">
          <cell r="AF43">
            <v>0</v>
          </cell>
          <cell r="BL43">
            <v>326</v>
          </cell>
        </row>
        <row r="44">
          <cell r="AF44">
            <v>0</v>
          </cell>
          <cell r="BL44">
            <v>344</v>
          </cell>
        </row>
        <row r="45">
          <cell r="AF45">
            <v>0</v>
          </cell>
          <cell r="BL45">
            <v>406</v>
          </cell>
        </row>
        <row r="46">
          <cell r="AF46">
            <v>0</v>
          </cell>
          <cell r="BL46">
            <v>335</v>
          </cell>
        </row>
        <row r="47">
          <cell r="AF47">
            <v>0</v>
          </cell>
          <cell r="BL47">
            <v>432</v>
          </cell>
        </row>
        <row r="48">
          <cell r="AF48">
            <v>0</v>
          </cell>
          <cell r="BL48">
            <v>218</v>
          </cell>
        </row>
        <row r="49">
          <cell r="AF49">
            <v>0</v>
          </cell>
          <cell r="BL49">
            <v>165</v>
          </cell>
        </row>
        <row r="50">
          <cell r="AF50">
            <v>0</v>
          </cell>
          <cell r="BL50">
            <v>346</v>
          </cell>
        </row>
        <row r="51">
          <cell r="AF51">
            <v>0</v>
          </cell>
          <cell r="BL51">
            <v>327</v>
          </cell>
        </row>
        <row r="52">
          <cell r="AF52">
            <v>0</v>
          </cell>
          <cell r="BL52">
            <v>46</v>
          </cell>
        </row>
        <row r="53">
          <cell r="AF53">
            <v>0</v>
          </cell>
          <cell r="BL53">
            <v>1</v>
          </cell>
        </row>
        <row r="54">
          <cell r="AF54">
            <v>0</v>
          </cell>
          <cell r="BL54">
            <v>3</v>
          </cell>
        </row>
        <row r="55">
          <cell r="AF55">
            <v>0</v>
          </cell>
          <cell r="BL55">
            <v>14</v>
          </cell>
        </row>
        <row r="56">
          <cell r="AF56">
            <v>0</v>
          </cell>
          <cell r="BL56">
            <v>71</v>
          </cell>
        </row>
        <row r="57">
          <cell r="AF57">
            <v>0</v>
          </cell>
          <cell r="BL57">
            <v>142</v>
          </cell>
        </row>
        <row r="58">
          <cell r="AF58">
            <v>0</v>
          </cell>
          <cell r="BL58">
            <v>385</v>
          </cell>
        </row>
        <row r="59">
          <cell r="AF59">
            <v>0</v>
          </cell>
          <cell r="BL59">
            <v>514</v>
          </cell>
        </row>
        <row r="60">
          <cell r="AF60">
            <v>0</v>
          </cell>
          <cell r="BL60">
            <v>368</v>
          </cell>
        </row>
        <row r="61">
          <cell r="AF61">
            <v>0</v>
          </cell>
          <cell r="BL61">
            <v>430</v>
          </cell>
        </row>
        <row r="62">
          <cell r="AF62">
            <v>0</v>
          </cell>
          <cell r="BL62">
            <v>433</v>
          </cell>
        </row>
        <row r="63">
          <cell r="AF63">
            <v>0</v>
          </cell>
          <cell r="BL63">
            <v>211</v>
          </cell>
        </row>
        <row r="64">
          <cell r="AF64">
            <v>0</v>
          </cell>
          <cell r="BL64">
            <v>231</v>
          </cell>
        </row>
        <row r="65">
          <cell r="AF65">
            <v>0</v>
          </cell>
          <cell r="BL65">
            <v>184</v>
          </cell>
        </row>
        <row r="66">
          <cell r="AF66">
            <v>0</v>
          </cell>
          <cell r="BL66">
            <v>259</v>
          </cell>
        </row>
        <row r="67">
          <cell r="AF67">
            <v>0</v>
          </cell>
          <cell r="BL67">
            <v>142</v>
          </cell>
        </row>
        <row r="68">
          <cell r="AF68">
            <v>0</v>
          </cell>
          <cell r="BL68">
            <v>182</v>
          </cell>
        </row>
        <row r="69">
          <cell r="AF69">
            <v>0</v>
          </cell>
          <cell r="BL69">
            <v>379</v>
          </cell>
        </row>
        <row r="70">
          <cell r="AF70">
            <v>0</v>
          </cell>
          <cell r="BL70">
            <v>471</v>
          </cell>
        </row>
        <row r="71">
          <cell r="AF71">
            <v>0</v>
          </cell>
          <cell r="BL71">
            <v>311</v>
          </cell>
        </row>
        <row r="72">
          <cell r="AF72">
            <v>0</v>
          </cell>
          <cell r="BL72">
            <v>351</v>
          </cell>
        </row>
        <row r="73">
          <cell r="AF73">
            <v>0</v>
          </cell>
          <cell r="BL73">
            <v>291</v>
          </cell>
        </row>
        <row r="74">
          <cell r="AF74">
            <v>0</v>
          </cell>
          <cell r="BL74">
            <v>198</v>
          </cell>
        </row>
        <row r="75">
          <cell r="AF75">
            <v>0</v>
          </cell>
          <cell r="BL75">
            <v>171</v>
          </cell>
        </row>
        <row r="76">
          <cell r="AF76">
            <v>0</v>
          </cell>
          <cell r="BL76">
            <v>66</v>
          </cell>
        </row>
        <row r="77">
          <cell r="AF77">
            <v>0</v>
          </cell>
          <cell r="BL77">
            <v>44</v>
          </cell>
        </row>
        <row r="78">
          <cell r="AF78">
            <v>0</v>
          </cell>
          <cell r="BL78">
            <v>39</v>
          </cell>
        </row>
        <row r="79">
          <cell r="AF79">
            <v>0</v>
          </cell>
          <cell r="BL79">
            <v>1</v>
          </cell>
        </row>
        <row r="80">
          <cell r="AF80">
            <v>0</v>
          </cell>
          <cell r="BL80">
            <v>133</v>
          </cell>
        </row>
        <row r="81">
          <cell r="AF81">
            <v>0</v>
          </cell>
          <cell r="BL81">
            <v>238</v>
          </cell>
        </row>
        <row r="82">
          <cell r="AF82">
            <v>0</v>
          </cell>
          <cell r="BL82">
            <v>432</v>
          </cell>
        </row>
        <row r="83">
          <cell r="AF83">
            <v>0</v>
          </cell>
          <cell r="BL83">
            <v>260</v>
          </cell>
        </row>
        <row r="84">
          <cell r="AF84">
            <v>0</v>
          </cell>
          <cell r="BL84">
            <v>439</v>
          </cell>
        </row>
        <row r="85">
          <cell r="AF85">
            <v>30</v>
          </cell>
          <cell r="BL85">
            <v>498</v>
          </cell>
        </row>
        <row r="86">
          <cell r="AF86">
            <v>64</v>
          </cell>
          <cell r="BL86">
            <v>524</v>
          </cell>
        </row>
        <row r="87">
          <cell r="AF87">
            <v>66</v>
          </cell>
          <cell r="BL87">
            <v>219</v>
          </cell>
        </row>
        <row r="88">
          <cell r="AF88">
            <v>61</v>
          </cell>
          <cell r="BL88">
            <v>154</v>
          </cell>
        </row>
        <row r="89">
          <cell r="AF89">
            <v>57</v>
          </cell>
          <cell r="BL89">
            <v>255</v>
          </cell>
        </row>
        <row r="90">
          <cell r="AF90">
            <v>51</v>
          </cell>
          <cell r="BL90">
            <v>194</v>
          </cell>
        </row>
        <row r="91">
          <cell r="AF91">
            <v>52</v>
          </cell>
          <cell r="BL91">
            <v>189</v>
          </cell>
        </row>
        <row r="92">
          <cell r="AF92">
            <v>57</v>
          </cell>
          <cell r="BL92">
            <v>136</v>
          </cell>
        </row>
        <row r="93">
          <cell r="AF93">
            <v>68</v>
          </cell>
          <cell r="BL93">
            <v>299</v>
          </cell>
        </row>
        <row r="94">
          <cell r="AF94">
            <v>71</v>
          </cell>
          <cell r="BL94">
            <v>547</v>
          </cell>
        </row>
        <row r="95">
          <cell r="AF95">
            <v>65</v>
          </cell>
          <cell r="BL95">
            <v>361</v>
          </cell>
        </row>
        <row r="96">
          <cell r="AF96">
            <v>58</v>
          </cell>
          <cell r="BL96">
            <v>264</v>
          </cell>
        </row>
        <row r="97">
          <cell r="AF97">
            <v>47</v>
          </cell>
          <cell r="BL97">
            <v>428</v>
          </cell>
        </row>
        <row r="98">
          <cell r="AF98">
            <v>45</v>
          </cell>
          <cell r="BL98">
            <v>214</v>
          </cell>
        </row>
        <row r="99">
          <cell r="AF99">
            <v>40</v>
          </cell>
          <cell r="BL99">
            <v>123</v>
          </cell>
        </row>
        <row r="100">
          <cell r="AF100">
            <v>36</v>
          </cell>
          <cell r="BL100">
            <v>178</v>
          </cell>
        </row>
        <row r="101">
          <cell r="AF101">
            <v>33</v>
          </cell>
          <cell r="BL101">
            <v>68</v>
          </cell>
        </row>
        <row r="102">
          <cell r="AF102">
            <v>31</v>
          </cell>
          <cell r="BL102">
            <v>0</v>
          </cell>
        </row>
        <row r="103">
          <cell r="AF103">
            <v>32</v>
          </cell>
          <cell r="BL103">
            <v>0</v>
          </cell>
        </row>
        <row r="104">
          <cell r="AF104">
            <v>44</v>
          </cell>
          <cell r="BL104">
            <v>46</v>
          </cell>
        </row>
        <row r="105">
          <cell r="AF105">
            <v>59</v>
          </cell>
          <cell r="BL105">
            <v>86</v>
          </cell>
        </row>
        <row r="106">
          <cell r="AF106">
            <v>71</v>
          </cell>
          <cell r="BL106">
            <v>472</v>
          </cell>
        </row>
        <row r="107">
          <cell r="AF107">
            <v>73</v>
          </cell>
          <cell r="BL107">
            <v>244</v>
          </cell>
        </row>
        <row r="108">
          <cell r="AF108">
            <v>69</v>
          </cell>
          <cell r="BL108">
            <v>540</v>
          </cell>
        </row>
        <row r="109">
          <cell r="AF109">
            <v>71</v>
          </cell>
          <cell r="BL109">
            <v>674</v>
          </cell>
        </row>
        <row r="110">
          <cell r="AF110">
            <v>65</v>
          </cell>
          <cell r="BL110">
            <v>367</v>
          </cell>
        </row>
        <row r="111">
          <cell r="AF111">
            <v>67</v>
          </cell>
          <cell r="BL111">
            <v>210</v>
          </cell>
        </row>
        <row r="112">
          <cell r="AF112">
            <v>59</v>
          </cell>
          <cell r="BL112">
            <v>324</v>
          </cell>
        </row>
        <row r="113">
          <cell r="AF113">
            <v>58</v>
          </cell>
          <cell r="BL113">
            <v>443</v>
          </cell>
        </row>
        <row r="114">
          <cell r="AF114">
            <v>56</v>
          </cell>
          <cell r="BL114">
            <v>204</v>
          </cell>
        </row>
        <row r="115">
          <cell r="AF115">
            <v>58</v>
          </cell>
          <cell r="BL115">
            <v>248</v>
          </cell>
        </row>
        <row r="116">
          <cell r="AF116">
            <v>62</v>
          </cell>
          <cell r="BL116">
            <v>336</v>
          </cell>
        </row>
        <row r="117">
          <cell r="AF117">
            <v>73</v>
          </cell>
          <cell r="BL117">
            <v>366</v>
          </cell>
        </row>
        <row r="118">
          <cell r="AF118">
            <v>76</v>
          </cell>
          <cell r="BL118">
            <v>321</v>
          </cell>
        </row>
        <row r="119">
          <cell r="AF119">
            <v>66</v>
          </cell>
          <cell r="BL119">
            <v>423</v>
          </cell>
        </row>
        <row r="120">
          <cell r="AF120">
            <v>62</v>
          </cell>
          <cell r="BL120">
            <v>252</v>
          </cell>
        </row>
        <row r="121">
          <cell r="AF121">
            <v>54</v>
          </cell>
          <cell r="BL121">
            <v>321</v>
          </cell>
        </row>
        <row r="122">
          <cell r="AF122">
            <v>48</v>
          </cell>
          <cell r="BL122">
            <v>275</v>
          </cell>
        </row>
        <row r="123">
          <cell r="AF123">
            <v>42</v>
          </cell>
          <cell r="BL123">
            <v>187</v>
          </cell>
        </row>
        <row r="124">
          <cell r="AF124">
            <v>38</v>
          </cell>
          <cell r="BL124">
            <v>134</v>
          </cell>
        </row>
        <row r="125">
          <cell r="AF125">
            <v>36</v>
          </cell>
          <cell r="BL125">
            <v>69</v>
          </cell>
        </row>
        <row r="126">
          <cell r="AF126">
            <v>33</v>
          </cell>
          <cell r="BL126">
            <v>2</v>
          </cell>
        </row>
        <row r="127">
          <cell r="AF127">
            <v>35</v>
          </cell>
          <cell r="BL127">
            <v>126</v>
          </cell>
        </row>
        <row r="128">
          <cell r="AF128">
            <v>45</v>
          </cell>
          <cell r="BL128">
            <v>46</v>
          </cell>
        </row>
        <row r="129">
          <cell r="AF129">
            <v>63</v>
          </cell>
          <cell r="BL129">
            <v>75</v>
          </cell>
        </row>
        <row r="130">
          <cell r="AF130">
            <v>70</v>
          </cell>
          <cell r="BL130">
            <v>293</v>
          </cell>
        </row>
        <row r="131">
          <cell r="AF131">
            <v>73</v>
          </cell>
          <cell r="BL131">
            <v>330</v>
          </cell>
        </row>
        <row r="132">
          <cell r="AF132">
            <v>76</v>
          </cell>
          <cell r="BL132">
            <v>325</v>
          </cell>
        </row>
        <row r="133">
          <cell r="AF133">
            <v>77</v>
          </cell>
          <cell r="BL133">
            <v>631</v>
          </cell>
        </row>
        <row r="134">
          <cell r="AF134">
            <v>79</v>
          </cell>
          <cell r="BL134">
            <v>414</v>
          </cell>
        </row>
        <row r="135">
          <cell r="AF135">
            <v>75</v>
          </cell>
          <cell r="BL135">
            <v>333</v>
          </cell>
        </row>
        <row r="136">
          <cell r="AF136">
            <v>71</v>
          </cell>
          <cell r="BL136">
            <v>213</v>
          </cell>
        </row>
        <row r="137">
          <cell r="AF137">
            <v>66</v>
          </cell>
          <cell r="BL137">
            <v>214</v>
          </cell>
        </row>
        <row r="138">
          <cell r="AF138">
            <v>64</v>
          </cell>
          <cell r="BL138">
            <v>93</v>
          </cell>
        </row>
        <row r="139">
          <cell r="AF139">
            <v>65</v>
          </cell>
          <cell r="BL139">
            <v>270</v>
          </cell>
        </row>
        <row r="140">
          <cell r="AF140">
            <v>67</v>
          </cell>
          <cell r="BL140">
            <v>408</v>
          </cell>
        </row>
        <row r="141">
          <cell r="AF141">
            <v>71</v>
          </cell>
          <cell r="BL141">
            <v>355</v>
          </cell>
        </row>
        <row r="142">
          <cell r="AF142">
            <v>82</v>
          </cell>
          <cell r="BL142">
            <v>257</v>
          </cell>
        </row>
        <row r="143">
          <cell r="AF143">
            <v>70</v>
          </cell>
          <cell r="BL143">
            <v>403</v>
          </cell>
        </row>
        <row r="144">
          <cell r="AF144">
            <v>63</v>
          </cell>
          <cell r="BL144">
            <v>358</v>
          </cell>
        </row>
        <row r="145">
          <cell r="AF145">
            <v>56</v>
          </cell>
          <cell r="BL145">
            <v>254</v>
          </cell>
        </row>
        <row r="146">
          <cell r="AF146">
            <v>46</v>
          </cell>
          <cell r="BL146">
            <v>228</v>
          </cell>
        </row>
        <row r="147">
          <cell r="AF147">
            <v>41</v>
          </cell>
          <cell r="BL147">
            <v>45</v>
          </cell>
        </row>
        <row r="148">
          <cell r="AF148">
            <v>38</v>
          </cell>
          <cell r="BL148">
            <v>6</v>
          </cell>
        </row>
        <row r="149">
          <cell r="AF149">
            <v>37</v>
          </cell>
          <cell r="BL149">
            <v>104</v>
          </cell>
        </row>
        <row r="150">
          <cell r="AF150">
            <v>35</v>
          </cell>
          <cell r="BL150">
            <v>24</v>
          </cell>
        </row>
        <row r="151">
          <cell r="AF151">
            <v>36</v>
          </cell>
          <cell r="BL151">
            <v>103</v>
          </cell>
        </row>
        <row r="152">
          <cell r="AF152">
            <v>41</v>
          </cell>
          <cell r="BL152">
            <v>135</v>
          </cell>
        </row>
        <row r="153">
          <cell r="AF153">
            <v>60</v>
          </cell>
          <cell r="BL153">
            <v>187</v>
          </cell>
        </row>
        <row r="154">
          <cell r="AF154">
            <v>72</v>
          </cell>
          <cell r="BL154">
            <v>172</v>
          </cell>
        </row>
        <row r="155">
          <cell r="AF155">
            <v>79</v>
          </cell>
          <cell r="BL155">
            <v>210</v>
          </cell>
        </row>
        <row r="156">
          <cell r="AF156">
            <v>81</v>
          </cell>
          <cell r="BL156">
            <v>392</v>
          </cell>
        </row>
        <row r="157">
          <cell r="AF157">
            <v>73</v>
          </cell>
          <cell r="BL157">
            <v>570</v>
          </cell>
        </row>
        <row r="158">
          <cell r="AF158">
            <v>70</v>
          </cell>
          <cell r="BL158">
            <v>331</v>
          </cell>
        </row>
        <row r="159">
          <cell r="AF159">
            <v>71</v>
          </cell>
          <cell r="BL159">
            <v>270</v>
          </cell>
        </row>
        <row r="160">
          <cell r="AF160">
            <v>64</v>
          </cell>
          <cell r="BL160">
            <v>369</v>
          </cell>
        </row>
        <row r="161">
          <cell r="AF161">
            <v>60</v>
          </cell>
          <cell r="BL161">
            <v>123</v>
          </cell>
        </row>
        <row r="162">
          <cell r="AF162">
            <v>59</v>
          </cell>
          <cell r="BL162">
            <v>125</v>
          </cell>
        </row>
        <row r="163">
          <cell r="AF163">
            <v>57</v>
          </cell>
          <cell r="BL163">
            <v>435</v>
          </cell>
        </row>
        <row r="164">
          <cell r="AF164">
            <v>61</v>
          </cell>
          <cell r="BL164">
            <v>381</v>
          </cell>
        </row>
        <row r="165">
          <cell r="AF165">
            <v>72</v>
          </cell>
          <cell r="BL165">
            <v>164</v>
          </cell>
        </row>
        <row r="166">
          <cell r="AF166">
            <v>75</v>
          </cell>
          <cell r="BL166">
            <v>320</v>
          </cell>
        </row>
        <row r="167">
          <cell r="AF167">
            <v>63</v>
          </cell>
          <cell r="BL167">
            <v>556</v>
          </cell>
        </row>
        <row r="168">
          <cell r="AF168">
            <v>59</v>
          </cell>
          <cell r="BL168">
            <v>176</v>
          </cell>
        </row>
        <row r="169">
          <cell r="AF169">
            <v>52</v>
          </cell>
          <cell r="BL169">
            <v>296</v>
          </cell>
        </row>
        <row r="170">
          <cell r="AF170">
            <v>42</v>
          </cell>
          <cell r="BL170">
            <v>410</v>
          </cell>
        </row>
        <row r="171">
          <cell r="AF171">
            <v>39</v>
          </cell>
          <cell r="BL171">
            <v>35</v>
          </cell>
        </row>
        <row r="172">
          <cell r="AF172">
            <v>33</v>
          </cell>
          <cell r="BL172">
            <v>1</v>
          </cell>
        </row>
        <row r="173">
          <cell r="AF173">
            <v>31</v>
          </cell>
          <cell r="BL173">
            <v>0</v>
          </cell>
        </row>
        <row r="174">
          <cell r="AF174">
            <v>32</v>
          </cell>
          <cell r="BL174">
            <v>0</v>
          </cell>
        </row>
        <row r="175">
          <cell r="AF175">
            <v>36</v>
          </cell>
          <cell r="BL175">
            <v>1</v>
          </cell>
        </row>
        <row r="176">
          <cell r="AF176">
            <v>45</v>
          </cell>
          <cell r="BL176">
            <v>75</v>
          </cell>
        </row>
        <row r="177">
          <cell r="AF177">
            <v>64</v>
          </cell>
          <cell r="BL177">
            <v>169</v>
          </cell>
        </row>
        <row r="178">
          <cell r="AF178">
            <v>73</v>
          </cell>
          <cell r="BL178">
            <v>350</v>
          </cell>
        </row>
        <row r="179">
          <cell r="AF179">
            <v>72</v>
          </cell>
          <cell r="BL179">
            <v>552</v>
          </cell>
        </row>
        <row r="180">
          <cell r="AF180">
            <v>71</v>
          </cell>
          <cell r="BL180">
            <v>388</v>
          </cell>
        </row>
        <row r="181">
          <cell r="AF181">
            <v>64</v>
          </cell>
          <cell r="BL181">
            <v>354</v>
          </cell>
        </row>
        <row r="182">
          <cell r="AF182">
            <v>62</v>
          </cell>
          <cell r="BL182">
            <v>412</v>
          </cell>
        </row>
        <row r="183">
          <cell r="AF183">
            <v>62</v>
          </cell>
          <cell r="BL183">
            <v>404</v>
          </cell>
        </row>
        <row r="184">
          <cell r="AF184">
            <v>58</v>
          </cell>
          <cell r="BL184">
            <v>191</v>
          </cell>
        </row>
        <row r="185">
          <cell r="AF185">
            <v>57</v>
          </cell>
          <cell r="BL185">
            <v>194</v>
          </cell>
        </row>
        <row r="186">
          <cell r="AF186">
            <v>52</v>
          </cell>
          <cell r="BL186">
            <v>222</v>
          </cell>
        </row>
        <row r="187">
          <cell r="AF187">
            <v>53</v>
          </cell>
          <cell r="BL187">
            <v>106</v>
          </cell>
        </row>
        <row r="188">
          <cell r="AF188">
            <v>52</v>
          </cell>
          <cell r="BL188">
            <v>119</v>
          </cell>
        </row>
        <row r="189">
          <cell r="AF189">
            <v>56</v>
          </cell>
          <cell r="BL189">
            <v>325</v>
          </cell>
        </row>
        <row r="190">
          <cell r="AF190">
            <v>60</v>
          </cell>
          <cell r="BL190">
            <v>411</v>
          </cell>
        </row>
        <row r="191">
          <cell r="AF191">
            <v>52</v>
          </cell>
          <cell r="BL191">
            <v>395</v>
          </cell>
        </row>
        <row r="192">
          <cell r="AF192">
            <v>47</v>
          </cell>
          <cell r="BL192">
            <v>365</v>
          </cell>
        </row>
        <row r="193">
          <cell r="AF193">
            <v>41</v>
          </cell>
          <cell r="BL193">
            <v>243</v>
          </cell>
        </row>
        <row r="194">
          <cell r="AF194">
            <v>39</v>
          </cell>
          <cell r="BL194">
            <v>381</v>
          </cell>
        </row>
        <row r="195">
          <cell r="AF195">
            <v>33</v>
          </cell>
          <cell r="BL195">
            <v>305</v>
          </cell>
        </row>
        <row r="196">
          <cell r="AF196">
            <v>31</v>
          </cell>
          <cell r="BL196">
            <v>87</v>
          </cell>
        </row>
        <row r="197">
          <cell r="AF197">
            <v>29</v>
          </cell>
          <cell r="BL197">
            <v>62</v>
          </cell>
        </row>
        <row r="198">
          <cell r="AF198">
            <v>27</v>
          </cell>
          <cell r="BL198">
            <v>110</v>
          </cell>
        </row>
        <row r="199">
          <cell r="AF199">
            <v>28</v>
          </cell>
          <cell r="BL199">
            <v>102</v>
          </cell>
        </row>
        <row r="200">
          <cell r="AF200">
            <v>39</v>
          </cell>
          <cell r="BL200">
            <v>59</v>
          </cell>
        </row>
        <row r="201">
          <cell r="AF201">
            <v>57</v>
          </cell>
          <cell r="BL201">
            <v>75</v>
          </cell>
        </row>
        <row r="202">
          <cell r="AF202">
            <v>65</v>
          </cell>
          <cell r="BL202">
            <v>275</v>
          </cell>
        </row>
        <row r="203">
          <cell r="AF203">
            <v>74</v>
          </cell>
          <cell r="BL203">
            <v>472</v>
          </cell>
        </row>
        <row r="204">
          <cell r="AF204">
            <v>67</v>
          </cell>
          <cell r="BL204">
            <v>371</v>
          </cell>
        </row>
        <row r="205">
          <cell r="AF205">
            <v>61</v>
          </cell>
          <cell r="BL205">
            <v>300</v>
          </cell>
        </row>
        <row r="206">
          <cell r="AF206">
            <v>57</v>
          </cell>
          <cell r="BL206">
            <v>503</v>
          </cell>
        </row>
        <row r="207">
          <cell r="AF207">
            <v>59</v>
          </cell>
          <cell r="BL207">
            <v>253</v>
          </cell>
        </row>
        <row r="208">
          <cell r="AF208">
            <v>57</v>
          </cell>
          <cell r="BL208">
            <v>231</v>
          </cell>
        </row>
        <row r="209">
          <cell r="AF209">
            <v>53</v>
          </cell>
          <cell r="BL209">
            <v>112</v>
          </cell>
        </row>
        <row r="210">
          <cell r="AF210">
            <v>48</v>
          </cell>
          <cell r="BL210">
            <v>153</v>
          </cell>
        </row>
        <row r="211">
          <cell r="AF211">
            <v>50</v>
          </cell>
          <cell r="BL211">
            <v>350</v>
          </cell>
        </row>
        <row r="212">
          <cell r="AF212">
            <v>57</v>
          </cell>
          <cell r="BL212">
            <v>246</v>
          </cell>
        </row>
        <row r="213">
          <cell r="AF213">
            <v>66</v>
          </cell>
          <cell r="BL213">
            <v>238</v>
          </cell>
        </row>
        <row r="214">
          <cell r="AF214">
            <v>66</v>
          </cell>
          <cell r="BL214">
            <v>332</v>
          </cell>
        </row>
        <row r="215">
          <cell r="AF215">
            <v>61</v>
          </cell>
          <cell r="BL215">
            <v>528</v>
          </cell>
        </row>
        <row r="216">
          <cell r="AF216">
            <v>57</v>
          </cell>
          <cell r="BL216">
            <v>336</v>
          </cell>
        </row>
        <row r="217">
          <cell r="AF217">
            <v>49</v>
          </cell>
          <cell r="BL217">
            <v>248</v>
          </cell>
        </row>
        <row r="218">
          <cell r="AF218">
            <v>43</v>
          </cell>
          <cell r="BL218">
            <v>369</v>
          </cell>
        </row>
        <row r="219">
          <cell r="AF219">
            <v>37</v>
          </cell>
          <cell r="BL219">
            <v>51</v>
          </cell>
        </row>
        <row r="220">
          <cell r="AF220">
            <v>32</v>
          </cell>
          <cell r="BL220">
            <v>103</v>
          </cell>
        </row>
        <row r="221">
          <cell r="AF221">
            <v>29</v>
          </cell>
          <cell r="BL221">
            <v>68</v>
          </cell>
        </row>
        <row r="222">
          <cell r="AF222">
            <v>28</v>
          </cell>
          <cell r="BL222">
            <v>135</v>
          </cell>
        </row>
        <row r="223">
          <cell r="AF223">
            <v>27</v>
          </cell>
          <cell r="BL223">
            <v>0</v>
          </cell>
        </row>
        <row r="224">
          <cell r="AF224">
            <v>37</v>
          </cell>
          <cell r="BL224">
            <v>11</v>
          </cell>
        </row>
        <row r="225">
          <cell r="AF225">
            <v>52</v>
          </cell>
          <cell r="BL225">
            <v>97</v>
          </cell>
        </row>
        <row r="226">
          <cell r="AF226">
            <v>62</v>
          </cell>
          <cell r="BL226">
            <v>289</v>
          </cell>
        </row>
        <row r="227">
          <cell r="AF227">
            <v>65</v>
          </cell>
          <cell r="BL227">
            <v>473</v>
          </cell>
        </row>
        <row r="228">
          <cell r="AF228">
            <v>58</v>
          </cell>
          <cell r="BL228">
            <v>452</v>
          </cell>
        </row>
        <row r="229">
          <cell r="AF229">
            <v>57</v>
          </cell>
          <cell r="BL229">
            <v>367</v>
          </cell>
        </row>
        <row r="230">
          <cell r="AF230">
            <v>50</v>
          </cell>
          <cell r="BL230">
            <v>450</v>
          </cell>
        </row>
        <row r="231">
          <cell r="AF231">
            <v>50</v>
          </cell>
          <cell r="BL231">
            <v>255</v>
          </cell>
        </row>
        <row r="232">
          <cell r="AF232">
            <v>50</v>
          </cell>
          <cell r="BL232">
            <v>224</v>
          </cell>
        </row>
        <row r="233">
          <cell r="AF233">
            <v>50</v>
          </cell>
          <cell r="BL233">
            <v>201</v>
          </cell>
        </row>
        <row r="234">
          <cell r="AF234">
            <v>44</v>
          </cell>
          <cell r="BL234">
            <v>116</v>
          </cell>
        </row>
        <row r="235">
          <cell r="AF235">
            <v>50</v>
          </cell>
          <cell r="BL235">
            <v>224</v>
          </cell>
        </row>
        <row r="236">
          <cell r="AF236">
            <v>61</v>
          </cell>
          <cell r="BL236">
            <v>304</v>
          </cell>
        </row>
        <row r="237">
          <cell r="AF237">
            <v>58</v>
          </cell>
          <cell r="BL237">
            <v>259</v>
          </cell>
        </row>
        <row r="238">
          <cell r="AF238">
            <v>61</v>
          </cell>
          <cell r="BL238">
            <v>298</v>
          </cell>
        </row>
        <row r="239">
          <cell r="AF239">
            <v>56</v>
          </cell>
          <cell r="BL239">
            <v>542</v>
          </cell>
        </row>
        <row r="240">
          <cell r="AF240">
            <v>48</v>
          </cell>
          <cell r="BL240">
            <v>260</v>
          </cell>
        </row>
        <row r="241">
          <cell r="AF241">
            <v>37</v>
          </cell>
          <cell r="BL241">
            <v>187</v>
          </cell>
        </row>
        <row r="242">
          <cell r="AF242">
            <v>29</v>
          </cell>
          <cell r="BL242">
            <v>475</v>
          </cell>
        </row>
        <row r="243">
          <cell r="AF243">
            <v>27</v>
          </cell>
          <cell r="BL243">
            <v>201</v>
          </cell>
        </row>
        <row r="244">
          <cell r="AF244">
            <v>25</v>
          </cell>
          <cell r="BL244">
            <v>75</v>
          </cell>
        </row>
        <row r="245">
          <cell r="AF245">
            <v>25</v>
          </cell>
          <cell r="BL245">
            <v>171</v>
          </cell>
        </row>
        <row r="246">
          <cell r="AF246">
            <v>25</v>
          </cell>
          <cell r="BL246">
            <v>26</v>
          </cell>
        </row>
        <row r="247">
          <cell r="AF247">
            <v>26</v>
          </cell>
          <cell r="BL247">
            <v>0</v>
          </cell>
        </row>
        <row r="248">
          <cell r="AF248">
            <v>39</v>
          </cell>
          <cell r="BL248">
            <v>19</v>
          </cell>
        </row>
        <row r="249">
          <cell r="AF249">
            <v>59</v>
          </cell>
          <cell r="BL249">
            <v>75</v>
          </cell>
        </row>
        <row r="250">
          <cell r="AF250">
            <v>64</v>
          </cell>
          <cell r="BL250">
            <v>202</v>
          </cell>
        </row>
        <row r="251">
          <cell r="AF251">
            <v>67</v>
          </cell>
          <cell r="BL251">
            <v>487</v>
          </cell>
        </row>
        <row r="252">
          <cell r="AF252">
            <v>65</v>
          </cell>
          <cell r="BL252">
            <v>265</v>
          </cell>
        </row>
        <row r="253">
          <cell r="AF253">
            <v>73</v>
          </cell>
          <cell r="BL253">
            <v>454</v>
          </cell>
        </row>
        <row r="254">
          <cell r="AF254">
            <v>72</v>
          </cell>
          <cell r="BL254">
            <v>512</v>
          </cell>
        </row>
        <row r="255">
          <cell r="AF255">
            <v>72</v>
          </cell>
          <cell r="BL255">
            <v>232</v>
          </cell>
        </row>
        <row r="256">
          <cell r="AF256">
            <v>65</v>
          </cell>
          <cell r="BL256">
            <v>212</v>
          </cell>
        </row>
        <row r="257">
          <cell r="AF257">
            <v>66</v>
          </cell>
          <cell r="BL257">
            <v>212</v>
          </cell>
        </row>
        <row r="258">
          <cell r="AF258">
            <v>62</v>
          </cell>
          <cell r="BL258">
            <v>333</v>
          </cell>
        </row>
        <row r="259">
          <cell r="AF259">
            <v>61</v>
          </cell>
          <cell r="BL259">
            <v>285</v>
          </cell>
        </row>
        <row r="260">
          <cell r="AF260">
            <v>66</v>
          </cell>
          <cell r="BL260">
            <v>192</v>
          </cell>
        </row>
        <row r="261">
          <cell r="AF261">
            <v>79</v>
          </cell>
          <cell r="BL261">
            <v>315</v>
          </cell>
        </row>
        <row r="262">
          <cell r="AF262">
            <v>82</v>
          </cell>
          <cell r="BL262">
            <v>351</v>
          </cell>
        </row>
        <row r="263">
          <cell r="AF263">
            <v>73</v>
          </cell>
          <cell r="BL263">
            <v>478</v>
          </cell>
        </row>
        <row r="264">
          <cell r="AF264">
            <v>63</v>
          </cell>
          <cell r="BL264">
            <v>337</v>
          </cell>
        </row>
        <row r="265">
          <cell r="AF265">
            <v>56</v>
          </cell>
          <cell r="BL265">
            <v>296</v>
          </cell>
        </row>
        <row r="266">
          <cell r="AF266">
            <v>47</v>
          </cell>
          <cell r="BL266">
            <v>515</v>
          </cell>
        </row>
        <row r="267">
          <cell r="AF267">
            <v>43</v>
          </cell>
          <cell r="BL267">
            <v>166</v>
          </cell>
        </row>
        <row r="268">
          <cell r="AF268">
            <v>40</v>
          </cell>
          <cell r="BL268">
            <v>82</v>
          </cell>
        </row>
        <row r="269">
          <cell r="AF269">
            <v>38</v>
          </cell>
          <cell r="BL269">
            <v>76</v>
          </cell>
        </row>
        <row r="270">
          <cell r="AF270">
            <v>39</v>
          </cell>
          <cell r="BL270">
            <v>92</v>
          </cell>
        </row>
        <row r="271">
          <cell r="AF271">
            <v>39</v>
          </cell>
          <cell r="BL271">
            <v>75</v>
          </cell>
        </row>
        <row r="272">
          <cell r="AF272">
            <v>50</v>
          </cell>
          <cell r="BL272">
            <v>95</v>
          </cell>
        </row>
        <row r="273">
          <cell r="AF273">
            <v>67</v>
          </cell>
          <cell r="BL273">
            <v>309</v>
          </cell>
        </row>
        <row r="274">
          <cell r="AF274">
            <v>77</v>
          </cell>
          <cell r="BL274">
            <v>312</v>
          </cell>
        </row>
        <row r="275">
          <cell r="AF275">
            <v>76</v>
          </cell>
          <cell r="BL275">
            <v>348</v>
          </cell>
        </row>
        <row r="276">
          <cell r="AF276">
            <v>67</v>
          </cell>
          <cell r="BL276">
            <v>397</v>
          </cell>
        </row>
        <row r="277">
          <cell r="AF277">
            <v>68</v>
          </cell>
          <cell r="BL277">
            <v>480</v>
          </cell>
        </row>
        <row r="278">
          <cell r="AF278">
            <v>63</v>
          </cell>
          <cell r="BL278">
            <v>335</v>
          </cell>
        </row>
        <row r="279">
          <cell r="AF279">
            <v>61</v>
          </cell>
          <cell r="BL279">
            <v>374</v>
          </cell>
        </row>
        <row r="280">
          <cell r="AF280">
            <v>60</v>
          </cell>
          <cell r="BL280">
            <v>314</v>
          </cell>
        </row>
        <row r="281">
          <cell r="AF281">
            <v>58</v>
          </cell>
          <cell r="BL281">
            <v>315</v>
          </cell>
        </row>
        <row r="282">
          <cell r="AF282">
            <v>56</v>
          </cell>
          <cell r="BL282">
            <v>159</v>
          </cell>
        </row>
        <row r="283">
          <cell r="AF283">
            <v>52</v>
          </cell>
          <cell r="BL283">
            <v>258</v>
          </cell>
        </row>
        <row r="284">
          <cell r="AF284">
            <v>58</v>
          </cell>
          <cell r="BL284">
            <v>149</v>
          </cell>
        </row>
        <row r="285">
          <cell r="AF285">
            <v>69</v>
          </cell>
          <cell r="BL285">
            <v>279</v>
          </cell>
        </row>
        <row r="286">
          <cell r="AF286">
            <v>71</v>
          </cell>
          <cell r="BL286">
            <v>261</v>
          </cell>
        </row>
        <row r="287">
          <cell r="AF287">
            <v>65</v>
          </cell>
          <cell r="BL287">
            <v>490</v>
          </cell>
        </row>
        <row r="288">
          <cell r="AF288">
            <v>59</v>
          </cell>
          <cell r="BL288">
            <v>485</v>
          </cell>
        </row>
        <row r="289">
          <cell r="AF289">
            <v>51</v>
          </cell>
          <cell r="BL289">
            <v>270</v>
          </cell>
        </row>
        <row r="290">
          <cell r="AF290">
            <v>43</v>
          </cell>
          <cell r="BL290">
            <v>162</v>
          </cell>
        </row>
        <row r="291">
          <cell r="AF291">
            <v>38</v>
          </cell>
          <cell r="BL291">
            <v>333</v>
          </cell>
        </row>
        <row r="292">
          <cell r="AF292">
            <v>34</v>
          </cell>
          <cell r="BL292">
            <v>138</v>
          </cell>
        </row>
        <row r="293">
          <cell r="AF293">
            <v>32</v>
          </cell>
          <cell r="BL293">
            <v>15</v>
          </cell>
        </row>
        <row r="294">
          <cell r="AF294">
            <v>32</v>
          </cell>
          <cell r="BL294">
            <v>5</v>
          </cell>
        </row>
        <row r="295">
          <cell r="AF295">
            <v>33</v>
          </cell>
          <cell r="BL295">
            <v>106</v>
          </cell>
        </row>
        <row r="296">
          <cell r="AF296">
            <v>45</v>
          </cell>
          <cell r="BL296">
            <v>50</v>
          </cell>
        </row>
        <row r="297">
          <cell r="AF297">
            <v>64</v>
          </cell>
          <cell r="BL297">
            <v>84</v>
          </cell>
        </row>
        <row r="298">
          <cell r="AF298">
            <v>71</v>
          </cell>
          <cell r="BL298">
            <v>124</v>
          </cell>
        </row>
        <row r="299">
          <cell r="AF299">
            <v>72</v>
          </cell>
          <cell r="BL299">
            <v>460</v>
          </cell>
        </row>
        <row r="300">
          <cell r="AF300">
            <v>70</v>
          </cell>
          <cell r="BL300">
            <v>347</v>
          </cell>
        </row>
        <row r="301">
          <cell r="AF301">
            <v>72</v>
          </cell>
          <cell r="BL301">
            <v>379</v>
          </cell>
        </row>
        <row r="302">
          <cell r="AF302">
            <v>67</v>
          </cell>
          <cell r="BL302">
            <v>585</v>
          </cell>
        </row>
        <row r="303">
          <cell r="AF303">
            <v>64</v>
          </cell>
          <cell r="BL303">
            <v>231</v>
          </cell>
        </row>
        <row r="304">
          <cell r="AF304">
            <v>59</v>
          </cell>
          <cell r="BL304">
            <v>310</v>
          </cell>
        </row>
        <row r="305">
          <cell r="AF305">
            <v>57</v>
          </cell>
          <cell r="BL305">
            <v>287</v>
          </cell>
        </row>
        <row r="306">
          <cell r="AF306">
            <v>55</v>
          </cell>
          <cell r="BL306">
            <v>589</v>
          </cell>
        </row>
        <row r="307">
          <cell r="AF307">
            <v>56</v>
          </cell>
          <cell r="BL307">
            <v>214</v>
          </cell>
        </row>
        <row r="308">
          <cell r="AF308">
            <v>66</v>
          </cell>
          <cell r="BL308">
            <v>128</v>
          </cell>
        </row>
        <row r="309">
          <cell r="AF309">
            <v>76</v>
          </cell>
          <cell r="BL309">
            <v>245</v>
          </cell>
        </row>
        <row r="310">
          <cell r="AF310">
            <v>73</v>
          </cell>
          <cell r="BL310">
            <v>383</v>
          </cell>
        </row>
        <row r="311">
          <cell r="AF311">
            <v>65</v>
          </cell>
          <cell r="BL311">
            <v>292</v>
          </cell>
        </row>
        <row r="312">
          <cell r="AF312">
            <v>59</v>
          </cell>
          <cell r="BL312">
            <v>436</v>
          </cell>
        </row>
        <row r="313">
          <cell r="AF313">
            <v>51</v>
          </cell>
          <cell r="BL313">
            <v>323</v>
          </cell>
        </row>
        <row r="314">
          <cell r="AF314">
            <v>44</v>
          </cell>
          <cell r="BL314">
            <v>341</v>
          </cell>
        </row>
        <row r="315">
          <cell r="AF315">
            <v>38</v>
          </cell>
          <cell r="BL315">
            <v>56</v>
          </cell>
        </row>
        <row r="316">
          <cell r="AF316">
            <v>34</v>
          </cell>
          <cell r="BL316">
            <v>15</v>
          </cell>
        </row>
        <row r="317">
          <cell r="AF317">
            <v>32</v>
          </cell>
          <cell r="BL317">
            <v>9</v>
          </cell>
        </row>
        <row r="318">
          <cell r="AF318">
            <v>32</v>
          </cell>
          <cell r="BL318">
            <v>62</v>
          </cell>
        </row>
        <row r="319">
          <cell r="AF319">
            <v>33</v>
          </cell>
          <cell r="BL319">
            <v>0</v>
          </cell>
        </row>
        <row r="320">
          <cell r="AF320">
            <v>45</v>
          </cell>
          <cell r="BL320">
            <v>72</v>
          </cell>
        </row>
        <row r="321">
          <cell r="AF321">
            <v>63</v>
          </cell>
          <cell r="BL321">
            <v>224</v>
          </cell>
        </row>
        <row r="322">
          <cell r="AF322">
            <v>75</v>
          </cell>
          <cell r="BL322">
            <v>114</v>
          </cell>
        </row>
        <row r="323">
          <cell r="AF323">
            <v>79</v>
          </cell>
          <cell r="BL323">
            <v>314</v>
          </cell>
        </row>
        <row r="324">
          <cell r="AF324">
            <v>88</v>
          </cell>
          <cell r="BL324">
            <v>340</v>
          </cell>
        </row>
        <row r="325">
          <cell r="AF325">
            <v>81</v>
          </cell>
          <cell r="BL325">
            <v>410</v>
          </cell>
        </row>
        <row r="326">
          <cell r="AF326">
            <v>74</v>
          </cell>
          <cell r="BL326">
            <v>476</v>
          </cell>
        </row>
        <row r="327">
          <cell r="AF327">
            <v>78</v>
          </cell>
          <cell r="BL327">
            <v>340</v>
          </cell>
        </row>
        <row r="328">
          <cell r="AF328">
            <v>68</v>
          </cell>
          <cell r="BL328">
            <v>286</v>
          </cell>
        </row>
        <row r="329">
          <cell r="AF329">
            <v>63</v>
          </cell>
          <cell r="BL329">
            <v>203</v>
          </cell>
        </row>
        <row r="330">
          <cell r="AF330">
            <v>58</v>
          </cell>
          <cell r="BL330">
            <v>191</v>
          </cell>
        </row>
        <row r="331">
          <cell r="AF331">
            <v>61</v>
          </cell>
          <cell r="BL331">
            <v>229</v>
          </cell>
        </row>
        <row r="332">
          <cell r="AF332">
            <v>73</v>
          </cell>
          <cell r="BL332">
            <v>225</v>
          </cell>
        </row>
        <row r="333">
          <cell r="AF333">
            <v>79</v>
          </cell>
          <cell r="BL333">
            <v>268</v>
          </cell>
        </row>
        <row r="334">
          <cell r="AF334">
            <v>80</v>
          </cell>
          <cell r="BL334">
            <v>253</v>
          </cell>
        </row>
        <row r="335">
          <cell r="AF335">
            <v>71</v>
          </cell>
          <cell r="BL335">
            <v>283</v>
          </cell>
        </row>
        <row r="336">
          <cell r="AF336">
            <v>65</v>
          </cell>
          <cell r="BL336">
            <v>536</v>
          </cell>
        </row>
        <row r="337">
          <cell r="AF337">
            <v>54</v>
          </cell>
          <cell r="BL337">
            <v>459</v>
          </cell>
        </row>
        <row r="338">
          <cell r="AF338">
            <v>51</v>
          </cell>
          <cell r="BL338">
            <v>185</v>
          </cell>
        </row>
        <row r="339">
          <cell r="AF339">
            <v>45</v>
          </cell>
          <cell r="BL339">
            <v>93</v>
          </cell>
        </row>
        <row r="340">
          <cell r="AF340">
            <v>39</v>
          </cell>
          <cell r="BL340">
            <v>19</v>
          </cell>
        </row>
        <row r="341">
          <cell r="AF341">
            <v>26</v>
          </cell>
          <cell r="BL341">
            <v>14</v>
          </cell>
        </row>
        <row r="342">
          <cell r="AF342">
            <v>28</v>
          </cell>
          <cell r="BL342">
            <v>0</v>
          </cell>
        </row>
        <row r="343">
          <cell r="AF343">
            <v>34</v>
          </cell>
          <cell r="BL343">
            <v>29</v>
          </cell>
        </row>
        <row r="344">
          <cell r="AF344">
            <v>43</v>
          </cell>
          <cell r="BL344">
            <v>145</v>
          </cell>
        </row>
        <row r="345">
          <cell r="AF345">
            <v>62</v>
          </cell>
          <cell r="BL345">
            <v>156</v>
          </cell>
        </row>
        <row r="346">
          <cell r="AF346">
            <v>66</v>
          </cell>
          <cell r="BL346">
            <v>278</v>
          </cell>
        </row>
        <row r="347">
          <cell r="AF347">
            <v>76</v>
          </cell>
          <cell r="BL347">
            <v>218</v>
          </cell>
        </row>
        <row r="348">
          <cell r="AF348">
            <v>76</v>
          </cell>
          <cell r="BL348">
            <v>405</v>
          </cell>
        </row>
        <row r="349">
          <cell r="AF349">
            <v>59</v>
          </cell>
          <cell r="BL349">
            <v>581</v>
          </cell>
        </row>
        <row r="350">
          <cell r="AF350">
            <v>66</v>
          </cell>
          <cell r="BL350">
            <v>340</v>
          </cell>
        </row>
        <row r="351">
          <cell r="AF351">
            <v>63</v>
          </cell>
          <cell r="BL351">
            <v>174</v>
          </cell>
        </row>
        <row r="352">
          <cell r="AF352">
            <v>57</v>
          </cell>
          <cell r="BL352">
            <v>430</v>
          </cell>
        </row>
        <row r="353">
          <cell r="AF353">
            <v>57</v>
          </cell>
          <cell r="BL353">
            <v>159</v>
          </cell>
        </row>
        <row r="354">
          <cell r="AF354">
            <v>56</v>
          </cell>
          <cell r="BL354">
            <v>179</v>
          </cell>
        </row>
        <row r="355">
          <cell r="AF355">
            <v>54</v>
          </cell>
          <cell r="BL355">
            <v>291</v>
          </cell>
        </row>
        <row r="356">
          <cell r="AF356">
            <v>65</v>
          </cell>
          <cell r="BL356">
            <v>299</v>
          </cell>
        </row>
        <row r="357">
          <cell r="AF357">
            <v>68</v>
          </cell>
          <cell r="BL357">
            <v>343</v>
          </cell>
        </row>
        <row r="358">
          <cell r="AF358">
            <v>76</v>
          </cell>
          <cell r="BL358">
            <v>138</v>
          </cell>
        </row>
        <row r="359">
          <cell r="AF359">
            <v>62</v>
          </cell>
          <cell r="BL359">
            <v>434</v>
          </cell>
        </row>
        <row r="360">
          <cell r="AF360">
            <v>55</v>
          </cell>
          <cell r="BL360">
            <v>571</v>
          </cell>
        </row>
        <row r="361">
          <cell r="AF361">
            <v>49</v>
          </cell>
          <cell r="BL361">
            <v>346</v>
          </cell>
        </row>
        <row r="362">
          <cell r="AF362">
            <v>44</v>
          </cell>
          <cell r="BL362">
            <v>133</v>
          </cell>
        </row>
        <row r="363">
          <cell r="AF363">
            <v>39</v>
          </cell>
          <cell r="BL363">
            <v>70</v>
          </cell>
        </row>
        <row r="364">
          <cell r="AF364">
            <v>35</v>
          </cell>
          <cell r="BL364">
            <v>130</v>
          </cell>
        </row>
        <row r="365">
          <cell r="AF365">
            <v>33</v>
          </cell>
          <cell r="BL365">
            <v>0</v>
          </cell>
        </row>
        <row r="366">
          <cell r="AF366">
            <v>31</v>
          </cell>
          <cell r="BL366">
            <v>33</v>
          </cell>
        </row>
        <row r="367">
          <cell r="AF367">
            <v>33</v>
          </cell>
          <cell r="BL367">
            <v>17</v>
          </cell>
        </row>
        <row r="368">
          <cell r="AF368">
            <v>39</v>
          </cell>
          <cell r="BL368">
            <v>23</v>
          </cell>
        </row>
        <row r="369">
          <cell r="AF369">
            <v>62</v>
          </cell>
          <cell r="BL369">
            <v>223</v>
          </cell>
        </row>
        <row r="370">
          <cell r="AF370">
            <v>74</v>
          </cell>
          <cell r="BL370">
            <v>112</v>
          </cell>
        </row>
        <row r="371">
          <cell r="AF371">
            <v>72</v>
          </cell>
          <cell r="BL371">
            <v>420</v>
          </cell>
        </row>
        <row r="372">
          <cell r="AF372">
            <v>74</v>
          </cell>
          <cell r="BL372">
            <v>684</v>
          </cell>
        </row>
        <row r="373">
          <cell r="AF373">
            <v>65</v>
          </cell>
          <cell r="BL373">
            <v>501</v>
          </cell>
        </row>
        <row r="374">
          <cell r="AF374">
            <v>63</v>
          </cell>
          <cell r="BL374">
            <v>299</v>
          </cell>
        </row>
        <row r="375">
          <cell r="AF375">
            <v>58</v>
          </cell>
          <cell r="BL375">
            <v>186</v>
          </cell>
        </row>
        <row r="376">
          <cell r="AF376">
            <v>55</v>
          </cell>
          <cell r="BL376">
            <v>372</v>
          </cell>
        </row>
        <row r="377">
          <cell r="AF377">
            <v>56</v>
          </cell>
          <cell r="BL377">
            <v>140</v>
          </cell>
        </row>
        <row r="378">
          <cell r="AF378">
            <v>57</v>
          </cell>
          <cell r="BL378">
            <v>187</v>
          </cell>
        </row>
        <row r="379">
          <cell r="AF379">
            <v>55</v>
          </cell>
          <cell r="BL379">
            <v>157</v>
          </cell>
        </row>
        <row r="380">
          <cell r="AF380">
            <v>59</v>
          </cell>
          <cell r="BL380">
            <v>222</v>
          </cell>
        </row>
        <row r="381">
          <cell r="AF381">
            <v>95</v>
          </cell>
          <cell r="BL381">
            <v>560</v>
          </cell>
        </row>
        <row r="382">
          <cell r="AF382">
            <v>99</v>
          </cell>
          <cell r="BL382">
            <v>245</v>
          </cell>
        </row>
        <row r="383">
          <cell r="AF383">
            <v>92</v>
          </cell>
          <cell r="BL383">
            <v>259</v>
          </cell>
        </row>
        <row r="384">
          <cell r="AF384">
            <v>80</v>
          </cell>
          <cell r="BL384">
            <v>585</v>
          </cell>
        </row>
        <row r="385">
          <cell r="AF385">
            <v>75</v>
          </cell>
          <cell r="BL385">
            <v>460</v>
          </cell>
        </row>
        <row r="386">
          <cell r="AF386">
            <v>66</v>
          </cell>
          <cell r="BL386">
            <v>427</v>
          </cell>
        </row>
        <row r="387">
          <cell r="AF387">
            <v>63</v>
          </cell>
          <cell r="BL387">
            <v>219</v>
          </cell>
        </row>
        <row r="388">
          <cell r="AF388">
            <v>60</v>
          </cell>
          <cell r="BL388">
            <v>82</v>
          </cell>
        </row>
        <row r="389">
          <cell r="AF389">
            <v>56</v>
          </cell>
          <cell r="BL389">
            <v>69</v>
          </cell>
        </row>
        <row r="390">
          <cell r="AF390">
            <v>56</v>
          </cell>
          <cell r="BL390">
            <v>80</v>
          </cell>
        </row>
        <row r="391">
          <cell r="AF391">
            <v>58</v>
          </cell>
          <cell r="BL391">
            <v>169</v>
          </cell>
        </row>
        <row r="392">
          <cell r="AF392">
            <v>68</v>
          </cell>
          <cell r="BL392">
            <v>100</v>
          </cell>
        </row>
        <row r="393">
          <cell r="AF393">
            <v>89</v>
          </cell>
          <cell r="BL393">
            <v>147</v>
          </cell>
        </row>
        <row r="394">
          <cell r="AF394">
            <v>98</v>
          </cell>
          <cell r="BL394">
            <v>306</v>
          </cell>
        </row>
        <row r="395">
          <cell r="AF395">
            <v>95</v>
          </cell>
          <cell r="BL395">
            <v>271</v>
          </cell>
        </row>
        <row r="396">
          <cell r="AF396">
            <v>94</v>
          </cell>
          <cell r="BL396">
            <v>324</v>
          </cell>
        </row>
        <row r="397">
          <cell r="AF397">
            <v>89</v>
          </cell>
          <cell r="BL397">
            <v>659</v>
          </cell>
        </row>
        <row r="398">
          <cell r="AF398">
            <v>91</v>
          </cell>
          <cell r="BL398">
            <v>386</v>
          </cell>
        </row>
        <row r="399">
          <cell r="AF399">
            <v>87</v>
          </cell>
          <cell r="BL399">
            <v>292</v>
          </cell>
        </row>
        <row r="400">
          <cell r="AF400">
            <v>84</v>
          </cell>
          <cell r="BL400">
            <v>253</v>
          </cell>
        </row>
        <row r="401">
          <cell r="AF401">
            <v>87</v>
          </cell>
          <cell r="BL401">
            <v>238</v>
          </cell>
        </row>
        <row r="402">
          <cell r="AF402">
            <v>83</v>
          </cell>
          <cell r="BL402">
            <v>295</v>
          </cell>
        </row>
        <row r="403">
          <cell r="AF403">
            <v>81</v>
          </cell>
          <cell r="BL403">
            <v>275</v>
          </cell>
        </row>
        <row r="404">
          <cell r="AF404">
            <v>86</v>
          </cell>
          <cell r="BL404">
            <v>234</v>
          </cell>
        </row>
        <row r="405">
          <cell r="AF405">
            <v>98</v>
          </cell>
          <cell r="BL405">
            <v>334</v>
          </cell>
        </row>
        <row r="406">
          <cell r="AF406">
            <v>97</v>
          </cell>
          <cell r="BL406">
            <v>587</v>
          </cell>
        </row>
        <row r="407">
          <cell r="AF407">
            <v>88</v>
          </cell>
          <cell r="BL407">
            <v>329</v>
          </cell>
        </row>
        <row r="408">
          <cell r="AF408">
            <v>87</v>
          </cell>
          <cell r="BL408">
            <v>427</v>
          </cell>
        </row>
        <row r="409">
          <cell r="AF409">
            <v>76</v>
          </cell>
          <cell r="BL409">
            <v>385</v>
          </cell>
        </row>
        <row r="410">
          <cell r="AF410">
            <v>70</v>
          </cell>
          <cell r="BL410">
            <v>199</v>
          </cell>
        </row>
        <row r="411">
          <cell r="AF411">
            <v>65</v>
          </cell>
          <cell r="BL411">
            <v>85</v>
          </cell>
        </row>
        <row r="412">
          <cell r="AF412">
            <v>61</v>
          </cell>
          <cell r="BL412">
            <v>160</v>
          </cell>
        </row>
        <row r="413">
          <cell r="AF413">
            <v>58</v>
          </cell>
          <cell r="BL413">
            <v>135</v>
          </cell>
        </row>
        <row r="414">
          <cell r="AF414">
            <v>58</v>
          </cell>
          <cell r="BL414">
            <v>60</v>
          </cell>
        </row>
        <row r="415">
          <cell r="AF415">
            <v>60</v>
          </cell>
          <cell r="BL415">
            <v>68</v>
          </cell>
        </row>
        <row r="416">
          <cell r="AF416">
            <v>68</v>
          </cell>
          <cell r="BL416">
            <v>169</v>
          </cell>
        </row>
        <row r="417">
          <cell r="AF417">
            <v>91</v>
          </cell>
          <cell r="BL417">
            <v>261</v>
          </cell>
        </row>
        <row r="418">
          <cell r="AF418">
            <v>102</v>
          </cell>
          <cell r="BL418">
            <v>389</v>
          </cell>
        </row>
        <row r="419">
          <cell r="AF419">
            <v>96</v>
          </cell>
          <cell r="BL419">
            <v>342</v>
          </cell>
        </row>
        <row r="420">
          <cell r="AF420">
            <v>95</v>
          </cell>
          <cell r="BL420">
            <v>305</v>
          </cell>
        </row>
        <row r="421">
          <cell r="AF421">
            <v>94</v>
          </cell>
          <cell r="BL421">
            <v>513</v>
          </cell>
        </row>
        <row r="422">
          <cell r="AF422">
            <v>88</v>
          </cell>
          <cell r="BL422">
            <v>619</v>
          </cell>
        </row>
        <row r="423">
          <cell r="AF423">
            <v>89</v>
          </cell>
          <cell r="BL423">
            <v>286</v>
          </cell>
        </row>
        <row r="424">
          <cell r="AF424">
            <v>88</v>
          </cell>
          <cell r="BL424">
            <v>172</v>
          </cell>
        </row>
        <row r="425">
          <cell r="AF425">
            <v>85</v>
          </cell>
          <cell r="BL425">
            <v>348</v>
          </cell>
        </row>
        <row r="426">
          <cell r="AF426">
            <v>81</v>
          </cell>
          <cell r="BL426">
            <v>245</v>
          </cell>
        </row>
        <row r="427">
          <cell r="AF427">
            <v>79</v>
          </cell>
          <cell r="BL427">
            <v>271</v>
          </cell>
        </row>
        <row r="428">
          <cell r="AF428">
            <v>89</v>
          </cell>
          <cell r="BL428">
            <v>165</v>
          </cell>
        </row>
        <row r="429">
          <cell r="AF429">
            <v>102</v>
          </cell>
          <cell r="BL429">
            <v>153</v>
          </cell>
        </row>
        <row r="430">
          <cell r="AF430">
            <v>98</v>
          </cell>
          <cell r="BL430">
            <v>440</v>
          </cell>
        </row>
        <row r="431">
          <cell r="AF431">
            <v>88</v>
          </cell>
          <cell r="BL431">
            <v>537</v>
          </cell>
        </row>
        <row r="432">
          <cell r="AF432">
            <v>80</v>
          </cell>
          <cell r="BL432">
            <v>386</v>
          </cell>
        </row>
        <row r="433">
          <cell r="AF433">
            <v>76</v>
          </cell>
          <cell r="BL433">
            <v>363</v>
          </cell>
        </row>
        <row r="434">
          <cell r="AF434">
            <v>70</v>
          </cell>
          <cell r="BL434">
            <v>251</v>
          </cell>
        </row>
        <row r="435">
          <cell r="AF435">
            <v>64</v>
          </cell>
          <cell r="BL435">
            <v>167</v>
          </cell>
        </row>
        <row r="436">
          <cell r="AF436">
            <v>60</v>
          </cell>
          <cell r="BL436">
            <v>117</v>
          </cell>
        </row>
        <row r="437">
          <cell r="AF437">
            <v>58</v>
          </cell>
          <cell r="BL437">
            <v>169</v>
          </cell>
        </row>
        <row r="438">
          <cell r="AF438">
            <v>58</v>
          </cell>
          <cell r="BL438">
            <v>160</v>
          </cell>
        </row>
        <row r="439">
          <cell r="AF439">
            <v>57</v>
          </cell>
          <cell r="BL439">
            <v>65</v>
          </cell>
        </row>
        <row r="440">
          <cell r="AF440">
            <v>66</v>
          </cell>
          <cell r="BL440">
            <v>101</v>
          </cell>
        </row>
        <row r="441">
          <cell r="AF441">
            <v>86</v>
          </cell>
          <cell r="BL441">
            <v>279</v>
          </cell>
        </row>
        <row r="442">
          <cell r="AF442">
            <v>97</v>
          </cell>
          <cell r="BL442">
            <v>475</v>
          </cell>
        </row>
        <row r="443">
          <cell r="AF443">
            <v>93</v>
          </cell>
          <cell r="BL443">
            <v>355</v>
          </cell>
        </row>
        <row r="444">
          <cell r="AF444">
            <v>73</v>
          </cell>
          <cell r="BL444">
            <v>164</v>
          </cell>
        </row>
        <row r="445">
          <cell r="AF445">
            <v>73</v>
          </cell>
          <cell r="BL445">
            <v>365</v>
          </cell>
        </row>
        <row r="446">
          <cell r="AF446">
            <v>68</v>
          </cell>
          <cell r="BL446">
            <v>505</v>
          </cell>
        </row>
        <row r="447">
          <cell r="AF447">
            <v>66</v>
          </cell>
          <cell r="BL447">
            <v>292</v>
          </cell>
        </row>
        <row r="448">
          <cell r="AF448">
            <v>63</v>
          </cell>
          <cell r="BL448">
            <v>290</v>
          </cell>
        </row>
        <row r="449">
          <cell r="AF449">
            <v>62</v>
          </cell>
          <cell r="BL449">
            <v>133</v>
          </cell>
        </row>
        <row r="450">
          <cell r="AF450">
            <v>64</v>
          </cell>
          <cell r="BL450">
            <v>208</v>
          </cell>
        </row>
        <row r="451">
          <cell r="AF451">
            <v>60</v>
          </cell>
          <cell r="BL451">
            <v>303</v>
          </cell>
        </row>
        <row r="452">
          <cell r="AF452">
            <v>67</v>
          </cell>
          <cell r="BL452">
            <v>391</v>
          </cell>
        </row>
        <row r="453">
          <cell r="AF453">
            <v>100</v>
          </cell>
          <cell r="BL453">
            <v>299</v>
          </cell>
        </row>
        <row r="454">
          <cell r="AF454">
            <v>75</v>
          </cell>
          <cell r="BL454">
            <v>225</v>
          </cell>
        </row>
        <row r="455">
          <cell r="AF455">
            <v>61</v>
          </cell>
          <cell r="BL455">
            <v>603</v>
          </cell>
        </row>
        <row r="456">
          <cell r="AF456">
            <v>59</v>
          </cell>
          <cell r="BL456">
            <v>308</v>
          </cell>
        </row>
        <row r="457">
          <cell r="AF457">
            <v>52</v>
          </cell>
          <cell r="BL457">
            <v>296</v>
          </cell>
        </row>
        <row r="458">
          <cell r="AF458">
            <v>48</v>
          </cell>
          <cell r="BL458">
            <v>188</v>
          </cell>
        </row>
        <row r="459">
          <cell r="AF459">
            <v>41</v>
          </cell>
          <cell r="BL459">
            <v>271</v>
          </cell>
        </row>
        <row r="460">
          <cell r="AF460">
            <v>39</v>
          </cell>
          <cell r="BL460">
            <v>38</v>
          </cell>
        </row>
        <row r="461">
          <cell r="AF461">
            <v>36</v>
          </cell>
          <cell r="BL461">
            <v>27</v>
          </cell>
        </row>
        <row r="462">
          <cell r="AF462">
            <v>37</v>
          </cell>
          <cell r="BL462">
            <v>1</v>
          </cell>
        </row>
        <row r="463">
          <cell r="AF463">
            <v>38</v>
          </cell>
          <cell r="BL463">
            <v>6</v>
          </cell>
        </row>
        <row r="464">
          <cell r="AF464">
            <v>48</v>
          </cell>
          <cell r="BL464">
            <v>45</v>
          </cell>
        </row>
        <row r="465">
          <cell r="AF465">
            <v>63</v>
          </cell>
          <cell r="BL465">
            <v>81</v>
          </cell>
        </row>
        <row r="466">
          <cell r="AF466">
            <v>64</v>
          </cell>
          <cell r="BL466">
            <v>137</v>
          </cell>
        </row>
        <row r="467">
          <cell r="AF467">
            <v>70</v>
          </cell>
          <cell r="BL467">
            <v>389</v>
          </cell>
        </row>
        <row r="468">
          <cell r="AF468">
            <v>71</v>
          </cell>
          <cell r="BL468">
            <v>471</v>
          </cell>
        </row>
        <row r="469">
          <cell r="AF469">
            <v>67</v>
          </cell>
          <cell r="BL469">
            <v>378</v>
          </cell>
        </row>
        <row r="470">
          <cell r="AF470">
            <v>67</v>
          </cell>
          <cell r="BL470">
            <v>559</v>
          </cell>
        </row>
        <row r="471">
          <cell r="AF471">
            <v>69</v>
          </cell>
          <cell r="BL471">
            <v>422</v>
          </cell>
        </row>
        <row r="472">
          <cell r="AF472">
            <v>63</v>
          </cell>
          <cell r="BL472">
            <v>259</v>
          </cell>
        </row>
        <row r="473">
          <cell r="AF473">
            <v>63</v>
          </cell>
          <cell r="BL473">
            <v>237</v>
          </cell>
        </row>
        <row r="474">
          <cell r="AF474">
            <v>57</v>
          </cell>
          <cell r="BL474">
            <v>272</v>
          </cell>
        </row>
        <row r="475">
          <cell r="AF475">
            <v>61</v>
          </cell>
          <cell r="BL475">
            <v>153</v>
          </cell>
        </row>
        <row r="476">
          <cell r="AF476">
            <v>74</v>
          </cell>
          <cell r="BL476">
            <v>169</v>
          </cell>
        </row>
        <row r="477">
          <cell r="AF477">
            <v>79</v>
          </cell>
          <cell r="BL477">
            <v>188</v>
          </cell>
        </row>
        <row r="478">
          <cell r="AF478">
            <v>78</v>
          </cell>
          <cell r="BL478">
            <v>315</v>
          </cell>
        </row>
        <row r="479">
          <cell r="AF479">
            <v>68</v>
          </cell>
          <cell r="BL479">
            <v>421</v>
          </cell>
        </row>
        <row r="480">
          <cell r="AF480">
            <v>58</v>
          </cell>
          <cell r="BL480">
            <v>510</v>
          </cell>
        </row>
        <row r="481">
          <cell r="AF481">
            <v>53</v>
          </cell>
          <cell r="BL481">
            <v>361</v>
          </cell>
        </row>
        <row r="482">
          <cell r="AF482">
            <v>45</v>
          </cell>
          <cell r="BL482">
            <v>305</v>
          </cell>
        </row>
        <row r="483">
          <cell r="AF483">
            <v>40</v>
          </cell>
          <cell r="BL483">
            <v>125</v>
          </cell>
        </row>
        <row r="484">
          <cell r="AF484">
            <v>37</v>
          </cell>
          <cell r="BL484">
            <v>23</v>
          </cell>
        </row>
        <row r="485">
          <cell r="AF485">
            <v>35</v>
          </cell>
          <cell r="BL485">
            <v>14</v>
          </cell>
        </row>
        <row r="486">
          <cell r="AF486">
            <v>33</v>
          </cell>
          <cell r="BL486">
            <v>55</v>
          </cell>
        </row>
        <row r="487">
          <cell r="AF487">
            <v>36</v>
          </cell>
          <cell r="BL487">
            <v>70</v>
          </cell>
        </row>
        <row r="488">
          <cell r="AF488">
            <v>45</v>
          </cell>
          <cell r="BL488">
            <v>91</v>
          </cell>
        </row>
        <row r="489">
          <cell r="AF489">
            <v>64</v>
          </cell>
          <cell r="BL489">
            <v>152</v>
          </cell>
        </row>
        <row r="490">
          <cell r="AF490">
            <v>73</v>
          </cell>
          <cell r="BL490">
            <v>91</v>
          </cell>
        </row>
        <row r="491">
          <cell r="AF491">
            <v>73</v>
          </cell>
          <cell r="BL491">
            <v>255</v>
          </cell>
        </row>
        <row r="492">
          <cell r="AF492">
            <v>76</v>
          </cell>
          <cell r="BL492">
            <v>464</v>
          </cell>
        </row>
        <row r="493">
          <cell r="AF493">
            <v>70</v>
          </cell>
          <cell r="BL493">
            <v>161</v>
          </cell>
        </row>
        <row r="494">
          <cell r="AF494">
            <v>68</v>
          </cell>
          <cell r="BL494">
            <v>361</v>
          </cell>
        </row>
        <row r="495">
          <cell r="AF495">
            <v>67</v>
          </cell>
          <cell r="BL495">
            <v>541</v>
          </cell>
        </row>
        <row r="496">
          <cell r="AF496">
            <v>63</v>
          </cell>
          <cell r="BL496">
            <v>220</v>
          </cell>
        </row>
        <row r="497">
          <cell r="AF497">
            <v>59</v>
          </cell>
          <cell r="BL497">
            <v>294</v>
          </cell>
        </row>
        <row r="498">
          <cell r="AF498">
            <v>59</v>
          </cell>
          <cell r="BL498">
            <v>325</v>
          </cell>
        </row>
        <row r="499">
          <cell r="AF499">
            <v>64</v>
          </cell>
          <cell r="BL499">
            <v>299</v>
          </cell>
        </row>
        <row r="500">
          <cell r="AF500">
            <v>69</v>
          </cell>
          <cell r="BL500">
            <v>146</v>
          </cell>
        </row>
        <row r="501">
          <cell r="AF501">
            <v>81</v>
          </cell>
          <cell r="BL501">
            <v>147</v>
          </cell>
        </row>
        <row r="502">
          <cell r="AF502">
            <v>83</v>
          </cell>
          <cell r="BL502">
            <v>319</v>
          </cell>
        </row>
        <row r="503">
          <cell r="AF503">
            <v>65</v>
          </cell>
          <cell r="BL503">
            <v>628</v>
          </cell>
        </row>
        <row r="504">
          <cell r="AF504">
            <v>59</v>
          </cell>
          <cell r="BL504">
            <v>462</v>
          </cell>
        </row>
        <row r="505">
          <cell r="AF505">
            <v>52</v>
          </cell>
          <cell r="BL505">
            <v>234</v>
          </cell>
        </row>
        <row r="506">
          <cell r="AF506">
            <v>46</v>
          </cell>
          <cell r="BL506">
            <v>312</v>
          </cell>
        </row>
        <row r="507">
          <cell r="AF507">
            <v>37</v>
          </cell>
          <cell r="BL507">
            <v>59</v>
          </cell>
        </row>
        <row r="508">
          <cell r="AF508">
            <v>34</v>
          </cell>
          <cell r="BL508">
            <v>159</v>
          </cell>
        </row>
        <row r="509">
          <cell r="AF509">
            <v>33</v>
          </cell>
          <cell r="BL509">
            <v>93</v>
          </cell>
        </row>
        <row r="510">
          <cell r="AF510">
            <v>35</v>
          </cell>
          <cell r="BL510">
            <v>20</v>
          </cell>
        </row>
        <row r="511">
          <cell r="AF511">
            <v>37</v>
          </cell>
          <cell r="BL511">
            <v>37</v>
          </cell>
        </row>
        <row r="512">
          <cell r="AF512">
            <v>50</v>
          </cell>
          <cell r="BL512">
            <v>44</v>
          </cell>
        </row>
        <row r="513">
          <cell r="AF513">
            <v>73</v>
          </cell>
          <cell r="BL513">
            <v>173</v>
          </cell>
        </row>
        <row r="514">
          <cell r="AF514">
            <v>80</v>
          </cell>
          <cell r="BL514">
            <v>471</v>
          </cell>
        </row>
        <row r="515">
          <cell r="AF515">
            <v>76</v>
          </cell>
          <cell r="BL515">
            <v>467</v>
          </cell>
        </row>
        <row r="516">
          <cell r="AF516">
            <v>72</v>
          </cell>
          <cell r="BL516">
            <v>278</v>
          </cell>
        </row>
        <row r="517">
          <cell r="AF517">
            <v>76</v>
          </cell>
          <cell r="BL517">
            <v>353</v>
          </cell>
        </row>
        <row r="518">
          <cell r="AF518">
            <v>69</v>
          </cell>
          <cell r="BL518">
            <v>273</v>
          </cell>
        </row>
        <row r="519">
          <cell r="AF519">
            <v>68</v>
          </cell>
          <cell r="BL519">
            <v>470</v>
          </cell>
        </row>
        <row r="520">
          <cell r="AF520">
            <v>64</v>
          </cell>
          <cell r="BL520">
            <v>164</v>
          </cell>
        </row>
        <row r="521">
          <cell r="AF521">
            <v>62</v>
          </cell>
          <cell r="BL521">
            <v>129</v>
          </cell>
        </row>
        <row r="522">
          <cell r="AF522">
            <v>60</v>
          </cell>
          <cell r="BL522">
            <v>193</v>
          </cell>
        </row>
        <row r="523">
          <cell r="AF523">
            <v>60</v>
          </cell>
          <cell r="BL523">
            <v>272</v>
          </cell>
        </row>
        <row r="524">
          <cell r="AF524">
            <v>66</v>
          </cell>
          <cell r="BL524">
            <v>523</v>
          </cell>
        </row>
        <row r="525">
          <cell r="AF525">
            <v>78</v>
          </cell>
          <cell r="BL525">
            <v>437</v>
          </cell>
        </row>
        <row r="526">
          <cell r="AF526">
            <v>82</v>
          </cell>
          <cell r="BL526">
            <v>160</v>
          </cell>
        </row>
        <row r="527">
          <cell r="AF527">
            <v>67</v>
          </cell>
          <cell r="BL527">
            <v>381</v>
          </cell>
        </row>
        <row r="528">
          <cell r="AF528">
            <v>57</v>
          </cell>
          <cell r="BL528">
            <v>557</v>
          </cell>
        </row>
        <row r="529">
          <cell r="AF529">
            <v>50</v>
          </cell>
          <cell r="BL529">
            <v>372</v>
          </cell>
        </row>
        <row r="530">
          <cell r="AF530">
            <v>46</v>
          </cell>
          <cell r="BL530">
            <v>258</v>
          </cell>
        </row>
        <row r="531">
          <cell r="AF531">
            <v>43</v>
          </cell>
          <cell r="BL531">
            <v>180</v>
          </cell>
        </row>
        <row r="532">
          <cell r="AF532">
            <v>39</v>
          </cell>
          <cell r="BL532">
            <v>74</v>
          </cell>
        </row>
        <row r="533">
          <cell r="AF533">
            <v>37</v>
          </cell>
          <cell r="BL533">
            <v>1</v>
          </cell>
        </row>
        <row r="534">
          <cell r="AF534">
            <v>35</v>
          </cell>
          <cell r="BL534">
            <v>148</v>
          </cell>
        </row>
        <row r="535">
          <cell r="AF535">
            <v>37</v>
          </cell>
          <cell r="BL535">
            <v>28</v>
          </cell>
        </row>
        <row r="536">
          <cell r="AF536">
            <v>49</v>
          </cell>
          <cell r="BL536">
            <v>46</v>
          </cell>
        </row>
        <row r="537">
          <cell r="AF537">
            <v>67</v>
          </cell>
          <cell r="BL537">
            <v>110</v>
          </cell>
        </row>
        <row r="538">
          <cell r="AF538">
            <v>79</v>
          </cell>
          <cell r="BL538">
            <v>219</v>
          </cell>
        </row>
        <row r="539">
          <cell r="AF539">
            <v>74</v>
          </cell>
          <cell r="BL539">
            <v>454</v>
          </cell>
        </row>
        <row r="540">
          <cell r="AF540">
            <v>69</v>
          </cell>
          <cell r="BL540">
            <v>658</v>
          </cell>
        </row>
        <row r="541">
          <cell r="AF541">
            <v>69</v>
          </cell>
          <cell r="BL541">
            <v>523</v>
          </cell>
        </row>
        <row r="542">
          <cell r="AF542">
            <v>65</v>
          </cell>
          <cell r="BL542">
            <v>302</v>
          </cell>
        </row>
        <row r="543">
          <cell r="AF543">
            <v>69</v>
          </cell>
          <cell r="BL543">
            <v>316</v>
          </cell>
        </row>
        <row r="544">
          <cell r="AF544">
            <v>63</v>
          </cell>
          <cell r="BL544">
            <v>299</v>
          </cell>
        </row>
        <row r="545">
          <cell r="AF545">
            <v>59</v>
          </cell>
          <cell r="BL545">
            <v>147</v>
          </cell>
        </row>
        <row r="546">
          <cell r="AF546">
            <v>60</v>
          </cell>
          <cell r="BL546">
            <v>174</v>
          </cell>
        </row>
        <row r="547">
          <cell r="AF547">
            <v>62</v>
          </cell>
          <cell r="BL547">
            <v>219</v>
          </cell>
        </row>
        <row r="548">
          <cell r="AF548">
            <v>68</v>
          </cell>
          <cell r="BL548">
            <v>188</v>
          </cell>
        </row>
        <row r="549">
          <cell r="AF549">
            <v>76</v>
          </cell>
          <cell r="BL549">
            <v>487</v>
          </cell>
        </row>
        <row r="550">
          <cell r="AF550">
            <v>80</v>
          </cell>
          <cell r="BL550">
            <v>409</v>
          </cell>
        </row>
        <row r="551">
          <cell r="AF551">
            <v>66</v>
          </cell>
          <cell r="BL551">
            <v>193</v>
          </cell>
        </row>
        <row r="552">
          <cell r="AF552">
            <v>61</v>
          </cell>
          <cell r="BL552">
            <v>512</v>
          </cell>
        </row>
        <row r="553">
          <cell r="AF553">
            <v>53</v>
          </cell>
          <cell r="BL553">
            <v>465</v>
          </cell>
        </row>
        <row r="554">
          <cell r="AF554">
            <v>47</v>
          </cell>
          <cell r="BL554">
            <v>304</v>
          </cell>
        </row>
        <row r="555">
          <cell r="AF555">
            <v>39</v>
          </cell>
          <cell r="BL555">
            <v>245</v>
          </cell>
        </row>
        <row r="556">
          <cell r="AF556">
            <v>36</v>
          </cell>
          <cell r="BL556">
            <v>105</v>
          </cell>
        </row>
        <row r="557">
          <cell r="AF557">
            <v>33</v>
          </cell>
          <cell r="BL557">
            <v>53</v>
          </cell>
        </row>
        <row r="558">
          <cell r="AF558">
            <v>35</v>
          </cell>
          <cell r="BL558">
            <v>0</v>
          </cell>
        </row>
        <row r="559">
          <cell r="AF559">
            <v>35</v>
          </cell>
          <cell r="BL559">
            <v>0</v>
          </cell>
        </row>
        <row r="560">
          <cell r="AF560">
            <v>44</v>
          </cell>
          <cell r="BL560">
            <v>42</v>
          </cell>
        </row>
        <row r="561">
          <cell r="AF561">
            <v>70</v>
          </cell>
          <cell r="BL561">
            <v>222</v>
          </cell>
        </row>
        <row r="562">
          <cell r="AF562">
            <v>82</v>
          </cell>
          <cell r="BL562">
            <v>335</v>
          </cell>
        </row>
        <row r="563">
          <cell r="AF563">
            <v>78</v>
          </cell>
          <cell r="BL563">
            <v>176</v>
          </cell>
        </row>
        <row r="564">
          <cell r="AF564">
            <v>69</v>
          </cell>
          <cell r="BL564">
            <v>382</v>
          </cell>
        </row>
        <row r="565">
          <cell r="AF565">
            <v>68</v>
          </cell>
          <cell r="BL565">
            <v>449</v>
          </cell>
        </row>
        <row r="566">
          <cell r="AF566">
            <v>65</v>
          </cell>
          <cell r="BL566">
            <v>594</v>
          </cell>
        </row>
        <row r="567">
          <cell r="AF567">
            <v>66</v>
          </cell>
          <cell r="BL567">
            <v>291</v>
          </cell>
        </row>
        <row r="568">
          <cell r="AF568">
            <v>65</v>
          </cell>
          <cell r="BL568">
            <v>192</v>
          </cell>
        </row>
        <row r="569">
          <cell r="AF569">
            <v>61</v>
          </cell>
          <cell r="BL569">
            <v>143</v>
          </cell>
        </row>
        <row r="570">
          <cell r="AF570">
            <v>56</v>
          </cell>
          <cell r="BL570">
            <v>267</v>
          </cell>
        </row>
        <row r="571">
          <cell r="AF571">
            <v>57</v>
          </cell>
          <cell r="BL571">
            <v>282</v>
          </cell>
        </row>
        <row r="572">
          <cell r="AF572">
            <v>68</v>
          </cell>
          <cell r="BL572">
            <v>406</v>
          </cell>
        </row>
        <row r="573">
          <cell r="AF573">
            <v>79</v>
          </cell>
          <cell r="BL573">
            <v>183</v>
          </cell>
        </row>
        <row r="574">
          <cell r="AF574">
            <v>77</v>
          </cell>
          <cell r="BL574">
            <v>430</v>
          </cell>
        </row>
        <row r="575">
          <cell r="AF575">
            <v>66</v>
          </cell>
          <cell r="BL575">
            <v>403</v>
          </cell>
        </row>
        <row r="576">
          <cell r="AF576">
            <v>60</v>
          </cell>
          <cell r="BL576">
            <v>365</v>
          </cell>
        </row>
        <row r="577">
          <cell r="AF577">
            <v>52</v>
          </cell>
          <cell r="BL577">
            <v>311</v>
          </cell>
        </row>
        <row r="578">
          <cell r="AF578">
            <v>47</v>
          </cell>
          <cell r="BL578">
            <v>210</v>
          </cell>
        </row>
        <row r="579">
          <cell r="AF579">
            <v>45</v>
          </cell>
          <cell r="BL579">
            <v>97</v>
          </cell>
        </row>
        <row r="580">
          <cell r="AF580">
            <v>45</v>
          </cell>
          <cell r="BL580">
            <v>163</v>
          </cell>
        </row>
        <row r="581">
          <cell r="AF581">
            <v>39</v>
          </cell>
          <cell r="BL581">
            <v>62</v>
          </cell>
        </row>
        <row r="582">
          <cell r="AF582">
            <v>36</v>
          </cell>
          <cell r="BL582">
            <v>127</v>
          </cell>
        </row>
        <row r="583">
          <cell r="AF583">
            <v>37</v>
          </cell>
          <cell r="BL583">
            <v>122</v>
          </cell>
        </row>
        <row r="584">
          <cell r="AF584">
            <v>47</v>
          </cell>
          <cell r="BL584">
            <v>47</v>
          </cell>
        </row>
        <row r="585">
          <cell r="AF585">
            <v>68</v>
          </cell>
          <cell r="BL585">
            <v>165</v>
          </cell>
        </row>
        <row r="586">
          <cell r="AF586">
            <v>81</v>
          </cell>
          <cell r="BL586">
            <v>425</v>
          </cell>
        </row>
        <row r="587">
          <cell r="AF587">
            <v>72</v>
          </cell>
          <cell r="BL587">
            <v>502</v>
          </cell>
        </row>
        <row r="588">
          <cell r="AF588">
            <v>74</v>
          </cell>
          <cell r="BL588">
            <v>276</v>
          </cell>
        </row>
        <row r="589">
          <cell r="AF589">
            <v>68</v>
          </cell>
          <cell r="BL589">
            <v>393</v>
          </cell>
        </row>
        <row r="590">
          <cell r="AF590">
            <v>64</v>
          </cell>
          <cell r="BL590">
            <v>537</v>
          </cell>
        </row>
        <row r="591">
          <cell r="AF591">
            <v>70</v>
          </cell>
          <cell r="BL591">
            <v>300</v>
          </cell>
        </row>
        <row r="592">
          <cell r="AF592">
            <v>65</v>
          </cell>
          <cell r="BL592">
            <v>369</v>
          </cell>
        </row>
        <row r="593">
          <cell r="AF593">
            <v>64</v>
          </cell>
          <cell r="BL593">
            <v>135</v>
          </cell>
        </row>
        <row r="594">
          <cell r="AF594">
            <v>61</v>
          </cell>
          <cell r="BL594">
            <v>192</v>
          </cell>
        </row>
        <row r="595">
          <cell r="AF595">
            <v>60</v>
          </cell>
          <cell r="BL595">
            <v>258</v>
          </cell>
        </row>
        <row r="596">
          <cell r="AF596">
            <v>70</v>
          </cell>
          <cell r="BL596">
            <v>156</v>
          </cell>
        </row>
        <row r="597">
          <cell r="AF597">
            <v>71</v>
          </cell>
          <cell r="BL597">
            <v>345</v>
          </cell>
        </row>
        <row r="598">
          <cell r="AF598">
            <v>76</v>
          </cell>
          <cell r="BL598">
            <v>264</v>
          </cell>
        </row>
        <row r="599">
          <cell r="AF599">
            <v>65</v>
          </cell>
          <cell r="BL599">
            <v>341</v>
          </cell>
        </row>
        <row r="600">
          <cell r="AF600">
            <v>58</v>
          </cell>
          <cell r="BL600">
            <v>559</v>
          </cell>
        </row>
        <row r="601">
          <cell r="AF601">
            <v>51</v>
          </cell>
          <cell r="BL601">
            <v>549</v>
          </cell>
        </row>
        <row r="602">
          <cell r="AF602">
            <v>47</v>
          </cell>
          <cell r="BL602">
            <v>300</v>
          </cell>
        </row>
        <row r="603">
          <cell r="AF603">
            <v>42</v>
          </cell>
          <cell r="BL603">
            <v>108</v>
          </cell>
        </row>
        <row r="604">
          <cell r="AF604">
            <v>40</v>
          </cell>
          <cell r="BL604">
            <v>129</v>
          </cell>
        </row>
        <row r="605">
          <cell r="AF605">
            <v>36</v>
          </cell>
          <cell r="BL605">
            <v>60</v>
          </cell>
        </row>
        <row r="606">
          <cell r="AF606">
            <v>35</v>
          </cell>
          <cell r="BL606">
            <v>14</v>
          </cell>
        </row>
        <row r="607">
          <cell r="AF607">
            <v>36</v>
          </cell>
          <cell r="BL607">
            <v>19</v>
          </cell>
        </row>
        <row r="608">
          <cell r="AF608">
            <v>43</v>
          </cell>
          <cell r="BL608">
            <v>40</v>
          </cell>
        </row>
        <row r="609">
          <cell r="AF609">
            <v>59</v>
          </cell>
          <cell r="BL609">
            <v>196</v>
          </cell>
        </row>
        <row r="610">
          <cell r="AF610">
            <v>75</v>
          </cell>
          <cell r="BL610">
            <v>417</v>
          </cell>
        </row>
        <row r="611">
          <cell r="AF611">
            <v>66</v>
          </cell>
          <cell r="BL611">
            <v>322</v>
          </cell>
        </row>
        <row r="612">
          <cell r="AF612">
            <v>59</v>
          </cell>
          <cell r="BL612">
            <v>304</v>
          </cell>
        </row>
        <row r="613">
          <cell r="AF613">
            <v>59</v>
          </cell>
          <cell r="BL613">
            <v>195</v>
          </cell>
        </row>
        <row r="614">
          <cell r="AF614">
            <v>58</v>
          </cell>
          <cell r="BL614">
            <v>363</v>
          </cell>
        </row>
        <row r="615">
          <cell r="AF615">
            <v>63</v>
          </cell>
          <cell r="BL615">
            <v>369</v>
          </cell>
        </row>
        <row r="616">
          <cell r="AF616">
            <v>54</v>
          </cell>
          <cell r="BL616">
            <v>206</v>
          </cell>
        </row>
        <row r="617">
          <cell r="AF617">
            <v>54</v>
          </cell>
          <cell r="BL617">
            <v>141</v>
          </cell>
        </row>
        <row r="618">
          <cell r="AF618">
            <v>56</v>
          </cell>
          <cell r="BL618">
            <v>150</v>
          </cell>
        </row>
        <row r="619">
          <cell r="AF619">
            <v>52</v>
          </cell>
          <cell r="BL619">
            <v>223</v>
          </cell>
        </row>
        <row r="620">
          <cell r="AF620">
            <v>57</v>
          </cell>
          <cell r="BL620">
            <v>206</v>
          </cell>
        </row>
        <row r="621">
          <cell r="AF621">
            <v>65</v>
          </cell>
          <cell r="BL621">
            <v>202</v>
          </cell>
        </row>
        <row r="622">
          <cell r="AF622">
            <v>63</v>
          </cell>
          <cell r="BL622">
            <v>295</v>
          </cell>
        </row>
        <row r="623">
          <cell r="AF623">
            <v>54</v>
          </cell>
          <cell r="BL623">
            <v>239</v>
          </cell>
        </row>
        <row r="624">
          <cell r="AF624">
            <v>60</v>
          </cell>
          <cell r="BL624">
            <v>327</v>
          </cell>
        </row>
        <row r="625">
          <cell r="AF625">
            <v>46</v>
          </cell>
          <cell r="BL625">
            <v>544</v>
          </cell>
        </row>
        <row r="626">
          <cell r="AF626">
            <v>41</v>
          </cell>
          <cell r="BL626">
            <v>500</v>
          </cell>
        </row>
        <row r="627">
          <cell r="AF627">
            <v>38</v>
          </cell>
          <cell r="BL627">
            <v>108</v>
          </cell>
        </row>
        <row r="628">
          <cell r="AF628">
            <v>37</v>
          </cell>
          <cell r="BL628">
            <v>32</v>
          </cell>
        </row>
        <row r="629">
          <cell r="AF629">
            <v>34</v>
          </cell>
          <cell r="BL629">
            <v>20</v>
          </cell>
        </row>
        <row r="630">
          <cell r="AF630">
            <v>33</v>
          </cell>
          <cell r="BL630">
            <v>1</v>
          </cell>
        </row>
        <row r="631">
          <cell r="AF631">
            <v>33</v>
          </cell>
          <cell r="BL631">
            <v>0</v>
          </cell>
        </row>
        <row r="632">
          <cell r="AF632">
            <v>42</v>
          </cell>
          <cell r="BL632">
            <v>29</v>
          </cell>
        </row>
        <row r="633">
          <cell r="AF633">
            <v>60</v>
          </cell>
          <cell r="BL633">
            <v>185</v>
          </cell>
        </row>
        <row r="634">
          <cell r="AF634">
            <v>65</v>
          </cell>
          <cell r="BL634">
            <v>206</v>
          </cell>
        </row>
        <row r="635">
          <cell r="AF635">
            <v>66</v>
          </cell>
          <cell r="BL635">
            <v>283</v>
          </cell>
        </row>
        <row r="636">
          <cell r="AF636">
            <v>68</v>
          </cell>
          <cell r="BL636">
            <v>254</v>
          </cell>
        </row>
        <row r="637">
          <cell r="AF637">
            <v>64</v>
          </cell>
          <cell r="BL637">
            <v>455</v>
          </cell>
        </row>
        <row r="638">
          <cell r="AF638">
            <v>64</v>
          </cell>
          <cell r="BL638">
            <v>326</v>
          </cell>
        </row>
        <row r="639">
          <cell r="AF639">
            <v>62</v>
          </cell>
          <cell r="BL639">
            <v>359</v>
          </cell>
        </row>
        <row r="640">
          <cell r="AF640">
            <v>57</v>
          </cell>
          <cell r="BL640">
            <v>131</v>
          </cell>
        </row>
        <row r="641">
          <cell r="AF641">
            <v>56</v>
          </cell>
          <cell r="BL641">
            <v>430</v>
          </cell>
        </row>
        <row r="642">
          <cell r="AF642">
            <v>53</v>
          </cell>
          <cell r="BL642">
            <v>297</v>
          </cell>
        </row>
        <row r="643">
          <cell r="AF643">
            <v>56</v>
          </cell>
          <cell r="BL643">
            <v>278</v>
          </cell>
        </row>
        <row r="644">
          <cell r="AF644">
            <v>68</v>
          </cell>
          <cell r="BL644">
            <v>299</v>
          </cell>
        </row>
        <row r="645">
          <cell r="AF645">
            <v>71</v>
          </cell>
          <cell r="BL645">
            <v>150</v>
          </cell>
        </row>
        <row r="646">
          <cell r="AF646">
            <v>72</v>
          </cell>
          <cell r="BL646">
            <v>259</v>
          </cell>
        </row>
        <row r="647">
          <cell r="AF647">
            <v>63</v>
          </cell>
          <cell r="BL647">
            <v>183</v>
          </cell>
        </row>
        <row r="648">
          <cell r="AF648">
            <v>54</v>
          </cell>
          <cell r="BL648">
            <v>313</v>
          </cell>
        </row>
        <row r="649">
          <cell r="AF649">
            <v>45</v>
          </cell>
          <cell r="BL649">
            <v>476</v>
          </cell>
        </row>
        <row r="650">
          <cell r="AF650">
            <v>39</v>
          </cell>
          <cell r="BL650">
            <v>346</v>
          </cell>
        </row>
        <row r="651">
          <cell r="AF651">
            <v>36</v>
          </cell>
          <cell r="BL651">
            <v>70</v>
          </cell>
        </row>
        <row r="652">
          <cell r="AF652">
            <v>32</v>
          </cell>
          <cell r="BL652">
            <v>4</v>
          </cell>
        </row>
        <row r="653">
          <cell r="AF653">
            <v>30</v>
          </cell>
          <cell r="BL653">
            <v>2</v>
          </cell>
        </row>
        <row r="654">
          <cell r="AF654">
            <v>30</v>
          </cell>
          <cell r="BL654">
            <v>0</v>
          </cell>
        </row>
        <row r="655">
          <cell r="AF655">
            <v>32</v>
          </cell>
          <cell r="BL655">
            <v>23</v>
          </cell>
        </row>
        <row r="656">
          <cell r="AF656">
            <v>37</v>
          </cell>
          <cell r="BL656">
            <v>54</v>
          </cell>
        </row>
        <row r="657">
          <cell r="AF657">
            <v>49</v>
          </cell>
          <cell r="BL657">
            <v>135</v>
          </cell>
        </row>
        <row r="658">
          <cell r="AF658">
            <v>55</v>
          </cell>
          <cell r="BL658">
            <v>93</v>
          </cell>
        </row>
        <row r="659">
          <cell r="AF659">
            <v>56</v>
          </cell>
          <cell r="BL659">
            <v>292</v>
          </cell>
        </row>
        <row r="660">
          <cell r="AF660">
            <v>66</v>
          </cell>
          <cell r="BL660">
            <v>248</v>
          </cell>
        </row>
        <row r="661">
          <cell r="AF661">
            <v>64</v>
          </cell>
          <cell r="BL661">
            <v>470</v>
          </cell>
        </row>
        <row r="662">
          <cell r="AF662">
            <v>66</v>
          </cell>
          <cell r="BL662">
            <v>372</v>
          </cell>
        </row>
        <row r="663">
          <cell r="AF663">
            <v>69</v>
          </cell>
          <cell r="BL663">
            <v>448</v>
          </cell>
        </row>
        <row r="664">
          <cell r="AF664">
            <v>64</v>
          </cell>
          <cell r="BL664">
            <v>208</v>
          </cell>
        </row>
        <row r="665">
          <cell r="AF665">
            <v>60</v>
          </cell>
          <cell r="BL665">
            <v>190</v>
          </cell>
        </row>
        <row r="666">
          <cell r="AF666">
            <v>56</v>
          </cell>
          <cell r="BL666">
            <v>141</v>
          </cell>
        </row>
        <row r="667">
          <cell r="AF667">
            <v>62</v>
          </cell>
          <cell r="BL667">
            <v>260</v>
          </cell>
        </row>
        <row r="668">
          <cell r="AF668">
            <v>62</v>
          </cell>
          <cell r="BL668">
            <v>239</v>
          </cell>
        </row>
        <row r="669">
          <cell r="AF669">
            <v>70</v>
          </cell>
          <cell r="BL669">
            <v>303</v>
          </cell>
        </row>
        <row r="670">
          <cell r="AF670">
            <v>69</v>
          </cell>
          <cell r="BL670">
            <v>313</v>
          </cell>
        </row>
        <row r="671">
          <cell r="AF671">
            <v>58</v>
          </cell>
          <cell r="BL671">
            <v>369</v>
          </cell>
        </row>
        <row r="672">
          <cell r="AF672">
            <v>51</v>
          </cell>
          <cell r="BL672">
            <v>449</v>
          </cell>
        </row>
        <row r="673">
          <cell r="AF673">
            <v>48</v>
          </cell>
          <cell r="BL673">
            <v>452</v>
          </cell>
        </row>
        <row r="674">
          <cell r="AF674">
            <v>42</v>
          </cell>
          <cell r="BL674">
            <v>334</v>
          </cell>
        </row>
        <row r="675">
          <cell r="AF675">
            <v>36</v>
          </cell>
          <cell r="BL675">
            <v>146</v>
          </cell>
        </row>
        <row r="676">
          <cell r="AF676">
            <v>33</v>
          </cell>
          <cell r="BL676">
            <v>128</v>
          </cell>
        </row>
        <row r="677">
          <cell r="AF677">
            <v>30</v>
          </cell>
          <cell r="BL677">
            <v>42</v>
          </cell>
        </row>
        <row r="678">
          <cell r="AF678">
            <v>30</v>
          </cell>
          <cell r="BL678">
            <v>22</v>
          </cell>
        </row>
        <row r="679">
          <cell r="AF679">
            <v>31</v>
          </cell>
          <cell r="BL679">
            <v>0</v>
          </cell>
        </row>
        <row r="680">
          <cell r="AF680">
            <v>40</v>
          </cell>
          <cell r="BL680">
            <v>21</v>
          </cell>
        </row>
        <row r="681">
          <cell r="AF681">
            <v>62</v>
          </cell>
          <cell r="BL681">
            <v>110</v>
          </cell>
        </row>
        <row r="682">
          <cell r="AF682">
            <v>71</v>
          </cell>
          <cell r="BL682">
            <v>282</v>
          </cell>
        </row>
        <row r="683">
          <cell r="AF683">
            <v>68</v>
          </cell>
          <cell r="BL683">
            <v>287</v>
          </cell>
        </row>
        <row r="684">
          <cell r="AF684">
            <v>63</v>
          </cell>
          <cell r="BL684">
            <v>360</v>
          </cell>
        </row>
        <row r="685">
          <cell r="AF685">
            <v>66</v>
          </cell>
          <cell r="BL685">
            <v>399</v>
          </cell>
        </row>
        <row r="686">
          <cell r="AF686">
            <v>63</v>
          </cell>
          <cell r="BL686">
            <v>392</v>
          </cell>
        </row>
        <row r="687">
          <cell r="AF687">
            <v>63</v>
          </cell>
          <cell r="BL687">
            <v>283</v>
          </cell>
        </row>
        <row r="688">
          <cell r="AF688">
            <v>58</v>
          </cell>
          <cell r="BL688">
            <v>181</v>
          </cell>
        </row>
        <row r="689">
          <cell r="AF689">
            <v>52</v>
          </cell>
          <cell r="BL689">
            <v>217</v>
          </cell>
        </row>
        <row r="690">
          <cell r="AF690">
            <v>50</v>
          </cell>
          <cell r="BL690">
            <v>229</v>
          </cell>
        </row>
        <row r="691">
          <cell r="AF691">
            <v>53</v>
          </cell>
          <cell r="BL691">
            <v>117</v>
          </cell>
        </row>
        <row r="692">
          <cell r="AF692">
            <v>58</v>
          </cell>
          <cell r="BL692">
            <v>199</v>
          </cell>
        </row>
        <row r="693">
          <cell r="AF693">
            <v>68</v>
          </cell>
          <cell r="BL693">
            <v>370</v>
          </cell>
        </row>
        <row r="694">
          <cell r="AF694">
            <v>69</v>
          </cell>
          <cell r="BL694">
            <v>304</v>
          </cell>
        </row>
        <row r="695">
          <cell r="AF695">
            <v>56</v>
          </cell>
          <cell r="BL695">
            <v>338</v>
          </cell>
        </row>
        <row r="696">
          <cell r="AF696">
            <v>51</v>
          </cell>
          <cell r="BL696">
            <v>434</v>
          </cell>
        </row>
        <row r="697">
          <cell r="AF697">
            <v>48</v>
          </cell>
          <cell r="BL697">
            <v>325</v>
          </cell>
        </row>
        <row r="698">
          <cell r="AF698">
            <v>44</v>
          </cell>
          <cell r="BL698">
            <v>167</v>
          </cell>
        </row>
        <row r="699">
          <cell r="AF699">
            <v>37</v>
          </cell>
          <cell r="BL699">
            <v>267</v>
          </cell>
        </row>
        <row r="700">
          <cell r="AF700">
            <v>33</v>
          </cell>
          <cell r="BL700">
            <v>69</v>
          </cell>
        </row>
        <row r="701">
          <cell r="AF701">
            <v>31</v>
          </cell>
          <cell r="BL701">
            <v>0</v>
          </cell>
        </row>
        <row r="702">
          <cell r="AF702">
            <v>30</v>
          </cell>
          <cell r="BL702">
            <v>0</v>
          </cell>
        </row>
        <row r="703">
          <cell r="AF703">
            <v>31</v>
          </cell>
          <cell r="BL703">
            <v>0</v>
          </cell>
        </row>
        <row r="704">
          <cell r="AF704">
            <v>41</v>
          </cell>
          <cell r="BL704">
            <v>58</v>
          </cell>
        </row>
        <row r="705">
          <cell r="AF705">
            <v>66</v>
          </cell>
          <cell r="BL705">
            <v>293</v>
          </cell>
        </row>
        <row r="706">
          <cell r="AF706">
            <v>78</v>
          </cell>
          <cell r="BL706">
            <v>534</v>
          </cell>
        </row>
        <row r="707">
          <cell r="AF707">
            <v>62</v>
          </cell>
          <cell r="BL707">
            <v>256</v>
          </cell>
        </row>
        <row r="708">
          <cell r="AF708">
            <v>57</v>
          </cell>
          <cell r="BL708">
            <v>247</v>
          </cell>
        </row>
        <row r="709">
          <cell r="AF709">
            <v>61</v>
          </cell>
          <cell r="BL709">
            <v>303</v>
          </cell>
        </row>
        <row r="710">
          <cell r="AF710">
            <v>59</v>
          </cell>
          <cell r="BL710">
            <v>467</v>
          </cell>
        </row>
        <row r="711">
          <cell r="AF711">
            <v>60</v>
          </cell>
          <cell r="BL711">
            <v>222</v>
          </cell>
        </row>
        <row r="712">
          <cell r="AF712">
            <v>57</v>
          </cell>
          <cell r="BL712">
            <v>205</v>
          </cell>
        </row>
        <row r="713">
          <cell r="AF713">
            <v>53</v>
          </cell>
          <cell r="BL713">
            <v>154</v>
          </cell>
        </row>
        <row r="714">
          <cell r="AF714">
            <v>51</v>
          </cell>
          <cell r="BL714">
            <v>98</v>
          </cell>
        </row>
        <row r="715">
          <cell r="AF715">
            <v>49</v>
          </cell>
          <cell r="BL715">
            <v>111</v>
          </cell>
        </row>
        <row r="716">
          <cell r="AF716">
            <v>59</v>
          </cell>
          <cell r="BL716">
            <v>272</v>
          </cell>
        </row>
        <row r="717">
          <cell r="AF717">
            <v>63</v>
          </cell>
          <cell r="BL717">
            <v>204</v>
          </cell>
        </row>
        <row r="718">
          <cell r="AF718">
            <v>62</v>
          </cell>
          <cell r="BL718">
            <v>324</v>
          </cell>
        </row>
        <row r="719">
          <cell r="AF719">
            <v>58</v>
          </cell>
          <cell r="BL719">
            <v>296</v>
          </cell>
        </row>
        <row r="720">
          <cell r="AF720">
            <v>52</v>
          </cell>
          <cell r="BL720">
            <v>448</v>
          </cell>
        </row>
        <row r="721">
          <cell r="AF721">
            <v>46</v>
          </cell>
          <cell r="BL721">
            <v>579</v>
          </cell>
        </row>
        <row r="722">
          <cell r="AF722">
            <v>44</v>
          </cell>
          <cell r="BL722">
            <v>335</v>
          </cell>
        </row>
        <row r="723">
          <cell r="AF723">
            <v>40</v>
          </cell>
          <cell r="BL723">
            <v>125</v>
          </cell>
        </row>
        <row r="724">
          <cell r="AF724">
            <v>35</v>
          </cell>
          <cell r="BL724">
            <v>17</v>
          </cell>
        </row>
        <row r="725">
          <cell r="AF725">
            <v>34</v>
          </cell>
          <cell r="BL725">
            <v>32</v>
          </cell>
        </row>
        <row r="726">
          <cell r="AF726">
            <v>32</v>
          </cell>
          <cell r="BL726">
            <v>0</v>
          </cell>
        </row>
        <row r="727">
          <cell r="AF727">
            <v>33</v>
          </cell>
          <cell r="BL727">
            <v>0</v>
          </cell>
        </row>
        <row r="728">
          <cell r="AF728">
            <v>37</v>
          </cell>
          <cell r="BL728">
            <v>15</v>
          </cell>
        </row>
        <row r="729">
          <cell r="AF729">
            <v>53</v>
          </cell>
          <cell r="BL729">
            <v>265</v>
          </cell>
        </row>
        <row r="730">
          <cell r="AF730">
            <v>61</v>
          </cell>
          <cell r="BL730">
            <v>325</v>
          </cell>
        </row>
        <row r="731">
          <cell r="AF731">
            <v>59</v>
          </cell>
          <cell r="BL731">
            <v>179</v>
          </cell>
        </row>
        <row r="732">
          <cell r="AF732">
            <v>57</v>
          </cell>
          <cell r="BL732">
            <v>260</v>
          </cell>
        </row>
        <row r="733">
          <cell r="AF733">
            <v>55</v>
          </cell>
          <cell r="BL733">
            <v>301</v>
          </cell>
        </row>
        <row r="734">
          <cell r="AF734">
            <v>55</v>
          </cell>
          <cell r="BL734">
            <v>189</v>
          </cell>
        </row>
        <row r="735">
          <cell r="AF735">
            <v>59</v>
          </cell>
          <cell r="BL735">
            <v>271</v>
          </cell>
        </row>
        <row r="736">
          <cell r="AF736">
            <v>56</v>
          </cell>
          <cell r="BL736">
            <v>261</v>
          </cell>
        </row>
        <row r="737">
          <cell r="AF737">
            <v>50</v>
          </cell>
          <cell r="BL737">
            <v>176</v>
          </cell>
        </row>
        <row r="738">
          <cell r="AF738">
            <v>47</v>
          </cell>
          <cell r="BL738">
            <v>182</v>
          </cell>
        </row>
        <row r="739">
          <cell r="AF739">
            <v>48</v>
          </cell>
          <cell r="BL739">
            <v>151</v>
          </cell>
        </row>
        <row r="740">
          <cell r="AF740">
            <v>52</v>
          </cell>
          <cell r="BL740">
            <v>308</v>
          </cell>
        </row>
        <row r="741">
          <cell r="AF741">
            <v>59</v>
          </cell>
          <cell r="BL741">
            <v>293</v>
          </cell>
        </row>
        <row r="742">
          <cell r="AF742">
            <v>59</v>
          </cell>
          <cell r="BL742">
            <v>339</v>
          </cell>
        </row>
        <row r="743">
          <cell r="AF743">
            <v>49</v>
          </cell>
          <cell r="BL743">
            <v>356</v>
          </cell>
        </row>
        <row r="744">
          <cell r="AF744">
            <v>52</v>
          </cell>
          <cell r="BL744">
            <v>170</v>
          </cell>
        </row>
        <row r="745">
          <cell r="AF745">
            <v>43</v>
          </cell>
          <cell r="BL745">
            <v>529</v>
          </cell>
        </row>
        <row r="746">
          <cell r="AF746">
            <v>38</v>
          </cell>
          <cell r="BL746">
            <v>428</v>
          </cell>
        </row>
        <row r="747">
          <cell r="AF747">
            <v>32</v>
          </cell>
          <cell r="BL747">
            <v>150</v>
          </cell>
        </row>
      </sheetData>
      <sheetData sheetId="8" refreshError="1">
        <row r="4">
          <cell r="F4">
            <v>142</v>
          </cell>
          <cell r="AF4">
            <v>31</v>
          </cell>
          <cell r="BL4">
            <v>0</v>
          </cell>
        </row>
        <row r="5">
          <cell r="AF5">
            <v>31</v>
          </cell>
          <cell r="BL5">
            <v>0</v>
          </cell>
        </row>
        <row r="6">
          <cell r="AF6">
            <v>30</v>
          </cell>
          <cell r="BL6">
            <v>31</v>
          </cell>
        </row>
        <row r="7">
          <cell r="AF7">
            <v>30</v>
          </cell>
          <cell r="BL7">
            <v>14</v>
          </cell>
        </row>
        <row r="8">
          <cell r="AF8">
            <v>36</v>
          </cell>
          <cell r="BL8">
            <v>7</v>
          </cell>
        </row>
        <row r="9">
          <cell r="AF9">
            <v>53</v>
          </cell>
          <cell r="BL9">
            <v>106</v>
          </cell>
        </row>
        <row r="10">
          <cell r="AF10">
            <v>66</v>
          </cell>
          <cell r="BL10">
            <v>423</v>
          </cell>
        </row>
        <row r="11">
          <cell r="AF11">
            <v>63</v>
          </cell>
          <cell r="BL11">
            <v>398</v>
          </cell>
        </row>
        <row r="12">
          <cell r="AF12">
            <v>60</v>
          </cell>
          <cell r="BL12">
            <v>360</v>
          </cell>
        </row>
        <row r="13">
          <cell r="AF13">
            <v>60</v>
          </cell>
          <cell r="BL13">
            <v>199</v>
          </cell>
        </row>
        <row r="14">
          <cell r="AF14">
            <v>57</v>
          </cell>
          <cell r="BL14">
            <v>360</v>
          </cell>
        </row>
        <row r="15">
          <cell r="AF15">
            <v>59</v>
          </cell>
          <cell r="BL15">
            <v>347</v>
          </cell>
        </row>
        <row r="16">
          <cell r="AF16">
            <v>57</v>
          </cell>
          <cell r="BL16">
            <v>333</v>
          </cell>
        </row>
        <row r="17">
          <cell r="AF17">
            <v>55</v>
          </cell>
          <cell r="BL17">
            <v>141</v>
          </cell>
        </row>
        <row r="18">
          <cell r="AF18">
            <v>53</v>
          </cell>
          <cell r="BL18">
            <v>130</v>
          </cell>
        </row>
        <row r="19">
          <cell r="AF19">
            <v>50</v>
          </cell>
          <cell r="BL19">
            <v>128</v>
          </cell>
        </row>
        <row r="20">
          <cell r="AF20">
            <v>53</v>
          </cell>
          <cell r="BL20">
            <v>186</v>
          </cell>
        </row>
        <row r="21">
          <cell r="AF21">
            <v>63</v>
          </cell>
          <cell r="BL21">
            <v>489</v>
          </cell>
        </row>
        <row r="22">
          <cell r="AF22">
            <v>64</v>
          </cell>
          <cell r="BL22">
            <v>280</v>
          </cell>
        </row>
        <row r="23">
          <cell r="AF23">
            <v>56</v>
          </cell>
          <cell r="BL23">
            <v>186</v>
          </cell>
        </row>
        <row r="24">
          <cell r="AF24">
            <v>55</v>
          </cell>
          <cell r="BL24">
            <v>477</v>
          </cell>
        </row>
        <row r="25">
          <cell r="AF25">
            <v>46</v>
          </cell>
          <cell r="BL25">
            <v>530</v>
          </cell>
        </row>
        <row r="26">
          <cell r="AF26">
            <v>40</v>
          </cell>
          <cell r="BL26">
            <v>390</v>
          </cell>
        </row>
        <row r="27">
          <cell r="AF27">
            <v>37</v>
          </cell>
          <cell r="BL27">
            <v>245</v>
          </cell>
        </row>
        <row r="28">
          <cell r="AF28">
            <v>35</v>
          </cell>
          <cell r="BL28">
            <v>33</v>
          </cell>
        </row>
        <row r="29">
          <cell r="AF29">
            <v>33</v>
          </cell>
          <cell r="BL29">
            <v>2</v>
          </cell>
        </row>
        <row r="30">
          <cell r="AF30">
            <v>33</v>
          </cell>
          <cell r="BL30">
            <v>3</v>
          </cell>
        </row>
        <row r="31">
          <cell r="AF31">
            <v>32</v>
          </cell>
          <cell r="BL31">
            <v>5</v>
          </cell>
        </row>
        <row r="32">
          <cell r="AF32">
            <v>39</v>
          </cell>
          <cell r="BL32">
            <v>35</v>
          </cell>
        </row>
        <row r="33">
          <cell r="AF33">
            <v>57</v>
          </cell>
          <cell r="BL33">
            <v>221</v>
          </cell>
        </row>
        <row r="34">
          <cell r="AF34">
            <v>76</v>
          </cell>
          <cell r="BL34">
            <v>311</v>
          </cell>
        </row>
        <row r="35">
          <cell r="AF35">
            <v>75</v>
          </cell>
          <cell r="BL35">
            <v>157</v>
          </cell>
        </row>
        <row r="36">
          <cell r="AF36">
            <v>69</v>
          </cell>
          <cell r="BL36">
            <v>378</v>
          </cell>
        </row>
        <row r="37">
          <cell r="AF37">
            <v>65</v>
          </cell>
          <cell r="BL37">
            <v>458</v>
          </cell>
        </row>
        <row r="38">
          <cell r="AF38">
            <v>65</v>
          </cell>
          <cell r="BL38">
            <v>461</v>
          </cell>
        </row>
        <row r="39">
          <cell r="AF39">
            <v>63</v>
          </cell>
          <cell r="BL39">
            <v>178</v>
          </cell>
        </row>
        <row r="40">
          <cell r="AF40">
            <v>61</v>
          </cell>
          <cell r="BL40">
            <v>125</v>
          </cell>
        </row>
        <row r="41">
          <cell r="AF41">
            <v>59</v>
          </cell>
          <cell r="BL41">
            <v>117</v>
          </cell>
        </row>
        <row r="42">
          <cell r="AF42">
            <v>54</v>
          </cell>
          <cell r="BL42">
            <v>133</v>
          </cell>
        </row>
        <row r="43">
          <cell r="AF43">
            <v>53</v>
          </cell>
          <cell r="BL43">
            <v>240</v>
          </cell>
        </row>
        <row r="44">
          <cell r="AF44">
            <v>57</v>
          </cell>
          <cell r="BL44">
            <v>356</v>
          </cell>
        </row>
        <row r="45">
          <cell r="AF45">
            <v>64</v>
          </cell>
          <cell r="BL45">
            <v>279</v>
          </cell>
        </row>
        <row r="46">
          <cell r="AF46">
            <v>65</v>
          </cell>
          <cell r="BL46">
            <v>331</v>
          </cell>
        </row>
        <row r="47">
          <cell r="AF47">
            <v>58</v>
          </cell>
          <cell r="BL47">
            <v>365</v>
          </cell>
        </row>
        <row r="48">
          <cell r="AF48">
            <v>55</v>
          </cell>
          <cell r="BL48">
            <v>283</v>
          </cell>
        </row>
        <row r="49">
          <cell r="AF49">
            <v>48</v>
          </cell>
          <cell r="BL49">
            <v>291</v>
          </cell>
        </row>
        <row r="50">
          <cell r="AF50">
            <v>44</v>
          </cell>
          <cell r="BL50">
            <v>175</v>
          </cell>
        </row>
        <row r="51">
          <cell r="AF51">
            <v>40</v>
          </cell>
          <cell r="BL51">
            <v>104</v>
          </cell>
        </row>
        <row r="52">
          <cell r="AF52">
            <v>38</v>
          </cell>
          <cell r="BL52">
            <v>153</v>
          </cell>
        </row>
        <row r="53">
          <cell r="AF53">
            <v>34</v>
          </cell>
          <cell r="BL53">
            <v>82</v>
          </cell>
        </row>
        <row r="54">
          <cell r="AF54">
            <v>33</v>
          </cell>
          <cell r="BL54">
            <v>112</v>
          </cell>
        </row>
        <row r="55">
          <cell r="AF55">
            <v>34</v>
          </cell>
          <cell r="BL55">
            <v>57</v>
          </cell>
        </row>
        <row r="56">
          <cell r="AF56">
            <v>41</v>
          </cell>
          <cell r="BL56">
            <v>134</v>
          </cell>
        </row>
        <row r="57">
          <cell r="AF57">
            <v>57</v>
          </cell>
          <cell r="BL57">
            <v>199</v>
          </cell>
        </row>
        <row r="58">
          <cell r="AF58">
            <v>65</v>
          </cell>
          <cell r="BL58">
            <v>175</v>
          </cell>
        </row>
        <row r="59">
          <cell r="AF59">
            <v>69</v>
          </cell>
          <cell r="BL59">
            <v>217</v>
          </cell>
        </row>
        <row r="60">
          <cell r="AF60">
            <v>66</v>
          </cell>
          <cell r="BL60">
            <v>478</v>
          </cell>
        </row>
        <row r="61">
          <cell r="AF61">
            <v>68</v>
          </cell>
          <cell r="BL61">
            <v>289</v>
          </cell>
        </row>
        <row r="62">
          <cell r="AF62">
            <v>62</v>
          </cell>
          <cell r="BL62">
            <v>396</v>
          </cell>
        </row>
        <row r="63">
          <cell r="AF63">
            <v>65</v>
          </cell>
          <cell r="BL63">
            <v>577</v>
          </cell>
        </row>
        <row r="64">
          <cell r="AF64">
            <v>60</v>
          </cell>
          <cell r="BL64">
            <v>300</v>
          </cell>
        </row>
        <row r="65">
          <cell r="AF65">
            <v>59</v>
          </cell>
          <cell r="BL65">
            <v>91</v>
          </cell>
        </row>
        <row r="66">
          <cell r="AF66">
            <v>57</v>
          </cell>
          <cell r="BL66">
            <v>105</v>
          </cell>
        </row>
        <row r="67">
          <cell r="AF67">
            <v>59</v>
          </cell>
          <cell r="BL67">
            <v>119</v>
          </cell>
        </row>
        <row r="68">
          <cell r="AF68">
            <v>62</v>
          </cell>
          <cell r="BL68">
            <v>275</v>
          </cell>
        </row>
        <row r="69">
          <cell r="AF69">
            <v>71</v>
          </cell>
          <cell r="BL69">
            <v>237</v>
          </cell>
        </row>
        <row r="70">
          <cell r="AF70">
            <v>71</v>
          </cell>
          <cell r="BL70">
            <v>238</v>
          </cell>
        </row>
        <row r="71">
          <cell r="AF71">
            <v>62</v>
          </cell>
          <cell r="BL71">
            <v>257</v>
          </cell>
        </row>
        <row r="72">
          <cell r="AF72">
            <v>54</v>
          </cell>
          <cell r="BL72">
            <v>696</v>
          </cell>
        </row>
        <row r="73">
          <cell r="AF73">
            <v>50</v>
          </cell>
          <cell r="BL73">
            <v>424</v>
          </cell>
        </row>
        <row r="74">
          <cell r="AF74">
            <v>44</v>
          </cell>
          <cell r="BL74">
            <v>141</v>
          </cell>
        </row>
        <row r="75">
          <cell r="AF75">
            <v>40</v>
          </cell>
          <cell r="BL75">
            <v>60</v>
          </cell>
        </row>
        <row r="76">
          <cell r="AF76">
            <v>37</v>
          </cell>
          <cell r="BL76">
            <v>5</v>
          </cell>
        </row>
        <row r="77">
          <cell r="AF77">
            <v>35</v>
          </cell>
          <cell r="BL77">
            <v>169</v>
          </cell>
        </row>
        <row r="78">
          <cell r="AF78">
            <v>33</v>
          </cell>
          <cell r="BL78">
            <v>59</v>
          </cell>
        </row>
        <row r="79">
          <cell r="AF79">
            <v>36</v>
          </cell>
          <cell r="BL79">
            <v>1</v>
          </cell>
        </row>
        <row r="80">
          <cell r="AF80">
            <v>42</v>
          </cell>
          <cell r="BL80">
            <v>82</v>
          </cell>
        </row>
        <row r="81">
          <cell r="AF81">
            <v>58</v>
          </cell>
          <cell r="BL81">
            <v>161</v>
          </cell>
        </row>
        <row r="82">
          <cell r="AF82">
            <v>73</v>
          </cell>
          <cell r="BL82">
            <v>173</v>
          </cell>
        </row>
        <row r="83">
          <cell r="AF83">
            <v>80</v>
          </cell>
          <cell r="BL83">
            <v>138</v>
          </cell>
        </row>
        <row r="84">
          <cell r="AF84">
            <v>77</v>
          </cell>
          <cell r="BL84">
            <v>285</v>
          </cell>
        </row>
        <row r="85">
          <cell r="AF85">
            <v>71</v>
          </cell>
          <cell r="BL85">
            <v>450</v>
          </cell>
        </row>
        <row r="86">
          <cell r="AF86">
            <v>66</v>
          </cell>
          <cell r="BL86">
            <v>567</v>
          </cell>
        </row>
        <row r="87">
          <cell r="AF87">
            <v>65</v>
          </cell>
          <cell r="BL87">
            <v>376</v>
          </cell>
        </row>
        <row r="88">
          <cell r="AF88">
            <v>60</v>
          </cell>
          <cell r="BL88">
            <v>437</v>
          </cell>
        </row>
        <row r="89">
          <cell r="AF89">
            <v>60</v>
          </cell>
          <cell r="BL89">
            <v>268</v>
          </cell>
        </row>
        <row r="90">
          <cell r="AF90">
            <v>58</v>
          </cell>
          <cell r="BL90">
            <v>137</v>
          </cell>
        </row>
        <row r="91">
          <cell r="AF91">
            <v>58</v>
          </cell>
          <cell r="BL91">
            <v>137</v>
          </cell>
        </row>
        <row r="92">
          <cell r="AF92">
            <v>63</v>
          </cell>
          <cell r="BL92">
            <v>417</v>
          </cell>
        </row>
        <row r="93">
          <cell r="AF93">
            <v>70</v>
          </cell>
          <cell r="BL93">
            <v>349</v>
          </cell>
        </row>
        <row r="94">
          <cell r="AF94">
            <v>69</v>
          </cell>
          <cell r="BL94">
            <v>215</v>
          </cell>
        </row>
        <row r="95">
          <cell r="AF95">
            <v>59</v>
          </cell>
          <cell r="BL95">
            <v>401</v>
          </cell>
        </row>
        <row r="96">
          <cell r="AF96">
            <v>53</v>
          </cell>
          <cell r="BL96">
            <v>374</v>
          </cell>
        </row>
        <row r="97">
          <cell r="AF97">
            <v>47</v>
          </cell>
          <cell r="BL97">
            <v>362</v>
          </cell>
        </row>
        <row r="98">
          <cell r="AF98">
            <v>41</v>
          </cell>
          <cell r="BL98">
            <v>385</v>
          </cell>
        </row>
        <row r="99">
          <cell r="AF99">
            <v>37</v>
          </cell>
          <cell r="BL99">
            <v>169</v>
          </cell>
        </row>
        <row r="100">
          <cell r="AF100">
            <v>34</v>
          </cell>
          <cell r="BL100">
            <v>60</v>
          </cell>
        </row>
        <row r="101">
          <cell r="AF101">
            <v>32</v>
          </cell>
          <cell r="BL101">
            <v>104</v>
          </cell>
        </row>
        <row r="102">
          <cell r="AF102">
            <v>31</v>
          </cell>
          <cell r="BL102">
            <v>130</v>
          </cell>
        </row>
        <row r="103">
          <cell r="AF103">
            <v>32</v>
          </cell>
          <cell r="BL103">
            <v>6</v>
          </cell>
        </row>
        <row r="104">
          <cell r="AF104">
            <v>40</v>
          </cell>
          <cell r="BL104">
            <v>49</v>
          </cell>
        </row>
        <row r="105">
          <cell r="AF105">
            <v>64</v>
          </cell>
          <cell r="BL105">
            <v>105</v>
          </cell>
        </row>
        <row r="106">
          <cell r="AF106">
            <v>78</v>
          </cell>
          <cell r="BL106">
            <v>241</v>
          </cell>
        </row>
        <row r="107">
          <cell r="AF107">
            <v>72</v>
          </cell>
          <cell r="BL107">
            <v>398</v>
          </cell>
        </row>
        <row r="108">
          <cell r="AF108">
            <v>65</v>
          </cell>
          <cell r="BL108">
            <v>516</v>
          </cell>
        </row>
        <row r="109">
          <cell r="AF109">
            <v>71</v>
          </cell>
          <cell r="BL109">
            <v>281</v>
          </cell>
        </row>
        <row r="110">
          <cell r="AF110">
            <v>63</v>
          </cell>
          <cell r="BL110">
            <v>371</v>
          </cell>
        </row>
        <row r="111">
          <cell r="AF111">
            <v>64</v>
          </cell>
          <cell r="BL111">
            <v>209</v>
          </cell>
        </row>
        <row r="112">
          <cell r="AF112">
            <v>57</v>
          </cell>
          <cell r="BL112">
            <v>215</v>
          </cell>
        </row>
        <row r="113">
          <cell r="AF113">
            <v>57</v>
          </cell>
          <cell r="BL113">
            <v>107</v>
          </cell>
        </row>
        <row r="114">
          <cell r="AF114">
            <v>57</v>
          </cell>
          <cell r="BL114">
            <v>215</v>
          </cell>
        </row>
        <row r="115">
          <cell r="AF115">
            <v>53</v>
          </cell>
          <cell r="BL115">
            <v>295</v>
          </cell>
        </row>
        <row r="116">
          <cell r="AF116">
            <v>66</v>
          </cell>
          <cell r="BL116">
            <v>130</v>
          </cell>
        </row>
        <row r="117">
          <cell r="AF117">
            <v>74</v>
          </cell>
          <cell r="BL117">
            <v>426</v>
          </cell>
        </row>
        <row r="118">
          <cell r="AF118">
            <v>71</v>
          </cell>
          <cell r="BL118">
            <v>419</v>
          </cell>
        </row>
        <row r="119">
          <cell r="AF119">
            <v>62</v>
          </cell>
          <cell r="BL119">
            <v>340</v>
          </cell>
        </row>
        <row r="120">
          <cell r="AF120">
            <v>58</v>
          </cell>
          <cell r="BL120">
            <v>466</v>
          </cell>
        </row>
        <row r="121">
          <cell r="AF121">
            <v>48</v>
          </cell>
          <cell r="BL121">
            <v>256</v>
          </cell>
        </row>
        <row r="122">
          <cell r="AF122">
            <v>45</v>
          </cell>
          <cell r="BL122">
            <v>149</v>
          </cell>
        </row>
        <row r="123">
          <cell r="AF123">
            <v>38</v>
          </cell>
          <cell r="BL123">
            <v>178</v>
          </cell>
        </row>
        <row r="124">
          <cell r="AF124">
            <v>37</v>
          </cell>
          <cell r="BL124">
            <v>87</v>
          </cell>
        </row>
        <row r="125">
          <cell r="AF125">
            <v>36</v>
          </cell>
          <cell r="BL125">
            <v>30</v>
          </cell>
        </row>
        <row r="126">
          <cell r="AF126">
            <v>35</v>
          </cell>
          <cell r="BL126">
            <v>0</v>
          </cell>
        </row>
        <row r="127">
          <cell r="AF127">
            <v>36</v>
          </cell>
          <cell r="BL127">
            <v>6</v>
          </cell>
        </row>
        <row r="128">
          <cell r="AF128">
            <v>45</v>
          </cell>
          <cell r="BL128">
            <v>126</v>
          </cell>
        </row>
        <row r="129">
          <cell r="AF129">
            <v>65</v>
          </cell>
          <cell r="BL129">
            <v>310</v>
          </cell>
        </row>
        <row r="130">
          <cell r="AF130">
            <v>72</v>
          </cell>
          <cell r="BL130">
            <v>458</v>
          </cell>
        </row>
        <row r="131">
          <cell r="AF131">
            <v>68</v>
          </cell>
          <cell r="BL131">
            <v>379</v>
          </cell>
        </row>
        <row r="132">
          <cell r="AF132">
            <v>65</v>
          </cell>
          <cell r="BL132">
            <v>329</v>
          </cell>
        </row>
        <row r="133">
          <cell r="AF133">
            <v>65</v>
          </cell>
          <cell r="BL133">
            <v>508</v>
          </cell>
        </row>
        <row r="134">
          <cell r="AF134">
            <v>65</v>
          </cell>
          <cell r="BL134">
            <v>257</v>
          </cell>
        </row>
        <row r="135">
          <cell r="AF135">
            <v>65</v>
          </cell>
          <cell r="BL135">
            <v>135</v>
          </cell>
        </row>
        <row r="136">
          <cell r="AF136">
            <v>60</v>
          </cell>
          <cell r="BL136">
            <v>172</v>
          </cell>
        </row>
        <row r="137">
          <cell r="AF137">
            <v>62</v>
          </cell>
          <cell r="BL137">
            <v>256</v>
          </cell>
        </row>
        <row r="138">
          <cell r="AF138">
            <v>60</v>
          </cell>
          <cell r="BL138">
            <v>114</v>
          </cell>
        </row>
        <row r="139">
          <cell r="AF139">
            <v>57</v>
          </cell>
          <cell r="BL139">
            <v>156</v>
          </cell>
        </row>
        <row r="140">
          <cell r="AF140">
            <v>63</v>
          </cell>
          <cell r="BL140">
            <v>306</v>
          </cell>
        </row>
        <row r="141">
          <cell r="AF141">
            <v>69</v>
          </cell>
          <cell r="BL141">
            <v>190</v>
          </cell>
        </row>
        <row r="142">
          <cell r="AF142">
            <v>68</v>
          </cell>
          <cell r="BL142">
            <v>326</v>
          </cell>
        </row>
        <row r="143">
          <cell r="AF143">
            <v>59</v>
          </cell>
          <cell r="BL143">
            <v>466</v>
          </cell>
        </row>
        <row r="144">
          <cell r="AF144">
            <v>58</v>
          </cell>
          <cell r="BL144">
            <v>500</v>
          </cell>
        </row>
        <row r="145">
          <cell r="AF145">
            <v>49</v>
          </cell>
          <cell r="BL145">
            <v>377</v>
          </cell>
        </row>
        <row r="146">
          <cell r="AF146">
            <v>43</v>
          </cell>
          <cell r="BL146">
            <v>299</v>
          </cell>
        </row>
        <row r="147">
          <cell r="AF147">
            <v>42</v>
          </cell>
          <cell r="BL147">
            <v>129</v>
          </cell>
        </row>
        <row r="148">
          <cell r="AF148">
            <v>37</v>
          </cell>
          <cell r="BL148">
            <v>148</v>
          </cell>
        </row>
        <row r="149">
          <cell r="AF149">
            <v>35</v>
          </cell>
          <cell r="BL149">
            <v>2</v>
          </cell>
        </row>
        <row r="150">
          <cell r="AF150">
            <v>33</v>
          </cell>
          <cell r="BL150">
            <v>0</v>
          </cell>
        </row>
        <row r="151">
          <cell r="AF151">
            <v>34</v>
          </cell>
          <cell r="BL151">
            <v>18</v>
          </cell>
        </row>
        <row r="152">
          <cell r="AF152">
            <v>41</v>
          </cell>
          <cell r="BL152">
            <v>210</v>
          </cell>
        </row>
        <row r="153">
          <cell r="AF153">
            <v>63</v>
          </cell>
          <cell r="BL153">
            <v>166</v>
          </cell>
        </row>
        <row r="154">
          <cell r="AF154">
            <v>79</v>
          </cell>
          <cell r="BL154">
            <v>263</v>
          </cell>
        </row>
        <row r="155">
          <cell r="AF155">
            <v>76</v>
          </cell>
          <cell r="BL155">
            <v>336</v>
          </cell>
        </row>
        <row r="156">
          <cell r="AF156">
            <v>69</v>
          </cell>
          <cell r="BL156">
            <v>297</v>
          </cell>
        </row>
        <row r="157">
          <cell r="AF157">
            <v>68</v>
          </cell>
          <cell r="BL157">
            <v>341</v>
          </cell>
        </row>
        <row r="158">
          <cell r="AF158">
            <v>65</v>
          </cell>
          <cell r="BL158">
            <v>321</v>
          </cell>
        </row>
        <row r="159">
          <cell r="AF159">
            <v>68</v>
          </cell>
          <cell r="BL159">
            <v>233</v>
          </cell>
        </row>
        <row r="160">
          <cell r="AF160">
            <v>62</v>
          </cell>
          <cell r="BL160">
            <v>433</v>
          </cell>
        </row>
        <row r="161">
          <cell r="AF161">
            <v>60</v>
          </cell>
          <cell r="BL161">
            <v>247</v>
          </cell>
        </row>
        <row r="162">
          <cell r="AF162">
            <v>61</v>
          </cell>
          <cell r="BL162">
            <v>258</v>
          </cell>
        </row>
        <row r="163">
          <cell r="AF163">
            <v>57</v>
          </cell>
          <cell r="BL163">
            <v>119</v>
          </cell>
        </row>
        <row r="164">
          <cell r="AF164">
            <v>66</v>
          </cell>
          <cell r="BL164">
            <v>105</v>
          </cell>
        </row>
        <row r="165">
          <cell r="AF165">
            <v>72</v>
          </cell>
          <cell r="BL165">
            <v>194</v>
          </cell>
        </row>
        <row r="166">
          <cell r="AF166">
            <v>68</v>
          </cell>
          <cell r="BL166">
            <v>410</v>
          </cell>
        </row>
        <row r="167">
          <cell r="AF167">
            <v>57</v>
          </cell>
          <cell r="BL167">
            <v>349</v>
          </cell>
        </row>
        <row r="168">
          <cell r="AF168">
            <v>53</v>
          </cell>
          <cell r="BL168">
            <v>418</v>
          </cell>
        </row>
        <row r="169">
          <cell r="AF169">
            <v>47</v>
          </cell>
          <cell r="BL169">
            <v>485</v>
          </cell>
        </row>
        <row r="170">
          <cell r="AF170">
            <v>43</v>
          </cell>
          <cell r="BL170">
            <v>205</v>
          </cell>
        </row>
        <row r="171">
          <cell r="AF171">
            <v>42</v>
          </cell>
          <cell r="BL171">
            <v>47</v>
          </cell>
        </row>
        <row r="172">
          <cell r="AF172">
            <v>36</v>
          </cell>
          <cell r="BL172">
            <v>53</v>
          </cell>
        </row>
        <row r="173">
          <cell r="AF173">
            <v>34</v>
          </cell>
          <cell r="BL173">
            <v>50</v>
          </cell>
        </row>
        <row r="174">
          <cell r="AF174">
            <v>33</v>
          </cell>
          <cell r="BL174">
            <v>0</v>
          </cell>
        </row>
        <row r="175">
          <cell r="AF175">
            <v>34</v>
          </cell>
          <cell r="BL175">
            <v>1</v>
          </cell>
        </row>
        <row r="176">
          <cell r="AF176">
            <v>43</v>
          </cell>
          <cell r="BL176">
            <v>66</v>
          </cell>
        </row>
        <row r="177">
          <cell r="AF177">
            <v>63</v>
          </cell>
          <cell r="BL177">
            <v>246</v>
          </cell>
        </row>
        <row r="178">
          <cell r="AF178">
            <v>75</v>
          </cell>
          <cell r="BL178">
            <v>753</v>
          </cell>
        </row>
        <row r="179">
          <cell r="AF179">
            <v>73</v>
          </cell>
          <cell r="BL179">
            <v>383</v>
          </cell>
        </row>
        <row r="180">
          <cell r="AF180">
            <v>71</v>
          </cell>
          <cell r="BL180">
            <v>196</v>
          </cell>
        </row>
        <row r="181">
          <cell r="AF181">
            <v>66</v>
          </cell>
          <cell r="BL181">
            <v>239</v>
          </cell>
        </row>
        <row r="182">
          <cell r="AF182">
            <v>63</v>
          </cell>
          <cell r="BL182">
            <v>481</v>
          </cell>
        </row>
        <row r="183">
          <cell r="AF183">
            <v>65</v>
          </cell>
          <cell r="BL183">
            <v>206</v>
          </cell>
        </row>
        <row r="184">
          <cell r="AF184">
            <v>62</v>
          </cell>
          <cell r="BL184">
            <v>184</v>
          </cell>
        </row>
        <row r="185">
          <cell r="AF185">
            <v>61</v>
          </cell>
          <cell r="BL185">
            <v>185</v>
          </cell>
        </row>
        <row r="186">
          <cell r="AF186">
            <v>57</v>
          </cell>
          <cell r="BL186">
            <v>164</v>
          </cell>
        </row>
        <row r="187">
          <cell r="AF187">
            <v>62</v>
          </cell>
          <cell r="BL187">
            <v>123</v>
          </cell>
        </row>
        <row r="188">
          <cell r="AF188">
            <v>67</v>
          </cell>
          <cell r="BL188">
            <v>306</v>
          </cell>
        </row>
        <row r="189">
          <cell r="AF189">
            <v>74</v>
          </cell>
          <cell r="BL189">
            <v>356</v>
          </cell>
        </row>
        <row r="190">
          <cell r="AF190">
            <v>71</v>
          </cell>
          <cell r="BL190">
            <v>257</v>
          </cell>
        </row>
        <row r="191">
          <cell r="AF191">
            <v>58</v>
          </cell>
          <cell r="BL191">
            <v>271</v>
          </cell>
        </row>
        <row r="192">
          <cell r="AF192">
            <v>57</v>
          </cell>
          <cell r="BL192">
            <v>562</v>
          </cell>
        </row>
        <row r="193">
          <cell r="AF193">
            <v>50</v>
          </cell>
          <cell r="BL193">
            <v>492</v>
          </cell>
        </row>
        <row r="194">
          <cell r="AF194">
            <v>44</v>
          </cell>
          <cell r="BL194">
            <v>261</v>
          </cell>
        </row>
        <row r="195">
          <cell r="AF195">
            <v>40</v>
          </cell>
          <cell r="BL195">
            <v>155</v>
          </cell>
        </row>
        <row r="196">
          <cell r="AF196">
            <v>37</v>
          </cell>
          <cell r="BL196">
            <v>85</v>
          </cell>
        </row>
        <row r="197">
          <cell r="AF197">
            <v>33</v>
          </cell>
          <cell r="BL197">
            <v>8</v>
          </cell>
        </row>
        <row r="198">
          <cell r="AF198">
            <v>31</v>
          </cell>
          <cell r="BL198">
            <v>0</v>
          </cell>
        </row>
        <row r="199">
          <cell r="AF199">
            <v>33</v>
          </cell>
          <cell r="BL199">
            <v>41</v>
          </cell>
        </row>
        <row r="200">
          <cell r="AF200">
            <v>39</v>
          </cell>
          <cell r="BL200">
            <v>129</v>
          </cell>
        </row>
        <row r="201">
          <cell r="AF201">
            <v>67</v>
          </cell>
          <cell r="BL201">
            <v>141</v>
          </cell>
        </row>
        <row r="202">
          <cell r="AF202">
            <v>80</v>
          </cell>
          <cell r="BL202">
            <v>220</v>
          </cell>
        </row>
        <row r="203">
          <cell r="AF203">
            <v>73</v>
          </cell>
          <cell r="BL203">
            <v>442</v>
          </cell>
        </row>
        <row r="204">
          <cell r="AF204">
            <v>69</v>
          </cell>
          <cell r="BL204">
            <v>568</v>
          </cell>
        </row>
        <row r="205">
          <cell r="AF205">
            <v>68</v>
          </cell>
          <cell r="BL205">
            <v>315</v>
          </cell>
        </row>
        <row r="206">
          <cell r="AF206">
            <v>65</v>
          </cell>
          <cell r="BL206">
            <v>361</v>
          </cell>
        </row>
        <row r="207">
          <cell r="AF207">
            <v>69</v>
          </cell>
          <cell r="BL207">
            <v>241</v>
          </cell>
        </row>
        <row r="208">
          <cell r="AF208">
            <v>66</v>
          </cell>
          <cell r="BL208">
            <v>221</v>
          </cell>
        </row>
        <row r="209">
          <cell r="AF209">
            <v>64</v>
          </cell>
          <cell r="BL209">
            <v>277</v>
          </cell>
        </row>
        <row r="210">
          <cell r="AF210">
            <v>65</v>
          </cell>
          <cell r="BL210">
            <v>143</v>
          </cell>
        </row>
        <row r="211">
          <cell r="AF211">
            <v>65</v>
          </cell>
          <cell r="BL211">
            <v>188</v>
          </cell>
        </row>
        <row r="212">
          <cell r="AF212">
            <v>70</v>
          </cell>
          <cell r="BL212">
            <v>173</v>
          </cell>
        </row>
        <row r="213">
          <cell r="AF213">
            <v>77</v>
          </cell>
          <cell r="BL213">
            <v>268</v>
          </cell>
        </row>
        <row r="214">
          <cell r="AF214">
            <v>71</v>
          </cell>
          <cell r="BL214">
            <v>427</v>
          </cell>
        </row>
        <row r="215">
          <cell r="AF215">
            <v>61</v>
          </cell>
          <cell r="BL215">
            <v>279</v>
          </cell>
        </row>
        <row r="216">
          <cell r="AF216">
            <v>59</v>
          </cell>
          <cell r="BL216">
            <v>286</v>
          </cell>
        </row>
        <row r="217">
          <cell r="AF217">
            <v>48</v>
          </cell>
          <cell r="BL217">
            <v>569</v>
          </cell>
        </row>
        <row r="218">
          <cell r="AF218">
            <v>45</v>
          </cell>
          <cell r="BL218">
            <v>258</v>
          </cell>
        </row>
        <row r="219">
          <cell r="AF219">
            <v>39</v>
          </cell>
          <cell r="BL219">
            <v>104</v>
          </cell>
        </row>
        <row r="220">
          <cell r="AF220">
            <v>36</v>
          </cell>
          <cell r="BL220">
            <v>183</v>
          </cell>
        </row>
        <row r="221">
          <cell r="AF221">
            <v>35</v>
          </cell>
          <cell r="BL221">
            <v>35</v>
          </cell>
        </row>
        <row r="222">
          <cell r="AF222">
            <v>37</v>
          </cell>
          <cell r="BL222">
            <v>103</v>
          </cell>
        </row>
        <row r="223">
          <cell r="AF223">
            <v>39</v>
          </cell>
          <cell r="BL223">
            <v>4</v>
          </cell>
        </row>
        <row r="224">
          <cell r="AF224">
            <v>45</v>
          </cell>
          <cell r="BL224">
            <v>39</v>
          </cell>
        </row>
        <row r="225">
          <cell r="AF225">
            <v>64</v>
          </cell>
          <cell r="BL225">
            <v>88</v>
          </cell>
        </row>
        <row r="226">
          <cell r="AF226">
            <v>77</v>
          </cell>
          <cell r="BL226">
            <v>310</v>
          </cell>
        </row>
        <row r="227">
          <cell r="AF227">
            <v>77</v>
          </cell>
          <cell r="BL227">
            <v>314</v>
          </cell>
        </row>
        <row r="228">
          <cell r="AF228">
            <v>72</v>
          </cell>
          <cell r="BL228">
            <v>254</v>
          </cell>
        </row>
        <row r="229">
          <cell r="AF229">
            <v>67</v>
          </cell>
          <cell r="BL229">
            <v>407</v>
          </cell>
        </row>
        <row r="230">
          <cell r="AF230">
            <v>67</v>
          </cell>
          <cell r="BL230">
            <v>420</v>
          </cell>
        </row>
        <row r="231">
          <cell r="AF231">
            <v>69</v>
          </cell>
          <cell r="BL231">
            <v>328</v>
          </cell>
        </row>
        <row r="232">
          <cell r="AF232">
            <v>61</v>
          </cell>
          <cell r="BL232">
            <v>373</v>
          </cell>
        </row>
        <row r="233">
          <cell r="AF233">
            <v>60</v>
          </cell>
          <cell r="BL233">
            <v>371</v>
          </cell>
        </row>
        <row r="234">
          <cell r="AF234">
            <v>60</v>
          </cell>
          <cell r="BL234">
            <v>238</v>
          </cell>
        </row>
        <row r="235">
          <cell r="AF235">
            <v>62</v>
          </cell>
          <cell r="BL235">
            <v>140</v>
          </cell>
        </row>
        <row r="236">
          <cell r="AF236">
            <v>74</v>
          </cell>
          <cell r="BL236">
            <v>256</v>
          </cell>
        </row>
        <row r="237">
          <cell r="AF237">
            <v>81</v>
          </cell>
          <cell r="BL237">
            <v>252</v>
          </cell>
        </row>
        <row r="238">
          <cell r="AF238">
            <v>68</v>
          </cell>
          <cell r="BL238">
            <v>300</v>
          </cell>
        </row>
        <row r="239">
          <cell r="AF239">
            <v>60</v>
          </cell>
          <cell r="BL239">
            <v>241</v>
          </cell>
        </row>
        <row r="240">
          <cell r="AF240">
            <v>55</v>
          </cell>
          <cell r="BL240">
            <v>494</v>
          </cell>
        </row>
        <row r="241">
          <cell r="AF241">
            <v>47</v>
          </cell>
          <cell r="BL241">
            <v>445</v>
          </cell>
        </row>
        <row r="242">
          <cell r="AF242">
            <v>42</v>
          </cell>
          <cell r="BL242">
            <v>275</v>
          </cell>
        </row>
        <row r="243">
          <cell r="AF243">
            <v>37</v>
          </cell>
          <cell r="BL243">
            <v>62</v>
          </cell>
        </row>
        <row r="244">
          <cell r="AF244">
            <v>36</v>
          </cell>
          <cell r="BL244">
            <v>16</v>
          </cell>
        </row>
        <row r="245">
          <cell r="AF245">
            <v>33</v>
          </cell>
          <cell r="BL245">
            <v>0</v>
          </cell>
        </row>
        <row r="246">
          <cell r="AF246">
            <v>32</v>
          </cell>
          <cell r="BL246">
            <v>8</v>
          </cell>
        </row>
        <row r="247">
          <cell r="AF247">
            <v>34</v>
          </cell>
          <cell r="BL247">
            <v>159</v>
          </cell>
        </row>
        <row r="248">
          <cell r="AF248">
            <v>41</v>
          </cell>
          <cell r="BL248">
            <v>148</v>
          </cell>
        </row>
        <row r="249">
          <cell r="AF249">
            <v>63</v>
          </cell>
          <cell r="BL249">
            <v>213</v>
          </cell>
        </row>
        <row r="250">
          <cell r="AF250">
            <v>71</v>
          </cell>
          <cell r="BL250">
            <v>173</v>
          </cell>
        </row>
        <row r="251">
          <cell r="AF251">
            <v>78</v>
          </cell>
          <cell r="BL251">
            <v>334</v>
          </cell>
        </row>
        <row r="252">
          <cell r="AF252">
            <v>76</v>
          </cell>
          <cell r="BL252">
            <v>206</v>
          </cell>
        </row>
        <row r="253">
          <cell r="AF253">
            <v>71</v>
          </cell>
          <cell r="BL253">
            <v>515</v>
          </cell>
        </row>
        <row r="254">
          <cell r="AF254">
            <v>64</v>
          </cell>
          <cell r="BL254">
            <v>691</v>
          </cell>
        </row>
        <row r="255">
          <cell r="AF255">
            <v>65</v>
          </cell>
          <cell r="BL255">
            <v>188</v>
          </cell>
        </row>
        <row r="256">
          <cell r="AF256">
            <v>59</v>
          </cell>
          <cell r="BL256">
            <v>144</v>
          </cell>
        </row>
        <row r="257">
          <cell r="AF257">
            <v>58</v>
          </cell>
          <cell r="BL257">
            <v>199</v>
          </cell>
        </row>
        <row r="258">
          <cell r="AF258">
            <v>58</v>
          </cell>
          <cell r="BL258">
            <v>431</v>
          </cell>
        </row>
        <row r="259">
          <cell r="AF259">
            <v>65</v>
          </cell>
          <cell r="BL259">
            <v>418</v>
          </cell>
        </row>
        <row r="260">
          <cell r="AF260">
            <v>67</v>
          </cell>
          <cell r="BL260">
            <v>200</v>
          </cell>
        </row>
        <row r="261">
          <cell r="AF261">
            <v>76</v>
          </cell>
          <cell r="BL261">
            <v>207</v>
          </cell>
        </row>
        <row r="262">
          <cell r="AF262">
            <v>66</v>
          </cell>
          <cell r="BL262">
            <v>358</v>
          </cell>
        </row>
        <row r="263">
          <cell r="AF263">
            <v>56</v>
          </cell>
          <cell r="BL263">
            <v>446</v>
          </cell>
        </row>
        <row r="264">
          <cell r="AF264">
            <v>55</v>
          </cell>
          <cell r="BL264">
            <v>472</v>
          </cell>
        </row>
        <row r="265">
          <cell r="AF265">
            <v>46</v>
          </cell>
          <cell r="BL265">
            <v>434</v>
          </cell>
        </row>
        <row r="266">
          <cell r="AF266">
            <v>43</v>
          </cell>
          <cell r="BL266">
            <v>126</v>
          </cell>
        </row>
        <row r="267">
          <cell r="AF267">
            <v>39</v>
          </cell>
          <cell r="BL267">
            <v>76</v>
          </cell>
        </row>
        <row r="268">
          <cell r="AF268">
            <v>36</v>
          </cell>
          <cell r="BL268">
            <v>31</v>
          </cell>
        </row>
        <row r="269">
          <cell r="AF269">
            <v>33</v>
          </cell>
          <cell r="BL269">
            <v>119</v>
          </cell>
        </row>
        <row r="270">
          <cell r="AF270">
            <v>34</v>
          </cell>
          <cell r="BL270">
            <v>120</v>
          </cell>
        </row>
        <row r="271">
          <cell r="AF271">
            <v>34</v>
          </cell>
          <cell r="BL271">
            <v>1</v>
          </cell>
        </row>
        <row r="272">
          <cell r="AF272">
            <v>40</v>
          </cell>
          <cell r="BL272">
            <v>18</v>
          </cell>
        </row>
        <row r="273">
          <cell r="AF273">
            <v>63</v>
          </cell>
          <cell r="BL273">
            <v>242</v>
          </cell>
        </row>
        <row r="274">
          <cell r="AF274">
            <v>69</v>
          </cell>
          <cell r="BL274">
            <v>617</v>
          </cell>
        </row>
        <row r="275">
          <cell r="AF275">
            <v>70</v>
          </cell>
          <cell r="BL275">
            <v>575</v>
          </cell>
        </row>
        <row r="276">
          <cell r="AF276">
            <v>73</v>
          </cell>
          <cell r="BL276">
            <v>461</v>
          </cell>
        </row>
        <row r="277">
          <cell r="AF277">
            <v>69</v>
          </cell>
          <cell r="BL277">
            <v>369</v>
          </cell>
        </row>
        <row r="278">
          <cell r="AF278">
            <v>69</v>
          </cell>
          <cell r="BL278">
            <v>289</v>
          </cell>
        </row>
        <row r="279">
          <cell r="AF279">
            <v>68</v>
          </cell>
          <cell r="BL279">
            <v>155</v>
          </cell>
        </row>
        <row r="280">
          <cell r="AF280">
            <v>67</v>
          </cell>
          <cell r="BL280">
            <v>206</v>
          </cell>
        </row>
        <row r="281">
          <cell r="AF281">
            <v>60</v>
          </cell>
          <cell r="BL281">
            <v>108</v>
          </cell>
        </row>
        <row r="282">
          <cell r="AF282">
            <v>57</v>
          </cell>
          <cell r="BL282">
            <v>243</v>
          </cell>
        </row>
        <row r="283">
          <cell r="AF283">
            <v>56</v>
          </cell>
          <cell r="BL283">
            <v>147</v>
          </cell>
        </row>
        <row r="284">
          <cell r="AF284">
            <v>65</v>
          </cell>
          <cell r="BL284">
            <v>326</v>
          </cell>
        </row>
        <row r="285">
          <cell r="AF285">
            <v>75</v>
          </cell>
          <cell r="BL285">
            <v>182</v>
          </cell>
        </row>
        <row r="286">
          <cell r="AF286">
            <v>68</v>
          </cell>
          <cell r="BL286">
            <v>281</v>
          </cell>
        </row>
        <row r="287">
          <cell r="AF287">
            <v>58</v>
          </cell>
          <cell r="BL287">
            <v>570</v>
          </cell>
        </row>
        <row r="288">
          <cell r="AF288">
            <v>54</v>
          </cell>
          <cell r="BL288">
            <v>653</v>
          </cell>
        </row>
        <row r="289">
          <cell r="AF289">
            <v>49</v>
          </cell>
          <cell r="BL289">
            <v>311</v>
          </cell>
        </row>
        <row r="290">
          <cell r="AF290">
            <v>45</v>
          </cell>
          <cell r="BL290">
            <v>133</v>
          </cell>
        </row>
        <row r="291">
          <cell r="AF291">
            <v>42</v>
          </cell>
          <cell r="BL291">
            <v>141</v>
          </cell>
        </row>
        <row r="292">
          <cell r="AF292">
            <v>38</v>
          </cell>
          <cell r="BL292">
            <v>312</v>
          </cell>
        </row>
        <row r="293">
          <cell r="AF293">
            <v>37</v>
          </cell>
          <cell r="BL293">
            <v>36</v>
          </cell>
        </row>
        <row r="294">
          <cell r="AF294">
            <v>35</v>
          </cell>
          <cell r="BL294">
            <v>0</v>
          </cell>
        </row>
        <row r="295">
          <cell r="AF295">
            <v>35</v>
          </cell>
          <cell r="BL295">
            <v>1</v>
          </cell>
        </row>
        <row r="296">
          <cell r="AF296">
            <v>42</v>
          </cell>
          <cell r="BL296">
            <v>22</v>
          </cell>
        </row>
        <row r="297">
          <cell r="AF297">
            <v>65</v>
          </cell>
          <cell r="BL297">
            <v>105</v>
          </cell>
        </row>
        <row r="298">
          <cell r="AF298">
            <v>77</v>
          </cell>
          <cell r="BL298">
            <v>184</v>
          </cell>
        </row>
        <row r="299">
          <cell r="AF299">
            <v>78</v>
          </cell>
          <cell r="BL299">
            <v>556</v>
          </cell>
        </row>
        <row r="300">
          <cell r="AF300">
            <v>74</v>
          </cell>
          <cell r="BL300">
            <v>470</v>
          </cell>
        </row>
        <row r="301">
          <cell r="AF301">
            <v>76</v>
          </cell>
          <cell r="BL301">
            <v>289</v>
          </cell>
        </row>
        <row r="302">
          <cell r="AF302">
            <v>76</v>
          </cell>
          <cell r="BL302">
            <v>292</v>
          </cell>
        </row>
        <row r="303">
          <cell r="AF303">
            <v>70</v>
          </cell>
          <cell r="BL303">
            <v>367</v>
          </cell>
        </row>
        <row r="304">
          <cell r="AF304">
            <v>71</v>
          </cell>
          <cell r="BL304">
            <v>351</v>
          </cell>
        </row>
        <row r="305">
          <cell r="AF305">
            <v>65</v>
          </cell>
          <cell r="BL305">
            <v>147</v>
          </cell>
        </row>
        <row r="306">
          <cell r="AF306">
            <v>64</v>
          </cell>
          <cell r="BL306">
            <v>114</v>
          </cell>
        </row>
        <row r="307">
          <cell r="AF307">
            <v>67</v>
          </cell>
          <cell r="BL307">
            <v>154</v>
          </cell>
        </row>
        <row r="308">
          <cell r="AF308">
            <v>77</v>
          </cell>
          <cell r="BL308">
            <v>329</v>
          </cell>
        </row>
        <row r="309">
          <cell r="AF309">
            <v>82</v>
          </cell>
          <cell r="BL309">
            <v>354</v>
          </cell>
        </row>
        <row r="310">
          <cell r="AF310">
            <v>73</v>
          </cell>
          <cell r="BL310">
            <v>308</v>
          </cell>
        </row>
        <row r="311">
          <cell r="AF311">
            <v>62</v>
          </cell>
          <cell r="BL311">
            <v>329</v>
          </cell>
        </row>
        <row r="312">
          <cell r="AF312">
            <v>62</v>
          </cell>
          <cell r="BL312">
            <v>339</v>
          </cell>
        </row>
        <row r="313">
          <cell r="AF313">
            <v>56</v>
          </cell>
          <cell r="BL313">
            <v>366</v>
          </cell>
        </row>
        <row r="314">
          <cell r="AF314">
            <v>50</v>
          </cell>
          <cell r="BL314">
            <v>260</v>
          </cell>
        </row>
        <row r="315">
          <cell r="AF315">
            <v>43</v>
          </cell>
          <cell r="BL315">
            <v>236</v>
          </cell>
        </row>
        <row r="316">
          <cell r="AF316">
            <v>39</v>
          </cell>
          <cell r="BL316">
            <v>246</v>
          </cell>
        </row>
        <row r="317">
          <cell r="AF317">
            <v>38</v>
          </cell>
          <cell r="BL317">
            <v>84</v>
          </cell>
        </row>
        <row r="318">
          <cell r="AF318">
            <v>35</v>
          </cell>
          <cell r="BL318">
            <v>1</v>
          </cell>
        </row>
        <row r="319">
          <cell r="AF319">
            <v>36</v>
          </cell>
          <cell r="BL319">
            <v>0</v>
          </cell>
        </row>
        <row r="320">
          <cell r="AF320">
            <v>42</v>
          </cell>
          <cell r="BL320">
            <v>17</v>
          </cell>
        </row>
        <row r="321">
          <cell r="AF321">
            <v>61</v>
          </cell>
          <cell r="BL321">
            <v>64</v>
          </cell>
        </row>
        <row r="322">
          <cell r="AF322">
            <v>78</v>
          </cell>
          <cell r="BL322">
            <v>181</v>
          </cell>
        </row>
        <row r="323">
          <cell r="AF323">
            <v>84</v>
          </cell>
          <cell r="BL323">
            <v>174</v>
          </cell>
        </row>
        <row r="324">
          <cell r="AF324">
            <v>86</v>
          </cell>
          <cell r="BL324">
            <v>574</v>
          </cell>
        </row>
        <row r="325">
          <cell r="AF325">
            <v>84</v>
          </cell>
          <cell r="BL325">
            <v>589</v>
          </cell>
        </row>
        <row r="326">
          <cell r="AF326">
            <v>89</v>
          </cell>
          <cell r="BL326">
            <v>353</v>
          </cell>
        </row>
        <row r="327">
          <cell r="AF327">
            <v>91</v>
          </cell>
          <cell r="BL327">
            <v>320</v>
          </cell>
        </row>
        <row r="328">
          <cell r="AF328">
            <v>86</v>
          </cell>
          <cell r="BL328">
            <v>116</v>
          </cell>
        </row>
        <row r="329">
          <cell r="AF329">
            <v>84</v>
          </cell>
          <cell r="BL329">
            <v>306</v>
          </cell>
        </row>
        <row r="330">
          <cell r="AF330">
            <v>83</v>
          </cell>
          <cell r="BL330">
            <v>264</v>
          </cell>
        </row>
        <row r="331">
          <cell r="AF331">
            <v>90</v>
          </cell>
          <cell r="BL331">
            <v>377</v>
          </cell>
        </row>
        <row r="332">
          <cell r="AF332">
            <v>98</v>
          </cell>
          <cell r="BL332">
            <v>147</v>
          </cell>
        </row>
        <row r="333">
          <cell r="AF333">
            <v>101</v>
          </cell>
          <cell r="BL333">
            <v>160</v>
          </cell>
        </row>
        <row r="334">
          <cell r="AF334">
            <v>95</v>
          </cell>
          <cell r="BL334">
            <v>278</v>
          </cell>
        </row>
        <row r="335">
          <cell r="AF335">
            <v>86</v>
          </cell>
          <cell r="BL335">
            <v>362</v>
          </cell>
        </row>
        <row r="336">
          <cell r="AF336">
            <v>83</v>
          </cell>
          <cell r="BL336">
            <v>279</v>
          </cell>
        </row>
        <row r="337">
          <cell r="AF337">
            <v>72</v>
          </cell>
          <cell r="BL337">
            <v>249</v>
          </cell>
        </row>
        <row r="338">
          <cell r="AF338">
            <v>61</v>
          </cell>
          <cell r="BL338">
            <v>230</v>
          </cell>
        </row>
        <row r="339">
          <cell r="AF339">
            <v>52</v>
          </cell>
          <cell r="BL339">
            <v>56</v>
          </cell>
        </row>
        <row r="340">
          <cell r="AF340">
            <v>44</v>
          </cell>
          <cell r="BL340">
            <v>23</v>
          </cell>
        </row>
        <row r="341">
          <cell r="AF341">
            <v>39</v>
          </cell>
          <cell r="BL341">
            <v>31</v>
          </cell>
        </row>
        <row r="342">
          <cell r="AF342">
            <v>38</v>
          </cell>
          <cell r="BL342">
            <v>53</v>
          </cell>
        </row>
        <row r="343">
          <cell r="AF343">
            <v>41</v>
          </cell>
          <cell r="BL343">
            <v>7</v>
          </cell>
        </row>
        <row r="344">
          <cell r="AF344">
            <v>48</v>
          </cell>
          <cell r="BL344">
            <v>39</v>
          </cell>
        </row>
        <row r="345">
          <cell r="AF345">
            <v>88</v>
          </cell>
          <cell r="BL345">
            <v>328</v>
          </cell>
        </row>
        <row r="346">
          <cell r="AF346">
            <v>105</v>
          </cell>
          <cell r="BL346">
            <v>237</v>
          </cell>
        </row>
        <row r="347">
          <cell r="AF347">
            <v>98</v>
          </cell>
          <cell r="BL347">
            <v>312</v>
          </cell>
        </row>
        <row r="348">
          <cell r="AF348">
            <v>104</v>
          </cell>
          <cell r="BL348">
            <v>245</v>
          </cell>
        </row>
        <row r="349">
          <cell r="AF349">
            <v>94</v>
          </cell>
          <cell r="BL349">
            <v>447</v>
          </cell>
        </row>
        <row r="350">
          <cell r="AF350">
            <v>85</v>
          </cell>
          <cell r="BL350">
            <v>258</v>
          </cell>
        </row>
        <row r="351">
          <cell r="AF351">
            <v>80</v>
          </cell>
          <cell r="BL351">
            <v>143</v>
          </cell>
        </row>
        <row r="352">
          <cell r="AF352">
            <v>84</v>
          </cell>
          <cell r="BL352">
            <v>180</v>
          </cell>
        </row>
        <row r="353">
          <cell r="AF353">
            <v>77</v>
          </cell>
          <cell r="BL353">
            <v>156</v>
          </cell>
        </row>
        <row r="354">
          <cell r="AF354">
            <v>70</v>
          </cell>
          <cell r="BL354">
            <v>242</v>
          </cell>
        </row>
        <row r="355">
          <cell r="AF355">
            <v>69</v>
          </cell>
          <cell r="BL355">
            <v>92</v>
          </cell>
        </row>
        <row r="356">
          <cell r="AF356">
            <v>89</v>
          </cell>
          <cell r="BL356">
            <v>176</v>
          </cell>
        </row>
        <row r="357">
          <cell r="AF357">
            <v>90</v>
          </cell>
          <cell r="BL357">
            <v>409</v>
          </cell>
        </row>
        <row r="358">
          <cell r="AF358">
            <v>83</v>
          </cell>
          <cell r="BL358">
            <v>170</v>
          </cell>
        </row>
        <row r="359">
          <cell r="AF359">
            <v>72</v>
          </cell>
          <cell r="BL359">
            <v>236</v>
          </cell>
        </row>
        <row r="360">
          <cell r="AF360">
            <v>68</v>
          </cell>
          <cell r="BL360">
            <v>210</v>
          </cell>
        </row>
        <row r="361">
          <cell r="AF361">
            <v>57</v>
          </cell>
          <cell r="BL361">
            <v>267</v>
          </cell>
        </row>
        <row r="362">
          <cell r="AF362">
            <v>48</v>
          </cell>
          <cell r="BL362">
            <v>304</v>
          </cell>
        </row>
        <row r="363">
          <cell r="AF363">
            <v>43</v>
          </cell>
          <cell r="BL363">
            <v>178</v>
          </cell>
        </row>
        <row r="364">
          <cell r="AF364">
            <v>40</v>
          </cell>
          <cell r="BL364">
            <v>285</v>
          </cell>
        </row>
        <row r="365">
          <cell r="AF365">
            <v>37</v>
          </cell>
          <cell r="BL365">
            <v>53</v>
          </cell>
        </row>
        <row r="366">
          <cell r="AF366">
            <v>35</v>
          </cell>
          <cell r="BL366">
            <v>0</v>
          </cell>
        </row>
        <row r="367">
          <cell r="AF367">
            <v>36</v>
          </cell>
          <cell r="BL367">
            <v>53</v>
          </cell>
        </row>
        <row r="368">
          <cell r="AF368">
            <v>39</v>
          </cell>
          <cell r="BL368">
            <v>2</v>
          </cell>
        </row>
        <row r="369">
          <cell r="AF369">
            <v>61</v>
          </cell>
          <cell r="BL369">
            <v>144</v>
          </cell>
        </row>
        <row r="370">
          <cell r="AF370">
            <v>77</v>
          </cell>
          <cell r="BL370">
            <v>147</v>
          </cell>
        </row>
        <row r="371">
          <cell r="AF371">
            <v>90</v>
          </cell>
          <cell r="BL371">
            <v>99</v>
          </cell>
        </row>
        <row r="372">
          <cell r="AF372">
            <v>84</v>
          </cell>
          <cell r="BL372">
            <v>295</v>
          </cell>
        </row>
        <row r="373">
          <cell r="AF373">
            <v>79</v>
          </cell>
          <cell r="BL373">
            <v>185</v>
          </cell>
        </row>
        <row r="374">
          <cell r="AF374">
            <v>74</v>
          </cell>
          <cell r="BL374">
            <v>230</v>
          </cell>
        </row>
        <row r="375">
          <cell r="AF375">
            <v>73</v>
          </cell>
          <cell r="BL375">
            <v>253</v>
          </cell>
        </row>
        <row r="376">
          <cell r="AF376">
            <v>67</v>
          </cell>
          <cell r="BL376">
            <v>539</v>
          </cell>
        </row>
        <row r="377">
          <cell r="AF377">
            <v>68</v>
          </cell>
          <cell r="BL377">
            <v>468</v>
          </cell>
        </row>
        <row r="378">
          <cell r="AF378">
            <v>65</v>
          </cell>
          <cell r="BL378">
            <v>190</v>
          </cell>
        </row>
        <row r="379">
          <cell r="AF379">
            <v>62</v>
          </cell>
          <cell r="BL379">
            <v>141</v>
          </cell>
        </row>
        <row r="380">
          <cell r="AF380">
            <v>70</v>
          </cell>
          <cell r="BL380">
            <v>205</v>
          </cell>
        </row>
        <row r="381">
          <cell r="AF381">
            <v>69</v>
          </cell>
          <cell r="BL381">
            <v>267</v>
          </cell>
        </row>
        <row r="382">
          <cell r="AF382">
            <v>70</v>
          </cell>
          <cell r="BL382">
            <v>249</v>
          </cell>
        </row>
        <row r="383">
          <cell r="AF383">
            <v>61</v>
          </cell>
          <cell r="BL383">
            <v>100</v>
          </cell>
        </row>
        <row r="384">
          <cell r="AF384">
            <v>56</v>
          </cell>
          <cell r="BL384">
            <v>273</v>
          </cell>
        </row>
        <row r="385">
          <cell r="AF385">
            <v>47</v>
          </cell>
          <cell r="BL385">
            <v>224</v>
          </cell>
        </row>
        <row r="386">
          <cell r="AF386">
            <v>43</v>
          </cell>
          <cell r="BL386">
            <v>346</v>
          </cell>
        </row>
        <row r="387">
          <cell r="AF387">
            <v>37</v>
          </cell>
          <cell r="BL387">
            <v>201</v>
          </cell>
        </row>
        <row r="388">
          <cell r="AF388">
            <v>34</v>
          </cell>
          <cell r="BL388">
            <v>136</v>
          </cell>
        </row>
        <row r="389">
          <cell r="AF389">
            <v>32</v>
          </cell>
          <cell r="BL389">
            <v>0</v>
          </cell>
        </row>
        <row r="390">
          <cell r="AF390">
            <v>31</v>
          </cell>
          <cell r="BL390">
            <v>0</v>
          </cell>
        </row>
        <row r="391">
          <cell r="AF391">
            <v>33</v>
          </cell>
          <cell r="BL391">
            <v>31</v>
          </cell>
        </row>
        <row r="392">
          <cell r="AF392">
            <v>35</v>
          </cell>
          <cell r="BL392">
            <v>79</v>
          </cell>
        </row>
        <row r="393">
          <cell r="AF393">
            <v>44</v>
          </cell>
          <cell r="BL393">
            <v>188</v>
          </cell>
        </row>
        <row r="394">
          <cell r="AF394">
            <v>55</v>
          </cell>
          <cell r="BL394">
            <v>272</v>
          </cell>
        </row>
        <row r="395">
          <cell r="AF395">
            <v>61</v>
          </cell>
          <cell r="BL395">
            <v>85</v>
          </cell>
        </row>
        <row r="396">
          <cell r="AF396">
            <v>65</v>
          </cell>
          <cell r="BL396">
            <v>181</v>
          </cell>
        </row>
        <row r="397">
          <cell r="AF397">
            <v>61</v>
          </cell>
          <cell r="BL397">
            <v>226</v>
          </cell>
        </row>
        <row r="398">
          <cell r="AF398">
            <v>61</v>
          </cell>
          <cell r="BL398">
            <v>475</v>
          </cell>
        </row>
        <row r="399">
          <cell r="AF399">
            <v>61</v>
          </cell>
          <cell r="BL399">
            <v>232</v>
          </cell>
        </row>
        <row r="400">
          <cell r="AF400">
            <v>59</v>
          </cell>
          <cell r="BL400">
            <v>288</v>
          </cell>
        </row>
        <row r="401">
          <cell r="AF401">
            <v>55</v>
          </cell>
          <cell r="BL401">
            <v>299</v>
          </cell>
        </row>
        <row r="402">
          <cell r="AF402">
            <v>57</v>
          </cell>
          <cell r="BL402">
            <v>227</v>
          </cell>
        </row>
        <row r="403">
          <cell r="AF403">
            <v>55</v>
          </cell>
          <cell r="BL403">
            <v>130</v>
          </cell>
        </row>
        <row r="404">
          <cell r="AF404">
            <v>58</v>
          </cell>
          <cell r="BL404">
            <v>375</v>
          </cell>
        </row>
        <row r="405">
          <cell r="AF405">
            <v>64</v>
          </cell>
          <cell r="BL405">
            <v>432</v>
          </cell>
        </row>
        <row r="406">
          <cell r="AF406">
            <v>60</v>
          </cell>
          <cell r="BL406">
            <v>299</v>
          </cell>
        </row>
        <row r="407">
          <cell r="AF407">
            <v>51</v>
          </cell>
          <cell r="BL407">
            <v>104</v>
          </cell>
        </row>
        <row r="408">
          <cell r="AF408">
            <v>47</v>
          </cell>
          <cell r="BL408">
            <v>232</v>
          </cell>
        </row>
        <row r="409">
          <cell r="AF409">
            <v>43</v>
          </cell>
          <cell r="BL409">
            <v>220</v>
          </cell>
        </row>
        <row r="410">
          <cell r="AF410">
            <v>40</v>
          </cell>
          <cell r="BL410">
            <v>419</v>
          </cell>
        </row>
        <row r="411">
          <cell r="AF411">
            <v>36</v>
          </cell>
          <cell r="BL411">
            <v>182</v>
          </cell>
        </row>
        <row r="412">
          <cell r="AF412">
            <v>34</v>
          </cell>
          <cell r="BL412">
            <v>1</v>
          </cell>
        </row>
        <row r="413">
          <cell r="AF413">
            <v>32</v>
          </cell>
          <cell r="BL413">
            <v>125</v>
          </cell>
        </row>
        <row r="414">
          <cell r="AF414">
            <v>32</v>
          </cell>
          <cell r="BL414">
            <v>103</v>
          </cell>
        </row>
        <row r="415">
          <cell r="AF415">
            <v>33</v>
          </cell>
          <cell r="BL415">
            <v>1</v>
          </cell>
        </row>
        <row r="416">
          <cell r="AF416">
            <v>37</v>
          </cell>
          <cell r="BL416">
            <v>0</v>
          </cell>
        </row>
        <row r="417">
          <cell r="AF417">
            <v>49</v>
          </cell>
          <cell r="BL417">
            <v>40</v>
          </cell>
        </row>
        <row r="418">
          <cell r="AF418">
            <v>55</v>
          </cell>
          <cell r="BL418">
            <v>107</v>
          </cell>
        </row>
        <row r="419">
          <cell r="AF419">
            <v>66</v>
          </cell>
          <cell r="BL419">
            <v>216</v>
          </cell>
        </row>
        <row r="420">
          <cell r="AF420">
            <v>68</v>
          </cell>
          <cell r="BL420">
            <v>298</v>
          </cell>
        </row>
        <row r="421">
          <cell r="AF421">
            <v>60</v>
          </cell>
          <cell r="BL421">
            <v>349</v>
          </cell>
        </row>
        <row r="422">
          <cell r="AF422">
            <v>60</v>
          </cell>
          <cell r="BL422">
            <v>538</v>
          </cell>
        </row>
        <row r="423">
          <cell r="AF423">
            <v>66</v>
          </cell>
          <cell r="BL423">
            <v>484</v>
          </cell>
        </row>
        <row r="424">
          <cell r="AF424">
            <v>59</v>
          </cell>
          <cell r="BL424">
            <v>230</v>
          </cell>
        </row>
        <row r="425">
          <cell r="AF425">
            <v>59</v>
          </cell>
          <cell r="BL425">
            <v>194</v>
          </cell>
        </row>
        <row r="426">
          <cell r="AF426">
            <v>57</v>
          </cell>
          <cell r="BL426">
            <v>189</v>
          </cell>
        </row>
        <row r="427">
          <cell r="AF427">
            <v>56</v>
          </cell>
          <cell r="BL427">
            <v>207</v>
          </cell>
        </row>
        <row r="428">
          <cell r="AF428">
            <v>59</v>
          </cell>
          <cell r="BL428">
            <v>222</v>
          </cell>
        </row>
        <row r="429">
          <cell r="AF429">
            <v>62</v>
          </cell>
          <cell r="BL429">
            <v>259</v>
          </cell>
        </row>
        <row r="430">
          <cell r="AF430">
            <v>57</v>
          </cell>
          <cell r="BL430">
            <v>412</v>
          </cell>
        </row>
        <row r="431">
          <cell r="AF431">
            <v>52</v>
          </cell>
          <cell r="BL431">
            <v>363</v>
          </cell>
        </row>
        <row r="432">
          <cell r="AF432">
            <v>47</v>
          </cell>
          <cell r="BL432">
            <v>491</v>
          </cell>
        </row>
        <row r="433">
          <cell r="AF433">
            <v>41</v>
          </cell>
          <cell r="BL433">
            <v>479</v>
          </cell>
        </row>
        <row r="434">
          <cell r="AF434">
            <v>39</v>
          </cell>
          <cell r="BL434">
            <v>183</v>
          </cell>
        </row>
        <row r="435">
          <cell r="AF435">
            <v>34</v>
          </cell>
          <cell r="BL435">
            <v>72</v>
          </cell>
        </row>
        <row r="436">
          <cell r="AF436">
            <v>33</v>
          </cell>
          <cell r="BL436">
            <v>55</v>
          </cell>
        </row>
        <row r="437">
          <cell r="AF437">
            <v>32</v>
          </cell>
          <cell r="BL437">
            <v>124</v>
          </cell>
        </row>
        <row r="438">
          <cell r="AF438">
            <v>30</v>
          </cell>
          <cell r="BL438">
            <v>10</v>
          </cell>
        </row>
        <row r="439">
          <cell r="AF439">
            <v>30</v>
          </cell>
          <cell r="BL439">
            <v>0</v>
          </cell>
        </row>
        <row r="440">
          <cell r="AF440">
            <v>36</v>
          </cell>
          <cell r="BL440">
            <v>10</v>
          </cell>
        </row>
        <row r="441">
          <cell r="AF441">
            <v>56</v>
          </cell>
          <cell r="BL441">
            <v>92</v>
          </cell>
        </row>
        <row r="442">
          <cell r="AF442">
            <v>70</v>
          </cell>
          <cell r="BL442">
            <v>337</v>
          </cell>
        </row>
        <row r="443">
          <cell r="AF443">
            <v>66</v>
          </cell>
          <cell r="BL443">
            <v>303</v>
          </cell>
        </row>
        <row r="444">
          <cell r="AF444">
            <v>61</v>
          </cell>
          <cell r="BL444">
            <v>386</v>
          </cell>
        </row>
        <row r="445">
          <cell r="AF445">
            <v>62</v>
          </cell>
          <cell r="BL445">
            <v>400</v>
          </cell>
        </row>
        <row r="446">
          <cell r="AF446">
            <v>57</v>
          </cell>
          <cell r="BL446">
            <v>328</v>
          </cell>
        </row>
        <row r="447">
          <cell r="AF447">
            <v>57</v>
          </cell>
          <cell r="BL447">
            <v>364</v>
          </cell>
        </row>
        <row r="448">
          <cell r="AF448">
            <v>54</v>
          </cell>
          <cell r="BL448">
            <v>190</v>
          </cell>
        </row>
        <row r="449">
          <cell r="AF449">
            <v>52</v>
          </cell>
          <cell r="BL449">
            <v>178</v>
          </cell>
        </row>
        <row r="450">
          <cell r="AF450">
            <v>48</v>
          </cell>
          <cell r="BL450">
            <v>107</v>
          </cell>
        </row>
        <row r="451">
          <cell r="AF451">
            <v>47</v>
          </cell>
          <cell r="BL451">
            <v>103</v>
          </cell>
        </row>
        <row r="452">
          <cell r="AF452">
            <v>51</v>
          </cell>
          <cell r="BL452">
            <v>257</v>
          </cell>
        </row>
        <row r="453">
          <cell r="AF453">
            <v>58</v>
          </cell>
          <cell r="BL453">
            <v>420</v>
          </cell>
        </row>
        <row r="454">
          <cell r="AF454">
            <v>60</v>
          </cell>
          <cell r="BL454">
            <v>195</v>
          </cell>
        </row>
        <row r="455">
          <cell r="AF455">
            <v>55</v>
          </cell>
          <cell r="BL455">
            <v>288</v>
          </cell>
        </row>
        <row r="456">
          <cell r="AF456">
            <v>50</v>
          </cell>
          <cell r="BL456">
            <v>553</v>
          </cell>
        </row>
        <row r="457">
          <cell r="AF457">
            <v>41</v>
          </cell>
          <cell r="BL457">
            <v>195</v>
          </cell>
        </row>
        <row r="458">
          <cell r="AF458">
            <v>40</v>
          </cell>
          <cell r="BL458">
            <v>268</v>
          </cell>
        </row>
        <row r="459">
          <cell r="AF459">
            <v>36</v>
          </cell>
          <cell r="BL459">
            <v>179</v>
          </cell>
        </row>
        <row r="460">
          <cell r="AF460">
            <v>33</v>
          </cell>
          <cell r="BL460">
            <v>172</v>
          </cell>
        </row>
        <row r="461">
          <cell r="AF461">
            <v>30</v>
          </cell>
          <cell r="BL461">
            <v>84</v>
          </cell>
        </row>
        <row r="462">
          <cell r="AF462">
            <v>28</v>
          </cell>
          <cell r="BL462">
            <v>101</v>
          </cell>
        </row>
        <row r="463">
          <cell r="AF463">
            <v>30</v>
          </cell>
          <cell r="BL463">
            <v>0</v>
          </cell>
        </row>
        <row r="464">
          <cell r="AF464">
            <v>36</v>
          </cell>
          <cell r="BL464">
            <v>60</v>
          </cell>
        </row>
        <row r="465">
          <cell r="AF465">
            <v>55</v>
          </cell>
          <cell r="BL465">
            <v>279</v>
          </cell>
        </row>
        <row r="466">
          <cell r="AF466">
            <v>69</v>
          </cell>
          <cell r="BL466">
            <v>367</v>
          </cell>
        </row>
        <row r="467">
          <cell r="AF467">
            <v>64</v>
          </cell>
          <cell r="BL467">
            <v>276</v>
          </cell>
        </row>
        <row r="468">
          <cell r="AF468">
            <v>64</v>
          </cell>
          <cell r="BL468">
            <v>351</v>
          </cell>
        </row>
        <row r="469">
          <cell r="AF469">
            <v>59</v>
          </cell>
          <cell r="BL469">
            <v>483</v>
          </cell>
        </row>
        <row r="470">
          <cell r="AF470">
            <v>60</v>
          </cell>
          <cell r="BL470">
            <v>213</v>
          </cell>
        </row>
        <row r="471">
          <cell r="AF471">
            <v>61</v>
          </cell>
          <cell r="BL471">
            <v>112</v>
          </cell>
        </row>
        <row r="472">
          <cell r="AF472">
            <v>57</v>
          </cell>
          <cell r="BL472">
            <v>229</v>
          </cell>
        </row>
        <row r="473">
          <cell r="AF473">
            <v>55</v>
          </cell>
          <cell r="BL473">
            <v>221</v>
          </cell>
        </row>
        <row r="474">
          <cell r="AF474">
            <v>52</v>
          </cell>
          <cell r="BL474">
            <v>89</v>
          </cell>
        </row>
        <row r="475">
          <cell r="AF475">
            <v>53</v>
          </cell>
          <cell r="BL475">
            <v>245</v>
          </cell>
        </row>
        <row r="476">
          <cell r="AF476">
            <v>59</v>
          </cell>
          <cell r="BL476">
            <v>206</v>
          </cell>
        </row>
        <row r="477">
          <cell r="AF477">
            <v>65</v>
          </cell>
          <cell r="BL477">
            <v>296</v>
          </cell>
        </row>
        <row r="478">
          <cell r="AF478">
            <v>62</v>
          </cell>
          <cell r="BL478">
            <v>445</v>
          </cell>
        </row>
        <row r="479">
          <cell r="AF479">
            <v>54</v>
          </cell>
          <cell r="BL479">
            <v>450</v>
          </cell>
        </row>
        <row r="480">
          <cell r="AF480">
            <v>52</v>
          </cell>
          <cell r="BL480">
            <v>392</v>
          </cell>
        </row>
        <row r="481">
          <cell r="AF481">
            <v>45</v>
          </cell>
          <cell r="BL481">
            <v>309</v>
          </cell>
        </row>
        <row r="482">
          <cell r="AF482">
            <v>40</v>
          </cell>
          <cell r="BL482">
            <v>197</v>
          </cell>
        </row>
        <row r="483">
          <cell r="AF483">
            <v>38</v>
          </cell>
          <cell r="BL483">
            <v>222</v>
          </cell>
        </row>
        <row r="484">
          <cell r="AF484">
            <v>34</v>
          </cell>
          <cell r="BL484">
            <v>180</v>
          </cell>
        </row>
        <row r="485">
          <cell r="AF485">
            <v>32</v>
          </cell>
          <cell r="BL485">
            <v>44</v>
          </cell>
        </row>
        <row r="486">
          <cell r="AF486">
            <v>31</v>
          </cell>
          <cell r="BL486">
            <v>0</v>
          </cell>
        </row>
        <row r="487">
          <cell r="AF487">
            <v>32</v>
          </cell>
          <cell r="BL487">
            <v>0</v>
          </cell>
        </row>
        <row r="488">
          <cell r="AF488">
            <v>37</v>
          </cell>
          <cell r="BL488">
            <v>8</v>
          </cell>
        </row>
        <row r="489">
          <cell r="AF489">
            <v>55</v>
          </cell>
          <cell r="BL489">
            <v>97</v>
          </cell>
        </row>
        <row r="490">
          <cell r="AF490">
            <v>67</v>
          </cell>
          <cell r="BL490">
            <v>295</v>
          </cell>
        </row>
        <row r="491">
          <cell r="AF491">
            <v>66</v>
          </cell>
          <cell r="BL491">
            <v>470</v>
          </cell>
        </row>
        <row r="492">
          <cell r="AF492">
            <v>61</v>
          </cell>
          <cell r="BL492">
            <v>342</v>
          </cell>
        </row>
        <row r="493">
          <cell r="AF493">
            <v>59</v>
          </cell>
          <cell r="BL493">
            <v>416</v>
          </cell>
        </row>
        <row r="494">
          <cell r="AF494">
            <v>57</v>
          </cell>
          <cell r="BL494">
            <v>236</v>
          </cell>
        </row>
        <row r="495">
          <cell r="AF495">
            <v>57</v>
          </cell>
          <cell r="BL495">
            <v>213</v>
          </cell>
        </row>
        <row r="496">
          <cell r="AF496">
            <v>55</v>
          </cell>
          <cell r="BL496">
            <v>263</v>
          </cell>
        </row>
        <row r="497">
          <cell r="AF497">
            <v>52</v>
          </cell>
          <cell r="BL497">
            <v>242</v>
          </cell>
        </row>
        <row r="498">
          <cell r="AF498">
            <v>47</v>
          </cell>
          <cell r="BL498">
            <v>101</v>
          </cell>
        </row>
        <row r="499">
          <cell r="AF499">
            <v>48</v>
          </cell>
          <cell r="BL499">
            <v>101</v>
          </cell>
        </row>
        <row r="500">
          <cell r="AF500">
            <v>57</v>
          </cell>
          <cell r="BL500">
            <v>98</v>
          </cell>
        </row>
        <row r="501">
          <cell r="AF501">
            <v>61</v>
          </cell>
          <cell r="BL501">
            <v>200</v>
          </cell>
        </row>
        <row r="502">
          <cell r="AF502">
            <v>58</v>
          </cell>
          <cell r="BL502">
            <v>560</v>
          </cell>
        </row>
        <row r="503">
          <cell r="AF503">
            <v>53</v>
          </cell>
          <cell r="BL503">
            <v>284</v>
          </cell>
        </row>
        <row r="504">
          <cell r="AF504">
            <v>49</v>
          </cell>
          <cell r="BL504">
            <v>402</v>
          </cell>
        </row>
        <row r="505">
          <cell r="AF505">
            <v>42</v>
          </cell>
          <cell r="BL505">
            <v>563</v>
          </cell>
        </row>
        <row r="506">
          <cell r="AF506">
            <v>39</v>
          </cell>
          <cell r="BL506">
            <v>246</v>
          </cell>
        </row>
        <row r="507">
          <cell r="AF507">
            <v>37</v>
          </cell>
          <cell r="BL507">
            <v>72</v>
          </cell>
        </row>
        <row r="508">
          <cell r="AF508">
            <v>33</v>
          </cell>
          <cell r="BL508">
            <v>16</v>
          </cell>
        </row>
        <row r="509">
          <cell r="AF509">
            <v>31</v>
          </cell>
          <cell r="BL509">
            <v>0</v>
          </cell>
        </row>
        <row r="510">
          <cell r="AF510">
            <v>30</v>
          </cell>
          <cell r="BL510">
            <v>40</v>
          </cell>
        </row>
        <row r="511">
          <cell r="AF511">
            <v>32</v>
          </cell>
          <cell r="BL511">
            <v>154</v>
          </cell>
        </row>
        <row r="512">
          <cell r="AF512">
            <v>37</v>
          </cell>
          <cell r="BL512">
            <v>215</v>
          </cell>
        </row>
        <row r="513">
          <cell r="AF513">
            <v>56</v>
          </cell>
          <cell r="BL513">
            <v>74</v>
          </cell>
        </row>
        <row r="514">
          <cell r="AF514">
            <v>66</v>
          </cell>
          <cell r="BL514">
            <v>373</v>
          </cell>
        </row>
        <row r="515">
          <cell r="AF515">
            <v>66</v>
          </cell>
          <cell r="BL515">
            <v>147</v>
          </cell>
        </row>
        <row r="516">
          <cell r="AF516">
            <v>62</v>
          </cell>
          <cell r="BL516">
            <v>226</v>
          </cell>
        </row>
        <row r="517">
          <cell r="AF517">
            <v>60</v>
          </cell>
          <cell r="BL517">
            <v>488</v>
          </cell>
        </row>
        <row r="518">
          <cell r="AF518">
            <v>58</v>
          </cell>
          <cell r="BL518">
            <v>450</v>
          </cell>
        </row>
        <row r="519">
          <cell r="AF519">
            <v>63</v>
          </cell>
          <cell r="BL519">
            <v>282</v>
          </cell>
        </row>
        <row r="520">
          <cell r="AF520">
            <v>59</v>
          </cell>
          <cell r="BL520">
            <v>138</v>
          </cell>
        </row>
        <row r="521">
          <cell r="AF521">
            <v>52</v>
          </cell>
          <cell r="BL521">
            <v>103</v>
          </cell>
        </row>
        <row r="522">
          <cell r="AF522">
            <v>51</v>
          </cell>
          <cell r="BL522">
            <v>135</v>
          </cell>
        </row>
        <row r="523">
          <cell r="AF523">
            <v>50</v>
          </cell>
          <cell r="BL523">
            <v>245</v>
          </cell>
        </row>
        <row r="524">
          <cell r="AF524">
            <v>57</v>
          </cell>
          <cell r="BL524">
            <v>213</v>
          </cell>
        </row>
        <row r="525">
          <cell r="AF525">
            <v>65</v>
          </cell>
          <cell r="BL525">
            <v>318</v>
          </cell>
        </row>
        <row r="526">
          <cell r="AF526">
            <v>59</v>
          </cell>
          <cell r="BL526">
            <v>321</v>
          </cell>
        </row>
        <row r="527">
          <cell r="AF527">
            <v>53</v>
          </cell>
          <cell r="BL527">
            <v>361</v>
          </cell>
        </row>
        <row r="528">
          <cell r="AF528">
            <v>48</v>
          </cell>
          <cell r="BL528">
            <v>465</v>
          </cell>
        </row>
        <row r="529">
          <cell r="AF529">
            <v>44</v>
          </cell>
          <cell r="BL529">
            <v>365</v>
          </cell>
        </row>
        <row r="530">
          <cell r="AF530">
            <v>39</v>
          </cell>
          <cell r="BL530">
            <v>134</v>
          </cell>
        </row>
        <row r="531">
          <cell r="AF531">
            <v>35</v>
          </cell>
          <cell r="BL531">
            <v>63</v>
          </cell>
        </row>
        <row r="532">
          <cell r="AF532">
            <v>33</v>
          </cell>
          <cell r="BL532">
            <v>27</v>
          </cell>
        </row>
        <row r="533">
          <cell r="AF533">
            <v>31</v>
          </cell>
          <cell r="BL533">
            <v>0</v>
          </cell>
        </row>
        <row r="534">
          <cell r="AF534">
            <v>28</v>
          </cell>
          <cell r="BL534">
            <v>0</v>
          </cell>
        </row>
        <row r="535">
          <cell r="AF535">
            <v>31</v>
          </cell>
          <cell r="BL535">
            <v>0</v>
          </cell>
        </row>
        <row r="536">
          <cell r="AF536">
            <v>36</v>
          </cell>
          <cell r="BL536">
            <v>64</v>
          </cell>
        </row>
        <row r="537">
          <cell r="AF537">
            <v>56</v>
          </cell>
          <cell r="BL537">
            <v>166</v>
          </cell>
        </row>
        <row r="538">
          <cell r="AF538">
            <v>70</v>
          </cell>
          <cell r="BL538">
            <v>820</v>
          </cell>
        </row>
        <row r="539">
          <cell r="AF539">
            <v>67</v>
          </cell>
          <cell r="BL539">
            <v>354</v>
          </cell>
        </row>
        <row r="540">
          <cell r="AF540">
            <v>66</v>
          </cell>
          <cell r="BL540">
            <v>239</v>
          </cell>
        </row>
        <row r="541">
          <cell r="AF541">
            <v>63</v>
          </cell>
          <cell r="BL541">
            <v>275</v>
          </cell>
        </row>
        <row r="542">
          <cell r="AF542">
            <v>58</v>
          </cell>
          <cell r="BL542">
            <v>336</v>
          </cell>
        </row>
        <row r="543">
          <cell r="AF543">
            <v>58</v>
          </cell>
          <cell r="BL543">
            <v>296</v>
          </cell>
        </row>
        <row r="544">
          <cell r="AF544">
            <v>57</v>
          </cell>
          <cell r="BL544">
            <v>117</v>
          </cell>
        </row>
        <row r="545">
          <cell r="AF545">
            <v>57</v>
          </cell>
          <cell r="BL545">
            <v>102</v>
          </cell>
        </row>
        <row r="546">
          <cell r="AF546">
            <v>54</v>
          </cell>
          <cell r="BL546">
            <v>91</v>
          </cell>
        </row>
        <row r="547">
          <cell r="AF547">
            <v>52</v>
          </cell>
          <cell r="BL547">
            <v>196</v>
          </cell>
        </row>
        <row r="548">
          <cell r="AF548">
            <v>60</v>
          </cell>
          <cell r="BL548">
            <v>188</v>
          </cell>
        </row>
        <row r="549">
          <cell r="AF549">
            <v>67</v>
          </cell>
          <cell r="BL549">
            <v>556</v>
          </cell>
        </row>
        <row r="550">
          <cell r="AF550">
            <v>59</v>
          </cell>
          <cell r="BL550">
            <v>191</v>
          </cell>
        </row>
        <row r="551">
          <cell r="AF551">
            <v>51</v>
          </cell>
          <cell r="BL551">
            <v>100</v>
          </cell>
        </row>
        <row r="552">
          <cell r="AF552">
            <v>52</v>
          </cell>
          <cell r="BL552">
            <v>400</v>
          </cell>
        </row>
        <row r="553">
          <cell r="AF553">
            <v>44</v>
          </cell>
          <cell r="BL553">
            <v>631</v>
          </cell>
        </row>
        <row r="554">
          <cell r="AF554">
            <v>39</v>
          </cell>
          <cell r="BL554">
            <v>371</v>
          </cell>
        </row>
        <row r="555">
          <cell r="AF555">
            <v>35</v>
          </cell>
          <cell r="BL555">
            <v>78</v>
          </cell>
        </row>
        <row r="556">
          <cell r="AF556">
            <v>32</v>
          </cell>
          <cell r="BL556">
            <v>41</v>
          </cell>
        </row>
        <row r="557">
          <cell r="AF557">
            <v>30</v>
          </cell>
          <cell r="BL557">
            <v>0</v>
          </cell>
        </row>
        <row r="558">
          <cell r="AF558">
            <v>30</v>
          </cell>
          <cell r="BL558">
            <v>0</v>
          </cell>
        </row>
        <row r="559">
          <cell r="AF559">
            <v>31</v>
          </cell>
          <cell r="BL559">
            <v>15</v>
          </cell>
        </row>
        <row r="560">
          <cell r="AF560">
            <v>36</v>
          </cell>
          <cell r="BL560">
            <v>122</v>
          </cell>
        </row>
        <row r="561">
          <cell r="AF561">
            <v>55</v>
          </cell>
          <cell r="BL561">
            <v>135</v>
          </cell>
        </row>
        <row r="562">
          <cell r="AF562">
            <v>68</v>
          </cell>
          <cell r="BL562">
            <v>359</v>
          </cell>
        </row>
        <row r="563">
          <cell r="AF563">
            <v>69</v>
          </cell>
          <cell r="BL563">
            <v>111</v>
          </cell>
        </row>
        <row r="564">
          <cell r="AF564">
            <v>64</v>
          </cell>
          <cell r="BL564">
            <v>216</v>
          </cell>
        </row>
        <row r="565">
          <cell r="AF565">
            <v>58</v>
          </cell>
          <cell r="BL565">
            <v>580</v>
          </cell>
        </row>
        <row r="566">
          <cell r="AF566">
            <v>55</v>
          </cell>
          <cell r="BL566">
            <v>422</v>
          </cell>
        </row>
        <row r="567">
          <cell r="AF567">
            <v>55</v>
          </cell>
          <cell r="BL567">
            <v>196</v>
          </cell>
        </row>
        <row r="568">
          <cell r="AF568">
            <v>54</v>
          </cell>
          <cell r="BL568">
            <v>214</v>
          </cell>
        </row>
        <row r="569">
          <cell r="AF569">
            <v>54</v>
          </cell>
          <cell r="BL569">
            <v>224</v>
          </cell>
        </row>
        <row r="570">
          <cell r="AF570">
            <v>50</v>
          </cell>
          <cell r="BL570">
            <v>367</v>
          </cell>
        </row>
        <row r="571">
          <cell r="AF571">
            <v>55</v>
          </cell>
          <cell r="BL571">
            <v>144</v>
          </cell>
        </row>
        <row r="572">
          <cell r="AF572">
            <v>67</v>
          </cell>
          <cell r="BL572">
            <v>238</v>
          </cell>
        </row>
        <row r="573">
          <cell r="AF573">
            <v>72</v>
          </cell>
          <cell r="BL573">
            <v>129</v>
          </cell>
        </row>
        <row r="574">
          <cell r="AF574">
            <v>60</v>
          </cell>
          <cell r="BL574">
            <v>367</v>
          </cell>
        </row>
        <row r="575">
          <cell r="AF575">
            <v>56</v>
          </cell>
          <cell r="BL575">
            <v>365</v>
          </cell>
        </row>
        <row r="576">
          <cell r="AF576">
            <v>52</v>
          </cell>
          <cell r="BL576">
            <v>278</v>
          </cell>
        </row>
        <row r="577">
          <cell r="AF577">
            <v>43</v>
          </cell>
          <cell r="BL577">
            <v>207</v>
          </cell>
        </row>
        <row r="578">
          <cell r="AF578">
            <v>39</v>
          </cell>
          <cell r="BL578">
            <v>345</v>
          </cell>
        </row>
        <row r="579">
          <cell r="AF579">
            <v>37</v>
          </cell>
          <cell r="BL579">
            <v>137</v>
          </cell>
        </row>
        <row r="580">
          <cell r="AF580">
            <v>32</v>
          </cell>
          <cell r="BL580">
            <v>4</v>
          </cell>
        </row>
        <row r="581">
          <cell r="AF581">
            <v>30</v>
          </cell>
          <cell r="BL581">
            <v>0</v>
          </cell>
        </row>
        <row r="582">
          <cell r="AF582">
            <v>30</v>
          </cell>
          <cell r="BL582">
            <v>4</v>
          </cell>
        </row>
        <row r="583">
          <cell r="AF583">
            <v>30</v>
          </cell>
          <cell r="BL583">
            <v>84</v>
          </cell>
        </row>
        <row r="584">
          <cell r="AF584">
            <v>32</v>
          </cell>
          <cell r="BL584">
            <v>157</v>
          </cell>
        </row>
        <row r="585">
          <cell r="AF585">
            <v>50</v>
          </cell>
          <cell r="BL585">
            <v>125</v>
          </cell>
        </row>
        <row r="586">
          <cell r="AF586">
            <v>61</v>
          </cell>
          <cell r="BL586">
            <v>116</v>
          </cell>
        </row>
        <row r="587">
          <cell r="AF587">
            <v>66</v>
          </cell>
          <cell r="BL587">
            <v>247</v>
          </cell>
        </row>
        <row r="588">
          <cell r="AF588">
            <v>67</v>
          </cell>
          <cell r="BL588">
            <v>426</v>
          </cell>
        </row>
        <row r="589">
          <cell r="AF589">
            <v>60</v>
          </cell>
          <cell r="BL589">
            <v>309</v>
          </cell>
        </row>
        <row r="590">
          <cell r="AF590">
            <v>59</v>
          </cell>
          <cell r="BL590">
            <v>340</v>
          </cell>
        </row>
        <row r="591">
          <cell r="AF591">
            <v>62</v>
          </cell>
          <cell r="BL591">
            <v>386</v>
          </cell>
        </row>
        <row r="592">
          <cell r="AF592">
            <v>59</v>
          </cell>
          <cell r="BL592">
            <v>266</v>
          </cell>
        </row>
        <row r="593">
          <cell r="AF593">
            <v>52</v>
          </cell>
          <cell r="BL593">
            <v>187</v>
          </cell>
        </row>
        <row r="594">
          <cell r="AF594">
            <v>51</v>
          </cell>
          <cell r="BL594">
            <v>284</v>
          </cell>
        </row>
        <row r="595">
          <cell r="AF595">
            <v>53</v>
          </cell>
          <cell r="BL595">
            <v>393</v>
          </cell>
        </row>
        <row r="596">
          <cell r="AF596">
            <v>63</v>
          </cell>
          <cell r="BL596">
            <v>453</v>
          </cell>
        </row>
        <row r="597">
          <cell r="AF597">
            <v>67</v>
          </cell>
          <cell r="BL597">
            <v>137</v>
          </cell>
        </row>
        <row r="598">
          <cell r="AF598">
            <v>62</v>
          </cell>
          <cell r="BL598">
            <v>184</v>
          </cell>
        </row>
        <row r="599">
          <cell r="AF599">
            <v>53</v>
          </cell>
          <cell r="BL599">
            <v>626</v>
          </cell>
        </row>
        <row r="600">
          <cell r="AF600">
            <v>49</v>
          </cell>
          <cell r="BL600">
            <v>340</v>
          </cell>
        </row>
        <row r="601">
          <cell r="AF601">
            <v>43</v>
          </cell>
          <cell r="BL601">
            <v>299</v>
          </cell>
        </row>
        <row r="602">
          <cell r="AF602">
            <v>41</v>
          </cell>
          <cell r="BL602">
            <v>242</v>
          </cell>
        </row>
        <row r="603">
          <cell r="AF603">
            <v>35</v>
          </cell>
          <cell r="BL603">
            <v>182</v>
          </cell>
        </row>
        <row r="604">
          <cell r="AF604">
            <v>32</v>
          </cell>
          <cell r="BL604">
            <v>12</v>
          </cell>
        </row>
        <row r="605">
          <cell r="AF605">
            <v>32</v>
          </cell>
          <cell r="BL605">
            <v>54</v>
          </cell>
        </row>
        <row r="606">
          <cell r="AF606">
            <v>30</v>
          </cell>
          <cell r="BL606">
            <v>162</v>
          </cell>
        </row>
        <row r="607">
          <cell r="AF607">
            <v>32</v>
          </cell>
          <cell r="BL607">
            <v>0</v>
          </cell>
        </row>
        <row r="608">
          <cell r="AF608">
            <v>36</v>
          </cell>
          <cell r="BL608">
            <v>44</v>
          </cell>
        </row>
        <row r="609">
          <cell r="AF609">
            <v>53</v>
          </cell>
          <cell r="BL609">
            <v>94</v>
          </cell>
        </row>
        <row r="610">
          <cell r="AF610">
            <v>68</v>
          </cell>
          <cell r="BL610">
            <v>294</v>
          </cell>
        </row>
        <row r="611">
          <cell r="AF611">
            <v>65</v>
          </cell>
          <cell r="BL611">
            <v>777</v>
          </cell>
        </row>
        <row r="612">
          <cell r="AF612">
            <v>58</v>
          </cell>
          <cell r="BL612">
            <v>405</v>
          </cell>
        </row>
        <row r="613">
          <cell r="AF613">
            <v>61</v>
          </cell>
          <cell r="BL613">
            <v>182</v>
          </cell>
        </row>
        <row r="614">
          <cell r="AF614">
            <v>57</v>
          </cell>
          <cell r="BL614">
            <v>165</v>
          </cell>
        </row>
        <row r="615">
          <cell r="AF615">
            <v>58</v>
          </cell>
          <cell r="BL615">
            <v>147</v>
          </cell>
        </row>
        <row r="616">
          <cell r="AF616">
            <v>54</v>
          </cell>
          <cell r="BL616">
            <v>347</v>
          </cell>
        </row>
        <row r="617">
          <cell r="AF617">
            <v>52</v>
          </cell>
          <cell r="BL617">
            <v>122</v>
          </cell>
        </row>
        <row r="618">
          <cell r="AF618">
            <v>49</v>
          </cell>
          <cell r="BL618">
            <v>218</v>
          </cell>
        </row>
        <row r="619">
          <cell r="AF619">
            <v>49</v>
          </cell>
          <cell r="BL619">
            <v>87</v>
          </cell>
        </row>
        <row r="620">
          <cell r="AF620">
            <v>57</v>
          </cell>
          <cell r="BL620">
            <v>119</v>
          </cell>
        </row>
        <row r="621">
          <cell r="AF621">
            <v>64</v>
          </cell>
          <cell r="BL621">
            <v>405</v>
          </cell>
        </row>
        <row r="622">
          <cell r="AF622">
            <v>60</v>
          </cell>
          <cell r="BL622">
            <v>452</v>
          </cell>
        </row>
        <row r="623">
          <cell r="AF623">
            <v>52</v>
          </cell>
          <cell r="BL623">
            <v>291</v>
          </cell>
        </row>
        <row r="624">
          <cell r="AF624">
            <v>48</v>
          </cell>
          <cell r="BL624">
            <v>372</v>
          </cell>
        </row>
        <row r="625">
          <cell r="AF625">
            <v>42</v>
          </cell>
          <cell r="BL625">
            <v>472</v>
          </cell>
        </row>
        <row r="626">
          <cell r="AF626">
            <v>40</v>
          </cell>
          <cell r="BL626">
            <v>271</v>
          </cell>
        </row>
        <row r="627">
          <cell r="AF627">
            <v>36</v>
          </cell>
          <cell r="BL627">
            <v>146</v>
          </cell>
        </row>
        <row r="628">
          <cell r="AF628">
            <v>31</v>
          </cell>
          <cell r="BL628">
            <v>128</v>
          </cell>
        </row>
        <row r="629">
          <cell r="AF629">
            <v>31</v>
          </cell>
          <cell r="BL629">
            <v>50</v>
          </cell>
        </row>
        <row r="630">
          <cell r="AF630">
            <v>29</v>
          </cell>
          <cell r="BL630">
            <v>6</v>
          </cell>
        </row>
        <row r="631">
          <cell r="AF631">
            <v>30</v>
          </cell>
          <cell r="BL631">
            <v>0</v>
          </cell>
        </row>
        <row r="632">
          <cell r="AF632">
            <v>34</v>
          </cell>
          <cell r="BL632">
            <v>45</v>
          </cell>
        </row>
        <row r="633">
          <cell r="AF633">
            <v>52</v>
          </cell>
          <cell r="BL633">
            <v>92</v>
          </cell>
        </row>
        <row r="634">
          <cell r="AF634">
            <v>65</v>
          </cell>
          <cell r="BL634">
            <v>414</v>
          </cell>
        </row>
        <row r="635">
          <cell r="AF635">
            <v>59</v>
          </cell>
          <cell r="BL635">
            <v>203</v>
          </cell>
        </row>
        <row r="636">
          <cell r="AF636">
            <v>55</v>
          </cell>
          <cell r="BL636">
            <v>288</v>
          </cell>
        </row>
        <row r="637">
          <cell r="AF637">
            <v>53</v>
          </cell>
          <cell r="BL637">
            <v>361</v>
          </cell>
        </row>
        <row r="638">
          <cell r="AF638">
            <v>53</v>
          </cell>
          <cell r="BL638">
            <v>192</v>
          </cell>
        </row>
        <row r="639">
          <cell r="AF639">
            <v>56</v>
          </cell>
          <cell r="BL639">
            <v>363</v>
          </cell>
        </row>
        <row r="640">
          <cell r="AF640">
            <v>51</v>
          </cell>
          <cell r="BL640">
            <v>235</v>
          </cell>
        </row>
        <row r="641">
          <cell r="AF641">
            <v>50</v>
          </cell>
          <cell r="BL641">
            <v>101</v>
          </cell>
        </row>
        <row r="642">
          <cell r="AF642">
            <v>48</v>
          </cell>
          <cell r="BL642">
            <v>103</v>
          </cell>
        </row>
        <row r="643">
          <cell r="AF643">
            <v>45</v>
          </cell>
          <cell r="BL643">
            <v>94</v>
          </cell>
        </row>
        <row r="644">
          <cell r="AF644">
            <v>51</v>
          </cell>
          <cell r="BL644">
            <v>224</v>
          </cell>
        </row>
        <row r="645">
          <cell r="AF645">
            <v>57</v>
          </cell>
          <cell r="BL645">
            <v>217</v>
          </cell>
        </row>
        <row r="646">
          <cell r="AF646">
            <v>53</v>
          </cell>
          <cell r="BL646">
            <v>642</v>
          </cell>
        </row>
        <row r="647">
          <cell r="AF647">
            <v>47</v>
          </cell>
          <cell r="BL647">
            <v>408</v>
          </cell>
        </row>
        <row r="648">
          <cell r="AF648">
            <v>48</v>
          </cell>
          <cell r="BL648">
            <v>186</v>
          </cell>
        </row>
        <row r="649">
          <cell r="AF649">
            <v>43</v>
          </cell>
          <cell r="BL649">
            <v>400</v>
          </cell>
        </row>
        <row r="650">
          <cell r="AF650">
            <v>37</v>
          </cell>
          <cell r="BL650">
            <v>151</v>
          </cell>
        </row>
        <row r="651">
          <cell r="AF651">
            <v>34</v>
          </cell>
          <cell r="BL651">
            <v>29</v>
          </cell>
        </row>
        <row r="652">
          <cell r="AF652">
            <v>32</v>
          </cell>
          <cell r="BL652">
            <v>10</v>
          </cell>
        </row>
        <row r="653">
          <cell r="AF653">
            <v>30</v>
          </cell>
          <cell r="BL653">
            <v>0</v>
          </cell>
        </row>
        <row r="654">
          <cell r="AF654">
            <v>29</v>
          </cell>
          <cell r="BL654">
            <v>14</v>
          </cell>
        </row>
        <row r="655">
          <cell r="AF655">
            <v>30</v>
          </cell>
          <cell r="BL655">
            <v>28</v>
          </cell>
        </row>
        <row r="656">
          <cell r="AF656">
            <v>36</v>
          </cell>
          <cell r="BL656">
            <v>143</v>
          </cell>
        </row>
        <row r="657">
          <cell r="AF657">
            <v>50</v>
          </cell>
          <cell r="BL657">
            <v>223</v>
          </cell>
        </row>
        <row r="658">
          <cell r="AF658">
            <v>68</v>
          </cell>
          <cell r="BL658">
            <v>626</v>
          </cell>
        </row>
        <row r="659">
          <cell r="AF659">
            <v>67</v>
          </cell>
          <cell r="BL659">
            <v>446</v>
          </cell>
        </row>
        <row r="660">
          <cell r="AF660">
            <v>64</v>
          </cell>
          <cell r="BL660">
            <v>254</v>
          </cell>
        </row>
        <row r="661">
          <cell r="AF661">
            <v>63</v>
          </cell>
          <cell r="BL661">
            <v>172</v>
          </cell>
        </row>
        <row r="662">
          <cell r="AF662">
            <v>67</v>
          </cell>
          <cell r="BL662">
            <v>277</v>
          </cell>
        </row>
        <row r="663">
          <cell r="AF663">
            <v>67</v>
          </cell>
          <cell r="BL663">
            <v>446</v>
          </cell>
        </row>
        <row r="664">
          <cell r="AF664">
            <v>59</v>
          </cell>
          <cell r="BL664">
            <v>217</v>
          </cell>
        </row>
        <row r="665">
          <cell r="AF665">
            <v>52</v>
          </cell>
          <cell r="BL665">
            <v>134</v>
          </cell>
        </row>
        <row r="666">
          <cell r="AF666">
            <v>48</v>
          </cell>
          <cell r="BL666">
            <v>139</v>
          </cell>
        </row>
        <row r="667">
          <cell r="AF667">
            <v>47</v>
          </cell>
          <cell r="BL667">
            <v>259</v>
          </cell>
        </row>
        <row r="668">
          <cell r="AF668">
            <v>52</v>
          </cell>
          <cell r="BL668">
            <v>124</v>
          </cell>
        </row>
        <row r="669">
          <cell r="AF669">
            <v>57</v>
          </cell>
          <cell r="BL669">
            <v>443</v>
          </cell>
        </row>
        <row r="670">
          <cell r="AF670">
            <v>53</v>
          </cell>
          <cell r="BL670">
            <v>188</v>
          </cell>
        </row>
        <row r="671">
          <cell r="AF671">
            <v>50</v>
          </cell>
          <cell r="BL671">
            <v>236</v>
          </cell>
        </row>
        <row r="672">
          <cell r="AF672">
            <v>45</v>
          </cell>
          <cell r="BL672">
            <v>660</v>
          </cell>
        </row>
        <row r="673">
          <cell r="AF673">
            <v>39</v>
          </cell>
          <cell r="BL673">
            <v>452</v>
          </cell>
        </row>
        <row r="674">
          <cell r="AF674">
            <v>35</v>
          </cell>
          <cell r="BL674">
            <v>211</v>
          </cell>
        </row>
        <row r="675">
          <cell r="AF675">
            <v>32</v>
          </cell>
          <cell r="BL675">
            <v>108</v>
          </cell>
        </row>
        <row r="676">
          <cell r="AF676">
            <v>29</v>
          </cell>
          <cell r="BL676">
            <v>123</v>
          </cell>
        </row>
        <row r="677">
          <cell r="AF677">
            <v>27</v>
          </cell>
          <cell r="BL677">
            <v>2</v>
          </cell>
        </row>
        <row r="678">
          <cell r="AF678">
            <v>27</v>
          </cell>
          <cell r="BL678">
            <v>0</v>
          </cell>
        </row>
        <row r="679">
          <cell r="AF679">
            <v>27</v>
          </cell>
          <cell r="BL679">
            <v>0</v>
          </cell>
        </row>
        <row r="680">
          <cell r="AF680">
            <v>32</v>
          </cell>
          <cell r="BL680">
            <v>29</v>
          </cell>
        </row>
        <row r="681">
          <cell r="AF681">
            <v>51</v>
          </cell>
          <cell r="BL681">
            <v>214</v>
          </cell>
        </row>
        <row r="682">
          <cell r="AF682">
            <v>65</v>
          </cell>
          <cell r="BL682">
            <v>311</v>
          </cell>
        </row>
        <row r="683">
          <cell r="AF683">
            <v>58</v>
          </cell>
          <cell r="BL683">
            <v>430</v>
          </cell>
        </row>
        <row r="684">
          <cell r="AF684">
            <v>55</v>
          </cell>
          <cell r="BL684">
            <v>366</v>
          </cell>
        </row>
        <row r="685">
          <cell r="AF685">
            <v>56</v>
          </cell>
          <cell r="BL685">
            <v>221</v>
          </cell>
        </row>
        <row r="686">
          <cell r="AF686">
            <v>55</v>
          </cell>
          <cell r="BL686">
            <v>326</v>
          </cell>
        </row>
        <row r="687">
          <cell r="AF687">
            <v>54</v>
          </cell>
          <cell r="BL687">
            <v>176</v>
          </cell>
        </row>
        <row r="688">
          <cell r="AF688">
            <v>54</v>
          </cell>
          <cell r="BL688">
            <v>117</v>
          </cell>
        </row>
        <row r="689">
          <cell r="AF689">
            <v>49</v>
          </cell>
          <cell r="BL689">
            <v>92</v>
          </cell>
        </row>
        <row r="690">
          <cell r="AF690">
            <v>42</v>
          </cell>
          <cell r="BL690">
            <v>206</v>
          </cell>
        </row>
        <row r="691">
          <cell r="AF691">
            <v>41</v>
          </cell>
          <cell r="BL691">
            <v>221</v>
          </cell>
        </row>
        <row r="692">
          <cell r="AF692">
            <v>51</v>
          </cell>
          <cell r="BL692">
            <v>449</v>
          </cell>
        </row>
        <row r="693">
          <cell r="AF693">
            <v>59</v>
          </cell>
          <cell r="BL693">
            <v>291</v>
          </cell>
        </row>
        <row r="694">
          <cell r="AF694">
            <v>52</v>
          </cell>
          <cell r="BL694">
            <v>268</v>
          </cell>
        </row>
        <row r="695">
          <cell r="AF695">
            <v>44</v>
          </cell>
          <cell r="BL695">
            <v>363</v>
          </cell>
        </row>
        <row r="696">
          <cell r="AF696">
            <v>46</v>
          </cell>
          <cell r="BL696">
            <v>296</v>
          </cell>
        </row>
        <row r="697">
          <cell r="AF697">
            <v>42</v>
          </cell>
          <cell r="BL697">
            <v>203</v>
          </cell>
        </row>
        <row r="698">
          <cell r="AF698">
            <v>35</v>
          </cell>
          <cell r="BL698">
            <v>398</v>
          </cell>
        </row>
        <row r="699">
          <cell r="AF699">
            <v>33</v>
          </cell>
          <cell r="BL699">
            <v>217</v>
          </cell>
        </row>
        <row r="700">
          <cell r="AF700">
            <v>30</v>
          </cell>
          <cell r="BL700">
            <v>29</v>
          </cell>
        </row>
        <row r="701">
          <cell r="AF701">
            <v>28</v>
          </cell>
          <cell r="BL701">
            <v>16</v>
          </cell>
        </row>
        <row r="702">
          <cell r="AF702">
            <v>27</v>
          </cell>
          <cell r="BL702">
            <v>0</v>
          </cell>
        </row>
        <row r="703">
          <cell r="AF703">
            <v>31</v>
          </cell>
          <cell r="BL703">
            <v>0</v>
          </cell>
        </row>
        <row r="704">
          <cell r="AF704">
            <v>35</v>
          </cell>
          <cell r="BL704">
            <v>153</v>
          </cell>
        </row>
        <row r="705">
          <cell r="AF705">
            <v>49</v>
          </cell>
          <cell r="BL705">
            <v>108</v>
          </cell>
        </row>
        <row r="706">
          <cell r="AF706">
            <v>63</v>
          </cell>
          <cell r="BL706">
            <v>438</v>
          </cell>
        </row>
        <row r="707">
          <cell r="AF707">
            <v>61</v>
          </cell>
          <cell r="BL707">
            <v>383</v>
          </cell>
        </row>
        <row r="708">
          <cell r="AF708">
            <v>54</v>
          </cell>
          <cell r="BL708">
            <v>458</v>
          </cell>
        </row>
        <row r="709">
          <cell r="AF709">
            <v>57</v>
          </cell>
          <cell r="BL709">
            <v>353</v>
          </cell>
        </row>
        <row r="710">
          <cell r="AF710">
            <v>53</v>
          </cell>
          <cell r="BL710">
            <v>182</v>
          </cell>
        </row>
        <row r="711">
          <cell r="AF711">
            <v>56</v>
          </cell>
          <cell r="BL711">
            <v>161</v>
          </cell>
        </row>
        <row r="712">
          <cell r="AF712">
            <v>53</v>
          </cell>
          <cell r="BL712">
            <v>195</v>
          </cell>
        </row>
        <row r="713">
          <cell r="AF713">
            <v>50</v>
          </cell>
          <cell r="BL713">
            <v>155</v>
          </cell>
        </row>
        <row r="714">
          <cell r="AF714">
            <v>45</v>
          </cell>
          <cell r="BL714">
            <v>153</v>
          </cell>
        </row>
        <row r="715">
          <cell r="AF715">
            <v>44</v>
          </cell>
          <cell r="BL715">
            <v>93</v>
          </cell>
        </row>
        <row r="716">
          <cell r="AF716">
            <v>52</v>
          </cell>
          <cell r="BL716">
            <v>133</v>
          </cell>
        </row>
        <row r="717">
          <cell r="AF717">
            <v>61</v>
          </cell>
          <cell r="BL717">
            <v>288</v>
          </cell>
        </row>
        <row r="718">
          <cell r="AF718">
            <v>53</v>
          </cell>
          <cell r="BL718">
            <v>595</v>
          </cell>
        </row>
        <row r="719">
          <cell r="AF719">
            <v>45</v>
          </cell>
          <cell r="BL719">
            <v>328</v>
          </cell>
        </row>
        <row r="720">
          <cell r="AF720">
            <v>47</v>
          </cell>
          <cell r="BL720">
            <v>200</v>
          </cell>
        </row>
        <row r="721">
          <cell r="AF721">
            <v>41</v>
          </cell>
          <cell r="BL721">
            <v>334</v>
          </cell>
        </row>
        <row r="722">
          <cell r="AF722">
            <v>33</v>
          </cell>
          <cell r="BL722">
            <v>430</v>
          </cell>
        </row>
        <row r="723">
          <cell r="AF723">
            <v>32</v>
          </cell>
          <cell r="BL723">
            <v>118</v>
          </cell>
        </row>
      </sheetData>
      <sheetData sheetId="9" refreshError="1">
        <row r="4">
          <cell r="F4">
            <v>479</v>
          </cell>
          <cell r="AF4">
            <v>28</v>
          </cell>
          <cell r="BL4">
            <v>131</v>
          </cell>
        </row>
        <row r="5">
          <cell r="AF5">
            <v>26</v>
          </cell>
          <cell r="BL5">
            <v>109</v>
          </cell>
        </row>
        <row r="6">
          <cell r="AF6">
            <v>26</v>
          </cell>
          <cell r="BL6">
            <v>98</v>
          </cell>
        </row>
        <row r="7">
          <cell r="AF7">
            <v>30</v>
          </cell>
          <cell r="BL7">
            <v>159</v>
          </cell>
        </row>
        <row r="8">
          <cell r="AF8">
            <v>33</v>
          </cell>
          <cell r="BL8">
            <v>65</v>
          </cell>
        </row>
        <row r="9">
          <cell r="AF9">
            <v>47</v>
          </cell>
          <cell r="BL9">
            <v>57</v>
          </cell>
        </row>
        <row r="10">
          <cell r="AF10">
            <v>57</v>
          </cell>
          <cell r="BL10">
            <v>83</v>
          </cell>
        </row>
        <row r="11">
          <cell r="AF11">
            <v>59</v>
          </cell>
          <cell r="BL11">
            <v>302</v>
          </cell>
        </row>
        <row r="12">
          <cell r="AF12">
            <v>63</v>
          </cell>
          <cell r="BL12">
            <v>175</v>
          </cell>
        </row>
        <row r="13">
          <cell r="AF13">
            <v>60</v>
          </cell>
          <cell r="BL13">
            <v>322</v>
          </cell>
        </row>
        <row r="14">
          <cell r="AF14">
            <v>53</v>
          </cell>
          <cell r="BL14">
            <v>624</v>
          </cell>
        </row>
        <row r="15">
          <cell r="AF15">
            <v>53</v>
          </cell>
          <cell r="BL15">
            <v>358</v>
          </cell>
        </row>
        <row r="16">
          <cell r="AF16">
            <v>55</v>
          </cell>
          <cell r="BL16">
            <v>228</v>
          </cell>
        </row>
        <row r="17">
          <cell r="AF17">
            <v>48</v>
          </cell>
          <cell r="BL17">
            <v>220</v>
          </cell>
        </row>
        <row r="18">
          <cell r="AF18">
            <v>51</v>
          </cell>
          <cell r="BL18">
            <v>151</v>
          </cell>
        </row>
        <row r="19">
          <cell r="AF19">
            <v>53</v>
          </cell>
          <cell r="BL19">
            <v>239</v>
          </cell>
        </row>
        <row r="20">
          <cell r="AF20">
            <v>57</v>
          </cell>
          <cell r="BL20">
            <v>292</v>
          </cell>
        </row>
        <row r="21">
          <cell r="AF21">
            <v>62</v>
          </cell>
          <cell r="BL21">
            <v>297</v>
          </cell>
        </row>
        <row r="22">
          <cell r="AF22">
            <v>56</v>
          </cell>
          <cell r="BL22">
            <v>362</v>
          </cell>
        </row>
        <row r="23">
          <cell r="AF23">
            <v>51</v>
          </cell>
          <cell r="BL23">
            <v>250</v>
          </cell>
        </row>
        <row r="24">
          <cell r="AF24">
            <v>47</v>
          </cell>
          <cell r="BL24">
            <v>369</v>
          </cell>
        </row>
        <row r="25">
          <cell r="AF25">
            <v>39</v>
          </cell>
          <cell r="BL25">
            <v>172</v>
          </cell>
        </row>
        <row r="26">
          <cell r="AF26">
            <v>38</v>
          </cell>
          <cell r="BL26">
            <v>168</v>
          </cell>
        </row>
        <row r="27">
          <cell r="AF27">
            <v>36</v>
          </cell>
          <cell r="BL27">
            <v>175</v>
          </cell>
        </row>
        <row r="28">
          <cell r="AF28">
            <v>31</v>
          </cell>
          <cell r="BL28">
            <v>23</v>
          </cell>
        </row>
        <row r="29">
          <cell r="AF29">
            <v>28</v>
          </cell>
          <cell r="BL29">
            <v>6</v>
          </cell>
        </row>
        <row r="30">
          <cell r="AF30">
            <v>27</v>
          </cell>
          <cell r="BL30">
            <v>0</v>
          </cell>
        </row>
        <row r="31">
          <cell r="AF31">
            <v>29</v>
          </cell>
          <cell r="BL31">
            <v>119</v>
          </cell>
        </row>
        <row r="32">
          <cell r="AF32">
            <v>31</v>
          </cell>
          <cell r="BL32">
            <v>287</v>
          </cell>
        </row>
        <row r="33">
          <cell r="AF33">
            <v>43</v>
          </cell>
          <cell r="BL33">
            <v>185</v>
          </cell>
        </row>
        <row r="34">
          <cell r="AF34">
            <v>60</v>
          </cell>
          <cell r="BL34">
            <v>215</v>
          </cell>
        </row>
        <row r="35">
          <cell r="AF35">
            <v>68</v>
          </cell>
          <cell r="BL35">
            <v>170</v>
          </cell>
        </row>
        <row r="36">
          <cell r="AF36">
            <v>64</v>
          </cell>
          <cell r="BL36">
            <v>215</v>
          </cell>
        </row>
        <row r="37">
          <cell r="AF37">
            <v>58</v>
          </cell>
          <cell r="BL37">
            <v>447</v>
          </cell>
        </row>
        <row r="38">
          <cell r="AF38">
            <v>52</v>
          </cell>
          <cell r="BL38">
            <v>206</v>
          </cell>
        </row>
        <row r="39">
          <cell r="AF39">
            <v>55</v>
          </cell>
          <cell r="BL39">
            <v>306</v>
          </cell>
        </row>
        <row r="40">
          <cell r="AF40">
            <v>48</v>
          </cell>
          <cell r="BL40">
            <v>205</v>
          </cell>
        </row>
        <row r="41">
          <cell r="AF41">
            <v>46</v>
          </cell>
          <cell r="BL41">
            <v>325</v>
          </cell>
        </row>
        <row r="42">
          <cell r="AF42">
            <v>48</v>
          </cell>
          <cell r="BL42">
            <v>160</v>
          </cell>
        </row>
        <row r="43">
          <cell r="AF43">
            <v>52</v>
          </cell>
          <cell r="BL43">
            <v>158</v>
          </cell>
        </row>
        <row r="44">
          <cell r="AF44">
            <v>58</v>
          </cell>
          <cell r="BL44">
            <v>303</v>
          </cell>
        </row>
        <row r="45">
          <cell r="AF45">
            <v>55</v>
          </cell>
          <cell r="BL45">
            <v>334</v>
          </cell>
        </row>
        <row r="46">
          <cell r="AF46">
            <v>50</v>
          </cell>
          <cell r="BL46">
            <v>259</v>
          </cell>
        </row>
        <row r="47">
          <cell r="AF47">
            <v>47</v>
          </cell>
          <cell r="BL47">
            <v>227</v>
          </cell>
        </row>
        <row r="48">
          <cell r="AF48">
            <v>42</v>
          </cell>
          <cell r="BL48">
            <v>274</v>
          </cell>
        </row>
        <row r="49">
          <cell r="AF49">
            <v>38</v>
          </cell>
          <cell r="BL49">
            <v>570</v>
          </cell>
        </row>
        <row r="50">
          <cell r="AF50">
            <v>35</v>
          </cell>
          <cell r="BL50">
            <v>232</v>
          </cell>
        </row>
        <row r="51">
          <cell r="AF51">
            <v>35</v>
          </cell>
          <cell r="BL51">
            <v>5</v>
          </cell>
        </row>
        <row r="52">
          <cell r="AF52">
            <v>32</v>
          </cell>
          <cell r="BL52">
            <v>27</v>
          </cell>
        </row>
        <row r="53">
          <cell r="AF53">
            <v>28</v>
          </cell>
          <cell r="BL53">
            <v>61</v>
          </cell>
        </row>
        <row r="54">
          <cell r="AF54">
            <v>28</v>
          </cell>
          <cell r="BL54">
            <v>3</v>
          </cell>
        </row>
        <row r="55">
          <cell r="AF55">
            <v>30</v>
          </cell>
          <cell r="BL55">
            <v>0</v>
          </cell>
        </row>
        <row r="56">
          <cell r="AF56">
            <v>33</v>
          </cell>
          <cell r="BL56">
            <v>1</v>
          </cell>
        </row>
        <row r="57">
          <cell r="AF57">
            <v>45</v>
          </cell>
          <cell r="BL57">
            <v>58</v>
          </cell>
        </row>
        <row r="58">
          <cell r="AF58">
            <v>60</v>
          </cell>
          <cell r="BL58">
            <v>150</v>
          </cell>
        </row>
        <row r="59">
          <cell r="AF59">
            <v>63</v>
          </cell>
          <cell r="BL59">
            <v>438</v>
          </cell>
        </row>
        <row r="60">
          <cell r="AF60">
            <v>64</v>
          </cell>
          <cell r="BL60">
            <v>238</v>
          </cell>
        </row>
        <row r="61">
          <cell r="AF61">
            <v>61</v>
          </cell>
          <cell r="BL61">
            <v>441</v>
          </cell>
        </row>
        <row r="62">
          <cell r="AF62">
            <v>63</v>
          </cell>
          <cell r="BL62">
            <v>686</v>
          </cell>
        </row>
        <row r="63">
          <cell r="AF63">
            <v>62</v>
          </cell>
          <cell r="BL63">
            <v>210</v>
          </cell>
        </row>
        <row r="64">
          <cell r="AF64">
            <v>57</v>
          </cell>
          <cell r="BL64">
            <v>285</v>
          </cell>
        </row>
        <row r="65">
          <cell r="AF65">
            <v>55</v>
          </cell>
          <cell r="BL65">
            <v>329</v>
          </cell>
        </row>
        <row r="66">
          <cell r="AF66">
            <v>49</v>
          </cell>
          <cell r="BL66">
            <v>310</v>
          </cell>
        </row>
        <row r="67">
          <cell r="AF67">
            <v>51</v>
          </cell>
          <cell r="BL67">
            <v>263</v>
          </cell>
        </row>
        <row r="68">
          <cell r="AF68">
            <v>61</v>
          </cell>
          <cell r="BL68">
            <v>183</v>
          </cell>
        </row>
        <row r="69">
          <cell r="AF69">
            <v>64</v>
          </cell>
          <cell r="BL69">
            <v>293</v>
          </cell>
        </row>
        <row r="70">
          <cell r="AF70">
            <v>56</v>
          </cell>
          <cell r="BL70">
            <v>231</v>
          </cell>
        </row>
        <row r="71">
          <cell r="AF71">
            <v>49</v>
          </cell>
          <cell r="BL71">
            <v>433</v>
          </cell>
        </row>
        <row r="72">
          <cell r="AF72">
            <v>47</v>
          </cell>
          <cell r="BL72">
            <v>696</v>
          </cell>
        </row>
        <row r="73">
          <cell r="AF73">
            <v>42</v>
          </cell>
          <cell r="BL73">
            <v>486</v>
          </cell>
        </row>
        <row r="74">
          <cell r="AF74">
            <v>37</v>
          </cell>
          <cell r="BL74">
            <v>146</v>
          </cell>
        </row>
        <row r="75">
          <cell r="AF75">
            <v>32</v>
          </cell>
          <cell r="BL75">
            <v>44</v>
          </cell>
        </row>
        <row r="76">
          <cell r="AF76">
            <v>31</v>
          </cell>
          <cell r="BL76">
            <v>1</v>
          </cell>
        </row>
        <row r="77">
          <cell r="AF77">
            <v>29</v>
          </cell>
          <cell r="BL77">
            <v>8</v>
          </cell>
        </row>
        <row r="78">
          <cell r="AF78">
            <v>27</v>
          </cell>
          <cell r="BL78">
            <v>26</v>
          </cell>
        </row>
        <row r="79">
          <cell r="AF79">
            <v>29</v>
          </cell>
          <cell r="BL79">
            <v>0</v>
          </cell>
        </row>
        <row r="80">
          <cell r="AF80">
            <v>35</v>
          </cell>
          <cell r="BL80">
            <v>6</v>
          </cell>
        </row>
        <row r="81">
          <cell r="AF81">
            <v>49</v>
          </cell>
          <cell r="BL81">
            <v>158</v>
          </cell>
        </row>
        <row r="82">
          <cell r="AF82">
            <v>71</v>
          </cell>
          <cell r="BL82">
            <v>544</v>
          </cell>
        </row>
        <row r="83">
          <cell r="AF83">
            <v>62</v>
          </cell>
          <cell r="BL83">
            <v>473</v>
          </cell>
        </row>
        <row r="84">
          <cell r="AF84">
            <v>62</v>
          </cell>
          <cell r="BL84">
            <v>233</v>
          </cell>
        </row>
        <row r="85">
          <cell r="AF85">
            <v>59</v>
          </cell>
          <cell r="BL85">
            <v>180</v>
          </cell>
        </row>
        <row r="86">
          <cell r="AF86">
            <v>56</v>
          </cell>
          <cell r="BL86">
            <v>413</v>
          </cell>
        </row>
        <row r="87">
          <cell r="AF87">
            <v>60</v>
          </cell>
          <cell r="BL87">
            <v>195</v>
          </cell>
        </row>
        <row r="88">
          <cell r="AF88">
            <v>55</v>
          </cell>
          <cell r="BL88">
            <v>253</v>
          </cell>
        </row>
        <row r="89">
          <cell r="AF89">
            <v>49</v>
          </cell>
          <cell r="BL89">
            <v>211</v>
          </cell>
        </row>
        <row r="90">
          <cell r="AF90">
            <v>49</v>
          </cell>
          <cell r="BL90">
            <v>92</v>
          </cell>
        </row>
        <row r="91">
          <cell r="AF91">
            <v>47</v>
          </cell>
          <cell r="BL91">
            <v>218</v>
          </cell>
        </row>
        <row r="92">
          <cell r="AF92">
            <v>49</v>
          </cell>
          <cell r="BL92">
            <v>462</v>
          </cell>
        </row>
        <row r="93">
          <cell r="AF93">
            <v>56</v>
          </cell>
          <cell r="BL93">
            <v>260</v>
          </cell>
        </row>
        <row r="94">
          <cell r="AF94">
            <v>53</v>
          </cell>
          <cell r="BL94">
            <v>234</v>
          </cell>
        </row>
        <row r="95">
          <cell r="AF95">
            <v>46</v>
          </cell>
          <cell r="BL95">
            <v>340</v>
          </cell>
        </row>
        <row r="96">
          <cell r="AF96">
            <v>46</v>
          </cell>
          <cell r="BL96">
            <v>333</v>
          </cell>
        </row>
        <row r="97">
          <cell r="AF97">
            <v>41</v>
          </cell>
          <cell r="BL97">
            <v>405</v>
          </cell>
        </row>
        <row r="98">
          <cell r="AF98">
            <v>36</v>
          </cell>
          <cell r="BL98">
            <v>274</v>
          </cell>
        </row>
        <row r="99">
          <cell r="AF99">
            <v>31</v>
          </cell>
          <cell r="BL99">
            <v>151</v>
          </cell>
        </row>
        <row r="100">
          <cell r="AF100">
            <v>29</v>
          </cell>
          <cell r="BL100">
            <v>293</v>
          </cell>
        </row>
        <row r="101">
          <cell r="AF101">
            <v>28</v>
          </cell>
          <cell r="BL101">
            <v>54</v>
          </cell>
        </row>
        <row r="102">
          <cell r="AF102">
            <v>29</v>
          </cell>
          <cell r="BL102">
            <v>55</v>
          </cell>
        </row>
        <row r="103">
          <cell r="AF103">
            <v>29</v>
          </cell>
          <cell r="BL103">
            <v>135</v>
          </cell>
        </row>
        <row r="104">
          <cell r="AF104">
            <v>32</v>
          </cell>
          <cell r="BL104">
            <v>51</v>
          </cell>
        </row>
        <row r="105">
          <cell r="AF105">
            <v>44</v>
          </cell>
          <cell r="BL105">
            <v>163</v>
          </cell>
        </row>
        <row r="106">
          <cell r="AF106">
            <v>57</v>
          </cell>
          <cell r="BL106">
            <v>130</v>
          </cell>
        </row>
        <row r="107">
          <cell r="AF107">
            <v>54</v>
          </cell>
          <cell r="BL107">
            <v>375</v>
          </cell>
        </row>
        <row r="108">
          <cell r="AF108">
            <v>52</v>
          </cell>
          <cell r="BL108">
            <v>369</v>
          </cell>
        </row>
        <row r="109">
          <cell r="AF109">
            <v>53</v>
          </cell>
          <cell r="BL109">
            <v>271</v>
          </cell>
        </row>
        <row r="110">
          <cell r="AF110">
            <v>52</v>
          </cell>
          <cell r="BL110">
            <v>184</v>
          </cell>
        </row>
        <row r="111">
          <cell r="AF111">
            <v>53</v>
          </cell>
          <cell r="BL111">
            <v>175</v>
          </cell>
        </row>
        <row r="112">
          <cell r="AF112">
            <v>56</v>
          </cell>
          <cell r="BL112">
            <v>155</v>
          </cell>
        </row>
        <row r="113">
          <cell r="AF113">
            <v>52</v>
          </cell>
          <cell r="BL113">
            <v>458</v>
          </cell>
        </row>
        <row r="114">
          <cell r="AF114">
            <v>48</v>
          </cell>
          <cell r="BL114">
            <v>139</v>
          </cell>
        </row>
        <row r="115">
          <cell r="AF115">
            <v>46</v>
          </cell>
          <cell r="BL115">
            <v>74</v>
          </cell>
        </row>
        <row r="116">
          <cell r="AF116">
            <v>53</v>
          </cell>
          <cell r="BL116">
            <v>172</v>
          </cell>
        </row>
        <row r="117">
          <cell r="AF117">
            <v>61</v>
          </cell>
          <cell r="BL117">
            <v>407</v>
          </cell>
        </row>
        <row r="118">
          <cell r="AF118">
            <v>51</v>
          </cell>
          <cell r="BL118">
            <v>639</v>
          </cell>
        </row>
        <row r="119">
          <cell r="AF119">
            <v>48</v>
          </cell>
          <cell r="BL119">
            <v>229</v>
          </cell>
        </row>
        <row r="120">
          <cell r="AF120">
            <v>46</v>
          </cell>
          <cell r="BL120">
            <v>254</v>
          </cell>
        </row>
        <row r="121">
          <cell r="AF121">
            <v>40</v>
          </cell>
          <cell r="BL121">
            <v>420</v>
          </cell>
        </row>
        <row r="122">
          <cell r="AF122">
            <v>37</v>
          </cell>
          <cell r="BL122">
            <v>176</v>
          </cell>
        </row>
        <row r="123">
          <cell r="AF123">
            <v>33</v>
          </cell>
          <cell r="BL123">
            <v>60</v>
          </cell>
        </row>
        <row r="124">
          <cell r="AF124">
            <v>30</v>
          </cell>
          <cell r="BL124">
            <v>213</v>
          </cell>
        </row>
        <row r="125">
          <cell r="AF125">
            <v>28</v>
          </cell>
          <cell r="BL125">
            <v>146</v>
          </cell>
        </row>
        <row r="126">
          <cell r="AF126">
            <v>27</v>
          </cell>
          <cell r="BL126">
            <v>0</v>
          </cell>
        </row>
        <row r="127">
          <cell r="AF127">
            <v>29</v>
          </cell>
          <cell r="BL127">
            <v>0</v>
          </cell>
        </row>
        <row r="128">
          <cell r="AF128">
            <v>33</v>
          </cell>
          <cell r="BL128">
            <v>8</v>
          </cell>
        </row>
        <row r="129">
          <cell r="AF129">
            <v>53</v>
          </cell>
          <cell r="BL129">
            <v>74</v>
          </cell>
        </row>
        <row r="130">
          <cell r="AF130">
            <v>67</v>
          </cell>
          <cell r="BL130">
            <v>441</v>
          </cell>
        </row>
        <row r="131">
          <cell r="AF131">
            <v>64</v>
          </cell>
          <cell r="BL131">
            <v>375</v>
          </cell>
        </row>
        <row r="132">
          <cell r="AF132">
            <v>62</v>
          </cell>
          <cell r="BL132">
            <v>405</v>
          </cell>
        </row>
        <row r="133">
          <cell r="AF133">
            <v>55</v>
          </cell>
          <cell r="BL133">
            <v>530</v>
          </cell>
        </row>
        <row r="134">
          <cell r="AF134">
            <v>52</v>
          </cell>
          <cell r="BL134">
            <v>241</v>
          </cell>
        </row>
        <row r="135">
          <cell r="AF135">
            <v>55</v>
          </cell>
          <cell r="BL135">
            <v>338</v>
          </cell>
        </row>
        <row r="136">
          <cell r="AF136">
            <v>53</v>
          </cell>
          <cell r="BL136">
            <v>116</v>
          </cell>
        </row>
        <row r="137">
          <cell r="AF137">
            <v>48</v>
          </cell>
          <cell r="BL137">
            <v>120</v>
          </cell>
        </row>
        <row r="138">
          <cell r="AF138">
            <v>46</v>
          </cell>
          <cell r="BL138">
            <v>124</v>
          </cell>
        </row>
        <row r="139">
          <cell r="AF139">
            <v>46</v>
          </cell>
          <cell r="BL139">
            <v>100</v>
          </cell>
        </row>
        <row r="140">
          <cell r="AF140">
            <v>53</v>
          </cell>
          <cell r="BL140">
            <v>98</v>
          </cell>
        </row>
        <row r="141">
          <cell r="AF141">
            <v>60</v>
          </cell>
          <cell r="BL141">
            <v>475</v>
          </cell>
        </row>
        <row r="142">
          <cell r="AF142">
            <v>54</v>
          </cell>
          <cell r="BL142">
            <v>459</v>
          </cell>
        </row>
        <row r="143">
          <cell r="AF143">
            <v>49</v>
          </cell>
          <cell r="BL143">
            <v>286</v>
          </cell>
        </row>
        <row r="144">
          <cell r="AF144">
            <v>47</v>
          </cell>
          <cell r="BL144">
            <v>427</v>
          </cell>
        </row>
        <row r="145">
          <cell r="AF145">
            <v>38</v>
          </cell>
          <cell r="BL145">
            <v>387</v>
          </cell>
        </row>
        <row r="146">
          <cell r="AF146">
            <v>36</v>
          </cell>
          <cell r="BL146">
            <v>138</v>
          </cell>
        </row>
        <row r="147">
          <cell r="AF147">
            <v>32</v>
          </cell>
          <cell r="BL147">
            <v>27</v>
          </cell>
        </row>
        <row r="148">
          <cell r="AF148">
            <v>29</v>
          </cell>
          <cell r="BL148">
            <v>154</v>
          </cell>
        </row>
        <row r="149">
          <cell r="AF149">
            <v>26</v>
          </cell>
          <cell r="BL149">
            <v>59</v>
          </cell>
        </row>
        <row r="150">
          <cell r="AF150">
            <v>26</v>
          </cell>
          <cell r="BL150">
            <v>0</v>
          </cell>
        </row>
        <row r="151">
          <cell r="AF151">
            <v>26</v>
          </cell>
          <cell r="BL151">
            <v>32</v>
          </cell>
        </row>
        <row r="152">
          <cell r="AF152">
            <v>31</v>
          </cell>
          <cell r="BL152">
            <v>273</v>
          </cell>
        </row>
        <row r="153">
          <cell r="AF153">
            <v>50</v>
          </cell>
          <cell r="BL153">
            <v>192</v>
          </cell>
        </row>
        <row r="154">
          <cell r="AF154">
            <v>65</v>
          </cell>
          <cell r="BL154">
            <v>424</v>
          </cell>
        </row>
        <row r="155">
          <cell r="AF155">
            <v>61</v>
          </cell>
          <cell r="BL155">
            <v>123</v>
          </cell>
        </row>
        <row r="156">
          <cell r="AF156">
            <v>60</v>
          </cell>
          <cell r="BL156">
            <v>150</v>
          </cell>
        </row>
        <row r="157">
          <cell r="AF157">
            <v>54</v>
          </cell>
          <cell r="BL157">
            <v>446</v>
          </cell>
        </row>
        <row r="158">
          <cell r="AF158">
            <v>52</v>
          </cell>
          <cell r="BL158">
            <v>459</v>
          </cell>
        </row>
        <row r="159">
          <cell r="AF159">
            <v>54</v>
          </cell>
          <cell r="BL159">
            <v>332</v>
          </cell>
        </row>
        <row r="160">
          <cell r="AF160">
            <v>51</v>
          </cell>
          <cell r="BL160">
            <v>156</v>
          </cell>
        </row>
        <row r="161">
          <cell r="AF161">
            <v>51</v>
          </cell>
          <cell r="BL161">
            <v>121</v>
          </cell>
        </row>
        <row r="162">
          <cell r="AF162">
            <v>42</v>
          </cell>
          <cell r="BL162">
            <v>98</v>
          </cell>
        </row>
        <row r="163">
          <cell r="AF163">
            <v>45</v>
          </cell>
          <cell r="BL163">
            <v>97</v>
          </cell>
        </row>
        <row r="164">
          <cell r="AF164">
            <v>54</v>
          </cell>
          <cell r="BL164">
            <v>206</v>
          </cell>
        </row>
        <row r="165">
          <cell r="AF165">
            <v>56</v>
          </cell>
          <cell r="BL165">
            <v>216</v>
          </cell>
        </row>
        <row r="166">
          <cell r="AF166">
            <v>49</v>
          </cell>
          <cell r="BL166">
            <v>260</v>
          </cell>
        </row>
        <row r="167">
          <cell r="AF167">
            <v>45</v>
          </cell>
          <cell r="BL167">
            <v>379</v>
          </cell>
        </row>
        <row r="168">
          <cell r="AF168">
            <v>43</v>
          </cell>
          <cell r="BL168">
            <v>580</v>
          </cell>
        </row>
        <row r="169">
          <cell r="AF169">
            <v>37</v>
          </cell>
          <cell r="BL169">
            <v>227</v>
          </cell>
        </row>
        <row r="170">
          <cell r="AF170">
            <v>35</v>
          </cell>
          <cell r="BL170">
            <v>102</v>
          </cell>
        </row>
        <row r="171">
          <cell r="AF171">
            <v>34</v>
          </cell>
          <cell r="BL171">
            <v>37</v>
          </cell>
        </row>
        <row r="172">
          <cell r="AF172">
            <v>30</v>
          </cell>
          <cell r="BL172">
            <v>16</v>
          </cell>
        </row>
        <row r="173">
          <cell r="AF173">
            <v>28</v>
          </cell>
          <cell r="BL173">
            <v>27</v>
          </cell>
        </row>
        <row r="174">
          <cell r="AF174">
            <v>27</v>
          </cell>
          <cell r="BL174">
            <v>0</v>
          </cell>
        </row>
        <row r="175">
          <cell r="AF175">
            <v>28</v>
          </cell>
          <cell r="BL175">
            <v>68</v>
          </cell>
        </row>
        <row r="176">
          <cell r="AF176">
            <v>32</v>
          </cell>
          <cell r="BL176">
            <v>31</v>
          </cell>
        </row>
        <row r="177">
          <cell r="AF177">
            <v>43</v>
          </cell>
          <cell r="BL177">
            <v>70</v>
          </cell>
        </row>
        <row r="178">
          <cell r="AF178">
            <v>55</v>
          </cell>
          <cell r="BL178">
            <v>355</v>
          </cell>
        </row>
        <row r="179">
          <cell r="AF179">
            <v>58</v>
          </cell>
          <cell r="BL179">
            <v>252</v>
          </cell>
        </row>
        <row r="180">
          <cell r="AF180">
            <v>62</v>
          </cell>
          <cell r="BL180">
            <v>331</v>
          </cell>
        </row>
        <row r="181">
          <cell r="AF181">
            <v>60</v>
          </cell>
          <cell r="BL181">
            <v>335</v>
          </cell>
        </row>
        <row r="182">
          <cell r="AF182">
            <v>54</v>
          </cell>
          <cell r="BL182">
            <v>374</v>
          </cell>
        </row>
        <row r="183">
          <cell r="AF183">
            <v>57</v>
          </cell>
          <cell r="BL183">
            <v>287</v>
          </cell>
        </row>
        <row r="184">
          <cell r="AF184">
            <v>55</v>
          </cell>
          <cell r="BL184">
            <v>353</v>
          </cell>
        </row>
        <row r="185">
          <cell r="AF185">
            <v>52</v>
          </cell>
          <cell r="BL185">
            <v>229</v>
          </cell>
        </row>
        <row r="186">
          <cell r="AF186">
            <v>49</v>
          </cell>
          <cell r="BL186">
            <v>195</v>
          </cell>
        </row>
        <row r="187">
          <cell r="AF187">
            <v>48</v>
          </cell>
          <cell r="BL187">
            <v>160</v>
          </cell>
        </row>
        <row r="188">
          <cell r="AF188">
            <v>55</v>
          </cell>
          <cell r="BL188">
            <v>146</v>
          </cell>
        </row>
        <row r="189">
          <cell r="AF189">
            <v>58</v>
          </cell>
          <cell r="BL189">
            <v>169</v>
          </cell>
        </row>
        <row r="190">
          <cell r="AF190">
            <v>53</v>
          </cell>
          <cell r="BL190">
            <v>352</v>
          </cell>
        </row>
        <row r="191">
          <cell r="AF191">
            <v>48</v>
          </cell>
          <cell r="BL191">
            <v>386</v>
          </cell>
        </row>
        <row r="192">
          <cell r="AF192">
            <v>47</v>
          </cell>
          <cell r="BL192">
            <v>348</v>
          </cell>
        </row>
        <row r="193">
          <cell r="AF193">
            <v>41</v>
          </cell>
          <cell r="BL193">
            <v>306</v>
          </cell>
        </row>
        <row r="194">
          <cell r="AF194">
            <v>37</v>
          </cell>
          <cell r="BL194">
            <v>391</v>
          </cell>
        </row>
        <row r="195">
          <cell r="AF195">
            <v>32</v>
          </cell>
          <cell r="BL195">
            <v>110</v>
          </cell>
        </row>
        <row r="196">
          <cell r="AF196">
            <v>30</v>
          </cell>
          <cell r="BL196">
            <v>0</v>
          </cell>
        </row>
        <row r="197">
          <cell r="AF197">
            <v>31</v>
          </cell>
          <cell r="BL197">
            <v>0</v>
          </cell>
        </row>
        <row r="198">
          <cell r="AF198">
            <v>29</v>
          </cell>
          <cell r="BL198">
            <v>0</v>
          </cell>
        </row>
        <row r="199">
          <cell r="AF199">
            <v>30</v>
          </cell>
          <cell r="BL199">
            <v>0</v>
          </cell>
        </row>
        <row r="200">
          <cell r="AF200">
            <v>33</v>
          </cell>
          <cell r="BL200">
            <v>1</v>
          </cell>
        </row>
        <row r="201">
          <cell r="AF201">
            <v>45</v>
          </cell>
          <cell r="BL201">
            <v>133</v>
          </cell>
        </row>
        <row r="202">
          <cell r="AF202">
            <v>60</v>
          </cell>
          <cell r="BL202">
            <v>237</v>
          </cell>
        </row>
        <row r="203">
          <cell r="AF203">
            <v>62</v>
          </cell>
          <cell r="BL203">
            <v>328</v>
          </cell>
        </row>
        <row r="204">
          <cell r="AF204">
            <v>64</v>
          </cell>
          <cell r="BL204">
            <v>206</v>
          </cell>
        </row>
        <row r="205">
          <cell r="AF205">
            <v>60</v>
          </cell>
          <cell r="BL205">
            <v>291</v>
          </cell>
        </row>
        <row r="206">
          <cell r="AF206">
            <v>56</v>
          </cell>
          <cell r="BL206">
            <v>443</v>
          </cell>
        </row>
        <row r="207">
          <cell r="AF207">
            <v>57</v>
          </cell>
          <cell r="BL207">
            <v>603</v>
          </cell>
        </row>
        <row r="208">
          <cell r="AF208">
            <v>51</v>
          </cell>
          <cell r="BL208">
            <v>195</v>
          </cell>
        </row>
        <row r="209">
          <cell r="AF209">
            <v>51</v>
          </cell>
          <cell r="BL209">
            <v>70</v>
          </cell>
        </row>
        <row r="210">
          <cell r="AF210">
            <v>48</v>
          </cell>
          <cell r="BL210">
            <v>73</v>
          </cell>
        </row>
        <row r="211">
          <cell r="AF211">
            <v>52</v>
          </cell>
          <cell r="BL211">
            <v>295</v>
          </cell>
        </row>
        <row r="212">
          <cell r="AF212">
            <v>54</v>
          </cell>
          <cell r="BL212">
            <v>130</v>
          </cell>
        </row>
        <row r="213">
          <cell r="AF213">
            <v>60</v>
          </cell>
          <cell r="BL213">
            <v>333</v>
          </cell>
        </row>
        <row r="214">
          <cell r="AF214">
            <v>55</v>
          </cell>
          <cell r="BL214">
            <v>553</v>
          </cell>
        </row>
        <row r="215">
          <cell r="AF215">
            <v>49</v>
          </cell>
          <cell r="BL215">
            <v>505</v>
          </cell>
        </row>
        <row r="216">
          <cell r="AF216">
            <v>44</v>
          </cell>
          <cell r="BL216">
            <v>169</v>
          </cell>
        </row>
        <row r="217">
          <cell r="AF217">
            <v>39</v>
          </cell>
          <cell r="BL217">
            <v>202</v>
          </cell>
        </row>
        <row r="218">
          <cell r="AF218">
            <v>37</v>
          </cell>
          <cell r="BL218">
            <v>218</v>
          </cell>
        </row>
        <row r="219">
          <cell r="AF219">
            <v>34</v>
          </cell>
          <cell r="BL219">
            <v>183</v>
          </cell>
        </row>
        <row r="220">
          <cell r="AF220">
            <v>31</v>
          </cell>
          <cell r="BL220">
            <v>100</v>
          </cell>
        </row>
        <row r="221">
          <cell r="AF221">
            <v>29</v>
          </cell>
          <cell r="BL221">
            <v>69</v>
          </cell>
        </row>
        <row r="222">
          <cell r="AF222">
            <v>28</v>
          </cell>
          <cell r="BL222">
            <v>0</v>
          </cell>
        </row>
        <row r="223">
          <cell r="AF223">
            <v>30</v>
          </cell>
          <cell r="BL223">
            <v>108</v>
          </cell>
        </row>
        <row r="224">
          <cell r="AF224">
            <v>35</v>
          </cell>
          <cell r="BL224">
            <v>127</v>
          </cell>
        </row>
        <row r="225">
          <cell r="AF225">
            <v>49</v>
          </cell>
          <cell r="BL225">
            <v>102</v>
          </cell>
        </row>
        <row r="226">
          <cell r="AF226">
            <v>61</v>
          </cell>
          <cell r="BL226">
            <v>251</v>
          </cell>
        </row>
        <row r="227">
          <cell r="AF227">
            <v>57</v>
          </cell>
          <cell r="BL227">
            <v>387</v>
          </cell>
        </row>
        <row r="228">
          <cell r="AF228">
            <v>55</v>
          </cell>
          <cell r="BL228">
            <v>347</v>
          </cell>
        </row>
        <row r="229">
          <cell r="AF229">
            <v>54</v>
          </cell>
          <cell r="BL229">
            <v>419</v>
          </cell>
        </row>
        <row r="230">
          <cell r="AF230">
            <v>52</v>
          </cell>
          <cell r="BL230">
            <v>263</v>
          </cell>
        </row>
        <row r="231">
          <cell r="AF231">
            <v>52</v>
          </cell>
          <cell r="BL231">
            <v>215</v>
          </cell>
        </row>
        <row r="232">
          <cell r="AF232">
            <v>50</v>
          </cell>
          <cell r="BL232">
            <v>320</v>
          </cell>
        </row>
        <row r="233">
          <cell r="AF233">
            <v>45</v>
          </cell>
          <cell r="BL233">
            <v>108</v>
          </cell>
        </row>
        <row r="234">
          <cell r="AF234">
            <v>41</v>
          </cell>
          <cell r="BL234">
            <v>81</v>
          </cell>
        </row>
        <row r="235">
          <cell r="AF235">
            <v>43</v>
          </cell>
          <cell r="BL235">
            <v>72</v>
          </cell>
        </row>
        <row r="236">
          <cell r="AF236">
            <v>51</v>
          </cell>
          <cell r="BL236">
            <v>140</v>
          </cell>
        </row>
        <row r="237">
          <cell r="AF237">
            <v>58</v>
          </cell>
          <cell r="BL237">
            <v>219</v>
          </cell>
        </row>
        <row r="238">
          <cell r="AF238">
            <v>51</v>
          </cell>
          <cell r="BL238">
            <v>556</v>
          </cell>
        </row>
        <row r="239">
          <cell r="AF239">
            <v>47</v>
          </cell>
          <cell r="BL239">
            <v>469</v>
          </cell>
        </row>
        <row r="240">
          <cell r="AF240">
            <v>48</v>
          </cell>
          <cell r="BL240">
            <v>192</v>
          </cell>
        </row>
        <row r="241">
          <cell r="AF241">
            <v>39</v>
          </cell>
          <cell r="BL241">
            <v>464</v>
          </cell>
        </row>
        <row r="242">
          <cell r="AF242">
            <v>37</v>
          </cell>
          <cell r="BL242">
            <v>158</v>
          </cell>
        </row>
        <row r="243">
          <cell r="AF243">
            <v>33</v>
          </cell>
          <cell r="BL243">
            <v>31</v>
          </cell>
        </row>
        <row r="244">
          <cell r="AF244">
            <v>31</v>
          </cell>
          <cell r="BL244">
            <v>0</v>
          </cell>
        </row>
        <row r="245">
          <cell r="AF245">
            <v>30</v>
          </cell>
          <cell r="BL245">
            <v>5</v>
          </cell>
        </row>
        <row r="246">
          <cell r="AF246">
            <v>30</v>
          </cell>
          <cell r="BL246">
            <v>0</v>
          </cell>
        </row>
        <row r="247">
          <cell r="AF247">
            <v>31</v>
          </cell>
          <cell r="BL247">
            <v>0</v>
          </cell>
        </row>
        <row r="248">
          <cell r="AF248">
            <v>36</v>
          </cell>
          <cell r="BL248">
            <v>104</v>
          </cell>
        </row>
        <row r="249">
          <cell r="AF249">
            <v>50</v>
          </cell>
          <cell r="BL249">
            <v>156</v>
          </cell>
        </row>
        <row r="250">
          <cell r="AF250">
            <v>61</v>
          </cell>
          <cell r="BL250">
            <v>596</v>
          </cell>
        </row>
        <row r="251">
          <cell r="AF251">
            <v>57</v>
          </cell>
          <cell r="BL251">
            <v>435</v>
          </cell>
        </row>
        <row r="252">
          <cell r="AF252">
            <v>55</v>
          </cell>
          <cell r="BL252">
            <v>316</v>
          </cell>
        </row>
        <row r="253">
          <cell r="AF253">
            <v>50</v>
          </cell>
          <cell r="BL253">
            <v>180</v>
          </cell>
        </row>
        <row r="254">
          <cell r="AF254">
            <v>48</v>
          </cell>
          <cell r="BL254">
            <v>202</v>
          </cell>
        </row>
        <row r="255">
          <cell r="AF255">
            <v>54</v>
          </cell>
          <cell r="BL255">
            <v>278</v>
          </cell>
        </row>
        <row r="256">
          <cell r="AF256">
            <v>50</v>
          </cell>
          <cell r="BL256">
            <v>190</v>
          </cell>
        </row>
        <row r="257">
          <cell r="AF257">
            <v>48</v>
          </cell>
          <cell r="BL257">
            <v>130</v>
          </cell>
        </row>
        <row r="258">
          <cell r="AF258">
            <v>46</v>
          </cell>
          <cell r="BL258">
            <v>92</v>
          </cell>
        </row>
        <row r="259">
          <cell r="AF259">
            <v>42</v>
          </cell>
          <cell r="BL259">
            <v>145</v>
          </cell>
        </row>
        <row r="260">
          <cell r="AF260">
            <v>52</v>
          </cell>
          <cell r="BL260">
            <v>396</v>
          </cell>
        </row>
        <row r="261">
          <cell r="AF261">
            <v>61</v>
          </cell>
          <cell r="BL261">
            <v>409</v>
          </cell>
        </row>
        <row r="262">
          <cell r="AF262">
            <v>56</v>
          </cell>
          <cell r="BL262">
            <v>222</v>
          </cell>
        </row>
        <row r="263">
          <cell r="AF263">
            <v>50</v>
          </cell>
          <cell r="BL263">
            <v>258</v>
          </cell>
        </row>
        <row r="264">
          <cell r="AF264">
            <v>46</v>
          </cell>
          <cell r="BL264">
            <v>398</v>
          </cell>
        </row>
        <row r="265">
          <cell r="AF265">
            <v>40</v>
          </cell>
          <cell r="BL265">
            <v>531</v>
          </cell>
        </row>
        <row r="266">
          <cell r="AF266">
            <v>35</v>
          </cell>
          <cell r="BL266">
            <v>259</v>
          </cell>
        </row>
        <row r="267">
          <cell r="AF267">
            <v>32</v>
          </cell>
          <cell r="BL267">
            <v>57</v>
          </cell>
        </row>
        <row r="268">
          <cell r="AF268">
            <v>32</v>
          </cell>
          <cell r="BL268">
            <v>4</v>
          </cell>
        </row>
        <row r="269">
          <cell r="AF269">
            <v>30</v>
          </cell>
          <cell r="BL269">
            <v>101</v>
          </cell>
        </row>
        <row r="270">
          <cell r="AF270">
            <v>30</v>
          </cell>
          <cell r="BL270">
            <v>0</v>
          </cell>
        </row>
        <row r="271">
          <cell r="AF271">
            <v>31</v>
          </cell>
          <cell r="BL271">
            <v>1</v>
          </cell>
        </row>
        <row r="272">
          <cell r="AF272">
            <v>35</v>
          </cell>
          <cell r="BL272">
            <v>3</v>
          </cell>
        </row>
        <row r="273">
          <cell r="AF273">
            <v>48</v>
          </cell>
          <cell r="BL273">
            <v>98</v>
          </cell>
        </row>
        <row r="274">
          <cell r="AF274">
            <v>66</v>
          </cell>
          <cell r="BL274">
            <v>388</v>
          </cell>
        </row>
        <row r="275">
          <cell r="AF275">
            <v>58</v>
          </cell>
          <cell r="BL275">
            <v>467</v>
          </cell>
        </row>
        <row r="276">
          <cell r="AF276">
            <v>59</v>
          </cell>
          <cell r="BL276">
            <v>424</v>
          </cell>
        </row>
        <row r="277">
          <cell r="AF277">
            <v>55</v>
          </cell>
          <cell r="BL277">
            <v>251</v>
          </cell>
        </row>
        <row r="278">
          <cell r="AF278">
            <v>53</v>
          </cell>
          <cell r="BL278">
            <v>255</v>
          </cell>
        </row>
        <row r="279">
          <cell r="AF279">
            <v>56</v>
          </cell>
          <cell r="BL279">
            <v>250</v>
          </cell>
        </row>
        <row r="280">
          <cell r="AF280">
            <v>54</v>
          </cell>
          <cell r="BL280">
            <v>101</v>
          </cell>
        </row>
        <row r="281">
          <cell r="AF281">
            <v>47</v>
          </cell>
          <cell r="BL281">
            <v>129</v>
          </cell>
        </row>
        <row r="282">
          <cell r="AF282">
            <v>44</v>
          </cell>
          <cell r="BL282">
            <v>153</v>
          </cell>
        </row>
        <row r="283">
          <cell r="AF283">
            <v>44</v>
          </cell>
          <cell r="BL283">
            <v>331</v>
          </cell>
        </row>
        <row r="284">
          <cell r="AF284">
            <v>55</v>
          </cell>
          <cell r="BL284">
            <v>322</v>
          </cell>
        </row>
        <row r="285">
          <cell r="AF285">
            <v>58</v>
          </cell>
          <cell r="BL285">
            <v>353</v>
          </cell>
        </row>
        <row r="286">
          <cell r="AF286">
            <v>48</v>
          </cell>
          <cell r="BL286">
            <v>306</v>
          </cell>
        </row>
        <row r="287">
          <cell r="AF287">
            <v>42</v>
          </cell>
          <cell r="BL287">
            <v>409</v>
          </cell>
        </row>
        <row r="288">
          <cell r="AF288">
            <v>39</v>
          </cell>
          <cell r="BL288">
            <v>456</v>
          </cell>
        </row>
        <row r="289">
          <cell r="AF289">
            <v>33</v>
          </cell>
          <cell r="BL289">
            <v>167</v>
          </cell>
        </row>
        <row r="290">
          <cell r="AF290">
            <v>30</v>
          </cell>
          <cell r="BL290">
            <v>108</v>
          </cell>
        </row>
        <row r="291">
          <cell r="AF291">
            <v>29</v>
          </cell>
          <cell r="BL291">
            <v>198</v>
          </cell>
        </row>
        <row r="292">
          <cell r="AF292">
            <v>25</v>
          </cell>
          <cell r="BL292">
            <v>112</v>
          </cell>
        </row>
        <row r="293">
          <cell r="AF293">
            <v>23</v>
          </cell>
          <cell r="BL293">
            <v>9</v>
          </cell>
        </row>
        <row r="294">
          <cell r="AF294">
            <v>23</v>
          </cell>
          <cell r="BL294">
            <v>15</v>
          </cell>
        </row>
        <row r="295">
          <cell r="AF295">
            <v>24</v>
          </cell>
          <cell r="BL295">
            <v>0</v>
          </cell>
        </row>
        <row r="296">
          <cell r="AF296">
            <v>28</v>
          </cell>
          <cell r="BL296">
            <v>6</v>
          </cell>
        </row>
        <row r="297">
          <cell r="AF297">
            <v>43</v>
          </cell>
          <cell r="BL297">
            <v>275</v>
          </cell>
        </row>
        <row r="298">
          <cell r="AF298">
            <v>57</v>
          </cell>
          <cell r="BL298">
            <v>239</v>
          </cell>
        </row>
        <row r="299">
          <cell r="AF299">
            <v>52</v>
          </cell>
          <cell r="BL299">
            <v>525</v>
          </cell>
        </row>
        <row r="300">
          <cell r="AF300">
            <v>50</v>
          </cell>
          <cell r="BL300">
            <v>429</v>
          </cell>
        </row>
        <row r="301">
          <cell r="AF301">
            <v>51</v>
          </cell>
          <cell r="BL301">
            <v>265</v>
          </cell>
        </row>
        <row r="302">
          <cell r="AF302">
            <v>45</v>
          </cell>
          <cell r="BL302">
            <v>155</v>
          </cell>
        </row>
        <row r="303">
          <cell r="AF303">
            <v>52</v>
          </cell>
          <cell r="BL303">
            <v>148</v>
          </cell>
        </row>
        <row r="304">
          <cell r="AF304">
            <v>48</v>
          </cell>
          <cell r="BL304">
            <v>117</v>
          </cell>
        </row>
        <row r="305">
          <cell r="AF305">
            <v>45</v>
          </cell>
          <cell r="BL305">
            <v>234</v>
          </cell>
        </row>
        <row r="306">
          <cell r="AF306">
            <v>42</v>
          </cell>
          <cell r="BL306">
            <v>305</v>
          </cell>
        </row>
        <row r="307">
          <cell r="AF307">
            <v>38</v>
          </cell>
          <cell r="BL307">
            <v>126</v>
          </cell>
        </row>
        <row r="308">
          <cell r="AF308">
            <v>45</v>
          </cell>
          <cell r="BL308">
            <v>173</v>
          </cell>
        </row>
        <row r="309">
          <cell r="AF309">
            <v>55</v>
          </cell>
          <cell r="BL309">
            <v>187</v>
          </cell>
        </row>
        <row r="310">
          <cell r="AF310">
            <v>45</v>
          </cell>
          <cell r="BL310">
            <v>437</v>
          </cell>
        </row>
        <row r="311">
          <cell r="AF311">
            <v>43</v>
          </cell>
          <cell r="BL311">
            <v>457</v>
          </cell>
        </row>
        <row r="312">
          <cell r="AF312">
            <v>40</v>
          </cell>
          <cell r="BL312">
            <v>313</v>
          </cell>
        </row>
        <row r="313">
          <cell r="AF313">
            <v>33</v>
          </cell>
          <cell r="BL313">
            <v>283</v>
          </cell>
        </row>
        <row r="314">
          <cell r="AF314">
            <v>29</v>
          </cell>
          <cell r="BL314">
            <v>382</v>
          </cell>
        </row>
        <row r="315">
          <cell r="AF315">
            <v>25</v>
          </cell>
          <cell r="BL315">
            <v>67</v>
          </cell>
        </row>
        <row r="316">
          <cell r="AF316">
            <v>28</v>
          </cell>
          <cell r="BL316">
            <v>0</v>
          </cell>
        </row>
        <row r="317">
          <cell r="AF317">
            <v>25</v>
          </cell>
          <cell r="BL317">
            <v>2</v>
          </cell>
        </row>
        <row r="318">
          <cell r="AF318">
            <v>25</v>
          </cell>
          <cell r="BL318">
            <v>0</v>
          </cell>
        </row>
        <row r="319">
          <cell r="AF319">
            <v>27</v>
          </cell>
          <cell r="BL319">
            <v>19</v>
          </cell>
        </row>
        <row r="320">
          <cell r="AF320">
            <v>31</v>
          </cell>
          <cell r="BL320">
            <v>2</v>
          </cell>
        </row>
        <row r="321">
          <cell r="AF321">
            <v>44</v>
          </cell>
          <cell r="BL321">
            <v>148</v>
          </cell>
        </row>
        <row r="322">
          <cell r="AF322">
            <v>60</v>
          </cell>
          <cell r="BL322">
            <v>432</v>
          </cell>
        </row>
        <row r="323">
          <cell r="AF323">
            <v>56</v>
          </cell>
          <cell r="BL323">
            <v>455</v>
          </cell>
        </row>
        <row r="324">
          <cell r="AF324">
            <v>52</v>
          </cell>
          <cell r="BL324">
            <v>322</v>
          </cell>
        </row>
        <row r="325">
          <cell r="AF325">
            <v>49</v>
          </cell>
          <cell r="BL325">
            <v>154</v>
          </cell>
        </row>
        <row r="326">
          <cell r="AF326">
            <v>48</v>
          </cell>
          <cell r="BL326">
            <v>199</v>
          </cell>
        </row>
        <row r="327">
          <cell r="AF327">
            <v>52</v>
          </cell>
          <cell r="BL327">
            <v>321</v>
          </cell>
        </row>
        <row r="328">
          <cell r="AF328">
            <v>49</v>
          </cell>
          <cell r="BL328">
            <v>256</v>
          </cell>
        </row>
        <row r="329">
          <cell r="AF329">
            <v>46</v>
          </cell>
          <cell r="BL329">
            <v>122</v>
          </cell>
        </row>
        <row r="330">
          <cell r="AF330">
            <v>38</v>
          </cell>
          <cell r="BL330">
            <v>280</v>
          </cell>
        </row>
        <row r="331">
          <cell r="AF331">
            <v>40</v>
          </cell>
          <cell r="BL331">
            <v>179</v>
          </cell>
        </row>
        <row r="332">
          <cell r="AF332">
            <v>49</v>
          </cell>
          <cell r="BL332">
            <v>99</v>
          </cell>
        </row>
        <row r="333">
          <cell r="AF333">
            <v>53</v>
          </cell>
          <cell r="BL333">
            <v>331</v>
          </cell>
        </row>
        <row r="334">
          <cell r="AF334">
            <v>48</v>
          </cell>
          <cell r="BL334">
            <v>256</v>
          </cell>
        </row>
        <row r="335">
          <cell r="AF335">
            <v>40</v>
          </cell>
          <cell r="BL335">
            <v>265</v>
          </cell>
        </row>
        <row r="336">
          <cell r="AF336">
            <v>39</v>
          </cell>
          <cell r="BL336">
            <v>425</v>
          </cell>
        </row>
        <row r="337">
          <cell r="AF337">
            <v>35</v>
          </cell>
          <cell r="BL337">
            <v>545</v>
          </cell>
        </row>
        <row r="338">
          <cell r="AF338">
            <v>31</v>
          </cell>
          <cell r="BL338">
            <v>160</v>
          </cell>
        </row>
        <row r="339">
          <cell r="AF339">
            <v>25</v>
          </cell>
          <cell r="BL339">
            <v>20</v>
          </cell>
        </row>
        <row r="340">
          <cell r="AF340">
            <v>24</v>
          </cell>
          <cell r="BL340">
            <v>20</v>
          </cell>
        </row>
        <row r="341">
          <cell r="AF341">
            <v>23</v>
          </cell>
          <cell r="BL341">
            <v>9</v>
          </cell>
        </row>
        <row r="342">
          <cell r="AF342">
            <v>22</v>
          </cell>
          <cell r="BL342">
            <v>0</v>
          </cell>
        </row>
        <row r="343">
          <cell r="AF343">
            <v>23</v>
          </cell>
          <cell r="BL343">
            <v>0</v>
          </cell>
        </row>
        <row r="344">
          <cell r="AF344">
            <v>27</v>
          </cell>
          <cell r="BL344">
            <v>0</v>
          </cell>
        </row>
        <row r="345">
          <cell r="AF345">
            <v>38</v>
          </cell>
          <cell r="BL345">
            <v>43</v>
          </cell>
        </row>
        <row r="346">
          <cell r="AF346">
            <v>56</v>
          </cell>
          <cell r="BL346">
            <v>327</v>
          </cell>
        </row>
        <row r="347">
          <cell r="AF347">
            <v>54</v>
          </cell>
          <cell r="BL347">
            <v>305</v>
          </cell>
        </row>
        <row r="348">
          <cell r="AF348">
            <v>54</v>
          </cell>
          <cell r="BL348">
            <v>368</v>
          </cell>
        </row>
        <row r="349">
          <cell r="AF349">
            <v>54</v>
          </cell>
          <cell r="BL349">
            <v>453</v>
          </cell>
        </row>
        <row r="350">
          <cell r="AF350">
            <v>49</v>
          </cell>
          <cell r="BL350">
            <v>313</v>
          </cell>
        </row>
        <row r="351">
          <cell r="AF351">
            <v>51</v>
          </cell>
          <cell r="BL351">
            <v>215</v>
          </cell>
        </row>
        <row r="352">
          <cell r="AF352">
            <v>51</v>
          </cell>
          <cell r="BL352">
            <v>214</v>
          </cell>
        </row>
        <row r="353">
          <cell r="AF353">
            <v>48</v>
          </cell>
          <cell r="BL353">
            <v>272</v>
          </cell>
        </row>
        <row r="354">
          <cell r="AF354">
            <v>41</v>
          </cell>
          <cell r="BL354">
            <v>206</v>
          </cell>
        </row>
        <row r="355">
          <cell r="AF355">
            <v>42</v>
          </cell>
          <cell r="BL355">
            <v>221</v>
          </cell>
        </row>
        <row r="356">
          <cell r="AF356">
            <v>52</v>
          </cell>
          <cell r="BL356">
            <v>187</v>
          </cell>
        </row>
        <row r="357">
          <cell r="AF357">
            <v>58</v>
          </cell>
          <cell r="BL357">
            <v>91</v>
          </cell>
        </row>
        <row r="358">
          <cell r="AF358">
            <v>50</v>
          </cell>
          <cell r="BL358">
            <v>351</v>
          </cell>
        </row>
        <row r="359">
          <cell r="AF359">
            <v>46</v>
          </cell>
          <cell r="BL359">
            <v>504</v>
          </cell>
        </row>
        <row r="360">
          <cell r="AF360">
            <v>39</v>
          </cell>
          <cell r="BL360">
            <v>259</v>
          </cell>
        </row>
        <row r="361">
          <cell r="AF361">
            <v>34</v>
          </cell>
          <cell r="BL361">
            <v>295</v>
          </cell>
        </row>
        <row r="362">
          <cell r="AF362">
            <v>30</v>
          </cell>
          <cell r="BL362">
            <v>345</v>
          </cell>
        </row>
        <row r="363">
          <cell r="AF363">
            <v>26</v>
          </cell>
          <cell r="BL363">
            <v>159</v>
          </cell>
        </row>
        <row r="364">
          <cell r="AF364">
            <v>24</v>
          </cell>
          <cell r="BL364">
            <v>6</v>
          </cell>
        </row>
        <row r="365">
          <cell r="AF365">
            <v>23</v>
          </cell>
          <cell r="BL365">
            <v>27</v>
          </cell>
        </row>
        <row r="366">
          <cell r="AF366">
            <v>24</v>
          </cell>
          <cell r="BL366">
            <v>0</v>
          </cell>
        </row>
        <row r="367">
          <cell r="AF367">
            <v>25</v>
          </cell>
          <cell r="BL367">
            <v>0</v>
          </cell>
        </row>
        <row r="368">
          <cell r="AF368">
            <v>27</v>
          </cell>
          <cell r="BL368">
            <v>2</v>
          </cell>
        </row>
        <row r="369">
          <cell r="AF369">
            <v>37</v>
          </cell>
          <cell r="BL369">
            <v>38</v>
          </cell>
        </row>
        <row r="370">
          <cell r="AF370">
            <v>49</v>
          </cell>
          <cell r="BL370">
            <v>124</v>
          </cell>
        </row>
        <row r="371">
          <cell r="AF371">
            <v>55</v>
          </cell>
          <cell r="BL371">
            <v>148</v>
          </cell>
        </row>
        <row r="372">
          <cell r="AF372">
            <v>56</v>
          </cell>
          <cell r="BL372">
            <v>493</v>
          </cell>
        </row>
        <row r="373">
          <cell r="AF373">
            <v>51</v>
          </cell>
          <cell r="BL373">
            <v>462</v>
          </cell>
        </row>
        <row r="374">
          <cell r="AF374">
            <v>44</v>
          </cell>
          <cell r="BL374">
            <v>243</v>
          </cell>
        </row>
        <row r="375">
          <cell r="AF375">
            <v>50</v>
          </cell>
          <cell r="BL375">
            <v>299</v>
          </cell>
        </row>
        <row r="376">
          <cell r="AF376">
            <v>50</v>
          </cell>
          <cell r="BL376">
            <v>366</v>
          </cell>
        </row>
        <row r="377">
          <cell r="AF377">
            <v>45</v>
          </cell>
          <cell r="BL377">
            <v>77</v>
          </cell>
        </row>
        <row r="378">
          <cell r="AF378">
            <v>44</v>
          </cell>
          <cell r="BL378">
            <v>89</v>
          </cell>
        </row>
        <row r="379">
          <cell r="AF379">
            <v>46</v>
          </cell>
          <cell r="BL379">
            <v>136</v>
          </cell>
        </row>
        <row r="380">
          <cell r="AF380">
            <v>55</v>
          </cell>
          <cell r="BL380">
            <v>538</v>
          </cell>
        </row>
        <row r="381">
          <cell r="AF381">
            <v>58</v>
          </cell>
          <cell r="BL381">
            <v>367</v>
          </cell>
        </row>
        <row r="382">
          <cell r="AF382">
            <v>49</v>
          </cell>
          <cell r="BL382">
            <v>271</v>
          </cell>
        </row>
        <row r="383">
          <cell r="AF383">
            <v>40</v>
          </cell>
          <cell r="BL383">
            <v>365</v>
          </cell>
        </row>
        <row r="384">
          <cell r="AF384">
            <v>40</v>
          </cell>
          <cell r="BL384">
            <v>235</v>
          </cell>
        </row>
        <row r="385">
          <cell r="AF385">
            <v>36</v>
          </cell>
          <cell r="BL385">
            <v>267</v>
          </cell>
        </row>
        <row r="386">
          <cell r="AF386">
            <v>32</v>
          </cell>
          <cell r="BL386">
            <v>265</v>
          </cell>
        </row>
        <row r="387">
          <cell r="AF387">
            <v>29</v>
          </cell>
          <cell r="BL387">
            <v>148</v>
          </cell>
        </row>
        <row r="388">
          <cell r="AF388">
            <v>27</v>
          </cell>
          <cell r="BL388">
            <v>119</v>
          </cell>
        </row>
        <row r="389">
          <cell r="AF389">
            <v>25</v>
          </cell>
          <cell r="BL389">
            <v>30</v>
          </cell>
        </row>
        <row r="390">
          <cell r="AF390">
            <v>25</v>
          </cell>
          <cell r="BL390">
            <v>64</v>
          </cell>
        </row>
        <row r="391">
          <cell r="AF391">
            <v>25</v>
          </cell>
          <cell r="BL391">
            <v>30</v>
          </cell>
        </row>
        <row r="392">
          <cell r="AF392">
            <v>30</v>
          </cell>
          <cell r="BL392">
            <v>11</v>
          </cell>
        </row>
        <row r="393">
          <cell r="AF393">
            <v>44</v>
          </cell>
          <cell r="BL393">
            <v>154</v>
          </cell>
        </row>
        <row r="394">
          <cell r="AF394">
            <v>61</v>
          </cell>
          <cell r="BL394">
            <v>219</v>
          </cell>
        </row>
        <row r="395">
          <cell r="AF395">
            <v>57</v>
          </cell>
          <cell r="BL395">
            <v>565</v>
          </cell>
        </row>
        <row r="396">
          <cell r="AF396">
            <v>52</v>
          </cell>
          <cell r="BL396">
            <v>434</v>
          </cell>
        </row>
        <row r="397">
          <cell r="AF397">
            <v>53</v>
          </cell>
          <cell r="BL397">
            <v>279</v>
          </cell>
        </row>
        <row r="398">
          <cell r="AF398">
            <v>47</v>
          </cell>
          <cell r="BL398">
            <v>158</v>
          </cell>
        </row>
        <row r="399">
          <cell r="AF399">
            <v>51</v>
          </cell>
          <cell r="BL399">
            <v>154</v>
          </cell>
        </row>
        <row r="400">
          <cell r="AF400">
            <v>44</v>
          </cell>
          <cell r="BL400">
            <v>322</v>
          </cell>
        </row>
        <row r="401">
          <cell r="AF401">
            <v>41</v>
          </cell>
          <cell r="BL401">
            <v>133</v>
          </cell>
        </row>
        <row r="402">
          <cell r="AF402">
            <v>39</v>
          </cell>
          <cell r="BL402">
            <v>80</v>
          </cell>
        </row>
        <row r="403">
          <cell r="AF403">
            <v>40</v>
          </cell>
          <cell r="BL403">
            <v>140</v>
          </cell>
        </row>
        <row r="404">
          <cell r="AF404">
            <v>47</v>
          </cell>
          <cell r="BL404">
            <v>223</v>
          </cell>
        </row>
        <row r="405">
          <cell r="AF405">
            <v>50</v>
          </cell>
          <cell r="BL405">
            <v>341</v>
          </cell>
        </row>
        <row r="406">
          <cell r="AF406">
            <v>47</v>
          </cell>
          <cell r="BL406">
            <v>463</v>
          </cell>
        </row>
        <row r="407">
          <cell r="AF407">
            <v>43</v>
          </cell>
          <cell r="BL407">
            <v>293</v>
          </cell>
        </row>
        <row r="408">
          <cell r="AF408">
            <v>40</v>
          </cell>
          <cell r="BL408">
            <v>354</v>
          </cell>
        </row>
        <row r="409">
          <cell r="AF409">
            <v>34</v>
          </cell>
          <cell r="BL409">
            <v>406</v>
          </cell>
        </row>
        <row r="410">
          <cell r="AF410">
            <v>32</v>
          </cell>
          <cell r="BL410">
            <v>241</v>
          </cell>
        </row>
        <row r="411">
          <cell r="AF411">
            <v>26</v>
          </cell>
          <cell r="BL411">
            <v>38</v>
          </cell>
        </row>
        <row r="412">
          <cell r="AF412">
            <v>24</v>
          </cell>
          <cell r="BL412">
            <v>0</v>
          </cell>
        </row>
        <row r="413">
          <cell r="AF413">
            <v>22</v>
          </cell>
          <cell r="BL413">
            <v>0</v>
          </cell>
        </row>
        <row r="414">
          <cell r="AF414">
            <v>23</v>
          </cell>
          <cell r="BL414">
            <v>0</v>
          </cell>
        </row>
        <row r="415">
          <cell r="AF415">
            <v>25</v>
          </cell>
          <cell r="BL415">
            <v>0</v>
          </cell>
        </row>
        <row r="416">
          <cell r="AF416">
            <v>28</v>
          </cell>
          <cell r="BL416">
            <v>0</v>
          </cell>
        </row>
        <row r="417">
          <cell r="AF417">
            <v>42</v>
          </cell>
          <cell r="BL417">
            <v>113</v>
          </cell>
        </row>
        <row r="418">
          <cell r="AF418">
            <v>59</v>
          </cell>
          <cell r="BL418">
            <v>673</v>
          </cell>
        </row>
        <row r="419">
          <cell r="AF419">
            <v>54</v>
          </cell>
          <cell r="BL419">
            <v>452</v>
          </cell>
        </row>
        <row r="420">
          <cell r="AF420">
            <v>53</v>
          </cell>
          <cell r="BL420">
            <v>286</v>
          </cell>
        </row>
        <row r="421">
          <cell r="AF421">
            <v>48</v>
          </cell>
          <cell r="BL421">
            <v>282</v>
          </cell>
        </row>
        <row r="422">
          <cell r="AF422">
            <v>48</v>
          </cell>
          <cell r="BL422">
            <v>260</v>
          </cell>
        </row>
        <row r="423">
          <cell r="AF423">
            <v>53</v>
          </cell>
          <cell r="BL423">
            <v>215</v>
          </cell>
        </row>
        <row r="424">
          <cell r="AF424">
            <v>51</v>
          </cell>
          <cell r="BL424">
            <v>101</v>
          </cell>
        </row>
        <row r="425">
          <cell r="AF425">
            <v>46</v>
          </cell>
          <cell r="BL425">
            <v>90</v>
          </cell>
        </row>
        <row r="426">
          <cell r="AF426">
            <v>40</v>
          </cell>
          <cell r="BL426">
            <v>184</v>
          </cell>
        </row>
        <row r="427">
          <cell r="AF427">
            <v>43</v>
          </cell>
          <cell r="BL427">
            <v>154</v>
          </cell>
        </row>
        <row r="428">
          <cell r="AF428">
            <v>49</v>
          </cell>
          <cell r="BL428">
            <v>257</v>
          </cell>
        </row>
        <row r="429">
          <cell r="AF429">
            <v>53</v>
          </cell>
          <cell r="BL429">
            <v>354</v>
          </cell>
        </row>
        <row r="430">
          <cell r="AF430">
            <v>47</v>
          </cell>
          <cell r="BL430">
            <v>393</v>
          </cell>
        </row>
        <row r="431">
          <cell r="AF431">
            <v>45</v>
          </cell>
          <cell r="BL431">
            <v>314</v>
          </cell>
        </row>
        <row r="432">
          <cell r="AF432">
            <v>40</v>
          </cell>
          <cell r="BL432">
            <v>514</v>
          </cell>
        </row>
        <row r="433">
          <cell r="AF433">
            <v>34</v>
          </cell>
          <cell r="BL433">
            <v>147</v>
          </cell>
        </row>
        <row r="434">
          <cell r="AF434">
            <v>32</v>
          </cell>
          <cell r="BL434">
            <v>121</v>
          </cell>
        </row>
        <row r="435">
          <cell r="AF435">
            <v>29</v>
          </cell>
          <cell r="BL435">
            <v>135</v>
          </cell>
        </row>
        <row r="436">
          <cell r="AF436">
            <v>26</v>
          </cell>
          <cell r="BL436">
            <v>214</v>
          </cell>
        </row>
        <row r="437">
          <cell r="AF437">
            <v>26</v>
          </cell>
          <cell r="BL437">
            <v>45</v>
          </cell>
        </row>
        <row r="438">
          <cell r="AF438">
            <v>25</v>
          </cell>
          <cell r="BL438">
            <v>96</v>
          </cell>
        </row>
        <row r="439">
          <cell r="AF439">
            <v>25</v>
          </cell>
          <cell r="BL439">
            <v>1</v>
          </cell>
        </row>
        <row r="440">
          <cell r="AF440">
            <v>30</v>
          </cell>
          <cell r="BL440">
            <v>14</v>
          </cell>
        </row>
        <row r="441">
          <cell r="AF441">
            <v>43</v>
          </cell>
          <cell r="BL441">
            <v>213</v>
          </cell>
        </row>
        <row r="442">
          <cell r="AF442">
            <v>58</v>
          </cell>
          <cell r="BL442">
            <v>268</v>
          </cell>
        </row>
        <row r="443">
          <cell r="AF443">
            <v>54</v>
          </cell>
          <cell r="BL443">
            <v>588</v>
          </cell>
        </row>
        <row r="444">
          <cell r="AF444">
            <v>52</v>
          </cell>
          <cell r="BL444">
            <v>363</v>
          </cell>
        </row>
        <row r="445">
          <cell r="AF445">
            <v>50</v>
          </cell>
          <cell r="BL445">
            <v>409</v>
          </cell>
        </row>
        <row r="446">
          <cell r="AF446">
            <v>48</v>
          </cell>
          <cell r="BL446">
            <v>195</v>
          </cell>
        </row>
        <row r="447">
          <cell r="AF447">
            <v>48</v>
          </cell>
          <cell r="BL447">
            <v>134</v>
          </cell>
        </row>
        <row r="448">
          <cell r="AF448">
            <v>48</v>
          </cell>
          <cell r="BL448">
            <v>199</v>
          </cell>
        </row>
        <row r="449">
          <cell r="AF449">
            <v>45</v>
          </cell>
          <cell r="BL449">
            <v>192</v>
          </cell>
        </row>
        <row r="450">
          <cell r="AF450">
            <v>40</v>
          </cell>
          <cell r="BL450">
            <v>242</v>
          </cell>
        </row>
        <row r="451">
          <cell r="AF451">
            <v>41</v>
          </cell>
          <cell r="BL451">
            <v>76</v>
          </cell>
        </row>
        <row r="452">
          <cell r="AF452">
            <v>48</v>
          </cell>
          <cell r="BL452">
            <v>195</v>
          </cell>
        </row>
        <row r="453">
          <cell r="AF453">
            <v>56</v>
          </cell>
          <cell r="BL453">
            <v>121</v>
          </cell>
        </row>
        <row r="454">
          <cell r="AF454">
            <v>48</v>
          </cell>
          <cell r="BL454">
            <v>562</v>
          </cell>
        </row>
        <row r="455">
          <cell r="AF455">
            <v>40</v>
          </cell>
          <cell r="BL455">
            <v>515</v>
          </cell>
        </row>
        <row r="456">
          <cell r="AF456">
            <v>42</v>
          </cell>
          <cell r="BL456">
            <v>252</v>
          </cell>
        </row>
        <row r="457">
          <cell r="AF457">
            <v>37</v>
          </cell>
          <cell r="BL457">
            <v>279</v>
          </cell>
        </row>
        <row r="458">
          <cell r="AF458">
            <v>33</v>
          </cell>
          <cell r="BL458">
            <v>269</v>
          </cell>
        </row>
        <row r="459">
          <cell r="AF459">
            <v>29</v>
          </cell>
          <cell r="BL459">
            <v>20</v>
          </cell>
        </row>
        <row r="460">
          <cell r="AF460">
            <v>19</v>
          </cell>
          <cell r="BL460">
            <v>15</v>
          </cell>
        </row>
        <row r="461">
          <cell r="AF461">
            <v>22</v>
          </cell>
          <cell r="BL461">
            <v>0</v>
          </cell>
        </row>
        <row r="462">
          <cell r="AF462">
            <v>24</v>
          </cell>
          <cell r="BL462">
            <v>1</v>
          </cell>
        </row>
        <row r="463">
          <cell r="AF463">
            <v>27</v>
          </cell>
          <cell r="BL463">
            <v>68</v>
          </cell>
        </row>
        <row r="464">
          <cell r="AF464">
            <v>30</v>
          </cell>
          <cell r="BL464">
            <v>158</v>
          </cell>
        </row>
        <row r="465">
          <cell r="AF465">
            <v>43</v>
          </cell>
          <cell r="BL465">
            <v>146</v>
          </cell>
        </row>
        <row r="466">
          <cell r="AF466">
            <v>51</v>
          </cell>
          <cell r="BL466">
            <v>521</v>
          </cell>
        </row>
        <row r="467">
          <cell r="AF467">
            <v>49</v>
          </cell>
          <cell r="BL467">
            <v>460</v>
          </cell>
        </row>
        <row r="468">
          <cell r="AF468">
            <v>42</v>
          </cell>
          <cell r="BL468">
            <v>144</v>
          </cell>
        </row>
        <row r="469">
          <cell r="AF469">
            <v>43</v>
          </cell>
          <cell r="BL469">
            <v>233</v>
          </cell>
        </row>
        <row r="470">
          <cell r="AF470">
            <v>42</v>
          </cell>
          <cell r="BL470">
            <v>353</v>
          </cell>
        </row>
        <row r="471">
          <cell r="AF471">
            <v>41</v>
          </cell>
          <cell r="BL471">
            <v>128</v>
          </cell>
        </row>
        <row r="472">
          <cell r="AF472">
            <v>39</v>
          </cell>
          <cell r="BL472">
            <v>244</v>
          </cell>
        </row>
        <row r="473">
          <cell r="AF473">
            <v>35</v>
          </cell>
          <cell r="BL473">
            <v>81</v>
          </cell>
        </row>
        <row r="474">
          <cell r="AF474">
            <v>34</v>
          </cell>
          <cell r="BL474">
            <v>168</v>
          </cell>
        </row>
        <row r="475">
          <cell r="AF475">
            <v>34</v>
          </cell>
          <cell r="BL475">
            <v>91</v>
          </cell>
        </row>
        <row r="476">
          <cell r="AF476">
            <v>46</v>
          </cell>
          <cell r="BL476">
            <v>212</v>
          </cell>
        </row>
        <row r="477">
          <cell r="AF477">
            <v>64</v>
          </cell>
          <cell r="BL477">
            <v>325</v>
          </cell>
        </row>
        <row r="478">
          <cell r="AF478">
            <v>53</v>
          </cell>
          <cell r="BL478">
            <v>405</v>
          </cell>
        </row>
        <row r="479">
          <cell r="AF479">
            <v>47</v>
          </cell>
          <cell r="BL479">
            <v>383</v>
          </cell>
        </row>
        <row r="480">
          <cell r="AF480">
            <v>48</v>
          </cell>
          <cell r="BL480">
            <v>274</v>
          </cell>
        </row>
        <row r="481">
          <cell r="AF481">
            <v>39</v>
          </cell>
          <cell r="BL481">
            <v>421</v>
          </cell>
        </row>
        <row r="482">
          <cell r="AF482">
            <v>34</v>
          </cell>
          <cell r="BL482">
            <v>232</v>
          </cell>
        </row>
        <row r="483">
          <cell r="AF483">
            <v>32</v>
          </cell>
          <cell r="BL483">
            <v>84</v>
          </cell>
        </row>
        <row r="484">
          <cell r="AF484">
            <v>28</v>
          </cell>
          <cell r="BL484">
            <v>0</v>
          </cell>
        </row>
        <row r="485">
          <cell r="AF485">
            <v>26</v>
          </cell>
          <cell r="BL485">
            <v>0</v>
          </cell>
        </row>
        <row r="486">
          <cell r="AF486">
            <v>25</v>
          </cell>
          <cell r="BL486">
            <v>0</v>
          </cell>
        </row>
        <row r="487">
          <cell r="AF487">
            <v>27</v>
          </cell>
          <cell r="BL487">
            <v>32</v>
          </cell>
        </row>
        <row r="488">
          <cell r="AF488">
            <v>30</v>
          </cell>
          <cell r="BL488">
            <v>54</v>
          </cell>
        </row>
        <row r="489">
          <cell r="AF489">
            <v>43</v>
          </cell>
          <cell r="BL489">
            <v>217</v>
          </cell>
        </row>
        <row r="490">
          <cell r="AF490">
            <v>58</v>
          </cell>
          <cell r="BL490">
            <v>459</v>
          </cell>
        </row>
        <row r="491">
          <cell r="AF491">
            <v>55</v>
          </cell>
          <cell r="BL491">
            <v>271</v>
          </cell>
        </row>
        <row r="492">
          <cell r="AF492">
            <v>52</v>
          </cell>
          <cell r="BL492">
            <v>350</v>
          </cell>
        </row>
        <row r="493">
          <cell r="AF493">
            <v>44</v>
          </cell>
          <cell r="BL493">
            <v>230</v>
          </cell>
        </row>
        <row r="494">
          <cell r="AF494">
            <v>46</v>
          </cell>
          <cell r="BL494">
            <v>204</v>
          </cell>
        </row>
        <row r="495">
          <cell r="AF495">
            <v>46</v>
          </cell>
          <cell r="BL495">
            <v>246</v>
          </cell>
        </row>
        <row r="496">
          <cell r="AF496">
            <v>46</v>
          </cell>
          <cell r="BL496">
            <v>284</v>
          </cell>
        </row>
        <row r="497">
          <cell r="AF497">
            <v>46</v>
          </cell>
          <cell r="BL497">
            <v>142</v>
          </cell>
        </row>
        <row r="498">
          <cell r="AF498">
            <v>45</v>
          </cell>
          <cell r="BL498">
            <v>187</v>
          </cell>
        </row>
        <row r="499">
          <cell r="AF499">
            <v>41</v>
          </cell>
          <cell r="BL499">
            <v>177</v>
          </cell>
        </row>
        <row r="500">
          <cell r="AF500">
            <v>51</v>
          </cell>
          <cell r="BL500">
            <v>164</v>
          </cell>
        </row>
        <row r="501">
          <cell r="AF501">
            <v>57</v>
          </cell>
          <cell r="BL501">
            <v>323</v>
          </cell>
        </row>
        <row r="502">
          <cell r="AF502">
            <v>47</v>
          </cell>
          <cell r="BL502">
            <v>212</v>
          </cell>
        </row>
        <row r="503">
          <cell r="AF503">
            <v>43</v>
          </cell>
          <cell r="BL503">
            <v>303</v>
          </cell>
        </row>
        <row r="504">
          <cell r="AF504">
            <v>43</v>
          </cell>
          <cell r="BL504">
            <v>506</v>
          </cell>
        </row>
        <row r="505">
          <cell r="AF505">
            <v>38</v>
          </cell>
          <cell r="BL505">
            <v>392</v>
          </cell>
        </row>
        <row r="506">
          <cell r="AF506">
            <v>35</v>
          </cell>
          <cell r="BL506">
            <v>190</v>
          </cell>
        </row>
        <row r="507">
          <cell r="AF507">
            <v>30</v>
          </cell>
          <cell r="BL507">
            <v>60</v>
          </cell>
        </row>
        <row r="508">
          <cell r="AF508">
            <v>27</v>
          </cell>
          <cell r="BL508">
            <v>8</v>
          </cell>
        </row>
        <row r="509">
          <cell r="AF509">
            <v>29</v>
          </cell>
          <cell r="BL509">
            <v>0</v>
          </cell>
        </row>
        <row r="510">
          <cell r="AF510">
            <v>27</v>
          </cell>
          <cell r="BL510">
            <v>0</v>
          </cell>
        </row>
        <row r="511">
          <cell r="AF511">
            <v>28</v>
          </cell>
          <cell r="BL511">
            <v>14</v>
          </cell>
        </row>
        <row r="512">
          <cell r="AF512">
            <v>32</v>
          </cell>
          <cell r="BL512">
            <v>23</v>
          </cell>
        </row>
        <row r="513">
          <cell r="AF513">
            <v>42</v>
          </cell>
          <cell r="BL513">
            <v>76</v>
          </cell>
        </row>
        <row r="514">
          <cell r="AF514">
            <v>54</v>
          </cell>
          <cell r="BL514">
            <v>388</v>
          </cell>
        </row>
        <row r="515">
          <cell r="AF515">
            <v>52</v>
          </cell>
          <cell r="BL515">
            <v>220</v>
          </cell>
        </row>
        <row r="516">
          <cell r="AF516">
            <v>55</v>
          </cell>
          <cell r="BL516">
            <v>326</v>
          </cell>
        </row>
        <row r="517">
          <cell r="AF517">
            <v>53</v>
          </cell>
          <cell r="BL517">
            <v>675</v>
          </cell>
        </row>
        <row r="518">
          <cell r="AF518">
            <v>50</v>
          </cell>
          <cell r="BL518">
            <v>293</v>
          </cell>
        </row>
        <row r="519">
          <cell r="AF519">
            <v>53</v>
          </cell>
          <cell r="BL519">
            <v>199</v>
          </cell>
        </row>
        <row r="520">
          <cell r="AF520">
            <v>50</v>
          </cell>
          <cell r="BL520">
            <v>152</v>
          </cell>
        </row>
        <row r="521">
          <cell r="AF521">
            <v>48</v>
          </cell>
          <cell r="BL521">
            <v>438</v>
          </cell>
        </row>
        <row r="522">
          <cell r="AF522">
            <v>48</v>
          </cell>
          <cell r="BL522">
            <v>249</v>
          </cell>
        </row>
        <row r="523">
          <cell r="AF523">
            <v>46</v>
          </cell>
          <cell r="BL523">
            <v>270</v>
          </cell>
        </row>
        <row r="524">
          <cell r="AF524">
            <v>56</v>
          </cell>
          <cell r="BL524">
            <v>205</v>
          </cell>
        </row>
        <row r="525">
          <cell r="AF525">
            <v>59</v>
          </cell>
          <cell r="BL525">
            <v>161</v>
          </cell>
        </row>
        <row r="526">
          <cell r="AF526">
            <v>49</v>
          </cell>
          <cell r="BL526">
            <v>439</v>
          </cell>
        </row>
        <row r="527">
          <cell r="AF527">
            <v>45</v>
          </cell>
          <cell r="BL527">
            <v>296</v>
          </cell>
        </row>
        <row r="528">
          <cell r="AF528">
            <v>42</v>
          </cell>
          <cell r="BL528">
            <v>265</v>
          </cell>
        </row>
        <row r="529">
          <cell r="AF529">
            <v>36</v>
          </cell>
          <cell r="BL529">
            <v>312</v>
          </cell>
        </row>
        <row r="530">
          <cell r="AF530">
            <v>33</v>
          </cell>
          <cell r="BL530">
            <v>494</v>
          </cell>
        </row>
        <row r="531">
          <cell r="AF531">
            <v>28</v>
          </cell>
          <cell r="BL531">
            <v>39</v>
          </cell>
        </row>
        <row r="532">
          <cell r="AF532">
            <v>25</v>
          </cell>
          <cell r="BL532">
            <v>25</v>
          </cell>
        </row>
        <row r="533">
          <cell r="AF533">
            <v>22</v>
          </cell>
          <cell r="BL533">
            <v>15</v>
          </cell>
        </row>
        <row r="534">
          <cell r="AF534">
            <v>23</v>
          </cell>
          <cell r="BL534">
            <v>44</v>
          </cell>
        </row>
        <row r="535">
          <cell r="AF535">
            <v>23</v>
          </cell>
          <cell r="BL535">
            <v>0</v>
          </cell>
        </row>
        <row r="536">
          <cell r="AF536">
            <v>27</v>
          </cell>
          <cell r="BL536">
            <v>22</v>
          </cell>
        </row>
        <row r="537">
          <cell r="AF537">
            <v>39</v>
          </cell>
          <cell r="BL537">
            <v>18</v>
          </cell>
        </row>
        <row r="538">
          <cell r="AF538">
            <v>52</v>
          </cell>
          <cell r="BL538">
            <v>59</v>
          </cell>
        </row>
        <row r="539">
          <cell r="AF539">
            <v>56</v>
          </cell>
          <cell r="BL539">
            <v>211</v>
          </cell>
        </row>
        <row r="540">
          <cell r="AF540">
            <v>57</v>
          </cell>
          <cell r="BL540">
            <v>392</v>
          </cell>
        </row>
        <row r="541">
          <cell r="AF541">
            <v>47</v>
          </cell>
          <cell r="BL541">
            <v>471</v>
          </cell>
        </row>
        <row r="542">
          <cell r="AF542">
            <v>48</v>
          </cell>
          <cell r="BL542">
            <v>323</v>
          </cell>
        </row>
        <row r="543">
          <cell r="AF543">
            <v>53</v>
          </cell>
          <cell r="BL543">
            <v>412</v>
          </cell>
        </row>
        <row r="544">
          <cell r="AF544">
            <v>48</v>
          </cell>
          <cell r="BL544">
            <v>170</v>
          </cell>
        </row>
        <row r="545">
          <cell r="AF545">
            <v>43</v>
          </cell>
          <cell r="BL545">
            <v>122</v>
          </cell>
        </row>
        <row r="546">
          <cell r="AF546">
            <v>42</v>
          </cell>
          <cell r="BL546">
            <v>84</v>
          </cell>
        </row>
        <row r="547">
          <cell r="AF547">
            <v>50</v>
          </cell>
          <cell r="BL547">
            <v>298</v>
          </cell>
        </row>
        <row r="548">
          <cell r="AF548">
            <v>55</v>
          </cell>
          <cell r="BL548">
            <v>479</v>
          </cell>
        </row>
        <row r="549">
          <cell r="AF549">
            <v>51</v>
          </cell>
          <cell r="BL549">
            <v>308</v>
          </cell>
        </row>
        <row r="550">
          <cell r="AF550">
            <v>44</v>
          </cell>
          <cell r="BL550">
            <v>342</v>
          </cell>
        </row>
        <row r="551">
          <cell r="AF551">
            <v>41</v>
          </cell>
          <cell r="BL551">
            <v>471</v>
          </cell>
        </row>
        <row r="552">
          <cell r="AF552">
            <v>37</v>
          </cell>
          <cell r="BL552">
            <v>182</v>
          </cell>
        </row>
        <row r="553">
          <cell r="AF553">
            <v>31</v>
          </cell>
          <cell r="BL553">
            <v>267</v>
          </cell>
        </row>
        <row r="554">
          <cell r="AF554">
            <v>28</v>
          </cell>
          <cell r="BL554">
            <v>168</v>
          </cell>
        </row>
        <row r="555">
          <cell r="AF555">
            <v>28</v>
          </cell>
          <cell r="BL555">
            <v>278</v>
          </cell>
        </row>
        <row r="556">
          <cell r="AF556">
            <v>24</v>
          </cell>
          <cell r="BL556">
            <v>127</v>
          </cell>
        </row>
        <row r="557">
          <cell r="AF557">
            <v>23</v>
          </cell>
          <cell r="BL557">
            <v>4</v>
          </cell>
        </row>
        <row r="558">
          <cell r="AF558">
            <v>23</v>
          </cell>
          <cell r="BL558">
            <v>0</v>
          </cell>
        </row>
        <row r="559">
          <cell r="AF559">
            <v>24</v>
          </cell>
          <cell r="BL559">
            <v>26</v>
          </cell>
        </row>
        <row r="560">
          <cell r="AF560">
            <v>26</v>
          </cell>
          <cell r="BL560">
            <v>56</v>
          </cell>
        </row>
        <row r="561">
          <cell r="AF561">
            <v>44</v>
          </cell>
          <cell r="BL561">
            <v>37</v>
          </cell>
        </row>
        <row r="562">
          <cell r="AF562">
            <v>59</v>
          </cell>
          <cell r="BL562">
            <v>260</v>
          </cell>
        </row>
        <row r="563">
          <cell r="AF563">
            <v>55</v>
          </cell>
          <cell r="BL563">
            <v>549</v>
          </cell>
        </row>
        <row r="564">
          <cell r="AF564">
            <v>47</v>
          </cell>
          <cell r="BL564">
            <v>389</v>
          </cell>
        </row>
        <row r="565">
          <cell r="AF565">
            <v>50</v>
          </cell>
          <cell r="BL565">
            <v>267</v>
          </cell>
        </row>
        <row r="566">
          <cell r="AF566">
            <v>50</v>
          </cell>
          <cell r="BL566">
            <v>157</v>
          </cell>
        </row>
        <row r="567">
          <cell r="AF567">
            <v>47</v>
          </cell>
          <cell r="BL567">
            <v>183</v>
          </cell>
        </row>
        <row r="568">
          <cell r="AF568">
            <v>45</v>
          </cell>
          <cell r="BL568">
            <v>228</v>
          </cell>
        </row>
        <row r="569">
          <cell r="AF569">
            <v>38</v>
          </cell>
          <cell r="BL569">
            <v>215</v>
          </cell>
        </row>
        <row r="570">
          <cell r="AF570">
            <v>37</v>
          </cell>
          <cell r="BL570">
            <v>129</v>
          </cell>
        </row>
        <row r="571">
          <cell r="AF571">
            <v>39</v>
          </cell>
          <cell r="BL571">
            <v>75</v>
          </cell>
        </row>
        <row r="572">
          <cell r="AF572">
            <v>46</v>
          </cell>
          <cell r="BL572">
            <v>134</v>
          </cell>
        </row>
        <row r="573">
          <cell r="AF573">
            <v>53</v>
          </cell>
          <cell r="BL573">
            <v>490</v>
          </cell>
        </row>
        <row r="574">
          <cell r="AF574">
            <v>49</v>
          </cell>
          <cell r="BL574">
            <v>386</v>
          </cell>
        </row>
        <row r="575">
          <cell r="AF575">
            <v>45</v>
          </cell>
          <cell r="BL575">
            <v>256</v>
          </cell>
        </row>
        <row r="576">
          <cell r="AF576">
            <v>42</v>
          </cell>
          <cell r="BL576">
            <v>327</v>
          </cell>
        </row>
        <row r="577">
          <cell r="AF577">
            <v>36</v>
          </cell>
          <cell r="BL577">
            <v>292</v>
          </cell>
        </row>
        <row r="578">
          <cell r="AF578">
            <v>34</v>
          </cell>
          <cell r="BL578">
            <v>223</v>
          </cell>
        </row>
        <row r="579">
          <cell r="AF579">
            <v>30</v>
          </cell>
          <cell r="BL579">
            <v>127</v>
          </cell>
        </row>
        <row r="580">
          <cell r="AF580">
            <v>28</v>
          </cell>
          <cell r="BL580">
            <v>0</v>
          </cell>
        </row>
        <row r="581">
          <cell r="AF581">
            <v>26</v>
          </cell>
          <cell r="BL581">
            <v>0</v>
          </cell>
        </row>
        <row r="582">
          <cell r="AF582">
            <v>25</v>
          </cell>
          <cell r="BL582">
            <v>0</v>
          </cell>
        </row>
        <row r="583">
          <cell r="AF583">
            <v>25</v>
          </cell>
          <cell r="BL583">
            <v>0</v>
          </cell>
        </row>
        <row r="584">
          <cell r="AF584">
            <v>28</v>
          </cell>
          <cell r="BL584">
            <v>0</v>
          </cell>
        </row>
        <row r="585">
          <cell r="AF585">
            <v>40</v>
          </cell>
          <cell r="BL585">
            <v>181</v>
          </cell>
        </row>
        <row r="586">
          <cell r="AF586">
            <v>53</v>
          </cell>
          <cell r="BL586">
            <v>483</v>
          </cell>
        </row>
        <row r="587">
          <cell r="AF587">
            <v>51</v>
          </cell>
          <cell r="BL587">
            <v>420</v>
          </cell>
        </row>
        <row r="588">
          <cell r="AF588">
            <v>52</v>
          </cell>
          <cell r="BL588">
            <v>304</v>
          </cell>
        </row>
        <row r="589">
          <cell r="AF589">
            <v>49</v>
          </cell>
          <cell r="BL589">
            <v>311</v>
          </cell>
        </row>
        <row r="590">
          <cell r="AF590">
            <v>45</v>
          </cell>
          <cell r="BL590">
            <v>416</v>
          </cell>
        </row>
        <row r="591">
          <cell r="AF591">
            <v>53</v>
          </cell>
          <cell r="BL591">
            <v>244</v>
          </cell>
        </row>
        <row r="592">
          <cell r="AF592">
            <v>47</v>
          </cell>
          <cell r="BL592">
            <v>278</v>
          </cell>
        </row>
        <row r="593">
          <cell r="AF593">
            <v>46</v>
          </cell>
          <cell r="BL593">
            <v>242</v>
          </cell>
        </row>
        <row r="594">
          <cell r="AF594">
            <v>35</v>
          </cell>
          <cell r="BL594">
            <v>253</v>
          </cell>
        </row>
        <row r="595">
          <cell r="AF595">
            <v>37</v>
          </cell>
          <cell r="BL595">
            <v>236</v>
          </cell>
        </row>
        <row r="596">
          <cell r="AF596">
            <v>43</v>
          </cell>
          <cell r="BL596">
            <v>467</v>
          </cell>
        </row>
        <row r="597">
          <cell r="AF597">
            <v>45</v>
          </cell>
          <cell r="BL597">
            <v>313</v>
          </cell>
        </row>
        <row r="598">
          <cell r="AF598">
            <v>39</v>
          </cell>
          <cell r="BL598">
            <v>285</v>
          </cell>
        </row>
        <row r="599">
          <cell r="AF599">
            <v>34</v>
          </cell>
          <cell r="BL599">
            <v>401</v>
          </cell>
        </row>
        <row r="600">
          <cell r="AF600">
            <v>31</v>
          </cell>
          <cell r="BL600">
            <v>426</v>
          </cell>
        </row>
        <row r="601">
          <cell r="AF601">
            <v>26</v>
          </cell>
          <cell r="BL601">
            <v>244</v>
          </cell>
        </row>
        <row r="602">
          <cell r="AF602">
            <v>23</v>
          </cell>
          <cell r="BL602">
            <v>258</v>
          </cell>
        </row>
        <row r="603">
          <cell r="AF603">
            <v>22</v>
          </cell>
          <cell r="BL603">
            <v>112</v>
          </cell>
        </row>
        <row r="604">
          <cell r="AF604">
            <v>18</v>
          </cell>
          <cell r="BL604">
            <v>5</v>
          </cell>
        </row>
        <row r="605">
          <cell r="AF605">
            <v>19</v>
          </cell>
          <cell r="BL605">
            <v>0</v>
          </cell>
        </row>
        <row r="606">
          <cell r="AF606">
            <v>20</v>
          </cell>
          <cell r="BL606">
            <v>0</v>
          </cell>
        </row>
        <row r="607">
          <cell r="AF607">
            <v>22</v>
          </cell>
          <cell r="BL607">
            <v>0</v>
          </cell>
        </row>
        <row r="608">
          <cell r="AF608">
            <v>25</v>
          </cell>
          <cell r="BL608">
            <v>173</v>
          </cell>
        </row>
        <row r="609">
          <cell r="AF609">
            <v>40</v>
          </cell>
          <cell r="BL609">
            <v>286</v>
          </cell>
        </row>
        <row r="610">
          <cell r="AF610">
            <v>55</v>
          </cell>
          <cell r="BL610">
            <v>223</v>
          </cell>
        </row>
        <row r="611">
          <cell r="AF611">
            <v>51</v>
          </cell>
          <cell r="BL611">
            <v>444</v>
          </cell>
        </row>
        <row r="612">
          <cell r="AF612">
            <v>46</v>
          </cell>
          <cell r="BL612">
            <v>311</v>
          </cell>
        </row>
        <row r="613">
          <cell r="AF613">
            <v>44</v>
          </cell>
          <cell r="BL613">
            <v>207</v>
          </cell>
        </row>
        <row r="614">
          <cell r="AF614">
            <v>39</v>
          </cell>
          <cell r="BL614">
            <v>327</v>
          </cell>
        </row>
        <row r="615">
          <cell r="AF615">
            <v>42</v>
          </cell>
          <cell r="BL615">
            <v>186</v>
          </cell>
        </row>
        <row r="616">
          <cell r="AF616">
            <v>37</v>
          </cell>
          <cell r="BL616">
            <v>344</v>
          </cell>
        </row>
        <row r="617">
          <cell r="AF617">
            <v>37</v>
          </cell>
          <cell r="BL617">
            <v>132</v>
          </cell>
        </row>
        <row r="618">
          <cell r="AF618">
            <v>33</v>
          </cell>
          <cell r="BL618">
            <v>146</v>
          </cell>
        </row>
        <row r="619">
          <cell r="AF619">
            <v>34</v>
          </cell>
          <cell r="BL619">
            <v>86</v>
          </cell>
        </row>
        <row r="620">
          <cell r="AF620">
            <v>44</v>
          </cell>
          <cell r="BL620">
            <v>158</v>
          </cell>
        </row>
        <row r="621">
          <cell r="AF621">
            <v>43</v>
          </cell>
          <cell r="BL621">
            <v>184</v>
          </cell>
        </row>
        <row r="622">
          <cell r="AF622">
            <v>38</v>
          </cell>
          <cell r="BL622">
            <v>359</v>
          </cell>
        </row>
        <row r="623">
          <cell r="AF623">
            <v>34</v>
          </cell>
          <cell r="BL623">
            <v>565</v>
          </cell>
        </row>
        <row r="624">
          <cell r="AF624">
            <v>30</v>
          </cell>
          <cell r="BL624">
            <v>354</v>
          </cell>
        </row>
        <row r="625">
          <cell r="AF625">
            <v>26</v>
          </cell>
          <cell r="BL625">
            <v>329</v>
          </cell>
        </row>
        <row r="626">
          <cell r="AF626">
            <v>21</v>
          </cell>
          <cell r="BL626">
            <v>311</v>
          </cell>
        </row>
        <row r="627">
          <cell r="AF627">
            <v>21</v>
          </cell>
          <cell r="BL627">
            <v>21</v>
          </cell>
        </row>
        <row r="628">
          <cell r="AF628">
            <v>18</v>
          </cell>
          <cell r="BL628">
            <v>28</v>
          </cell>
        </row>
        <row r="629">
          <cell r="AF629">
            <v>17</v>
          </cell>
          <cell r="BL629">
            <v>0</v>
          </cell>
        </row>
        <row r="630">
          <cell r="AF630">
            <v>18</v>
          </cell>
          <cell r="BL630">
            <v>0</v>
          </cell>
        </row>
        <row r="631">
          <cell r="AF631">
            <v>20</v>
          </cell>
          <cell r="BL631">
            <v>0</v>
          </cell>
        </row>
        <row r="632">
          <cell r="AF632">
            <v>24</v>
          </cell>
          <cell r="BL632">
            <v>40</v>
          </cell>
        </row>
        <row r="633">
          <cell r="AF633">
            <v>37</v>
          </cell>
          <cell r="BL633">
            <v>72</v>
          </cell>
        </row>
        <row r="634">
          <cell r="AF634">
            <v>50</v>
          </cell>
          <cell r="BL634">
            <v>515</v>
          </cell>
        </row>
        <row r="635">
          <cell r="AF635">
            <v>45</v>
          </cell>
          <cell r="BL635">
            <v>514</v>
          </cell>
        </row>
        <row r="636">
          <cell r="AF636">
            <v>43</v>
          </cell>
          <cell r="BL636">
            <v>298</v>
          </cell>
        </row>
        <row r="637">
          <cell r="AF637">
            <v>41</v>
          </cell>
          <cell r="BL637">
            <v>104</v>
          </cell>
        </row>
        <row r="638">
          <cell r="AF638">
            <v>41</v>
          </cell>
          <cell r="BL638">
            <v>221</v>
          </cell>
        </row>
        <row r="639">
          <cell r="AF639">
            <v>42</v>
          </cell>
          <cell r="BL639">
            <v>322</v>
          </cell>
        </row>
        <row r="640">
          <cell r="AF640">
            <v>52</v>
          </cell>
          <cell r="BL640">
            <v>227</v>
          </cell>
        </row>
        <row r="641">
          <cell r="AF641">
            <v>54</v>
          </cell>
          <cell r="BL641">
            <v>107</v>
          </cell>
        </row>
        <row r="642">
          <cell r="AF642">
            <v>48</v>
          </cell>
          <cell r="BL642">
            <v>85</v>
          </cell>
        </row>
        <row r="643">
          <cell r="AF643">
            <v>54</v>
          </cell>
          <cell r="BL643">
            <v>96</v>
          </cell>
        </row>
        <row r="644">
          <cell r="AF644">
            <v>58</v>
          </cell>
          <cell r="BL644">
            <v>264</v>
          </cell>
        </row>
        <row r="645">
          <cell r="AF645">
            <v>61</v>
          </cell>
          <cell r="BL645">
            <v>456</v>
          </cell>
        </row>
        <row r="646">
          <cell r="AF646">
            <v>55</v>
          </cell>
          <cell r="BL646">
            <v>299</v>
          </cell>
        </row>
        <row r="647">
          <cell r="AF647">
            <v>51</v>
          </cell>
          <cell r="BL647">
            <v>331</v>
          </cell>
        </row>
        <row r="648">
          <cell r="AF648">
            <v>51</v>
          </cell>
          <cell r="BL648">
            <v>326</v>
          </cell>
        </row>
        <row r="649">
          <cell r="AF649">
            <v>44</v>
          </cell>
          <cell r="BL649">
            <v>314</v>
          </cell>
        </row>
        <row r="650">
          <cell r="AF650">
            <v>39</v>
          </cell>
          <cell r="BL650">
            <v>342</v>
          </cell>
        </row>
        <row r="651">
          <cell r="AF651">
            <v>36</v>
          </cell>
          <cell r="BL651">
            <v>162</v>
          </cell>
        </row>
        <row r="652">
          <cell r="AF652">
            <v>35</v>
          </cell>
          <cell r="BL652">
            <v>145</v>
          </cell>
        </row>
        <row r="653">
          <cell r="AF653">
            <v>33</v>
          </cell>
          <cell r="BL653">
            <v>45</v>
          </cell>
        </row>
        <row r="654">
          <cell r="AF654">
            <v>29</v>
          </cell>
          <cell r="BL654">
            <v>14</v>
          </cell>
        </row>
        <row r="655">
          <cell r="AF655">
            <v>27</v>
          </cell>
          <cell r="BL655">
            <v>3</v>
          </cell>
        </row>
        <row r="656">
          <cell r="AF656">
            <v>29</v>
          </cell>
          <cell r="BL656">
            <v>33</v>
          </cell>
        </row>
        <row r="657">
          <cell r="AF657">
            <v>37</v>
          </cell>
          <cell r="BL657">
            <v>129</v>
          </cell>
        </row>
        <row r="658">
          <cell r="AF658">
            <v>59</v>
          </cell>
          <cell r="BL658">
            <v>559</v>
          </cell>
        </row>
        <row r="659">
          <cell r="AF659">
            <v>57</v>
          </cell>
          <cell r="BL659">
            <v>292</v>
          </cell>
        </row>
        <row r="660">
          <cell r="AF660">
            <v>56</v>
          </cell>
          <cell r="BL660">
            <v>302</v>
          </cell>
        </row>
        <row r="661">
          <cell r="AF661">
            <v>59</v>
          </cell>
          <cell r="BL661">
            <v>344</v>
          </cell>
        </row>
        <row r="662">
          <cell r="AF662">
            <v>57</v>
          </cell>
          <cell r="BL662">
            <v>387</v>
          </cell>
        </row>
        <row r="663">
          <cell r="AF663">
            <v>56</v>
          </cell>
          <cell r="BL663">
            <v>283</v>
          </cell>
        </row>
        <row r="664">
          <cell r="AF664">
            <v>56</v>
          </cell>
          <cell r="BL664">
            <v>134</v>
          </cell>
        </row>
        <row r="665">
          <cell r="AF665">
            <v>55</v>
          </cell>
          <cell r="BL665">
            <v>104</v>
          </cell>
        </row>
        <row r="666">
          <cell r="AF666">
            <v>51</v>
          </cell>
          <cell r="BL666">
            <v>95</v>
          </cell>
        </row>
        <row r="667">
          <cell r="AF667">
            <v>53</v>
          </cell>
          <cell r="BL667">
            <v>127</v>
          </cell>
        </row>
        <row r="668">
          <cell r="AF668">
            <v>62</v>
          </cell>
          <cell r="BL668">
            <v>339</v>
          </cell>
        </row>
        <row r="669">
          <cell r="AF669">
            <v>62</v>
          </cell>
          <cell r="BL669">
            <v>180</v>
          </cell>
        </row>
        <row r="670">
          <cell r="AF670">
            <v>56</v>
          </cell>
          <cell r="BL670">
            <v>451</v>
          </cell>
        </row>
        <row r="671">
          <cell r="AF671">
            <v>49</v>
          </cell>
          <cell r="BL671">
            <v>508</v>
          </cell>
        </row>
        <row r="672">
          <cell r="AF672">
            <v>49</v>
          </cell>
          <cell r="BL672">
            <v>352</v>
          </cell>
        </row>
        <row r="673">
          <cell r="AF673">
            <v>43</v>
          </cell>
          <cell r="BL673">
            <v>255</v>
          </cell>
        </row>
        <row r="674">
          <cell r="AF674">
            <v>41</v>
          </cell>
          <cell r="BL674">
            <v>171</v>
          </cell>
        </row>
        <row r="675">
          <cell r="AF675">
            <v>37</v>
          </cell>
          <cell r="BL675">
            <v>112</v>
          </cell>
        </row>
        <row r="676">
          <cell r="AF676">
            <v>34</v>
          </cell>
          <cell r="BL676">
            <v>26</v>
          </cell>
        </row>
        <row r="677">
          <cell r="AF677">
            <v>34</v>
          </cell>
          <cell r="BL677">
            <v>78</v>
          </cell>
        </row>
        <row r="678">
          <cell r="AF678">
            <v>34</v>
          </cell>
          <cell r="BL678">
            <v>250</v>
          </cell>
        </row>
        <row r="679">
          <cell r="AF679">
            <v>34</v>
          </cell>
          <cell r="BL679">
            <v>78</v>
          </cell>
        </row>
        <row r="680">
          <cell r="AF680">
            <v>36</v>
          </cell>
          <cell r="BL680">
            <v>6</v>
          </cell>
        </row>
        <row r="681">
          <cell r="AF681">
            <v>44</v>
          </cell>
          <cell r="BL681">
            <v>45</v>
          </cell>
        </row>
        <row r="682">
          <cell r="AF682">
            <v>52</v>
          </cell>
          <cell r="BL682">
            <v>129</v>
          </cell>
        </row>
        <row r="683">
          <cell r="AF683">
            <v>61</v>
          </cell>
          <cell r="BL683">
            <v>358</v>
          </cell>
        </row>
        <row r="684">
          <cell r="AF684">
            <v>69</v>
          </cell>
          <cell r="BL684">
            <v>360</v>
          </cell>
        </row>
        <row r="685">
          <cell r="AF685">
            <v>52</v>
          </cell>
          <cell r="BL685">
            <v>323</v>
          </cell>
        </row>
        <row r="686">
          <cell r="AF686">
            <v>49</v>
          </cell>
          <cell r="BL686">
            <v>488</v>
          </cell>
        </row>
        <row r="687">
          <cell r="AF687">
            <v>51</v>
          </cell>
          <cell r="BL687">
            <v>238</v>
          </cell>
        </row>
        <row r="688">
          <cell r="AF688">
            <v>45</v>
          </cell>
          <cell r="BL688">
            <v>196</v>
          </cell>
        </row>
        <row r="689">
          <cell r="AF689">
            <v>43</v>
          </cell>
          <cell r="BL689">
            <v>155</v>
          </cell>
        </row>
        <row r="690">
          <cell r="AF690">
            <v>39</v>
          </cell>
          <cell r="BL690">
            <v>216</v>
          </cell>
        </row>
        <row r="691">
          <cell r="AF691">
            <v>44</v>
          </cell>
          <cell r="BL691">
            <v>154</v>
          </cell>
        </row>
        <row r="692">
          <cell r="AF692">
            <v>53</v>
          </cell>
          <cell r="BL692">
            <v>231</v>
          </cell>
        </row>
        <row r="693">
          <cell r="AF693">
            <v>55</v>
          </cell>
          <cell r="BL693">
            <v>252</v>
          </cell>
        </row>
        <row r="694">
          <cell r="AF694">
            <v>46</v>
          </cell>
          <cell r="BL694">
            <v>387</v>
          </cell>
        </row>
        <row r="695">
          <cell r="AF695">
            <v>41</v>
          </cell>
          <cell r="BL695">
            <v>251</v>
          </cell>
        </row>
        <row r="696">
          <cell r="AF696">
            <v>41</v>
          </cell>
          <cell r="BL696">
            <v>378</v>
          </cell>
        </row>
        <row r="697">
          <cell r="AF697">
            <v>34</v>
          </cell>
          <cell r="BL697">
            <v>308</v>
          </cell>
        </row>
        <row r="698">
          <cell r="AF698">
            <v>30</v>
          </cell>
          <cell r="BL698">
            <v>91</v>
          </cell>
        </row>
        <row r="699">
          <cell r="AF699">
            <v>25</v>
          </cell>
          <cell r="BL699">
            <v>2</v>
          </cell>
        </row>
        <row r="700">
          <cell r="AF700">
            <v>24</v>
          </cell>
          <cell r="BL700">
            <v>108</v>
          </cell>
        </row>
        <row r="701">
          <cell r="AF701">
            <v>22</v>
          </cell>
          <cell r="BL701">
            <v>85</v>
          </cell>
        </row>
        <row r="702">
          <cell r="AF702">
            <v>22</v>
          </cell>
          <cell r="BL702">
            <v>115</v>
          </cell>
        </row>
        <row r="703">
          <cell r="AF703">
            <v>23</v>
          </cell>
          <cell r="BL703">
            <v>1</v>
          </cell>
        </row>
        <row r="704">
          <cell r="AF704">
            <v>28</v>
          </cell>
          <cell r="BL704">
            <v>27</v>
          </cell>
        </row>
        <row r="705">
          <cell r="AF705">
            <v>36</v>
          </cell>
          <cell r="BL705">
            <v>65</v>
          </cell>
        </row>
        <row r="706">
          <cell r="AF706">
            <v>51</v>
          </cell>
          <cell r="BL706">
            <v>242</v>
          </cell>
        </row>
        <row r="707">
          <cell r="AF707">
            <v>57</v>
          </cell>
          <cell r="BL707">
            <v>110</v>
          </cell>
        </row>
        <row r="708">
          <cell r="AF708">
            <v>59</v>
          </cell>
          <cell r="BL708">
            <v>363</v>
          </cell>
        </row>
        <row r="709">
          <cell r="AF709">
            <v>55</v>
          </cell>
          <cell r="BL709">
            <v>567</v>
          </cell>
        </row>
        <row r="710">
          <cell r="AF710">
            <v>48</v>
          </cell>
          <cell r="BL710">
            <v>351</v>
          </cell>
        </row>
        <row r="711">
          <cell r="AF711">
            <v>55</v>
          </cell>
          <cell r="BL711">
            <v>216</v>
          </cell>
        </row>
        <row r="712">
          <cell r="AF712">
            <v>45</v>
          </cell>
          <cell r="BL712">
            <v>276</v>
          </cell>
        </row>
        <row r="713">
          <cell r="AF713">
            <v>44</v>
          </cell>
          <cell r="BL713">
            <v>269</v>
          </cell>
        </row>
        <row r="714">
          <cell r="AF714">
            <v>42</v>
          </cell>
          <cell r="BL714">
            <v>79</v>
          </cell>
        </row>
        <row r="715">
          <cell r="AF715">
            <v>44</v>
          </cell>
          <cell r="BL715">
            <v>66</v>
          </cell>
        </row>
        <row r="716">
          <cell r="AF716">
            <v>51</v>
          </cell>
          <cell r="BL716">
            <v>367</v>
          </cell>
        </row>
        <row r="717">
          <cell r="AF717">
            <v>57</v>
          </cell>
          <cell r="BL717">
            <v>705</v>
          </cell>
        </row>
        <row r="718">
          <cell r="AF718">
            <v>46</v>
          </cell>
          <cell r="BL718">
            <v>186</v>
          </cell>
        </row>
        <row r="719">
          <cell r="AF719">
            <v>43</v>
          </cell>
          <cell r="BL719">
            <v>278</v>
          </cell>
        </row>
        <row r="720">
          <cell r="AF720">
            <v>39</v>
          </cell>
          <cell r="BL720">
            <v>366</v>
          </cell>
        </row>
        <row r="721">
          <cell r="AF721">
            <v>31</v>
          </cell>
          <cell r="BL721">
            <v>170</v>
          </cell>
        </row>
        <row r="722">
          <cell r="AF722">
            <v>27</v>
          </cell>
          <cell r="BL722">
            <v>277</v>
          </cell>
        </row>
        <row r="723">
          <cell r="AF723">
            <v>24</v>
          </cell>
          <cell r="BL723">
            <v>374</v>
          </cell>
        </row>
        <row r="724">
          <cell r="AF724">
            <v>21</v>
          </cell>
          <cell r="BL724">
            <v>58</v>
          </cell>
        </row>
        <row r="725">
          <cell r="AF725">
            <v>22</v>
          </cell>
          <cell r="BL725">
            <v>1</v>
          </cell>
        </row>
        <row r="726">
          <cell r="AF726">
            <v>21</v>
          </cell>
          <cell r="BL726">
            <v>0</v>
          </cell>
        </row>
        <row r="727">
          <cell r="AF727">
            <v>24</v>
          </cell>
          <cell r="BL727">
            <v>19</v>
          </cell>
        </row>
        <row r="728">
          <cell r="AF728">
            <v>26</v>
          </cell>
          <cell r="BL728">
            <v>175</v>
          </cell>
        </row>
        <row r="729">
          <cell r="AF729">
            <v>38</v>
          </cell>
          <cell r="BL729">
            <v>179</v>
          </cell>
        </row>
        <row r="730">
          <cell r="AF730">
            <v>51</v>
          </cell>
          <cell r="BL730">
            <v>271</v>
          </cell>
        </row>
        <row r="731">
          <cell r="AF731">
            <v>49</v>
          </cell>
          <cell r="BL731">
            <v>320</v>
          </cell>
        </row>
        <row r="732">
          <cell r="AF732">
            <v>49</v>
          </cell>
          <cell r="BL732">
            <v>273</v>
          </cell>
        </row>
        <row r="733">
          <cell r="AF733">
            <v>44</v>
          </cell>
          <cell r="BL733">
            <v>501</v>
          </cell>
        </row>
        <row r="734">
          <cell r="AF734">
            <v>43</v>
          </cell>
          <cell r="BL734">
            <v>208</v>
          </cell>
        </row>
        <row r="735">
          <cell r="AF735">
            <v>46</v>
          </cell>
          <cell r="BL735">
            <v>204</v>
          </cell>
        </row>
        <row r="736">
          <cell r="AF736">
            <v>41</v>
          </cell>
          <cell r="BL736">
            <v>168</v>
          </cell>
        </row>
        <row r="737">
          <cell r="AF737">
            <v>37</v>
          </cell>
          <cell r="BL737">
            <v>152</v>
          </cell>
        </row>
        <row r="738">
          <cell r="AF738">
            <v>36</v>
          </cell>
          <cell r="BL738">
            <v>193</v>
          </cell>
        </row>
        <row r="739">
          <cell r="AF739">
            <v>37</v>
          </cell>
          <cell r="BL739">
            <v>195</v>
          </cell>
        </row>
        <row r="740">
          <cell r="AF740">
            <v>41</v>
          </cell>
          <cell r="BL740">
            <v>182</v>
          </cell>
        </row>
        <row r="741">
          <cell r="AF741">
            <v>50</v>
          </cell>
          <cell r="BL741">
            <v>224</v>
          </cell>
        </row>
        <row r="742">
          <cell r="AF742">
            <v>43</v>
          </cell>
          <cell r="BL742">
            <v>360</v>
          </cell>
        </row>
        <row r="743">
          <cell r="AF743">
            <v>37</v>
          </cell>
          <cell r="BL743">
            <v>456</v>
          </cell>
        </row>
        <row r="744">
          <cell r="AF744">
            <v>41</v>
          </cell>
          <cell r="BL744">
            <v>236</v>
          </cell>
        </row>
        <row r="745">
          <cell r="AF745">
            <v>33</v>
          </cell>
          <cell r="BL745">
            <v>342</v>
          </cell>
        </row>
        <row r="746">
          <cell r="AF746">
            <v>28</v>
          </cell>
          <cell r="BL746">
            <v>138</v>
          </cell>
        </row>
        <row r="747">
          <cell r="AF747">
            <v>24</v>
          </cell>
          <cell r="BL747">
            <v>217</v>
          </cell>
        </row>
      </sheetData>
      <sheetData sheetId="10" refreshError="1">
        <row r="4">
          <cell r="F4">
            <v>69</v>
          </cell>
          <cell r="AF4">
            <v>25</v>
          </cell>
          <cell r="BL4">
            <v>28</v>
          </cell>
        </row>
        <row r="5">
          <cell r="AF5">
            <v>23</v>
          </cell>
          <cell r="BL5">
            <v>0</v>
          </cell>
        </row>
        <row r="6">
          <cell r="AF6">
            <v>22</v>
          </cell>
          <cell r="BL6">
            <v>0</v>
          </cell>
        </row>
        <row r="7">
          <cell r="AF7">
            <v>25</v>
          </cell>
          <cell r="BL7">
            <v>146</v>
          </cell>
        </row>
        <row r="8">
          <cell r="AF8">
            <v>28</v>
          </cell>
          <cell r="BL8">
            <v>96</v>
          </cell>
        </row>
        <row r="9">
          <cell r="AF9">
            <v>39</v>
          </cell>
          <cell r="BL9">
            <v>56</v>
          </cell>
        </row>
        <row r="10">
          <cell r="AF10">
            <v>55</v>
          </cell>
          <cell r="BL10">
            <v>406</v>
          </cell>
        </row>
        <row r="11">
          <cell r="AF11">
            <v>52</v>
          </cell>
          <cell r="BL11">
            <v>460</v>
          </cell>
        </row>
        <row r="12">
          <cell r="AF12">
            <v>52</v>
          </cell>
          <cell r="BL12">
            <v>145</v>
          </cell>
        </row>
        <row r="13">
          <cell r="AF13">
            <v>46</v>
          </cell>
          <cell r="BL13">
            <v>275</v>
          </cell>
        </row>
        <row r="14">
          <cell r="AF14">
            <v>46</v>
          </cell>
          <cell r="BL14">
            <v>473</v>
          </cell>
        </row>
        <row r="15">
          <cell r="AF15">
            <v>45</v>
          </cell>
          <cell r="BL15">
            <v>228</v>
          </cell>
        </row>
        <row r="16">
          <cell r="AF16">
            <v>44</v>
          </cell>
          <cell r="BL16">
            <v>250</v>
          </cell>
        </row>
        <row r="17">
          <cell r="AF17">
            <v>41</v>
          </cell>
          <cell r="BL17">
            <v>88</v>
          </cell>
        </row>
        <row r="18">
          <cell r="AF18">
            <v>40</v>
          </cell>
          <cell r="BL18">
            <v>75</v>
          </cell>
        </row>
        <row r="19">
          <cell r="AF19">
            <v>39</v>
          </cell>
          <cell r="BL19">
            <v>84</v>
          </cell>
        </row>
        <row r="20">
          <cell r="AF20">
            <v>48</v>
          </cell>
          <cell r="BL20">
            <v>202</v>
          </cell>
        </row>
        <row r="21">
          <cell r="AF21">
            <v>54</v>
          </cell>
          <cell r="BL21">
            <v>422</v>
          </cell>
        </row>
        <row r="22">
          <cell r="AF22">
            <v>47</v>
          </cell>
          <cell r="BL22">
            <v>348</v>
          </cell>
        </row>
        <row r="23">
          <cell r="AF23">
            <v>40</v>
          </cell>
          <cell r="BL23">
            <v>336</v>
          </cell>
        </row>
        <row r="24">
          <cell r="AF24">
            <v>38</v>
          </cell>
          <cell r="BL24">
            <v>473</v>
          </cell>
        </row>
        <row r="25">
          <cell r="AF25">
            <v>32</v>
          </cell>
          <cell r="BL25">
            <v>269</v>
          </cell>
        </row>
        <row r="26">
          <cell r="AF26">
            <v>29</v>
          </cell>
          <cell r="BL26">
            <v>202</v>
          </cell>
        </row>
        <row r="27">
          <cell r="AF27">
            <v>27</v>
          </cell>
          <cell r="BL27">
            <v>130</v>
          </cell>
        </row>
        <row r="28">
          <cell r="AF28">
            <v>2</v>
          </cell>
          <cell r="BL28">
            <v>11</v>
          </cell>
        </row>
        <row r="29">
          <cell r="AF29">
            <v>0</v>
          </cell>
          <cell r="BL29">
            <v>0</v>
          </cell>
        </row>
        <row r="30">
          <cell r="AF30">
            <v>0</v>
          </cell>
          <cell r="BL30">
            <v>0</v>
          </cell>
        </row>
        <row r="31">
          <cell r="AF31">
            <v>0</v>
          </cell>
          <cell r="BL31">
            <v>0</v>
          </cell>
        </row>
        <row r="32">
          <cell r="AF32">
            <v>0</v>
          </cell>
          <cell r="BL32">
            <v>0</v>
          </cell>
        </row>
        <row r="33">
          <cell r="AF33">
            <v>0</v>
          </cell>
          <cell r="BL33">
            <v>0</v>
          </cell>
        </row>
        <row r="34">
          <cell r="AF34">
            <v>0</v>
          </cell>
          <cell r="BL34">
            <v>0</v>
          </cell>
        </row>
        <row r="35">
          <cell r="AF35">
            <v>0</v>
          </cell>
          <cell r="BL35">
            <v>0</v>
          </cell>
        </row>
        <row r="36">
          <cell r="AF36">
            <v>323</v>
          </cell>
          <cell r="BL36">
            <v>1252</v>
          </cell>
        </row>
        <row r="37">
          <cell r="AF37">
            <v>50</v>
          </cell>
          <cell r="BL37">
            <v>294</v>
          </cell>
        </row>
        <row r="38">
          <cell r="AF38">
            <v>48</v>
          </cell>
          <cell r="BL38">
            <v>326</v>
          </cell>
        </row>
        <row r="39">
          <cell r="AF39">
            <v>20</v>
          </cell>
          <cell r="BL39">
            <v>145</v>
          </cell>
        </row>
        <row r="40">
          <cell r="AF40">
            <v>0</v>
          </cell>
          <cell r="BL40">
            <v>0</v>
          </cell>
        </row>
        <row r="41">
          <cell r="AF41">
            <v>111</v>
          </cell>
          <cell r="BL41">
            <v>389</v>
          </cell>
        </row>
        <row r="42">
          <cell r="AF42">
            <v>37</v>
          </cell>
          <cell r="BL42">
            <v>286</v>
          </cell>
        </row>
        <row r="43">
          <cell r="AF43">
            <v>40</v>
          </cell>
          <cell r="BL43">
            <v>102</v>
          </cell>
        </row>
        <row r="44">
          <cell r="AF44">
            <v>52</v>
          </cell>
          <cell r="BL44">
            <v>150</v>
          </cell>
        </row>
        <row r="45">
          <cell r="AF45">
            <v>52</v>
          </cell>
          <cell r="BL45">
            <v>270</v>
          </cell>
        </row>
        <row r="46">
          <cell r="AF46">
            <v>44</v>
          </cell>
          <cell r="BL46">
            <v>330</v>
          </cell>
        </row>
        <row r="47">
          <cell r="AF47">
            <v>40</v>
          </cell>
          <cell r="BL47">
            <v>466</v>
          </cell>
        </row>
        <row r="48">
          <cell r="AF48">
            <v>38</v>
          </cell>
          <cell r="BL48">
            <v>563</v>
          </cell>
        </row>
        <row r="49">
          <cell r="AF49">
            <v>32</v>
          </cell>
          <cell r="BL49">
            <v>275</v>
          </cell>
        </row>
        <row r="50">
          <cell r="AF50">
            <v>32</v>
          </cell>
          <cell r="BL50">
            <v>240</v>
          </cell>
        </row>
        <row r="51">
          <cell r="AF51">
            <v>28</v>
          </cell>
          <cell r="BL51">
            <v>22</v>
          </cell>
        </row>
        <row r="52">
          <cell r="AF52">
            <v>25</v>
          </cell>
          <cell r="BL52">
            <v>0</v>
          </cell>
        </row>
        <row r="53">
          <cell r="AF53">
            <v>23</v>
          </cell>
          <cell r="BL53">
            <v>0</v>
          </cell>
        </row>
        <row r="54">
          <cell r="AF54">
            <v>23</v>
          </cell>
          <cell r="BL54">
            <v>0</v>
          </cell>
        </row>
        <row r="55">
          <cell r="AF55">
            <v>24</v>
          </cell>
          <cell r="BL55">
            <v>1</v>
          </cell>
        </row>
        <row r="56">
          <cell r="AF56">
            <v>27</v>
          </cell>
          <cell r="BL56">
            <v>38</v>
          </cell>
        </row>
        <row r="57">
          <cell r="AF57">
            <v>39</v>
          </cell>
          <cell r="BL57">
            <v>267</v>
          </cell>
        </row>
        <row r="58">
          <cell r="AF58">
            <v>53</v>
          </cell>
          <cell r="BL58">
            <v>367</v>
          </cell>
        </row>
        <row r="59">
          <cell r="AF59">
            <v>52</v>
          </cell>
          <cell r="BL59">
            <v>391</v>
          </cell>
        </row>
        <row r="60">
          <cell r="AF60">
            <v>47</v>
          </cell>
          <cell r="BL60">
            <v>416</v>
          </cell>
        </row>
        <row r="61">
          <cell r="AF61">
            <v>48</v>
          </cell>
          <cell r="BL61">
            <v>217</v>
          </cell>
        </row>
        <row r="62">
          <cell r="AF62">
            <v>43</v>
          </cell>
          <cell r="BL62">
            <v>217</v>
          </cell>
        </row>
        <row r="63">
          <cell r="AF63">
            <v>48</v>
          </cell>
          <cell r="BL63">
            <v>231</v>
          </cell>
        </row>
        <row r="64">
          <cell r="AF64">
            <v>45</v>
          </cell>
          <cell r="BL64">
            <v>140</v>
          </cell>
        </row>
        <row r="65">
          <cell r="AF65">
            <v>47</v>
          </cell>
          <cell r="BL65">
            <v>106</v>
          </cell>
        </row>
        <row r="66">
          <cell r="AF66">
            <v>42</v>
          </cell>
          <cell r="BL66">
            <v>201</v>
          </cell>
        </row>
        <row r="67">
          <cell r="AF67">
            <v>39</v>
          </cell>
          <cell r="BL67">
            <v>125</v>
          </cell>
        </row>
        <row r="68">
          <cell r="AF68">
            <v>50</v>
          </cell>
          <cell r="BL68">
            <v>231</v>
          </cell>
        </row>
        <row r="69">
          <cell r="AF69">
            <v>51</v>
          </cell>
          <cell r="BL69">
            <v>279</v>
          </cell>
        </row>
        <row r="70">
          <cell r="AF70">
            <v>44</v>
          </cell>
          <cell r="BL70">
            <v>338</v>
          </cell>
        </row>
        <row r="71">
          <cell r="AF71">
            <v>43</v>
          </cell>
          <cell r="BL71">
            <v>434</v>
          </cell>
        </row>
        <row r="72">
          <cell r="AF72">
            <v>41</v>
          </cell>
          <cell r="BL72">
            <v>235</v>
          </cell>
        </row>
        <row r="73">
          <cell r="AF73">
            <v>35</v>
          </cell>
          <cell r="BL73">
            <v>253</v>
          </cell>
        </row>
        <row r="74">
          <cell r="AF74">
            <v>29</v>
          </cell>
          <cell r="BL74">
            <v>508</v>
          </cell>
        </row>
        <row r="75">
          <cell r="AF75">
            <v>26</v>
          </cell>
          <cell r="BL75">
            <v>137</v>
          </cell>
        </row>
        <row r="76">
          <cell r="AF76">
            <v>25</v>
          </cell>
          <cell r="BL76">
            <v>103</v>
          </cell>
        </row>
        <row r="77">
          <cell r="AF77">
            <v>25</v>
          </cell>
          <cell r="BL77">
            <v>0</v>
          </cell>
        </row>
        <row r="78">
          <cell r="AF78">
            <v>24</v>
          </cell>
          <cell r="BL78">
            <v>0</v>
          </cell>
        </row>
        <row r="79">
          <cell r="AF79">
            <v>24</v>
          </cell>
          <cell r="BL79">
            <v>8</v>
          </cell>
        </row>
        <row r="80">
          <cell r="AF80">
            <v>27</v>
          </cell>
          <cell r="BL80">
            <v>20</v>
          </cell>
        </row>
        <row r="81">
          <cell r="AF81">
            <v>39</v>
          </cell>
          <cell r="BL81">
            <v>41</v>
          </cell>
        </row>
        <row r="82">
          <cell r="AF82">
            <v>57</v>
          </cell>
          <cell r="BL82">
            <v>313</v>
          </cell>
        </row>
        <row r="83">
          <cell r="AF83">
            <v>52</v>
          </cell>
          <cell r="BL83">
            <v>335</v>
          </cell>
        </row>
        <row r="84">
          <cell r="AF84">
            <v>49</v>
          </cell>
          <cell r="BL84">
            <v>413</v>
          </cell>
        </row>
        <row r="85">
          <cell r="AF85">
            <v>48</v>
          </cell>
          <cell r="BL85">
            <v>324</v>
          </cell>
        </row>
        <row r="86">
          <cell r="AF86">
            <v>46</v>
          </cell>
          <cell r="BL86">
            <v>303</v>
          </cell>
        </row>
        <row r="87">
          <cell r="AF87">
            <v>48</v>
          </cell>
          <cell r="BL87">
            <v>209</v>
          </cell>
        </row>
        <row r="88">
          <cell r="AF88">
            <v>47</v>
          </cell>
          <cell r="BL88">
            <v>247</v>
          </cell>
        </row>
        <row r="89">
          <cell r="AF89">
            <v>44</v>
          </cell>
          <cell r="BL89">
            <v>100</v>
          </cell>
        </row>
        <row r="90">
          <cell r="AF90">
            <v>37</v>
          </cell>
          <cell r="BL90">
            <v>77</v>
          </cell>
        </row>
        <row r="91">
          <cell r="AF91">
            <v>39</v>
          </cell>
          <cell r="BL91">
            <v>110</v>
          </cell>
        </row>
        <row r="92">
          <cell r="AF92">
            <v>49</v>
          </cell>
          <cell r="BL92">
            <v>134</v>
          </cell>
        </row>
        <row r="93">
          <cell r="AF93">
            <v>54</v>
          </cell>
          <cell r="BL93">
            <v>355</v>
          </cell>
        </row>
        <row r="94">
          <cell r="AF94">
            <v>46</v>
          </cell>
          <cell r="BL94">
            <v>384</v>
          </cell>
        </row>
        <row r="95">
          <cell r="AF95">
            <v>39</v>
          </cell>
          <cell r="BL95">
            <v>396</v>
          </cell>
        </row>
        <row r="96">
          <cell r="AF96">
            <v>38</v>
          </cell>
          <cell r="BL96">
            <v>300</v>
          </cell>
        </row>
        <row r="97">
          <cell r="AF97">
            <v>32</v>
          </cell>
          <cell r="BL97">
            <v>313</v>
          </cell>
        </row>
        <row r="98">
          <cell r="AF98">
            <v>31</v>
          </cell>
          <cell r="BL98">
            <v>154</v>
          </cell>
        </row>
        <row r="99">
          <cell r="AF99">
            <v>25</v>
          </cell>
          <cell r="BL99">
            <v>191</v>
          </cell>
        </row>
        <row r="100">
          <cell r="AF100">
            <v>23</v>
          </cell>
          <cell r="BL100">
            <v>117</v>
          </cell>
        </row>
        <row r="101">
          <cell r="AF101">
            <v>20</v>
          </cell>
          <cell r="BL101">
            <v>5</v>
          </cell>
        </row>
        <row r="102">
          <cell r="AF102">
            <v>20</v>
          </cell>
          <cell r="BL102">
            <v>0</v>
          </cell>
        </row>
        <row r="103">
          <cell r="AF103">
            <v>23</v>
          </cell>
          <cell r="BL103">
            <v>0</v>
          </cell>
        </row>
        <row r="104">
          <cell r="AF104">
            <v>26</v>
          </cell>
          <cell r="BL104">
            <v>0</v>
          </cell>
        </row>
        <row r="105">
          <cell r="AF105">
            <v>37</v>
          </cell>
          <cell r="BL105">
            <v>56</v>
          </cell>
        </row>
        <row r="106">
          <cell r="AF106">
            <v>53</v>
          </cell>
          <cell r="BL106">
            <v>301</v>
          </cell>
        </row>
        <row r="107">
          <cell r="AF107">
            <v>56</v>
          </cell>
          <cell r="BL107">
            <v>329</v>
          </cell>
        </row>
        <row r="108">
          <cell r="AF108">
            <v>54</v>
          </cell>
          <cell r="BL108">
            <v>268</v>
          </cell>
        </row>
        <row r="109">
          <cell r="AF109">
            <v>52</v>
          </cell>
          <cell r="BL109">
            <v>515</v>
          </cell>
        </row>
        <row r="110">
          <cell r="AF110">
            <v>49</v>
          </cell>
          <cell r="BL110">
            <v>504</v>
          </cell>
        </row>
        <row r="111">
          <cell r="AF111">
            <v>45</v>
          </cell>
          <cell r="BL111">
            <v>227</v>
          </cell>
        </row>
        <row r="112">
          <cell r="AF112">
            <v>44</v>
          </cell>
          <cell r="BL112">
            <v>202</v>
          </cell>
        </row>
        <row r="113">
          <cell r="AF113">
            <v>46</v>
          </cell>
          <cell r="BL113">
            <v>274</v>
          </cell>
        </row>
        <row r="114">
          <cell r="AF114">
            <v>43</v>
          </cell>
          <cell r="BL114">
            <v>432</v>
          </cell>
        </row>
        <row r="115">
          <cell r="AF115">
            <v>45</v>
          </cell>
          <cell r="BL115">
            <v>164</v>
          </cell>
        </row>
        <row r="116">
          <cell r="AF116">
            <v>53</v>
          </cell>
          <cell r="BL116">
            <v>172</v>
          </cell>
        </row>
        <row r="117">
          <cell r="AF117">
            <v>57</v>
          </cell>
          <cell r="BL117">
            <v>286</v>
          </cell>
        </row>
        <row r="118">
          <cell r="AF118">
            <v>50</v>
          </cell>
          <cell r="BL118">
            <v>497</v>
          </cell>
        </row>
        <row r="119">
          <cell r="AF119">
            <v>45</v>
          </cell>
          <cell r="BL119">
            <v>245</v>
          </cell>
        </row>
        <row r="120">
          <cell r="AF120">
            <v>41</v>
          </cell>
          <cell r="BL120">
            <v>192</v>
          </cell>
        </row>
        <row r="121">
          <cell r="AF121">
            <v>36</v>
          </cell>
          <cell r="BL121">
            <v>336</v>
          </cell>
        </row>
        <row r="122">
          <cell r="AF122">
            <v>33</v>
          </cell>
          <cell r="BL122">
            <v>365</v>
          </cell>
        </row>
        <row r="123">
          <cell r="AF123">
            <v>29</v>
          </cell>
          <cell r="BL123">
            <v>217</v>
          </cell>
        </row>
        <row r="124">
          <cell r="AF124">
            <v>25</v>
          </cell>
          <cell r="BL124">
            <v>2</v>
          </cell>
        </row>
        <row r="125">
          <cell r="AF125">
            <v>24</v>
          </cell>
          <cell r="BL125">
            <v>26</v>
          </cell>
        </row>
        <row r="126">
          <cell r="AF126">
            <v>24</v>
          </cell>
          <cell r="BL126">
            <v>0</v>
          </cell>
        </row>
        <row r="127">
          <cell r="AF127">
            <v>24</v>
          </cell>
          <cell r="BL127">
            <v>0</v>
          </cell>
        </row>
        <row r="128">
          <cell r="AF128">
            <v>30</v>
          </cell>
          <cell r="BL128">
            <v>0</v>
          </cell>
        </row>
        <row r="129">
          <cell r="AF129">
            <v>35</v>
          </cell>
          <cell r="BL129">
            <v>31</v>
          </cell>
        </row>
        <row r="130">
          <cell r="AF130">
            <v>54</v>
          </cell>
          <cell r="BL130">
            <v>110</v>
          </cell>
        </row>
        <row r="131">
          <cell r="AF131">
            <v>58</v>
          </cell>
          <cell r="BL131">
            <v>213</v>
          </cell>
        </row>
        <row r="132">
          <cell r="AF132">
            <v>59</v>
          </cell>
          <cell r="BL132">
            <v>389</v>
          </cell>
        </row>
        <row r="133">
          <cell r="AF133">
            <v>59</v>
          </cell>
          <cell r="BL133">
            <v>514</v>
          </cell>
        </row>
        <row r="134">
          <cell r="AF134">
            <v>50</v>
          </cell>
          <cell r="BL134">
            <v>572</v>
          </cell>
        </row>
        <row r="135">
          <cell r="AF135">
            <v>52</v>
          </cell>
          <cell r="BL135">
            <v>559</v>
          </cell>
        </row>
        <row r="136">
          <cell r="AF136">
            <v>49</v>
          </cell>
          <cell r="BL136">
            <v>179</v>
          </cell>
        </row>
        <row r="137">
          <cell r="AF137">
            <v>49</v>
          </cell>
          <cell r="BL137">
            <v>169</v>
          </cell>
        </row>
        <row r="138">
          <cell r="AF138">
            <v>47</v>
          </cell>
          <cell r="BL138">
            <v>104</v>
          </cell>
        </row>
        <row r="139">
          <cell r="AF139">
            <v>45</v>
          </cell>
          <cell r="BL139">
            <v>271</v>
          </cell>
        </row>
        <row r="140">
          <cell r="AF140">
            <v>54</v>
          </cell>
          <cell r="BL140">
            <v>421</v>
          </cell>
        </row>
        <row r="141">
          <cell r="AF141">
            <v>53</v>
          </cell>
          <cell r="BL141">
            <v>452</v>
          </cell>
        </row>
        <row r="142">
          <cell r="AF142">
            <v>48</v>
          </cell>
          <cell r="BL142">
            <v>308</v>
          </cell>
        </row>
        <row r="143">
          <cell r="AF143">
            <v>40</v>
          </cell>
          <cell r="BL143">
            <v>369</v>
          </cell>
        </row>
        <row r="144">
          <cell r="AF144">
            <v>39</v>
          </cell>
          <cell r="BL144">
            <v>164</v>
          </cell>
        </row>
        <row r="145">
          <cell r="AF145">
            <v>35</v>
          </cell>
          <cell r="BL145">
            <v>338</v>
          </cell>
        </row>
        <row r="146">
          <cell r="AF146">
            <v>30</v>
          </cell>
          <cell r="BL146">
            <v>371</v>
          </cell>
        </row>
        <row r="147">
          <cell r="AF147">
            <v>26</v>
          </cell>
          <cell r="BL147">
            <v>177</v>
          </cell>
        </row>
        <row r="148">
          <cell r="AF148">
            <v>23</v>
          </cell>
          <cell r="BL148">
            <v>25</v>
          </cell>
        </row>
        <row r="149">
          <cell r="AF149">
            <v>23</v>
          </cell>
          <cell r="BL149">
            <v>22</v>
          </cell>
        </row>
        <row r="150">
          <cell r="AF150">
            <v>22</v>
          </cell>
          <cell r="BL150">
            <v>23</v>
          </cell>
        </row>
        <row r="151">
          <cell r="AF151">
            <v>22</v>
          </cell>
          <cell r="BL151">
            <v>7</v>
          </cell>
        </row>
        <row r="152">
          <cell r="AF152">
            <v>28</v>
          </cell>
          <cell r="BL152">
            <v>1</v>
          </cell>
        </row>
        <row r="153">
          <cell r="AF153">
            <v>41</v>
          </cell>
          <cell r="BL153">
            <v>81</v>
          </cell>
        </row>
        <row r="154">
          <cell r="AF154">
            <v>56</v>
          </cell>
          <cell r="BL154">
            <v>435</v>
          </cell>
        </row>
        <row r="155">
          <cell r="AF155">
            <v>55</v>
          </cell>
          <cell r="BL155">
            <v>392</v>
          </cell>
        </row>
        <row r="156">
          <cell r="AF156">
            <v>50</v>
          </cell>
          <cell r="BL156">
            <v>364</v>
          </cell>
        </row>
        <row r="157">
          <cell r="AF157">
            <v>49</v>
          </cell>
          <cell r="BL157">
            <v>297</v>
          </cell>
        </row>
        <row r="158">
          <cell r="AF158">
            <v>46</v>
          </cell>
          <cell r="BL158">
            <v>157</v>
          </cell>
        </row>
        <row r="159">
          <cell r="AF159">
            <v>46</v>
          </cell>
          <cell r="BL159">
            <v>330</v>
          </cell>
        </row>
        <row r="160">
          <cell r="AF160">
            <v>46</v>
          </cell>
          <cell r="BL160">
            <v>261</v>
          </cell>
        </row>
        <row r="161">
          <cell r="AF161">
            <v>41</v>
          </cell>
          <cell r="BL161">
            <v>142</v>
          </cell>
        </row>
        <row r="162">
          <cell r="AF162">
            <v>41</v>
          </cell>
          <cell r="BL162">
            <v>85</v>
          </cell>
        </row>
        <row r="163">
          <cell r="AF163">
            <v>44</v>
          </cell>
          <cell r="BL163">
            <v>76</v>
          </cell>
        </row>
        <row r="164">
          <cell r="AF164">
            <v>50</v>
          </cell>
          <cell r="BL164">
            <v>102</v>
          </cell>
        </row>
        <row r="165">
          <cell r="AF165">
            <v>48</v>
          </cell>
          <cell r="BL165">
            <v>576</v>
          </cell>
        </row>
        <row r="166">
          <cell r="AF166">
            <v>45</v>
          </cell>
          <cell r="BL166">
            <v>365</v>
          </cell>
        </row>
        <row r="167">
          <cell r="AF167">
            <v>41</v>
          </cell>
          <cell r="BL167">
            <v>146</v>
          </cell>
        </row>
        <row r="168">
          <cell r="AF168">
            <v>38</v>
          </cell>
          <cell r="BL168">
            <v>279</v>
          </cell>
        </row>
        <row r="169">
          <cell r="AF169">
            <v>33</v>
          </cell>
          <cell r="BL169">
            <v>334</v>
          </cell>
        </row>
        <row r="170">
          <cell r="AF170">
            <v>30</v>
          </cell>
          <cell r="BL170">
            <v>227</v>
          </cell>
        </row>
        <row r="171">
          <cell r="AF171">
            <v>26</v>
          </cell>
          <cell r="BL171">
            <v>307</v>
          </cell>
        </row>
        <row r="172">
          <cell r="AF172">
            <v>23</v>
          </cell>
          <cell r="BL172">
            <v>86</v>
          </cell>
        </row>
        <row r="173">
          <cell r="AF173">
            <v>21</v>
          </cell>
          <cell r="BL173">
            <v>17</v>
          </cell>
        </row>
        <row r="174">
          <cell r="AF174">
            <v>22</v>
          </cell>
          <cell r="BL174">
            <v>12</v>
          </cell>
        </row>
        <row r="175">
          <cell r="AF175">
            <v>23</v>
          </cell>
          <cell r="BL175">
            <v>0</v>
          </cell>
        </row>
        <row r="176">
          <cell r="AF176">
            <v>28</v>
          </cell>
          <cell r="BL176">
            <v>141</v>
          </cell>
        </row>
        <row r="177">
          <cell r="AF177">
            <v>39</v>
          </cell>
          <cell r="BL177">
            <v>147</v>
          </cell>
        </row>
        <row r="178">
          <cell r="AF178">
            <v>54</v>
          </cell>
          <cell r="BL178">
            <v>445</v>
          </cell>
        </row>
        <row r="179">
          <cell r="AF179">
            <v>52</v>
          </cell>
          <cell r="BL179">
            <v>186</v>
          </cell>
        </row>
        <row r="180">
          <cell r="AF180">
            <v>49</v>
          </cell>
          <cell r="BL180">
            <v>178</v>
          </cell>
        </row>
        <row r="181">
          <cell r="AF181">
            <v>47</v>
          </cell>
          <cell r="BL181">
            <v>316</v>
          </cell>
        </row>
        <row r="182">
          <cell r="AF182">
            <v>44</v>
          </cell>
          <cell r="BL182">
            <v>288</v>
          </cell>
        </row>
        <row r="183">
          <cell r="AF183">
            <v>48</v>
          </cell>
          <cell r="BL183">
            <v>212</v>
          </cell>
        </row>
        <row r="184">
          <cell r="AF184">
            <v>45</v>
          </cell>
          <cell r="BL184">
            <v>207</v>
          </cell>
        </row>
        <row r="185">
          <cell r="AF185">
            <v>42</v>
          </cell>
          <cell r="BL185">
            <v>297</v>
          </cell>
        </row>
        <row r="186">
          <cell r="AF186">
            <v>41</v>
          </cell>
          <cell r="BL186">
            <v>237</v>
          </cell>
        </row>
        <row r="187">
          <cell r="AF187">
            <v>39</v>
          </cell>
          <cell r="BL187">
            <v>237</v>
          </cell>
        </row>
        <row r="188">
          <cell r="AF188">
            <v>49</v>
          </cell>
          <cell r="BL188">
            <v>264</v>
          </cell>
        </row>
        <row r="189">
          <cell r="AF189">
            <v>51</v>
          </cell>
          <cell r="BL189">
            <v>347</v>
          </cell>
        </row>
        <row r="190">
          <cell r="AF190">
            <v>44</v>
          </cell>
          <cell r="BL190">
            <v>443</v>
          </cell>
        </row>
        <row r="191">
          <cell r="AF191">
            <v>38</v>
          </cell>
          <cell r="BL191">
            <v>263</v>
          </cell>
        </row>
        <row r="192">
          <cell r="AF192">
            <v>41</v>
          </cell>
          <cell r="BL192">
            <v>331</v>
          </cell>
        </row>
        <row r="193">
          <cell r="AF193">
            <v>33</v>
          </cell>
          <cell r="BL193">
            <v>491</v>
          </cell>
        </row>
        <row r="194">
          <cell r="AF194">
            <v>28</v>
          </cell>
          <cell r="BL194">
            <v>163</v>
          </cell>
        </row>
        <row r="195">
          <cell r="AF195">
            <v>25</v>
          </cell>
          <cell r="BL195">
            <v>30</v>
          </cell>
        </row>
        <row r="196">
          <cell r="AF196">
            <v>22</v>
          </cell>
          <cell r="BL196">
            <v>70</v>
          </cell>
        </row>
        <row r="197">
          <cell r="AF197">
            <v>20</v>
          </cell>
          <cell r="BL197">
            <v>164</v>
          </cell>
        </row>
        <row r="198">
          <cell r="AF198">
            <v>20</v>
          </cell>
          <cell r="BL198">
            <v>84</v>
          </cell>
        </row>
        <row r="199">
          <cell r="AF199">
            <v>22</v>
          </cell>
          <cell r="BL199">
            <v>0</v>
          </cell>
        </row>
        <row r="200">
          <cell r="AF200">
            <v>29</v>
          </cell>
          <cell r="BL200">
            <v>4</v>
          </cell>
        </row>
        <row r="201">
          <cell r="AF201">
            <v>40</v>
          </cell>
          <cell r="BL201">
            <v>80</v>
          </cell>
        </row>
        <row r="202">
          <cell r="AF202">
            <v>57</v>
          </cell>
          <cell r="BL202">
            <v>417</v>
          </cell>
        </row>
        <row r="203">
          <cell r="AF203">
            <v>51</v>
          </cell>
          <cell r="BL203">
            <v>282</v>
          </cell>
        </row>
        <row r="204">
          <cell r="AF204">
            <v>51</v>
          </cell>
          <cell r="BL204">
            <v>285</v>
          </cell>
        </row>
        <row r="205">
          <cell r="AF205">
            <v>48</v>
          </cell>
          <cell r="BL205">
            <v>385</v>
          </cell>
        </row>
        <row r="206">
          <cell r="AF206">
            <v>48</v>
          </cell>
          <cell r="BL206">
            <v>405</v>
          </cell>
        </row>
        <row r="207">
          <cell r="AF207">
            <v>50</v>
          </cell>
          <cell r="BL207">
            <v>349</v>
          </cell>
        </row>
        <row r="208">
          <cell r="AF208">
            <v>43</v>
          </cell>
          <cell r="BL208">
            <v>202</v>
          </cell>
        </row>
        <row r="209">
          <cell r="AF209">
            <v>42</v>
          </cell>
          <cell r="BL209">
            <v>148</v>
          </cell>
        </row>
        <row r="210">
          <cell r="AF210">
            <v>40</v>
          </cell>
          <cell r="BL210">
            <v>95</v>
          </cell>
        </row>
        <row r="211">
          <cell r="AF211">
            <v>40</v>
          </cell>
          <cell r="BL211">
            <v>75</v>
          </cell>
        </row>
        <row r="212">
          <cell r="AF212">
            <v>50</v>
          </cell>
          <cell r="BL212">
            <v>83</v>
          </cell>
        </row>
        <row r="213">
          <cell r="AF213">
            <v>51</v>
          </cell>
          <cell r="BL213">
            <v>353</v>
          </cell>
        </row>
        <row r="214">
          <cell r="AF214">
            <v>44</v>
          </cell>
          <cell r="BL214">
            <v>312</v>
          </cell>
        </row>
        <row r="215">
          <cell r="AF215">
            <v>39</v>
          </cell>
          <cell r="BL215">
            <v>203</v>
          </cell>
        </row>
        <row r="216">
          <cell r="AF216">
            <v>39</v>
          </cell>
          <cell r="BL216">
            <v>539</v>
          </cell>
        </row>
        <row r="217">
          <cell r="AF217">
            <v>36</v>
          </cell>
          <cell r="BL217">
            <v>433</v>
          </cell>
        </row>
        <row r="218">
          <cell r="AF218">
            <v>31</v>
          </cell>
          <cell r="BL218">
            <v>244</v>
          </cell>
        </row>
        <row r="219">
          <cell r="AF219">
            <v>26</v>
          </cell>
          <cell r="BL219">
            <v>160</v>
          </cell>
        </row>
        <row r="220">
          <cell r="AF220">
            <v>23</v>
          </cell>
          <cell r="BL220">
            <v>67</v>
          </cell>
        </row>
        <row r="221">
          <cell r="AF221">
            <v>23</v>
          </cell>
          <cell r="BL221">
            <v>86</v>
          </cell>
        </row>
        <row r="222">
          <cell r="AF222">
            <v>22</v>
          </cell>
          <cell r="BL222">
            <v>209</v>
          </cell>
        </row>
        <row r="223">
          <cell r="AF223">
            <v>23</v>
          </cell>
          <cell r="BL223">
            <v>90</v>
          </cell>
        </row>
        <row r="224">
          <cell r="AF224">
            <v>29</v>
          </cell>
          <cell r="BL224">
            <v>96</v>
          </cell>
        </row>
        <row r="225">
          <cell r="AF225">
            <v>39</v>
          </cell>
          <cell r="BL225">
            <v>112</v>
          </cell>
        </row>
        <row r="226">
          <cell r="AF226">
            <v>56</v>
          </cell>
          <cell r="BL226">
            <v>454</v>
          </cell>
        </row>
        <row r="227">
          <cell r="AF227">
            <v>50</v>
          </cell>
          <cell r="BL227">
            <v>302</v>
          </cell>
        </row>
        <row r="228">
          <cell r="AF228">
            <v>47</v>
          </cell>
          <cell r="BL228">
            <v>198</v>
          </cell>
        </row>
        <row r="229">
          <cell r="AF229">
            <v>47</v>
          </cell>
          <cell r="BL229">
            <v>411</v>
          </cell>
        </row>
        <row r="230">
          <cell r="AF230">
            <v>43</v>
          </cell>
          <cell r="BL230">
            <v>224</v>
          </cell>
        </row>
        <row r="231">
          <cell r="AF231">
            <v>49</v>
          </cell>
          <cell r="BL231">
            <v>357</v>
          </cell>
        </row>
        <row r="232">
          <cell r="AF232">
            <v>44</v>
          </cell>
          <cell r="BL232">
            <v>220</v>
          </cell>
        </row>
        <row r="233">
          <cell r="AF233">
            <v>43</v>
          </cell>
          <cell r="BL233">
            <v>130</v>
          </cell>
        </row>
        <row r="234">
          <cell r="AF234">
            <v>44</v>
          </cell>
          <cell r="BL234">
            <v>191</v>
          </cell>
        </row>
        <row r="235">
          <cell r="AF235">
            <v>42</v>
          </cell>
          <cell r="BL235">
            <v>239</v>
          </cell>
        </row>
        <row r="236">
          <cell r="AF236">
            <v>48</v>
          </cell>
          <cell r="BL236">
            <v>245</v>
          </cell>
        </row>
        <row r="237">
          <cell r="AF237">
            <v>47</v>
          </cell>
          <cell r="BL237">
            <v>278</v>
          </cell>
        </row>
        <row r="238">
          <cell r="AF238">
            <v>40</v>
          </cell>
          <cell r="BL238">
            <v>322</v>
          </cell>
        </row>
        <row r="239">
          <cell r="AF239">
            <v>40</v>
          </cell>
          <cell r="BL239">
            <v>380</v>
          </cell>
        </row>
        <row r="240">
          <cell r="AF240">
            <v>39</v>
          </cell>
          <cell r="BL240">
            <v>284</v>
          </cell>
        </row>
        <row r="241">
          <cell r="AF241">
            <v>32</v>
          </cell>
          <cell r="BL241">
            <v>425</v>
          </cell>
        </row>
        <row r="242">
          <cell r="AF242">
            <v>30</v>
          </cell>
          <cell r="BL242">
            <v>224</v>
          </cell>
        </row>
        <row r="243">
          <cell r="AF243">
            <v>27</v>
          </cell>
          <cell r="BL243">
            <v>52</v>
          </cell>
        </row>
        <row r="244">
          <cell r="AF244">
            <v>24</v>
          </cell>
          <cell r="BL244">
            <v>0</v>
          </cell>
        </row>
        <row r="245">
          <cell r="AF245">
            <v>22</v>
          </cell>
          <cell r="BL245">
            <v>99</v>
          </cell>
        </row>
        <row r="246">
          <cell r="AF246">
            <v>22</v>
          </cell>
          <cell r="BL246">
            <v>113</v>
          </cell>
        </row>
        <row r="247">
          <cell r="AF247">
            <v>22</v>
          </cell>
          <cell r="BL247">
            <v>69</v>
          </cell>
        </row>
        <row r="248">
          <cell r="AF248">
            <v>28</v>
          </cell>
          <cell r="BL248">
            <v>1</v>
          </cell>
        </row>
        <row r="249">
          <cell r="AF249">
            <v>39</v>
          </cell>
          <cell r="BL249">
            <v>136</v>
          </cell>
        </row>
        <row r="250">
          <cell r="AF250">
            <v>57</v>
          </cell>
          <cell r="BL250">
            <v>575</v>
          </cell>
        </row>
        <row r="251">
          <cell r="AF251">
            <v>58</v>
          </cell>
          <cell r="BL251">
            <v>205</v>
          </cell>
        </row>
        <row r="252">
          <cell r="AF252">
            <v>57</v>
          </cell>
          <cell r="BL252">
            <v>252</v>
          </cell>
        </row>
        <row r="253">
          <cell r="AF253">
            <v>56</v>
          </cell>
          <cell r="BL253">
            <v>291</v>
          </cell>
        </row>
        <row r="254">
          <cell r="AF254">
            <v>52</v>
          </cell>
          <cell r="BL254">
            <v>248</v>
          </cell>
        </row>
        <row r="255">
          <cell r="AF255">
            <v>53</v>
          </cell>
          <cell r="BL255">
            <v>266</v>
          </cell>
        </row>
        <row r="256">
          <cell r="AF256">
            <v>46</v>
          </cell>
          <cell r="BL256">
            <v>146</v>
          </cell>
        </row>
        <row r="257">
          <cell r="AF257">
            <v>45</v>
          </cell>
          <cell r="BL257">
            <v>144</v>
          </cell>
        </row>
        <row r="258">
          <cell r="AF258">
            <v>43</v>
          </cell>
          <cell r="BL258">
            <v>452</v>
          </cell>
        </row>
        <row r="259">
          <cell r="AF259">
            <v>45</v>
          </cell>
          <cell r="BL259">
            <v>268</v>
          </cell>
        </row>
        <row r="260">
          <cell r="AF260">
            <v>55</v>
          </cell>
          <cell r="BL260">
            <v>140</v>
          </cell>
        </row>
        <row r="261">
          <cell r="AF261">
            <v>49</v>
          </cell>
          <cell r="BL261">
            <v>362</v>
          </cell>
        </row>
        <row r="262">
          <cell r="AF262">
            <v>44</v>
          </cell>
          <cell r="BL262">
            <v>186</v>
          </cell>
        </row>
        <row r="263">
          <cell r="AF263">
            <v>45</v>
          </cell>
          <cell r="BL263">
            <v>253</v>
          </cell>
        </row>
        <row r="264">
          <cell r="AF264">
            <v>41</v>
          </cell>
          <cell r="BL264">
            <v>474</v>
          </cell>
        </row>
        <row r="265">
          <cell r="AF265">
            <v>36</v>
          </cell>
          <cell r="BL265">
            <v>462</v>
          </cell>
        </row>
        <row r="266">
          <cell r="AF266">
            <v>29</v>
          </cell>
          <cell r="BL266">
            <v>105</v>
          </cell>
        </row>
        <row r="267">
          <cell r="AF267">
            <v>26</v>
          </cell>
          <cell r="BL267">
            <v>0</v>
          </cell>
        </row>
        <row r="268">
          <cell r="AF268">
            <v>25</v>
          </cell>
          <cell r="BL268">
            <v>0</v>
          </cell>
        </row>
        <row r="269">
          <cell r="AF269">
            <v>23</v>
          </cell>
          <cell r="BL269">
            <v>0</v>
          </cell>
        </row>
        <row r="270">
          <cell r="AF270">
            <v>22</v>
          </cell>
          <cell r="BL270">
            <v>0</v>
          </cell>
        </row>
        <row r="271">
          <cell r="AF271">
            <v>24</v>
          </cell>
          <cell r="BL271">
            <v>0</v>
          </cell>
        </row>
        <row r="272">
          <cell r="AF272">
            <v>30</v>
          </cell>
          <cell r="BL272">
            <v>110</v>
          </cell>
        </row>
        <row r="273">
          <cell r="AF273">
            <v>39</v>
          </cell>
          <cell r="BL273">
            <v>147</v>
          </cell>
        </row>
        <row r="274">
          <cell r="AF274">
            <v>57</v>
          </cell>
          <cell r="BL274">
            <v>367</v>
          </cell>
        </row>
        <row r="275">
          <cell r="AF275">
            <v>59</v>
          </cell>
          <cell r="BL275">
            <v>188</v>
          </cell>
        </row>
        <row r="276">
          <cell r="AF276">
            <v>59</v>
          </cell>
          <cell r="BL276">
            <v>397</v>
          </cell>
        </row>
        <row r="277">
          <cell r="AF277">
            <v>61</v>
          </cell>
          <cell r="BL277">
            <v>435</v>
          </cell>
        </row>
        <row r="278">
          <cell r="AF278">
            <v>55</v>
          </cell>
          <cell r="BL278">
            <v>400</v>
          </cell>
        </row>
        <row r="279">
          <cell r="AF279">
            <v>55</v>
          </cell>
          <cell r="BL279">
            <v>292</v>
          </cell>
        </row>
        <row r="280">
          <cell r="AF280">
            <v>52</v>
          </cell>
          <cell r="BL280">
            <v>151</v>
          </cell>
        </row>
        <row r="281">
          <cell r="AF281">
            <v>53</v>
          </cell>
          <cell r="BL281">
            <v>188</v>
          </cell>
        </row>
        <row r="282">
          <cell r="AF282">
            <v>50</v>
          </cell>
          <cell r="BL282">
            <v>294</v>
          </cell>
        </row>
        <row r="283">
          <cell r="AF283">
            <v>54</v>
          </cell>
          <cell r="BL283">
            <v>506</v>
          </cell>
        </row>
        <row r="284">
          <cell r="AF284">
            <v>61</v>
          </cell>
          <cell r="BL284">
            <v>181</v>
          </cell>
        </row>
        <row r="285">
          <cell r="AF285">
            <v>58</v>
          </cell>
          <cell r="BL285">
            <v>244</v>
          </cell>
        </row>
        <row r="286">
          <cell r="AF286">
            <v>47</v>
          </cell>
          <cell r="BL286">
            <v>391</v>
          </cell>
        </row>
        <row r="287">
          <cell r="AF287">
            <v>48</v>
          </cell>
          <cell r="BL287">
            <v>283</v>
          </cell>
        </row>
        <row r="288">
          <cell r="AF288">
            <v>43</v>
          </cell>
          <cell r="BL288">
            <v>205</v>
          </cell>
        </row>
        <row r="289">
          <cell r="AF289">
            <v>35</v>
          </cell>
          <cell r="BL289">
            <v>337</v>
          </cell>
        </row>
        <row r="290">
          <cell r="AF290">
            <v>31</v>
          </cell>
          <cell r="BL290">
            <v>188</v>
          </cell>
        </row>
        <row r="291">
          <cell r="AF291">
            <v>29</v>
          </cell>
          <cell r="BL291">
            <v>81</v>
          </cell>
        </row>
        <row r="292">
          <cell r="AF292">
            <v>24</v>
          </cell>
          <cell r="BL292">
            <v>100</v>
          </cell>
        </row>
        <row r="293">
          <cell r="AF293">
            <v>22</v>
          </cell>
          <cell r="BL293">
            <v>17</v>
          </cell>
        </row>
        <row r="294">
          <cell r="AF294">
            <v>21</v>
          </cell>
          <cell r="BL294">
            <v>20</v>
          </cell>
        </row>
        <row r="295">
          <cell r="AF295">
            <v>24</v>
          </cell>
          <cell r="BL295">
            <v>0</v>
          </cell>
        </row>
        <row r="296">
          <cell r="AF296">
            <v>30</v>
          </cell>
          <cell r="BL296">
            <v>1</v>
          </cell>
        </row>
        <row r="297">
          <cell r="AF297">
            <v>41</v>
          </cell>
          <cell r="BL297">
            <v>32</v>
          </cell>
        </row>
        <row r="298">
          <cell r="AF298">
            <v>57</v>
          </cell>
          <cell r="BL298">
            <v>150</v>
          </cell>
        </row>
        <row r="299">
          <cell r="AF299">
            <v>62</v>
          </cell>
          <cell r="BL299">
            <v>79</v>
          </cell>
        </row>
        <row r="300">
          <cell r="AF300">
            <v>63</v>
          </cell>
          <cell r="BL300">
            <v>733</v>
          </cell>
        </row>
        <row r="301">
          <cell r="AF301">
            <v>57</v>
          </cell>
          <cell r="BL301">
            <v>569</v>
          </cell>
        </row>
        <row r="302">
          <cell r="AF302">
            <v>53</v>
          </cell>
          <cell r="BL302">
            <v>257</v>
          </cell>
        </row>
        <row r="303">
          <cell r="AF303">
            <v>62</v>
          </cell>
          <cell r="BL303">
            <v>209</v>
          </cell>
        </row>
        <row r="304">
          <cell r="AF304">
            <v>56</v>
          </cell>
          <cell r="BL304">
            <v>481</v>
          </cell>
        </row>
        <row r="305">
          <cell r="AF305">
            <v>54</v>
          </cell>
          <cell r="BL305">
            <v>113</v>
          </cell>
        </row>
        <row r="306">
          <cell r="AF306">
            <v>51</v>
          </cell>
          <cell r="BL306">
            <v>99</v>
          </cell>
        </row>
        <row r="307">
          <cell r="AF307">
            <v>51</v>
          </cell>
          <cell r="BL307">
            <v>313</v>
          </cell>
        </row>
        <row r="308">
          <cell r="AF308">
            <v>62</v>
          </cell>
          <cell r="BL308">
            <v>527</v>
          </cell>
        </row>
        <row r="309">
          <cell r="AF309">
            <v>54</v>
          </cell>
          <cell r="BL309">
            <v>252</v>
          </cell>
        </row>
        <row r="310">
          <cell r="AF310">
            <v>50</v>
          </cell>
          <cell r="BL310">
            <v>203</v>
          </cell>
        </row>
        <row r="311">
          <cell r="AF311">
            <v>44</v>
          </cell>
          <cell r="BL311">
            <v>466</v>
          </cell>
        </row>
        <row r="312">
          <cell r="AF312">
            <v>39</v>
          </cell>
          <cell r="BL312">
            <v>460</v>
          </cell>
        </row>
        <row r="313">
          <cell r="AF313">
            <v>35</v>
          </cell>
          <cell r="BL313">
            <v>360</v>
          </cell>
        </row>
        <row r="314">
          <cell r="AF314">
            <v>32</v>
          </cell>
          <cell r="BL314">
            <v>134</v>
          </cell>
        </row>
        <row r="315">
          <cell r="AF315">
            <v>27</v>
          </cell>
          <cell r="BL315">
            <v>104</v>
          </cell>
        </row>
        <row r="316">
          <cell r="AF316">
            <v>25</v>
          </cell>
          <cell r="BL316">
            <v>120</v>
          </cell>
        </row>
        <row r="317">
          <cell r="AF317">
            <v>23</v>
          </cell>
          <cell r="BL317">
            <v>226</v>
          </cell>
        </row>
        <row r="318">
          <cell r="AF318">
            <v>21</v>
          </cell>
          <cell r="BL318">
            <v>5</v>
          </cell>
        </row>
        <row r="319">
          <cell r="AF319">
            <v>23</v>
          </cell>
          <cell r="BL319">
            <v>0</v>
          </cell>
        </row>
        <row r="320">
          <cell r="AF320">
            <v>28</v>
          </cell>
          <cell r="BL320">
            <v>86</v>
          </cell>
        </row>
        <row r="321">
          <cell r="AF321">
            <v>42</v>
          </cell>
          <cell r="BL321">
            <v>45</v>
          </cell>
        </row>
        <row r="322">
          <cell r="AF322">
            <v>61</v>
          </cell>
          <cell r="BL322">
            <v>137</v>
          </cell>
        </row>
        <row r="323">
          <cell r="AF323">
            <v>55</v>
          </cell>
          <cell r="BL323">
            <v>521</v>
          </cell>
        </row>
        <row r="324">
          <cell r="AF324">
            <v>57</v>
          </cell>
          <cell r="BL324">
            <v>253</v>
          </cell>
        </row>
        <row r="325">
          <cell r="AF325">
            <v>54</v>
          </cell>
          <cell r="BL325">
            <v>178</v>
          </cell>
        </row>
        <row r="326">
          <cell r="AF326">
            <v>50</v>
          </cell>
          <cell r="BL326">
            <v>231</v>
          </cell>
        </row>
        <row r="327">
          <cell r="AF327">
            <v>49</v>
          </cell>
          <cell r="BL327">
            <v>266</v>
          </cell>
        </row>
        <row r="328">
          <cell r="AF328">
            <v>45</v>
          </cell>
          <cell r="BL328">
            <v>628</v>
          </cell>
        </row>
        <row r="329">
          <cell r="AF329">
            <v>44</v>
          </cell>
          <cell r="BL329">
            <v>211</v>
          </cell>
        </row>
        <row r="330">
          <cell r="AF330">
            <v>44</v>
          </cell>
          <cell r="BL330">
            <v>101</v>
          </cell>
        </row>
        <row r="331">
          <cell r="AF331">
            <v>46</v>
          </cell>
          <cell r="BL331">
            <v>152</v>
          </cell>
        </row>
        <row r="332">
          <cell r="AF332">
            <v>53</v>
          </cell>
          <cell r="BL332">
            <v>221</v>
          </cell>
        </row>
        <row r="333">
          <cell r="AF333">
            <v>46</v>
          </cell>
          <cell r="BL333">
            <v>202</v>
          </cell>
        </row>
        <row r="334">
          <cell r="AF334">
            <v>42</v>
          </cell>
          <cell r="BL334">
            <v>362</v>
          </cell>
        </row>
        <row r="335">
          <cell r="AF335">
            <v>40</v>
          </cell>
          <cell r="BL335">
            <v>113</v>
          </cell>
        </row>
        <row r="336">
          <cell r="AF336">
            <v>38</v>
          </cell>
          <cell r="BL336">
            <v>275</v>
          </cell>
        </row>
        <row r="337">
          <cell r="AF337">
            <v>33</v>
          </cell>
          <cell r="BL337">
            <v>717</v>
          </cell>
        </row>
        <row r="338">
          <cell r="AF338">
            <v>31</v>
          </cell>
          <cell r="BL338">
            <v>306</v>
          </cell>
        </row>
        <row r="339">
          <cell r="AF339">
            <v>26</v>
          </cell>
          <cell r="BL339">
            <v>153</v>
          </cell>
        </row>
        <row r="340">
          <cell r="AF340">
            <v>21</v>
          </cell>
          <cell r="BL340">
            <v>85</v>
          </cell>
        </row>
        <row r="341">
          <cell r="AF341">
            <v>20</v>
          </cell>
          <cell r="BL341">
            <v>5</v>
          </cell>
        </row>
        <row r="342">
          <cell r="AF342">
            <v>21</v>
          </cell>
          <cell r="BL342">
            <v>11</v>
          </cell>
        </row>
        <row r="343">
          <cell r="AF343">
            <v>24</v>
          </cell>
          <cell r="BL343">
            <v>0</v>
          </cell>
        </row>
        <row r="344">
          <cell r="AF344">
            <v>28</v>
          </cell>
          <cell r="BL344">
            <v>0</v>
          </cell>
        </row>
        <row r="345">
          <cell r="AF345">
            <v>39</v>
          </cell>
          <cell r="BL345">
            <v>60</v>
          </cell>
        </row>
        <row r="346">
          <cell r="AF346">
            <v>64</v>
          </cell>
          <cell r="BL346">
            <v>444</v>
          </cell>
        </row>
        <row r="347">
          <cell r="AF347">
            <v>58</v>
          </cell>
          <cell r="BL347">
            <v>211</v>
          </cell>
        </row>
        <row r="348">
          <cell r="AF348">
            <v>50</v>
          </cell>
          <cell r="BL348">
            <v>305</v>
          </cell>
        </row>
        <row r="349">
          <cell r="AF349">
            <v>52</v>
          </cell>
          <cell r="BL349">
            <v>262</v>
          </cell>
        </row>
        <row r="350">
          <cell r="AF350">
            <v>48</v>
          </cell>
          <cell r="BL350">
            <v>287</v>
          </cell>
        </row>
        <row r="351">
          <cell r="AF351">
            <v>51</v>
          </cell>
          <cell r="BL351">
            <v>444</v>
          </cell>
        </row>
        <row r="352">
          <cell r="AF352">
            <v>51</v>
          </cell>
          <cell r="BL352">
            <v>251</v>
          </cell>
        </row>
        <row r="353">
          <cell r="AF353">
            <v>47</v>
          </cell>
          <cell r="BL353">
            <v>202</v>
          </cell>
        </row>
        <row r="354">
          <cell r="AF354">
            <v>45</v>
          </cell>
          <cell r="BL354">
            <v>172</v>
          </cell>
        </row>
        <row r="355">
          <cell r="AF355">
            <v>42</v>
          </cell>
          <cell r="BL355">
            <v>211</v>
          </cell>
        </row>
        <row r="356">
          <cell r="AF356">
            <v>52</v>
          </cell>
          <cell r="BL356">
            <v>453</v>
          </cell>
        </row>
        <row r="357">
          <cell r="AF357">
            <v>46</v>
          </cell>
          <cell r="BL357">
            <v>487</v>
          </cell>
        </row>
        <row r="358">
          <cell r="AF358">
            <v>40</v>
          </cell>
          <cell r="BL358">
            <v>135</v>
          </cell>
        </row>
        <row r="359">
          <cell r="AF359">
            <v>38</v>
          </cell>
          <cell r="BL359">
            <v>180</v>
          </cell>
        </row>
        <row r="360">
          <cell r="AF360">
            <v>36</v>
          </cell>
          <cell r="BL360">
            <v>487</v>
          </cell>
        </row>
        <row r="361">
          <cell r="AF361">
            <v>32</v>
          </cell>
          <cell r="BL361">
            <v>295</v>
          </cell>
        </row>
        <row r="362">
          <cell r="AF362">
            <v>28</v>
          </cell>
          <cell r="BL362">
            <v>252</v>
          </cell>
        </row>
        <row r="363">
          <cell r="AF363">
            <v>25</v>
          </cell>
          <cell r="BL363">
            <v>72</v>
          </cell>
        </row>
        <row r="364">
          <cell r="AF364">
            <v>21</v>
          </cell>
          <cell r="BL364">
            <v>150</v>
          </cell>
        </row>
        <row r="365">
          <cell r="AF365">
            <v>21</v>
          </cell>
          <cell r="BL365">
            <v>113</v>
          </cell>
        </row>
        <row r="366">
          <cell r="AF366">
            <v>20</v>
          </cell>
          <cell r="BL366">
            <v>12</v>
          </cell>
        </row>
        <row r="367">
          <cell r="AF367">
            <v>22</v>
          </cell>
          <cell r="BL367">
            <v>0</v>
          </cell>
        </row>
        <row r="368">
          <cell r="AF368">
            <v>24</v>
          </cell>
          <cell r="BL368">
            <v>31</v>
          </cell>
        </row>
        <row r="369">
          <cell r="AF369">
            <v>38</v>
          </cell>
          <cell r="BL369">
            <v>111</v>
          </cell>
        </row>
        <row r="370">
          <cell r="AF370">
            <v>58</v>
          </cell>
          <cell r="BL370">
            <v>387</v>
          </cell>
        </row>
        <row r="371">
          <cell r="AF371">
            <v>54</v>
          </cell>
          <cell r="BL371">
            <v>271</v>
          </cell>
        </row>
        <row r="372">
          <cell r="AF372">
            <v>52</v>
          </cell>
          <cell r="BL372">
            <v>373</v>
          </cell>
        </row>
        <row r="373">
          <cell r="AF373">
            <v>51</v>
          </cell>
          <cell r="BL373">
            <v>299</v>
          </cell>
        </row>
        <row r="374">
          <cell r="AF374">
            <v>48</v>
          </cell>
          <cell r="BL374">
            <v>223</v>
          </cell>
        </row>
        <row r="375">
          <cell r="AF375">
            <v>52</v>
          </cell>
          <cell r="BL375">
            <v>247</v>
          </cell>
        </row>
        <row r="376">
          <cell r="AF376">
            <v>49</v>
          </cell>
          <cell r="BL376">
            <v>172</v>
          </cell>
        </row>
        <row r="377">
          <cell r="AF377">
            <v>43</v>
          </cell>
          <cell r="BL377">
            <v>191</v>
          </cell>
        </row>
        <row r="378">
          <cell r="AF378">
            <v>38</v>
          </cell>
          <cell r="BL378">
            <v>210</v>
          </cell>
        </row>
        <row r="379">
          <cell r="AF379">
            <v>41</v>
          </cell>
          <cell r="BL379">
            <v>298</v>
          </cell>
        </row>
        <row r="380">
          <cell r="AF380">
            <v>49</v>
          </cell>
          <cell r="BL380">
            <v>108</v>
          </cell>
        </row>
        <row r="381">
          <cell r="AF381">
            <v>52</v>
          </cell>
          <cell r="BL381">
            <v>280</v>
          </cell>
        </row>
        <row r="382">
          <cell r="AF382">
            <v>44</v>
          </cell>
          <cell r="BL382">
            <v>319</v>
          </cell>
        </row>
        <row r="383">
          <cell r="AF383">
            <v>39</v>
          </cell>
          <cell r="BL383">
            <v>279</v>
          </cell>
        </row>
        <row r="384">
          <cell r="AF384">
            <v>43</v>
          </cell>
          <cell r="BL384">
            <v>195</v>
          </cell>
        </row>
        <row r="385">
          <cell r="AF385">
            <v>34</v>
          </cell>
          <cell r="BL385">
            <v>176</v>
          </cell>
        </row>
        <row r="386">
          <cell r="AF386">
            <v>30</v>
          </cell>
          <cell r="BL386">
            <v>275</v>
          </cell>
        </row>
        <row r="387">
          <cell r="AF387">
            <v>26</v>
          </cell>
          <cell r="BL387">
            <v>161</v>
          </cell>
        </row>
        <row r="388">
          <cell r="AF388">
            <v>25</v>
          </cell>
          <cell r="BL388">
            <v>123</v>
          </cell>
        </row>
        <row r="389">
          <cell r="AF389">
            <v>23</v>
          </cell>
          <cell r="BL389">
            <v>146</v>
          </cell>
        </row>
        <row r="390">
          <cell r="AF390">
            <v>26</v>
          </cell>
          <cell r="BL390">
            <v>24</v>
          </cell>
        </row>
        <row r="391">
          <cell r="AF391">
            <v>26</v>
          </cell>
          <cell r="BL391">
            <v>39</v>
          </cell>
        </row>
        <row r="392">
          <cell r="AF392">
            <v>29</v>
          </cell>
          <cell r="BL392">
            <v>5</v>
          </cell>
        </row>
        <row r="393">
          <cell r="AF393">
            <v>38</v>
          </cell>
          <cell r="BL393">
            <v>28</v>
          </cell>
        </row>
        <row r="394">
          <cell r="AF394">
            <v>54</v>
          </cell>
          <cell r="BL394">
            <v>286</v>
          </cell>
        </row>
        <row r="395">
          <cell r="AF395">
            <v>57</v>
          </cell>
          <cell r="BL395">
            <v>446</v>
          </cell>
        </row>
        <row r="396">
          <cell r="AF396">
            <v>56</v>
          </cell>
          <cell r="BL396">
            <v>200</v>
          </cell>
        </row>
        <row r="397">
          <cell r="AF397">
            <v>52</v>
          </cell>
          <cell r="BL397">
            <v>432</v>
          </cell>
        </row>
        <row r="398">
          <cell r="AF398">
            <v>49</v>
          </cell>
          <cell r="BL398">
            <v>166</v>
          </cell>
        </row>
        <row r="399">
          <cell r="AF399">
            <v>54</v>
          </cell>
          <cell r="BL399">
            <v>310</v>
          </cell>
        </row>
        <row r="400">
          <cell r="AF400">
            <v>53</v>
          </cell>
          <cell r="BL400">
            <v>238</v>
          </cell>
        </row>
        <row r="401">
          <cell r="AF401">
            <v>50</v>
          </cell>
          <cell r="BL401">
            <v>110</v>
          </cell>
        </row>
        <row r="402">
          <cell r="AF402">
            <v>44</v>
          </cell>
          <cell r="BL402">
            <v>170</v>
          </cell>
        </row>
        <row r="403">
          <cell r="AF403">
            <v>42</v>
          </cell>
          <cell r="BL403">
            <v>166</v>
          </cell>
        </row>
        <row r="404">
          <cell r="AF404">
            <v>49</v>
          </cell>
          <cell r="BL404">
            <v>116</v>
          </cell>
        </row>
        <row r="405">
          <cell r="AF405">
            <v>47</v>
          </cell>
          <cell r="BL405">
            <v>498</v>
          </cell>
        </row>
        <row r="406">
          <cell r="AF406">
            <v>42</v>
          </cell>
          <cell r="BL406">
            <v>345</v>
          </cell>
        </row>
        <row r="407">
          <cell r="AF407">
            <v>40</v>
          </cell>
          <cell r="BL407">
            <v>150</v>
          </cell>
        </row>
        <row r="408">
          <cell r="AF408">
            <v>39</v>
          </cell>
          <cell r="BL408">
            <v>445</v>
          </cell>
        </row>
        <row r="409">
          <cell r="AF409">
            <v>35</v>
          </cell>
          <cell r="BL409">
            <v>250</v>
          </cell>
        </row>
        <row r="410">
          <cell r="AF410">
            <v>28</v>
          </cell>
          <cell r="BL410">
            <v>105</v>
          </cell>
        </row>
        <row r="411">
          <cell r="AF411">
            <v>26</v>
          </cell>
          <cell r="BL411">
            <v>104</v>
          </cell>
        </row>
        <row r="412">
          <cell r="AF412">
            <v>24</v>
          </cell>
          <cell r="BL412">
            <v>144</v>
          </cell>
        </row>
        <row r="413">
          <cell r="AF413">
            <v>24</v>
          </cell>
          <cell r="BL413">
            <v>55</v>
          </cell>
        </row>
        <row r="414">
          <cell r="AF414">
            <v>23</v>
          </cell>
          <cell r="BL414">
            <v>0</v>
          </cell>
        </row>
        <row r="415">
          <cell r="AF415">
            <v>23</v>
          </cell>
          <cell r="BL415">
            <v>79</v>
          </cell>
        </row>
        <row r="416">
          <cell r="AF416">
            <v>26</v>
          </cell>
          <cell r="BL416">
            <v>120</v>
          </cell>
        </row>
        <row r="417">
          <cell r="AF417">
            <v>37</v>
          </cell>
          <cell r="BL417">
            <v>335</v>
          </cell>
        </row>
        <row r="418">
          <cell r="AF418">
            <v>60</v>
          </cell>
          <cell r="BL418">
            <v>383</v>
          </cell>
        </row>
        <row r="419">
          <cell r="AF419">
            <v>57</v>
          </cell>
          <cell r="BL419">
            <v>258</v>
          </cell>
        </row>
        <row r="420">
          <cell r="AF420">
            <v>59</v>
          </cell>
          <cell r="BL420">
            <v>306</v>
          </cell>
        </row>
        <row r="421">
          <cell r="AF421">
            <v>58</v>
          </cell>
          <cell r="BL421">
            <v>289</v>
          </cell>
        </row>
        <row r="422">
          <cell r="AF422">
            <v>54</v>
          </cell>
          <cell r="BL422">
            <v>263</v>
          </cell>
        </row>
        <row r="423">
          <cell r="AF423">
            <v>50</v>
          </cell>
          <cell r="BL423">
            <v>190</v>
          </cell>
        </row>
        <row r="424">
          <cell r="AF424">
            <v>50</v>
          </cell>
          <cell r="BL424">
            <v>246</v>
          </cell>
        </row>
        <row r="425">
          <cell r="AF425">
            <v>47</v>
          </cell>
          <cell r="BL425">
            <v>343</v>
          </cell>
        </row>
        <row r="426">
          <cell r="AF426">
            <v>52</v>
          </cell>
          <cell r="BL426">
            <v>224</v>
          </cell>
        </row>
        <row r="427">
          <cell r="AF427">
            <v>49</v>
          </cell>
          <cell r="BL427">
            <v>249</v>
          </cell>
        </row>
        <row r="428">
          <cell r="AF428">
            <v>54</v>
          </cell>
          <cell r="BL428">
            <v>393</v>
          </cell>
        </row>
        <row r="429">
          <cell r="AF429">
            <v>52</v>
          </cell>
          <cell r="BL429">
            <v>347</v>
          </cell>
        </row>
        <row r="430">
          <cell r="AF430">
            <v>45</v>
          </cell>
          <cell r="BL430">
            <v>542</v>
          </cell>
        </row>
        <row r="431">
          <cell r="AF431">
            <v>41</v>
          </cell>
          <cell r="BL431">
            <v>160</v>
          </cell>
        </row>
        <row r="432">
          <cell r="AF432">
            <v>42</v>
          </cell>
          <cell r="BL432">
            <v>309</v>
          </cell>
        </row>
        <row r="433">
          <cell r="AF433">
            <v>35</v>
          </cell>
          <cell r="BL433">
            <v>318</v>
          </cell>
        </row>
        <row r="434">
          <cell r="AF434">
            <v>31</v>
          </cell>
          <cell r="BL434">
            <v>147</v>
          </cell>
        </row>
        <row r="435">
          <cell r="AF435">
            <v>25</v>
          </cell>
          <cell r="BL435">
            <v>91</v>
          </cell>
        </row>
        <row r="436">
          <cell r="AF436">
            <v>23</v>
          </cell>
          <cell r="BL436">
            <v>134</v>
          </cell>
        </row>
        <row r="437">
          <cell r="AF437">
            <v>21</v>
          </cell>
          <cell r="BL437">
            <v>155</v>
          </cell>
        </row>
        <row r="438">
          <cell r="AF438">
            <v>21</v>
          </cell>
          <cell r="BL438">
            <v>30</v>
          </cell>
        </row>
        <row r="439">
          <cell r="AF439">
            <v>24</v>
          </cell>
          <cell r="BL439">
            <v>0</v>
          </cell>
        </row>
        <row r="440">
          <cell r="AF440">
            <v>32</v>
          </cell>
          <cell r="BL440">
            <v>13</v>
          </cell>
        </row>
        <row r="441">
          <cell r="AF441">
            <v>38</v>
          </cell>
          <cell r="BL441">
            <v>107</v>
          </cell>
        </row>
        <row r="442">
          <cell r="AF442">
            <v>66</v>
          </cell>
          <cell r="BL442">
            <v>220</v>
          </cell>
        </row>
        <row r="443">
          <cell r="AF443">
            <v>68</v>
          </cell>
          <cell r="BL443">
            <v>223</v>
          </cell>
        </row>
        <row r="444">
          <cell r="AF444">
            <v>71</v>
          </cell>
          <cell r="BL444">
            <v>426</v>
          </cell>
        </row>
        <row r="445">
          <cell r="AF445">
            <v>70</v>
          </cell>
          <cell r="BL445">
            <v>487</v>
          </cell>
        </row>
        <row r="446">
          <cell r="AF446">
            <v>69</v>
          </cell>
          <cell r="BL446">
            <v>409</v>
          </cell>
        </row>
        <row r="447">
          <cell r="AF447">
            <v>64</v>
          </cell>
          <cell r="BL447">
            <v>272</v>
          </cell>
        </row>
        <row r="448">
          <cell r="AF448">
            <v>63</v>
          </cell>
          <cell r="BL448">
            <v>274</v>
          </cell>
        </row>
        <row r="449">
          <cell r="AF449">
            <v>63</v>
          </cell>
          <cell r="BL449">
            <v>341</v>
          </cell>
        </row>
        <row r="450">
          <cell r="AF450">
            <v>64</v>
          </cell>
          <cell r="BL450">
            <v>136</v>
          </cell>
        </row>
        <row r="451">
          <cell r="AF451">
            <v>64</v>
          </cell>
          <cell r="BL451">
            <v>162</v>
          </cell>
        </row>
        <row r="452">
          <cell r="AF452">
            <v>73</v>
          </cell>
          <cell r="BL452">
            <v>438</v>
          </cell>
        </row>
        <row r="453">
          <cell r="AF453">
            <v>62</v>
          </cell>
          <cell r="BL453">
            <v>347</v>
          </cell>
        </row>
        <row r="454">
          <cell r="AF454">
            <v>57</v>
          </cell>
          <cell r="BL454">
            <v>199</v>
          </cell>
        </row>
        <row r="455">
          <cell r="AF455">
            <v>53</v>
          </cell>
          <cell r="BL455">
            <v>162</v>
          </cell>
        </row>
        <row r="456">
          <cell r="AF456">
            <v>46</v>
          </cell>
          <cell r="BL456">
            <v>263</v>
          </cell>
        </row>
        <row r="457">
          <cell r="AF457">
            <v>41</v>
          </cell>
          <cell r="BL457">
            <v>319</v>
          </cell>
        </row>
        <row r="458">
          <cell r="AF458">
            <v>36</v>
          </cell>
          <cell r="BL458">
            <v>348</v>
          </cell>
        </row>
        <row r="459">
          <cell r="AF459">
            <v>29</v>
          </cell>
          <cell r="BL459">
            <v>244</v>
          </cell>
        </row>
        <row r="460">
          <cell r="AF460">
            <v>27</v>
          </cell>
          <cell r="BL460">
            <v>93</v>
          </cell>
        </row>
        <row r="461">
          <cell r="AF461">
            <v>28</v>
          </cell>
          <cell r="BL461">
            <v>28</v>
          </cell>
        </row>
        <row r="462">
          <cell r="AF462">
            <v>27</v>
          </cell>
          <cell r="BL462">
            <v>42</v>
          </cell>
        </row>
        <row r="463">
          <cell r="AF463">
            <v>29</v>
          </cell>
          <cell r="BL463">
            <v>64</v>
          </cell>
        </row>
        <row r="464">
          <cell r="AF464">
            <v>34</v>
          </cell>
          <cell r="BL464">
            <v>154</v>
          </cell>
        </row>
        <row r="465">
          <cell r="AF465">
            <v>47</v>
          </cell>
          <cell r="BL465">
            <v>49</v>
          </cell>
        </row>
        <row r="466">
          <cell r="AF466">
            <v>73</v>
          </cell>
          <cell r="BL466">
            <v>218</v>
          </cell>
        </row>
        <row r="467">
          <cell r="AF467">
            <v>83</v>
          </cell>
          <cell r="BL467">
            <v>114</v>
          </cell>
        </row>
        <row r="468">
          <cell r="AF468">
            <v>79</v>
          </cell>
          <cell r="BL468">
            <v>334</v>
          </cell>
        </row>
        <row r="469">
          <cell r="AF469">
            <v>74</v>
          </cell>
          <cell r="BL469">
            <v>426</v>
          </cell>
        </row>
        <row r="470">
          <cell r="AF470">
            <v>69</v>
          </cell>
          <cell r="BL470">
            <v>337</v>
          </cell>
        </row>
        <row r="471">
          <cell r="AF471">
            <v>67</v>
          </cell>
          <cell r="BL471">
            <v>363</v>
          </cell>
        </row>
        <row r="472">
          <cell r="AF472">
            <v>65</v>
          </cell>
          <cell r="BL472">
            <v>444</v>
          </cell>
        </row>
        <row r="473">
          <cell r="AF473">
            <v>61</v>
          </cell>
          <cell r="BL473">
            <v>364</v>
          </cell>
        </row>
        <row r="474">
          <cell r="AF474">
            <v>54</v>
          </cell>
          <cell r="BL474">
            <v>194</v>
          </cell>
        </row>
        <row r="475">
          <cell r="AF475">
            <v>53</v>
          </cell>
          <cell r="BL475">
            <v>243</v>
          </cell>
        </row>
        <row r="476">
          <cell r="AF476">
            <v>62</v>
          </cell>
          <cell r="BL476">
            <v>355</v>
          </cell>
        </row>
        <row r="477">
          <cell r="AF477">
            <v>53</v>
          </cell>
          <cell r="BL477">
            <v>241</v>
          </cell>
        </row>
        <row r="478">
          <cell r="AF478">
            <v>50</v>
          </cell>
          <cell r="BL478">
            <v>153</v>
          </cell>
        </row>
        <row r="479">
          <cell r="AF479">
            <v>43</v>
          </cell>
          <cell r="BL479">
            <v>496</v>
          </cell>
        </row>
        <row r="480">
          <cell r="AF480">
            <v>40</v>
          </cell>
          <cell r="BL480">
            <v>402</v>
          </cell>
        </row>
        <row r="481">
          <cell r="AF481">
            <v>35</v>
          </cell>
          <cell r="BL481">
            <v>367</v>
          </cell>
        </row>
        <row r="482">
          <cell r="AF482">
            <v>31</v>
          </cell>
          <cell r="BL482">
            <v>265</v>
          </cell>
        </row>
        <row r="483">
          <cell r="AF483">
            <v>27</v>
          </cell>
          <cell r="BL483">
            <v>236</v>
          </cell>
        </row>
        <row r="484">
          <cell r="AF484">
            <v>24</v>
          </cell>
          <cell r="BL484">
            <v>0</v>
          </cell>
        </row>
        <row r="485">
          <cell r="AF485">
            <v>22</v>
          </cell>
          <cell r="BL485">
            <v>41</v>
          </cell>
        </row>
        <row r="486">
          <cell r="AF486">
            <v>22</v>
          </cell>
          <cell r="BL486">
            <v>63</v>
          </cell>
        </row>
        <row r="487">
          <cell r="AF487">
            <v>24</v>
          </cell>
          <cell r="BL487">
            <v>0</v>
          </cell>
        </row>
        <row r="488">
          <cell r="AF488">
            <v>32</v>
          </cell>
          <cell r="BL488">
            <v>2</v>
          </cell>
        </row>
        <row r="489">
          <cell r="AF489">
            <v>42</v>
          </cell>
          <cell r="BL489">
            <v>57</v>
          </cell>
        </row>
        <row r="490">
          <cell r="AF490">
            <v>59</v>
          </cell>
          <cell r="BL490">
            <v>247</v>
          </cell>
        </row>
        <row r="491">
          <cell r="AF491">
            <v>56</v>
          </cell>
          <cell r="BL491">
            <v>547</v>
          </cell>
        </row>
        <row r="492">
          <cell r="AF492">
            <v>57</v>
          </cell>
          <cell r="BL492">
            <v>303</v>
          </cell>
        </row>
        <row r="493">
          <cell r="AF493">
            <v>56</v>
          </cell>
          <cell r="BL493">
            <v>236</v>
          </cell>
        </row>
        <row r="494">
          <cell r="AF494">
            <v>50</v>
          </cell>
          <cell r="BL494">
            <v>176</v>
          </cell>
        </row>
        <row r="495">
          <cell r="AF495">
            <v>50</v>
          </cell>
          <cell r="BL495">
            <v>347</v>
          </cell>
        </row>
        <row r="496">
          <cell r="AF496">
            <v>49</v>
          </cell>
          <cell r="BL496">
            <v>220</v>
          </cell>
        </row>
        <row r="497">
          <cell r="AF497">
            <v>46</v>
          </cell>
          <cell r="BL497">
            <v>161</v>
          </cell>
        </row>
        <row r="498">
          <cell r="AF498">
            <v>42</v>
          </cell>
          <cell r="BL498">
            <v>196</v>
          </cell>
        </row>
        <row r="499">
          <cell r="AF499">
            <v>41</v>
          </cell>
          <cell r="BL499">
            <v>174</v>
          </cell>
        </row>
        <row r="500">
          <cell r="AF500">
            <v>50</v>
          </cell>
          <cell r="BL500">
            <v>172</v>
          </cell>
        </row>
        <row r="501">
          <cell r="AF501">
            <v>49</v>
          </cell>
          <cell r="BL501">
            <v>296</v>
          </cell>
        </row>
        <row r="502">
          <cell r="AF502">
            <v>45</v>
          </cell>
          <cell r="BL502">
            <v>328</v>
          </cell>
        </row>
        <row r="503">
          <cell r="AF503">
            <v>39</v>
          </cell>
          <cell r="BL503">
            <v>290</v>
          </cell>
        </row>
        <row r="504">
          <cell r="AF504">
            <v>40</v>
          </cell>
          <cell r="BL504">
            <v>236</v>
          </cell>
        </row>
        <row r="505">
          <cell r="AF505">
            <v>35</v>
          </cell>
          <cell r="BL505">
            <v>222</v>
          </cell>
        </row>
        <row r="506">
          <cell r="AF506">
            <v>31</v>
          </cell>
          <cell r="BL506">
            <v>268</v>
          </cell>
        </row>
        <row r="507">
          <cell r="AF507">
            <v>26</v>
          </cell>
          <cell r="BL507">
            <v>257</v>
          </cell>
        </row>
        <row r="508">
          <cell r="AF508">
            <v>25</v>
          </cell>
          <cell r="BL508">
            <v>158</v>
          </cell>
        </row>
        <row r="509">
          <cell r="AF509">
            <v>24</v>
          </cell>
          <cell r="BL509">
            <v>61</v>
          </cell>
        </row>
        <row r="510">
          <cell r="AF510">
            <v>23</v>
          </cell>
          <cell r="BL510">
            <v>0</v>
          </cell>
        </row>
        <row r="511">
          <cell r="AF511">
            <v>24</v>
          </cell>
          <cell r="BL511">
            <v>0</v>
          </cell>
        </row>
        <row r="512">
          <cell r="AF512">
            <v>31</v>
          </cell>
          <cell r="BL512">
            <v>1</v>
          </cell>
        </row>
        <row r="513">
          <cell r="AF513">
            <v>41</v>
          </cell>
          <cell r="BL513">
            <v>47</v>
          </cell>
        </row>
        <row r="514">
          <cell r="AF514">
            <v>57</v>
          </cell>
          <cell r="BL514">
            <v>256</v>
          </cell>
        </row>
        <row r="515">
          <cell r="AF515">
            <v>53</v>
          </cell>
          <cell r="BL515">
            <v>389</v>
          </cell>
        </row>
        <row r="516">
          <cell r="AF516">
            <v>51</v>
          </cell>
          <cell r="BL516">
            <v>291</v>
          </cell>
        </row>
        <row r="517">
          <cell r="AF517">
            <v>51</v>
          </cell>
          <cell r="BL517">
            <v>207</v>
          </cell>
        </row>
        <row r="518">
          <cell r="AF518">
            <v>50</v>
          </cell>
          <cell r="BL518">
            <v>172</v>
          </cell>
        </row>
        <row r="519">
          <cell r="AF519">
            <v>50</v>
          </cell>
          <cell r="BL519">
            <v>299</v>
          </cell>
        </row>
        <row r="520">
          <cell r="AF520">
            <v>48</v>
          </cell>
          <cell r="BL520">
            <v>204</v>
          </cell>
        </row>
        <row r="521">
          <cell r="AF521">
            <v>47</v>
          </cell>
          <cell r="BL521">
            <v>191</v>
          </cell>
        </row>
        <row r="522">
          <cell r="AF522">
            <v>42</v>
          </cell>
          <cell r="BL522">
            <v>185</v>
          </cell>
        </row>
        <row r="523">
          <cell r="AF523">
            <v>43</v>
          </cell>
          <cell r="BL523">
            <v>191</v>
          </cell>
        </row>
        <row r="524">
          <cell r="AF524">
            <v>51</v>
          </cell>
          <cell r="BL524">
            <v>171</v>
          </cell>
        </row>
        <row r="525">
          <cell r="AF525">
            <v>49</v>
          </cell>
          <cell r="BL525">
            <v>462</v>
          </cell>
        </row>
        <row r="526">
          <cell r="AF526">
            <v>47</v>
          </cell>
          <cell r="BL526">
            <v>417</v>
          </cell>
        </row>
        <row r="527">
          <cell r="AF527">
            <v>44</v>
          </cell>
          <cell r="BL527">
            <v>179</v>
          </cell>
        </row>
        <row r="528">
          <cell r="AF528">
            <v>42</v>
          </cell>
          <cell r="BL528">
            <v>425</v>
          </cell>
        </row>
        <row r="529">
          <cell r="AF529">
            <v>36</v>
          </cell>
          <cell r="BL529">
            <v>232</v>
          </cell>
        </row>
        <row r="530">
          <cell r="AF530">
            <v>33</v>
          </cell>
          <cell r="BL530">
            <v>192</v>
          </cell>
        </row>
        <row r="531">
          <cell r="AF531">
            <v>30</v>
          </cell>
          <cell r="BL531">
            <v>155</v>
          </cell>
        </row>
        <row r="532">
          <cell r="AF532">
            <v>27</v>
          </cell>
          <cell r="BL532">
            <v>102</v>
          </cell>
        </row>
        <row r="533">
          <cell r="AF533">
            <v>26</v>
          </cell>
          <cell r="BL533">
            <v>28</v>
          </cell>
        </row>
        <row r="534">
          <cell r="AF534">
            <v>25</v>
          </cell>
          <cell r="BL534">
            <v>87</v>
          </cell>
        </row>
        <row r="535">
          <cell r="AF535">
            <v>27</v>
          </cell>
          <cell r="BL535">
            <v>178</v>
          </cell>
        </row>
        <row r="536">
          <cell r="AF536">
            <v>31</v>
          </cell>
          <cell r="BL536">
            <v>114</v>
          </cell>
        </row>
        <row r="537">
          <cell r="AF537">
            <v>41</v>
          </cell>
          <cell r="BL537">
            <v>101</v>
          </cell>
        </row>
        <row r="538">
          <cell r="AF538">
            <v>59</v>
          </cell>
          <cell r="BL538">
            <v>341</v>
          </cell>
        </row>
        <row r="539">
          <cell r="AF539">
            <v>55</v>
          </cell>
          <cell r="BL539">
            <v>456</v>
          </cell>
        </row>
        <row r="540">
          <cell r="AF540">
            <v>52</v>
          </cell>
          <cell r="BL540">
            <v>214</v>
          </cell>
        </row>
        <row r="541">
          <cell r="AF541">
            <v>53</v>
          </cell>
          <cell r="BL541">
            <v>378</v>
          </cell>
        </row>
        <row r="542">
          <cell r="AF542">
            <v>49</v>
          </cell>
          <cell r="BL542">
            <v>185</v>
          </cell>
        </row>
        <row r="543">
          <cell r="AF543">
            <v>50</v>
          </cell>
          <cell r="BL543">
            <v>266</v>
          </cell>
        </row>
        <row r="544">
          <cell r="AF544">
            <v>47</v>
          </cell>
          <cell r="BL544">
            <v>149</v>
          </cell>
        </row>
        <row r="545">
          <cell r="AF545">
            <v>46</v>
          </cell>
          <cell r="BL545">
            <v>225</v>
          </cell>
        </row>
        <row r="546">
          <cell r="AF546">
            <v>41</v>
          </cell>
          <cell r="BL546">
            <v>351</v>
          </cell>
        </row>
        <row r="547">
          <cell r="AF547">
            <v>44</v>
          </cell>
          <cell r="BL547">
            <v>436</v>
          </cell>
        </row>
        <row r="548">
          <cell r="AF548">
            <v>55</v>
          </cell>
          <cell r="BL548">
            <v>404</v>
          </cell>
        </row>
        <row r="549">
          <cell r="AF549">
            <v>52</v>
          </cell>
          <cell r="BL549">
            <v>476</v>
          </cell>
        </row>
        <row r="550">
          <cell r="AF550">
            <v>45</v>
          </cell>
          <cell r="BL550">
            <v>381</v>
          </cell>
        </row>
        <row r="551">
          <cell r="AF551">
            <v>40</v>
          </cell>
          <cell r="BL551">
            <v>241</v>
          </cell>
        </row>
        <row r="552">
          <cell r="AF552">
            <v>41</v>
          </cell>
          <cell r="BL552">
            <v>248</v>
          </cell>
        </row>
        <row r="553">
          <cell r="AF553">
            <v>38</v>
          </cell>
          <cell r="BL553">
            <v>141</v>
          </cell>
        </row>
        <row r="554">
          <cell r="AF554">
            <v>32</v>
          </cell>
          <cell r="BL554">
            <v>135</v>
          </cell>
        </row>
        <row r="555">
          <cell r="AF555">
            <v>28</v>
          </cell>
          <cell r="BL555">
            <v>267</v>
          </cell>
        </row>
        <row r="556">
          <cell r="AF556">
            <v>25</v>
          </cell>
          <cell r="BL556">
            <v>41</v>
          </cell>
        </row>
        <row r="557">
          <cell r="AF557">
            <v>24</v>
          </cell>
          <cell r="BL557">
            <v>0</v>
          </cell>
        </row>
        <row r="558">
          <cell r="AF558">
            <v>24</v>
          </cell>
          <cell r="BL558">
            <v>91</v>
          </cell>
        </row>
        <row r="559">
          <cell r="AF559">
            <v>25</v>
          </cell>
          <cell r="BL559">
            <v>98</v>
          </cell>
        </row>
        <row r="560">
          <cell r="AF560">
            <v>29</v>
          </cell>
          <cell r="BL560">
            <v>146</v>
          </cell>
        </row>
        <row r="561">
          <cell r="AF561">
            <v>40</v>
          </cell>
          <cell r="BL561">
            <v>145</v>
          </cell>
        </row>
        <row r="562">
          <cell r="AF562">
            <v>58</v>
          </cell>
          <cell r="BL562">
            <v>238</v>
          </cell>
        </row>
        <row r="563">
          <cell r="AF563">
            <v>55</v>
          </cell>
          <cell r="BL563">
            <v>387</v>
          </cell>
        </row>
        <row r="564">
          <cell r="AF564">
            <v>53</v>
          </cell>
          <cell r="BL564">
            <v>291</v>
          </cell>
        </row>
        <row r="565">
          <cell r="AF565">
            <v>54</v>
          </cell>
          <cell r="BL565">
            <v>219</v>
          </cell>
        </row>
        <row r="566">
          <cell r="AF566">
            <v>49</v>
          </cell>
          <cell r="BL566">
            <v>137</v>
          </cell>
        </row>
        <row r="567">
          <cell r="AF567">
            <v>53</v>
          </cell>
          <cell r="BL567">
            <v>264</v>
          </cell>
        </row>
        <row r="568">
          <cell r="AF568">
            <v>50</v>
          </cell>
          <cell r="BL568">
            <v>304</v>
          </cell>
        </row>
        <row r="569">
          <cell r="AF569">
            <v>48</v>
          </cell>
          <cell r="BL569">
            <v>168</v>
          </cell>
        </row>
        <row r="570">
          <cell r="AF570">
            <v>47</v>
          </cell>
          <cell r="BL570">
            <v>381</v>
          </cell>
        </row>
        <row r="571">
          <cell r="AF571">
            <v>42</v>
          </cell>
          <cell r="BL571">
            <v>367</v>
          </cell>
        </row>
        <row r="572">
          <cell r="AF572">
            <v>51</v>
          </cell>
          <cell r="BL572">
            <v>338</v>
          </cell>
        </row>
        <row r="573">
          <cell r="AF573">
            <v>50</v>
          </cell>
          <cell r="BL573">
            <v>521</v>
          </cell>
        </row>
        <row r="574">
          <cell r="AF574">
            <v>45</v>
          </cell>
          <cell r="BL574">
            <v>495</v>
          </cell>
        </row>
        <row r="575">
          <cell r="AF575">
            <v>41</v>
          </cell>
          <cell r="BL575">
            <v>359</v>
          </cell>
        </row>
        <row r="576">
          <cell r="AF576">
            <v>41</v>
          </cell>
          <cell r="BL576">
            <v>352</v>
          </cell>
        </row>
        <row r="577">
          <cell r="AF577">
            <v>36</v>
          </cell>
          <cell r="BL577">
            <v>220</v>
          </cell>
        </row>
        <row r="578">
          <cell r="AF578">
            <v>33</v>
          </cell>
          <cell r="BL578">
            <v>38</v>
          </cell>
        </row>
        <row r="579">
          <cell r="AF579">
            <v>29</v>
          </cell>
          <cell r="BL579">
            <v>92</v>
          </cell>
        </row>
        <row r="580">
          <cell r="AF580">
            <v>25</v>
          </cell>
          <cell r="BL580">
            <v>224</v>
          </cell>
        </row>
        <row r="581">
          <cell r="AF581">
            <v>24</v>
          </cell>
          <cell r="BL581">
            <v>40</v>
          </cell>
        </row>
        <row r="582">
          <cell r="AF582">
            <v>24</v>
          </cell>
          <cell r="BL582">
            <v>13</v>
          </cell>
        </row>
        <row r="583">
          <cell r="AF583">
            <v>25</v>
          </cell>
          <cell r="BL583">
            <v>0</v>
          </cell>
        </row>
        <row r="584">
          <cell r="AF584">
            <v>29</v>
          </cell>
          <cell r="BL584">
            <v>78</v>
          </cell>
        </row>
        <row r="585">
          <cell r="AF585">
            <v>39</v>
          </cell>
          <cell r="BL585">
            <v>67</v>
          </cell>
        </row>
        <row r="586">
          <cell r="AF586">
            <v>58</v>
          </cell>
          <cell r="BL586">
            <v>385</v>
          </cell>
        </row>
        <row r="587">
          <cell r="AF587">
            <v>55</v>
          </cell>
          <cell r="BL587">
            <v>537</v>
          </cell>
        </row>
        <row r="588">
          <cell r="AF588">
            <v>58</v>
          </cell>
          <cell r="BL588">
            <v>393</v>
          </cell>
        </row>
        <row r="589">
          <cell r="AF589">
            <v>59</v>
          </cell>
          <cell r="BL589">
            <v>558</v>
          </cell>
        </row>
        <row r="590">
          <cell r="AF590">
            <v>62</v>
          </cell>
          <cell r="BL590">
            <v>325</v>
          </cell>
        </row>
        <row r="591">
          <cell r="AF591">
            <v>56</v>
          </cell>
          <cell r="BL591">
            <v>237</v>
          </cell>
        </row>
        <row r="592">
          <cell r="AF592">
            <v>51</v>
          </cell>
          <cell r="BL592">
            <v>185</v>
          </cell>
        </row>
        <row r="593">
          <cell r="AF593">
            <v>49</v>
          </cell>
          <cell r="BL593">
            <v>213</v>
          </cell>
        </row>
        <row r="594">
          <cell r="AF594">
            <v>54</v>
          </cell>
          <cell r="BL594">
            <v>98</v>
          </cell>
        </row>
        <row r="595">
          <cell r="AF595">
            <v>51</v>
          </cell>
          <cell r="BL595">
            <v>216</v>
          </cell>
        </row>
        <row r="596">
          <cell r="AF596">
            <v>57</v>
          </cell>
          <cell r="BL596">
            <v>101</v>
          </cell>
        </row>
        <row r="597">
          <cell r="AF597">
            <v>51</v>
          </cell>
          <cell r="BL597">
            <v>412</v>
          </cell>
        </row>
        <row r="598">
          <cell r="AF598">
            <v>46</v>
          </cell>
          <cell r="BL598">
            <v>383</v>
          </cell>
        </row>
        <row r="599">
          <cell r="AF599">
            <v>43</v>
          </cell>
          <cell r="BL599">
            <v>233</v>
          </cell>
        </row>
        <row r="600">
          <cell r="AF600">
            <v>42</v>
          </cell>
          <cell r="BL600">
            <v>370</v>
          </cell>
        </row>
        <row r="601">
          <cell r="AF601">
            <v>38</v>
          </cell>
          <cell r="BL601">
            <v>275</v>
          </cell>
        </row>
        <row r="602">
          <cell r="AF602">
            <v>33</v>
          </cell>
          <cell r="BL602">
            <v>333</v>
          </cell>
        </row>
        <row r="603">
          <cell r="AF603">
            <v>31</v>
          </cell>
          <cell r="BL603">
            <v>67</v>
          </cell>
        </row>
        <row r="604">
          <cell r="AF604">
            <v>31</v>
          </cell>
          <cell r="BL604">
            <v>165</v>
          </cell>
        </row>
        <row r="605">
          <cell r="AF605">
            <v>25</v>
          </cell>
          <cell r="BL605">
            <v>58</v>
          </cell>
        </row>
        <row r="606">
          <cell r="AF606">
            <v>20</v>
          </cell>
          <cell r="BL606">
            <v>0</v>
          </cell>
        </row>
        <row r="607">
          <cell r="AF607">
            <v>20</v>
          </cell>
          <cell r="BL607">
            <v>52</v>
          </cell>
        </row>
        <row r="608">
          <cell r="AF608">
            <v>26</v>
          </cell>
          <cell r="BL608">
            <v>51</v>
          </cell>
        </row>
        <row r="609">
          <cell r="AF609">
            <v>37</v>
          </cell>
          <cell r="BL609">
            <v>28</v>
          </cell>
        </row>
        <row r="610">
          <cell r="AF610">
            <v>56</v>
          </cell>
          <cell r="BL610">
            <v>251</v>
          </cell>
        </row>
        <row r="611">
          <cell r="AF611">
            <v>56</v>
          </cell>
          <cell r="BL611">
            <v>336</v>
          </cell>
        </row>
        <row r="612">
          <cell r="AF612">
            <v>62</v>
          </cell>
          <cell r="BL612">
            <v>151</v>
          </cell>
        </row>
        <row r="613">
          <cell r="AF613">
            <v>63</v>
          </cell>
          <cell r="BL613">
            <v>307</v>
          </cell>
        </row>
        <row r="614">
          <cell r="AF614">
            <v>64</v>
          </cell>
          <cell r="BL614">
            <v>443</v>
          </cell>
        </row>
        <row r="615">
          <cell r="AF615">
            <v>55</v>
          </cell>
          <cell r="BL615">
            <v>233</v>
          </cell>
        </row>
        <row r="616">
          <cell r="AF616">
            <v>54</v>
          </cell>
          <cell r="BL616">
            <v>324</v>
          </cell>
        </row>
        <row r="617">
          <cell r="AF617">
            <v>55</v>
          </cell>
          <cell r="BL617">
            <v>236</v>
          </cell>
        </row>
        <row r="618">
          <cell r="AF618">
            <v>58</v>
          </cell>
          <cell r="BL618">
            <v>477</v>
          </cell>
        </row>
        <row r="619">
          <cell r="AF619">
            <v>59</v>
          </cell>
          <cell r="BL619">
            <v>109</v>
          </cell>
        </row>
        <row r="620">
          <cell r="AF620">
            <v>60</v>
          </cell>
          <cell r="BL620">
            <v>234</v>
          </cell>
        </row>
        <row r="621">
          <cell r="AF621">
            <v>55</v>
          </cell>
          <cell r="BL621">
            <v>276</v>
          </cell>
        </row>
        <row r="622">
          <cell r="AF622">
            <v>50</v>
          </cell>
          <cell r="BL622">
            <v>230</v>
          </cell>
        </row>
        <row r="623">
          <cell r="AF623">
            <v>44</v>
          </cell>
          <cell r="BL623">
            <v>207</v>
          </cell>
        </row>
        <row r="624">
          <cell r="AF624">
            <v>42</v>
          </cell>
          <cell r="BL624">
            <v>206</v>
          </cell>
        </row>
        <row r="625">
          <cell r="AF625">
            <v>38</v>
          </cell>
          <cell r="BL625">
            <v>276</v>
          </cell>
        </row>
        <row r="626">
          <cell r="AF626">
            <v>32</v>
          </cell>
          <cell r="BL626">
            <v>260</v>
          </cell>
        </row>
        <row r="627">
          <cell r="AF627">
            <v>29</v>
          </cell>
          <cell r="BL627">
            <v>330</v>
          </cell>
        </row>
        <row r="628">
          <cell r="AF628">
            <v>25</v>
          </cell>
          <cell r="BL628">
            <v>105</v>
          </cell>
        </row>
        <row r="629">
          <cell r="AF629">
            <v>23</v>
          </cell>
          <cell r="BL629">
            <v>133</v>
          </cell>
        </row>
        <row r="630">
          <cell r="AF630">
            <v>22</v>
          </cell>
          <cell r="BL630">
            <v>122</v>
          </cell>
        </row>
        <row r="631">
          <cell r="AF631">
            <v>23</v>
          </cell>
          <cell r="BL631">
            <v>20</v>
          </cell>
        </row>
        <row r="632">
          <cell r="AF632">
            <v>29</v>
          </cell>
          <cell r="BL632">
            <v>7</v>
          </cell>
        </row>
        <row r="633">
          <cell r="AF633">
            <v>37</v>
          </cell>
          <cell r="BL633">
            <v>58</v>
          </cell>
        </row>
        <row r="634">
          <cell r="AF634">
            <v>57</v>
          </cell>
          <cell r="BL634">
            <v>92</v>
          </cell>
        </row>
        <row r="635">
          <cell r="AF635">
            <v>65</v>
          </cell>
          <cell r="BL635">
            <v>230</v>
          </cell>
        </row>
        <row r="636">
          <cell r="AF636">
            <v>71</v>
          </cell>
          <cell r="BL636">
            <v>258</v>
          </cell>
        </row>
        <row r="637">
          <cell r="AF637">
            <v>65</v>
          </cell>
          <cell r="BL637">
            <v>340</v>
          </cell>
        </row>
        <row r="638">
          <cell r="AF638">
            <v>58</v>
          </cell>
          <cell r="BL638">
            <v>460</v>
          </cell>
        </row>
        <row r="639">
          <cell r="AF639">
            <v>58</v>
          </cell>
          <cell r="BL639">
            <v>337</v>
          </cell>
        </row>
        <row r="640">
          <cell r="AF640">
            <v>59</v>
          </cell>
          <cell r="BL640">
            <v>378</v>
          </cell>
        </row>
        <row r="641">
          <cell r="AF641">
            <v>54</v>
          </cell>
          <cell r="BL641">
            <v>355</v>
          </cell>
        </row>
        <row r="642">
          <cell r="AF642">
            <v>50</v>
          </cell>
          <cell r="BL642">
            <v>209</v>
          </cell>
        </row>
        <row r="643">
          <cell r="AF643">
            <v>51</v>
          </cell>
          <cell r="BL643">
            <v>185</v>
          </cell>
        </row>
        <row r="644">
          <cell r="AF644">
            <v>58</v>
          </cell>
          <cell r="BL644">
            <v>415</v>
          </cell>
        </row>
        <row r="645">
          <cell r="AF645">
            <v>54</v>
          </cell>
          <cell r="BL645">
            <v>298</v>
          </cell>
        </row>
        <row r="646">
          <cell r="AF646">
            <v>45</v>
          </cell>
          <cell r="BL646">
            <v>145</v>
          </cell>
        </row>
        <row r="647">
          <cell r="AF647">
            <v>41</v>
          </cell>
          <cell r="BL647">
            <v>512</v>
          </cell>
        </row>
        <row r="648">
          <cell r="AF648">
            <v>39</v>
          </cell>
          <cell r="BL648">
            <v>296</v>
          </cell>
        </row>
        <row r="649">
          <cell r="AF649">
            <v>34</v>
          </cell>
          <cell r="BL649">
            <v>272</v>
          </cell>
        </row>
        <row r="650">
          <cell r="AF650">
            <v>29</v>
          </cell>
          <cell r="BL650">
            <v>293</v>
          </cell>
        </row>
        <row r="651">
          <cell r="AF651">
            <v>26</v>
          </cell>
          <cell r="BL651">
            <v>291</v>
          </cell>
        </row>
        <row r="652">
          <cell r="AF652">
            <v>23</v>
          </cell>
          <cell r="BL652">
            <v>70</v>
          </cell>
        </row>
        <row r="653">
          <cell r="AF653">
            <v>23</v>
          </cell>
          <cell r="BL653">
            <v>0</v>
          </cell>
        </row>
        <row r="654">
          <cell r="AF654">
            <v>22</v>
          </cell>
          <cell r="BL654">
            <v>0</v>
          </cell>
        </row>
        <row r="655">
          <cell r="AF655">
            <v>23</v>
          </cell>
          <cell r="BL655">
            <v>41</v>
          </cell>
        </row>
        <row r="656">
          <cell r="AF656">
            <v>27</v>
          </cell>
          <cell r="BL656">
            <v>1</v>
          </cell>
        </row>
        <row r="657">
          <cell r="AF657">
            <v>36</v>
          </cell>
          <cell r="BL657">
            <v>97</v>
          </cell>
        </row>
        <row r="658">
          <cell r="AF658">
            <v>55</v>
          </cell>
          <cell r="BL658">
            <v>213</v>
          </cell>
        </row>
        <row r="659">
          <cell r="AF659">
            <v>52</v>
          </cell>
          <cell r="BL659">
            <v>457</v>
          </cell>
        </row>
        <row r="660">
          <cell r="AF660">
            <v>55</v>
          </cell>
          <cell r="BL660">
            <v>498</v>
          </cell>
        </row>
        <row r="661">
          <cell r="AF661">
            <v>56</v>
          </cell>
          <cell r="BL661">
            <v>169</v>
          </cell>
        </row>
        <row r="662">
          <cell r="AF662">
            <v>48</v>
          </cell>
          <cell r="BL662">
            <v>217</v>
          </cell>
        </row>
        <row r="663">
          <cell r="AF663">
            <v>49</v>
          </cell>
          <cell r="BL663">
            <v>260</v>
          </cell>
        </row>
        <row r="664">
          <cell r="AF664">
            <v>48</v>
          </cell>
          <cell r="BL664">
            <v>189</v>
          </cell>
        </row>
        <row r="665">
          <cell r="AF665">
            <v>44</v>
          </cell>
          <cell r="BL665">
            <v>231</v>
          </cell>
        </row>
        <row r="666">
          <cell r="AF666">
            <v>38</v>
          </cell>
          <cell r="BL666">
            <v>180</v>
          </cell>
        </row>
        <row r="667">
          <cell r="AF667">
            <v>41</v>
          </cell>
          <cell r="BL667">
            <v>158</v>
          </cell>
        </row>
        <row r="668">
          <cell r="AF668">
            <v>51</v>
          </cell>
          <cell r="BL668">
            <v>307</v>
          </cell>
        </row>
        <row r="669">
          <cell r="AF669">
            <v>48</v>
          </cell>
          <cell r="BL669">
            <v>248</v>
          </cell>
        </row>
        <row r="670">
          <cell r="AF670">
            <v>41</v>
          </cell>
          <cell r="BL670">
            <v>344</v>
          </cell>
        </row>
        <row r="671">
          <cell r="AF671">
            <v>37</v>
          </cell>
          <cell r="BL671">
            <v>360</v>
          </cell>
        </row>
        <row r="672">
          <cell r="AF672">
            <v>38</v>
          </cell>
          <cell r="BL672">
            <v>269</v>
          </cell>
        </row>
        <row r="673">
          <cell r="AF673">
            <v>31</v>
          </cell>
          <cell r="BL673">
            <v>393</v>
          </cell>
        </row>
        <row r="674">
          <cell r="AF674">
            <v>28</v>
          </cell>
          <cell r="BL674">
            <v>353</v>
          </cell>
        </row>
        <row r="675">
          <cell r="AF675">
            <v>25</v>
          </cell>
          <cell r="BL675">
            <v>136</v>
          </cell>
        </row>
        <row r="676">
          <cell r="AF676">
            <v>21</v>
          </cell>
          <cell r="BL676">
            <v>132</v>
          </cell>
        </row>
        <row r="677">
          <cell r="AF677">
            <v>21</v>
          </cell>
          <cell r="BL677">
            <v>18</v>
          </cell>
        </row>
        <row r="678">
          <cell r="AF678">
            <v>21</v>
          </cell>
          <cell r="BL678">
            <v>0</v>
          </cell>
        </row>
        <row r="679">
          <cell r="AF679">
            <v>22</v>
          </cell>
          <cell r="BL679">
            <v>95</v>
          </cell>
        </row>
        <row r="680">
          <cell r="AF680">
            <v>25</v>
          </cell>
          <cell r="BL680">
            <v>13</v>
          </cell>
        </row>
        <row r="681">
          <cell r="AF681">
            <v>36</v>
          </cell>
          <cell r="BL681">
            <v>66</v>
          </cell>
        </row>
        <row r="682">
          <cell r="AF682">
            <v>55</v>
          </cell>
          <cell r="BL682">
            <v>439</v>
          </cell>
        </row>
        <row r="683">
          <cell r="AF683">
            <v>51</v>
          </cell>
          <cell r="BL683">
            <v>372</v>
          </cell>
        </row>
        <row r="684">
          <cell r="AF684">
            <v>53</v>
          </cell>
          <cell r="BL684">
            <v>248</v>
          </cell>
        </row>
        <row r="685">
          <cell r="AF685">
            <v>47</v>
          </cell>
          <cell r="BL685">
            <v>312</v>
          </cell>
        </row>
        <row r="686">
          <cell r="AF686">
            <v>49</v>
          </cell>
          <cell r="BL686">
            <v>323</v>
          </cell>
        </row>
        <row r="687">
          <cell r="AF687">
            <v>51</v>
          </cell>
          <cell r="BL687">
            <v>252</v>
          </cell>
        </row>
        <row r="688">
          <cell r="AF688">
            <v>50</v>
          </cell>
          <cell r="BL688">
            <v>105</v>
          </cell>
        </row>
        <row r="689">
          <cell r="AF689">
            <v>48</v>
          </cell>
          <cell r="BL689">
            <v>84</v>
          </cell>
        </row>
        <row r="690">
          <cell r="AF690">
            <v>41</v>
          </cell>
          <cell r="BL690">
            <v>334</v>
          </cell>
        </row>
        <row r="691">
          <cell r="AF691">
            <v>43</v>
          </cell>
          <cell r="BL691">
            <v>182</v>
          </cell>
        </row>
        <row r="692">
          <cell r="AF692">
            <v>53</v>
          </cell>
          <cell r="BL692">
            <v>339</v>
          </cell>
        </row>
        <row r="693">
          <cell r="AF693">
            <v>50</v>
          </cell>
          <cell r="BL693">
            <v>350</v>
          </cell>
        </row>
        <row r="694">
          <cell r="AF694">
            <v>43</v>
          </cell>
          <cell r="BL694">
            <v>318</v>
          </cell>
        </row>
        <row r="695">
          <cell r="AF695">
            <v>41</v>
          </cell>
          <cell r="BL695">
            <v>344</v>
          </cell>
        </row>
        <row r="696">
          <cell r="AF696">
            <v>38</v>
          </cell>
          <cell r="BL696">
            <v>293</v>
          </cell>
        </row>
        <row r="697">
          <cell r="AF697">
            <v>32</v>
          </cell>
          <cell r="BL697">
            <v>250</v>
          </cell>
        </row>
        <row r="698">
          <cell r="AF698">
            <v>28</v>
          </cell>
          <cell r="BL698">
            <v>330</v>
          </cell>
        </row>
        <row r="699">
          <cell r="AF699">
            <v>27</v>
          </cell>
          <cell r="BL699">
            <v>116</v>
          </cell>
        </row>
        <row r="700">
          <cell r="AF700">
            <v>27</v>
          </cell>
          <cell r="BL700">
            <v>0</v>
          </cell>
        </row>
        <row r="701">
          <cell r="AF701">
            <v>25</v>
          </cell>
          <cell r="BL701">
            <v>13</v>
          </cell>
        </row>
        <row r="702">
          <cell r="AF702">
            <v>23</v>
          </cell>
          <cell r="BL702">
            <v>28</v>
          </cell>
        </row>
        <row r="703">
          <cell r="AF703">
            <v>24</v>
          </cell>
          <cell r="BL703">
            <v>116</v>
          </cell>
        </row>
        <row r="704">
          <cell r="AF704">
            <v>27</v>
          </cell>
          <cell r="BL704">
            <v>151</v>
          </cell>
        </row>
        <row r="705">
          <cell r="AF705">
            <v>36</v>
          </cell>
          <cell r="BL705">
            <v>178</v>
          </cell>
        </row>
        <row r="706">
          <cell r="AF706">
            <v>51</v>
          </cell>
          <cell r="BL706">
            <v>377</v>
          </cell>
        </row>
        <row r="707">
          <cell r="AF707">
            <v>51</v>
          </cell>
          <cell r="BL707">
            <v>330</v>
          </cell>
        </row>
        <row r="708">
          <cell r="AF708">
            <v>52</v>
          </cell>
          <cell r="BL708">
            <v>337</v>
          </cell>
        </row>
        <row r="709">
          <cell r="AF709">
            <v>59</v>
          </cell>
          <cell r="BL709">
            <v>215</v>
          </cell>
        </row>
        <row r="710">
          <cell r="AF710">
            <v>47</v>
          </cell>
          <cell r="BL710">
            <v>250</v>
          </cell>
        </row>
        <row r="711">
          <cell r="AF711">
            <v>48</v>
          </cell>
          <cell r="BL711">
            <v>301</v>
          </cell>
        </row>
        <row r="712">
          <cell r="AF712">
            <v>48</v>
          </cell>
          <cell r="BL712">
            <v>98</v>
          </cell>
        </row>
        <row r="713">
          <cell r="AF713">
            <v>49</v>
          </cell>
          <cell r="BL713">
            <v>167</v>
          </cell>
        </row>
        <row r="714">
          <cell r="AF714">
            <v>50</v>
          </cell>
          <cell r="BL714">
            <v>115</v>
          </cell>
        </row>
        <row r="715">
          <cell r="AF715">
            <v>42</v>
          </cell>
          <cell r="BL715">
            <v>224</v>
          </cell>
        </row>
        <row r="716">
          <cell r="AF716">
            <v>47</v>
          </cell>
          <cell r="BL716">
            <v>291</v>
          </cell>
        </row>
        <row r="717">
          <cell r="AF717">
            <v>48</v>
          </cell>
          <cell r="BL717">
            <v>342</v>
          </cell>
        </row>
        <row r="718">
          <cell r="AF718">
            <v>41</v>
          </cell>
          <cell r="BL718">
            <v>368</v>
          </cell>
        </row>
        <row r="719">
          <cell r="AF719">
            <v>38</v>
          </cell>
          <cell r="BL719">
            <v>411</v>
          </cell>
        </row>
        <row r="720">
          <cell r="AF720">
            <v>40</v>
          </cell>
          <cell r="BL720">
            <v>241</v>
          </cell>
        </row>
        <row r="721">
          <cell r="AF721">
            <v>34</v>
          </cell>
          <cell r="BL721">
            <v>151</v>
          </cell>
        </row>
        <row r="722">
          <cell r="AF722">
            <v>31</v>
          </cell>
          <cell r="BL722">
            <v>362</v>
          </cell>
        </row>
        <row r="723">
          <cell r="AF723">
            <v>27</v>
          </cell>
          <cell r="BL723">
            <v>325</v>
          </cell>
        </row>
      </sheetData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abSelected="1" view="pageBreakPreview" zoomScaleSheetLayoutView="100" workbookViewId="0">
      <selection activeCell="J19" sqref="J19"/>
    </sheetView>
  </sheetViews>
  <sheetFormatPr defaultRowHeight="13.5"/>
  <cols>
    <col min="1" max="1" width="14.875" style="334" customWidth="1"/>
    <col min="2" max="2" width="29" style="334" customWidth="1"/>
    <col min="3" max="3" width="9.125" style="334" bestFit="1" customWidth="1"/>
    <col min="4" max="4" width="9.125" style="334" customWidth="1"/>
    <col min="5" max="8" width="9.125" style="334" bestFit="1" customWidth="1"/>
    <col min="9" max="9" width="11.5" style="334" customWidth="1"/>
    <col min="10" max="16384" width="9" style="334"/>
  </cols>
  <sheetData>
    <row r="1" spans="1:9" ht="37.5" customHeight="1">
      <c r="A1" s="646" t="s">
        <v>454</v>
      </c>
      <c r="B1" s="646"/>
      <c r="C1" s="646"/>
      <c r="D1" s="646"/>
      <c r="E1" s="646"/>
      <c r="F1" s="646"/>
      <c r="G1" s="646"/>
      <c r="H1" s="646"/>
      <c r="I1" s="646"/>
    </row>
    <row r="2" spans="1:9" ht="37.5" customHeight="1">
      <c r="A2" s="647" t="s">
        <v>112</v>
      </c>
      <c r="B2" s="647"/>
      <c r="C2" s="306" t="s">
        <v>442</v>
      </c>
      <c r="D2" s="331" t="s">
        <v>443</v>
      </c>
      <c r="E2" s="331" t="s">
        <v>444</v>
      </c>
      <c r="F2" s="331" t="s">
        <v>445</v>
      </c>
      <c r="G2" s="331" t="s">
        <v>446</v>
      </c>
      <c r="H2" s="331" t="s">
        <v>447</v>
      </c>
      <c r="I2" s="331" t="s">
        <v>117</v>
      </c>
    </row>
    <row r="3" spans="1:9" ht="37.5" customHeight="1">
      <c r="A3" s="653" t="s">
        <v>448</v>
      </c>
      <c r="B3" s="654"/>
      <c r="C3" s="328">
        <v>252</v>
      </c>
      <c r="D3" s="326">
        <v>246</v>
      </c>
      <c r="E3" s="327"/>
      <c r="F3" s="327"/>
      <c r="G3" s="327"/>
      <c r="H3" s="327"/>
      <c r="I3" s="303" t="s">
        <v>456</v>
      </c>
    </row>
    <row r="4" spans="1:9" ht="37.5" customHeight="1">
      <c r="A4" s="648" t="s">
        <v>472</v>
      </c>
      <c r="B4" s="648"/>
      <c r="C4" s="619">
        <v>254</v>
      </c>
      <c r="D4" s="621">
        <v>248</v>
      </c>
      <c r="E4" s="620">
        <v>250</v>
      </c>
      <c r="F4" s="332" t="s">
        <v>213</v>
      </c>
      <c r="G4" s="332" t="s">
        <v>213</v>
      </c>
      <c r="H4" s="332" t="s">
        <v>213</v>
      </c>
      <c r="I4" s="303" t="s">
        <v>456</v>
      </c>
    </row>
    <row r="5" spans="1:9" ht="37.5" customHeight="1">
      <c r="A5" s="658" t="s">
        <v>475</v>
      </c>
      <c r="B5" s="659"/>
      <c r="C5" s="335">
        <v>257</v>
      </c>
      <c r="D5" s="335">
        <v>233</v>
      </c>
      <c r="E5" s="335">
        <v>244</v>
      </c>
      <c r="F5" s="335">
        <v>254</v>
      </c>
      <c r="G5" s="335">
        <v>264</v>
      </c>
      <c r="H5" s="302" t="s">
        <v>455</v>
      </c>
      <c r="I5" s="303" t="s">
        <v>456</v>
      </c>
    </row>
    <row r="6" spans="1:9" ht="37.5" customHeight="1">
      <c r="A6" s="650" t="s">
        <v>449</v>
      </c>
      <c r="B6" s="650"/>
      <c r="C6" s="299">
        <v>188</v>
      </c>
      <c r="D6" s="299">
        <v>190</v>
      </c>
      <c r="E6" s="299">
        <v>190</v>
      </c>
      <c r="F6" s="299">
        <v>192</v>
      </c>
      <c r="G6" s="332" t="s">
        <v>455</v>
      </c>
      <c r="H6" s="332" t="s">
        <v>455</v>
      </c>
      <c r="I6" s="303" t="s">
        <v>495</v>
      </c>
    </row>
    <row r="7" spans="1:9" ht="37.5" customHeight="1">
      <c r="A7" s="650"/>
      <c r="B7" s="650"/>
      <c r="C7" s="299">
        <v>195</v>
      </c>
      <c r="D7" s="299">
        <v>198</v>
      </c>
      <c r="E7" s="299">
        <v>200</v>
      </c>
      <c r="F7" s="299">
        <v>202</v>
      </c>
      <c r="G7" s="332" t="s">
        <v>455</v>
      </c>
      <c r="H7" s="332" t="s">
        <v>455</v>
      </c>
      <c r="I7" s="303" t="s">
        <v>496</v>
      </c>
    </row>
    <row r="8" spans="1:9" ht="37.5" customHeight="1">
      <c r="A8" s="655" t="s">
        <v>490</v>
      </c>
      <c r="B8" s="329" t="s">
        <v>492</v>
      </c>
      <c r="C8" s="332" t="s">
        <v>213</v>
      </c>
      <c r="D8" s="301">
        <f>'사용량 원단위(수학적 추정)'!F3</f>
        <v>238</v>
      </c>
      <c r="E8" s="301">
        <f>'사용량 원단위(수학적 추정)'!F4</f>
        <v>257</v>
      </c>
      <c r="F8" s="301">
        <f>'사용량 원단위(수학적 추정)'!F5</f>
        <v>276</v>
      </c>
      <c r="G8" s="301">
        <f>'사용량 원단위(수학적 추정)'!F6</f>
        <v>295</v>
      </c>
      <c r="H8" s="305">
        <f>'사용량 원단위(수학적 추정)'!F7</f>
        <v>315</v>
      </c>
      <c r="I8" s="304"/>
    </row>
    <row r="9" spans="1:9" ht="37.5" customHeight="1">
      <c r="A9" s="655"/>
      <c r="B9" s="329" t="s">
        <v>491</v>
      </c>
      <c r="C9" s="332" t="s">
        <v>213</v>
      </c>
      <c r="D9" s="300">
        <f>'사용량 원단위(수학적 추정)'!H3</f>
        <v>237.59435409634858</v>
      </c>
      <c r="E9" s="305">
        <f>'사용량 원단위(수학적 추정)'!H4</f>
        <v>275</v>
      </c>
      <c r="F9" s="305">
        <f>'사용량 원단위(수학적 추정)'!H5</f>
        <v>315</v>
      </c>
      <c r="G9" s="305">
        <f>'사용량 원단위(수학적 추정)'!H6</f>
        <v>366</v>
      </c>
      <c r="H9" s="305">
        <f>'사용량 원단위(수학적 추정)'!H7</f>
        <v>428</v>
      </c>
      <c r="I9" s="304"/>
    </row>
    <row r="10" spans="1:9" ht="37.5" customHeight="1">
      <c r="A10" s="662" t="s">
        <v>469</v>
      </c>
      <c r="B10" s="330" t="s">
        <v>468</v>
      </c>
      <c r="C10" s="323">
        <v>200</v>
      </c>
      <c r="D10" s="324">
        <v>200</v>
      </c>
      <c r="E10" s="324">
        <v>200</v>
      </c>
      <c r="F10" s="324">
        <v>200</v>
      </c>
      <c r="G10" s="330"/>
      <c r="H10" s="330"/>
      <c r="I10" s="651" t="s">
        <v>467</v>
      </c>
    </row>
    <row r="11" spans="1:9" ht="37.5" customHeight="1">
      <c r="A11" s="662"/>
      <c r="B11" s="330" t="s">
        <v>494</v>
      </c>
      <c r="C11" s="323">
        <v>105</v>
      </c>
      <c r="D11" s="323">
        <v>105</v>
      </c>
      <c r="E11" s="323">
        <v>105</v>
      </c>
      <c r="F11" s="323">
        <v>105</v>
      </c>
      <c r="G11" s="330"/>
      <c r="H11" s="330"/>
      <c r="I11" s="652"/>
    </row>
    <row r="12" spans="1:9" ht="37.5" customHeight="1">
      <c r="A12" s="649" t="s">
        <v>465</v>
      </c>
      <c r="B12" s="649"/>
      <c r="C12" s="333"/>
      <c r="D12" s="307">
        <f>D8</f>
        <v>238</v>
      </c>
      <c r="E12" s="307">
        <f>E8</f>
        <v>257</v>
      </c>
      <c r="F12" s="307">
        <f>E12</f>
        <v>257</v>
      </c>
      <c r="G12" s="307">
        <f t="shared" ref="G12:H13" si="0">F12</f>
        <v>257</v>
      </c>
      <c r="H12" s="307">
        <f t="shared" si="0"/>
        <v>257</v>
      </c>
      <c r="I12" s="333"/>
    </row>
    <row r="13" spans="1:9" ht="37.5" customHeight="1">
      <c r="A13" s="660" t="s">
        <v>466</v>
      </c>
      <c r="B13" s="661"/>
      <c r="C13" s="321"/>
      <c r="D13" s="321"/>
      <c r="E13" s="322">
        <f>E10+E11</f>
        <v>305</v>
      </c>
      <c r="F13" s="322">
        <f>E13</f>
        <v>305</v>
      </c>
      <c r="G13" s="322">
        <f t="shared" si="0"/>
        <v>305</v>
      </c>
      <c r="H13" s="322">
        <f t="shared" si="0"/>
        <v>305</v>
      </c>
      <c r="I13" s="321"/>
    </row>
    <row r="14" spans="1:9" ht="32.25" hidden="1" customHeight="1">
      <c r="A14" s="656" t="s">
        <v>470</v>
      </c>
      <c r="B14" s="657"/>
      <c r="C14" s="336"/>
      <c r="D14" s="337"/>
      <c r="E14" s="338">
        <f>ROUND(E12/$I$14,0)</f>
        <v>302</v>
      </c>
      <c r="F14" s="338">
        <f t="shared" ref="F14:H14" si="1">ROUND(F12/$I$14,0)</f>
        <v>302</v>
      </c>
      <c r="G14" s="338">
        <f t="shared" si="1"/>
        <v>302</v>
      </c>
      <c r="H14" s="338">
        <f t="shared" si="1"/>
        <v>302</v>
      </c>
      <c r="I14" s="339">
        <f>0.85%*100</f>
        <v>0.85000000000000009</v>
      </c>
    </row>
    <row r="15" spans="1:9" ht="32.25" hidden="1" customHeight="1">
      <c r="A15" s="656" t="s">
        <v>471</v>
      </c>
      <c r="B15" s="657"/>
      <c r="C15" s="336"/>
      <c r="D15" s="337"/>
      <c r="E15" s="338">
        <f t="shared" ref="E15:H15" si="2">ROUND(E13/$I$14,-1)-30</f>
        <v>330</v>
      </c>
      <c r="F15" s="338">
        <f t="shared" si="2"/>
        <v>330</v>
      </c>
      <c r="G15" s="338">
        <f t="shared" si="2"/>
        <v>330</v>
      </c>
      <c r="H15" s="338">
        <f t="shared" si="2"/>
        <v>330</v>
      </c>
      <c r="I15" s="339">
        <v>0.91</v>
      </c>
    </row>
    <row r="16" spans="1:9" ht="20.25" customHeight="1">
      <c r="A16" s="325" t="s">
        <v>589</v>
      </c>
    </row>
    <row r="23" spans="1:9">
      <c r="A23" s="340" t="s">
        <v>112</v>
      </c>
      <c r="B23" s="340"/>
      <c r="C23" s="340" t="s">
        <v>442</v>
      </c>
      <c r="D23" s="340" t="s">
        <v>443</v>
      </c>
      <c r="E23" s="340" t="s">
        <v>444</v>
      </c>
      <c r="F23" s="340" t="s">
        <v>445</v>
      </c>
      <c r="G23" s="340" t="s">
        <v>446</v>
      </c>
      <c r="H23" s="340" t="s">
        <v>447</v>
      </c>
      <c r="I23" s="340" t="s">
        <v>117</v>
      </c>
    </row>
    <row r="24" spans="1:9">
      <c r="A24" s="340" t="s">
        <v>448</v>
      </c>
      <c r="B24" s="340"/>
      <c r="C24" s="340">
        <v>252</v>
      </c>
      <c r="D24" s="340">
        <v>246</v>
      </c>
      <c r="E24" s="340"/>
      <c r="F24" s="340"/>
      <c r="G24" s="340"/>
      <c r="H24" s="340"/>
      <c r="I24" s="340" t="s">
        <v>476</v>
      </c>
    </row>
    <row r="25" spans="1:9">
      <c r="A25" s="340" t="s">
        <v>477</v>
      </c>
      <c r="B25" s="340"/>
      <c r="C25" s="340">
        <v>254</v>
      </c>
      <c r="D25" s="340">
        <v>248</v>
      </c>
      <c r="E25" s="340">
        <v>250</v>
      </c>
      <c r="F25" s="340" t="s">
        <v>213</v>
      </c>
      <c r="G25" s="340" t="s">
        <v>213</v>
      </c>
      <c r="H25" s="340" t="s">
        <v>213</v>
      </c>
      <c r="I25" s="340" t="s">
        <v>478</v>
      </c>
    </row>
    <row r="26" spans="1:9">
      <c r="A26" s="340" t="s">
        <v>474</v>
      </c>
      <c r="B26" s="340"/>
      <c r="C26" s="340">
        <v>257</v>
      </c>
      <c r="D26" s="340">
        <v>233</v>
      </c>
      <c r="E26" s="340">
        <v>244</v>
      </c>
      <c r="F26" s="340">
        <v>254</v>
      </c>
      <c r="G26" s="340">
        <v>264</v>
      </c>
      <c r="H26" s="340" t="s">
        <v>213</v>
      </c>
      <c r="I26" s="340" t="s">
        <v>476</v>
      </c>
    </row>
    <row r="27" spans="1:9">
      <c r="A27" s="340" t="s">
        <v>479</v>
      </c>
      <c r="B27" s="340"/>
      <c r="C27" s="340" t="s">
        <v>213</v>
      </c>
      <c r="D27" s="340">
        <v>320</v>
      </c>
      <c r="E27" s="340">
        <v>350</v>
      </c>
      <c r="F27" s="340">
        <v>380</v>
      </c>
      <c r="G27" s="340" t="s">
        <v>213</v>
      </c>
      <c r="H27" s="340" t="s">
        <v>213</v>
      </c>
      <c r="I27" s="340" t="s">
        <v>478</v>
      </c>
    </row>
    <row r="28" spans="1:9">
      <c r="A28" s="340" t="s">
        <v>449</v>
      </c>
      <c r="B28" s="340"/>
      <c r="C28" s="340">
        <v>188</v>
      </c>
      <c r="D28" s="340">
        <v>190</v>
      </c>
      <c r="E28" s="340">
        <v>190</v>
      </c>
      <c r="F28" s="340">
        <v>192</v>
      </c>
      <c r="G28" s="340" t="s">
        <v>213</v>
      </c>
      <c r="H28" s="340" t="s">
        <v>213</v>
      </c>
      <c r="I28" s="340" t="s">
        <v>476</v>
      </c>
    </row>
    <row r="29" spans="1:9">
      <c r="A29" s="340"/>
      <c r="B29" s="340"/>
      <c r="C29" s="340">
        <v>310</v>
      </c>
      <c r="D29" s="340">
        <v>310</v>
      </c>
      <c r="E29" s="340">
        <v>310</v>
      </c>
      <c r="F29" s="340">
        <v>310</v>
      </c>
      <c r="G29" s="340" t="s">
        <v>213</v>
      </c>
      <c r="H29" s="340" t="s">
        <v>213</v>
      </c>
      <c r="I29" s="340" t="s">
        <v>478</v>
      </c>
    </row>
    <row r="30" spans="1:9">
      <c r="A30" s="340" t="s">
        <v>473</v>
      </c>
      <c r="B30" s="340"/>
      <c r="C30" s="340" t="s">
        <v>213</v>
      </c>
      <c r="D30" s="340">
        <v>247</v>
      </c>
      <c r="E30" s="340">
        <v>274</v>
      </c>
      <c r="F30" s="340">
        <v>303</v>
      </c>
      <c r="G30" s="340">
        <v>336</v>
      </c>
      <c r="H30" s="340">
        <v>373</v>
      </c>
      <c r="I30" s="340" t="s">
        <v>274</v>
      </c>
    </row>
    <row r="31" spans="1:9">
      <c r="A31" s="340" t="s">
        <v>480</v>
      </c>
      <c r="B31" s="340"/>
      <c r="C31" s="340" t="s">
        <v>213</v>
      </c>
      <c r="D31" s="340">
        <v>247.31512733967475</v>
      </c>
      <c r="E31" s="340">
        <v>285</v>
      </c>
      <c r="F31" s="340">
        <v>327</v>
      </c>
      <c r="G31" s="340">
        <v>380</v>
      </c>
      <c r="H31" s="340">
        <v>445</v>
      </c>
      <c r="I31" s="340" t="s">
        <v>274</v>
      </c>
    </row>
    <row r="32" spans="1:9">
      <c r="A32" s="340" t="s">
        <v>481</v>
      </c>
      <c r="B32" s="340" t="s">
        <v>482</v>
      </c>
      <c r="C32" s="340">
        <v>200</v>
      </c>
      <c r="D32" s="340">
        <v>200</v>
      </c>
      <c r="E32" s="340">
        <v>200</v>
      </c>
      <c r="F32" s="340">
        <v>200</v>
      </c>
      <c r="G32" s="340"/>
      <c r="H32" s="340"/>
      <c r="I32" s="340" t="s">
        <v>483</v>
      </c>
    </row>
    <row r="33" spans="1:9">
      <c r="A33" s="340"/>
      <c r="B33" s="340" t="s">
        <v>484</v>
      </c>
      <c r="C33" s="340">
        <v>105</v>
      </c>
      <c r="D33" s="340">
        <v>105</v>
      </c>
      <c r="E33" s="340">
        <v>105</v>
      </c>
      <c r="F33" s="340">
        <v>105</v>
      </c>
      <c r="G33" s="340"/>
      <c r="H33" s="340"/>
      <c r="I33" s="340"/>
    </row>
    <row r="34" spans="1:9">
      <c r="A34" s="340" t="s">
        <v>485</v>
      </c>
      <c r="B34" s="340"/>
      <c r="C34" s="340"/>
      <c r="D34" s="340">
        <v>247</v>
      </c>
      <c r="E34" s="340">
        <v>274</v>
      </c>
      <c r="F34" s="340">
        <v>274</v>
      </c>
      <c r="G34" s="340">
        <v>274</v>
      </c>
      <c r="H34" s="340">
        <v>274</v>
      </c>
      <c r="I34" s="340"/>
    </row>
    <row r="35" spans="1:9">
      <c r="A35" s="340" t="s">
        <v>486</v>
      </c>
      <c r="B35" s="340"/>
      <c r="C35" s="340"/>
      <c r="D35" s="340"/>
      <c r="E35" s="340">
        <v>305</v>
      </c>
      <c r="F35" s="340">
        <v>305</v>
      </c>
      <c r="G35" s="340">
        <v>305</v>
      </c>
      <c r="H35" s="340">
        <v>305</v>
      </c>
      <c r="I35" s="340"/>
    </row>
    <row r="36" spans="1:9">
      <c r="A36" s="340" t="s">
        <v>487</v>
      </c>
      <c r="B36" s="340"/>
      <c r="C36" s="340"/>
      <c r="D36" s="340"/>
      <c r="E36" s="340">
        <v>320</v>
      </c>
      <c r="F36" s="340">
        <v>320</v>
      </c>
      <c r="G36" s="340">
        <v>320</v>
      </c>
      <c r="H36" s="340">
        <v>320</v>
      </c>
      <c r="I36" s="340">
        <v>0.85000000000000009</v>
      </c>
    </row>
    <row r="37" spans="1:9">
      <c r="A37" s="340" t="s">
        <v>488</v>
      </c>
      <c r="B37" s="340"/>
      <c r="C37" s="340"/>
      <c r="D37" s="340"/>
      <c r="E37" s="340">
        <v>330</v>
      </c>
      <c r="F37" s="340">
        <v>330</v>
      </c>
      <c r="G37" s="340">
        <v>330</v>
      </c>
      <c r="H37" s="340">
        <v>330</v>
      </c>
      <c r="I37" s="340">
        <v>0.91</v>
      </c>
    </row>
    <row r="38" spans="1:9">
      <c r="A38" s="340" t="s">
        <v>489</v>
      </c>
      <c r="B38" s="340"/>
      <c r="C38" s="340"/>
      <c r="D38" s="340"/>
      <c r="E38" s="340"/>
      <c r="F38" s="340"/>
      <c r="G38" s="340"/>
      <c r="H38" s="340"/>
      <c r="I38" s="340"/>
    </row>
  </sheetData>
  <mergeCells count="13">
    <mergeCell ref="A15:B15"/>
    <mergeCell ref="A14:B14"/>
    <mergeCell ref="A5:B5"/>
    <mergeCell ref="A13:B13"/>
    <mergeCell ref="A10:A11"/>
    <mergeCell ref="A1:I1"/>
    <mergeCell ref="A2:B2"/>
    <mergeCell ref="A4:B4"/>
    <mergeCell ref="A12:B12"/>
    <mergeCell ref="A6:B7"/>
    <mergeCell ref="I10:I11"/>
    <mergeCell ref="A3:B3"/>
    <mergeCell ref="A8:A9"/>
  </mergeCells>
  <phoneticPr fontId="3" type="noConversion"/>
  <pageMargins left="0.7" right="0.7" top="0.75" bottom="0.75" header="0.3" footer="0.3"/>
  <pageSetup paperSize="9"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H519"/>
  <sheetViews>
    <sheetView topLeftCell="N216" zoomScale="70" zoomScaleNormal="70" workbookViewId="0">
      <selection activeCell="AB305" sqref="AB305"/>
    </sheetView>
  </sheetViews>
  <sheetFormatPr defaultRowHeight="16.5"/>
  <cols>
    <col min="2" max="2" width="10.75" bestFit="1" customWidth="1"/>
    <col min="3" max="3" width="12.625" bestFit="1" customWidth="1"/>
    <col min="4" max="4" width="14.5" bestFit="1" customWidth="1"/>
    <col min="5" max="5" width="15.75" bestFit="1" customWidth="1"/>
    <col min="7" max="7" width="10.75" bestFit="1" customWidth="1"/>
    <col min="15" max="15" width="18.25" bestFit="1" customWidth="1"/>
    <col min="16" max="18" width="14.5" bestFit="1" customWidth="1"/>
    <col min="19" max="19" width="12" bestFit="1" customWidth="1"/>
    <col min="20" max="21" width="11.5" bestFit="1" customWidth="1"/>
    <col min="22" max="22" width="6" bestFit="1" customWidth="1"/>
    <col min="23" max="23" width="14.375" bestFit="1" customWidth="1"/>
    <col min="25" max="26" width="11.25" customWidth="1"/>
    <col min="27" max="30" width="14.5" bestFit="1" customWidth="1"/>
    <col min="31" max="32" width="11.5" bestFit="1" customWidth="1"/>
    <col min="33" max="33" width="6" bestFit="1" customWidth="1"/>
    <col min="34" max="34" width="11.25" customWidth="1"/>
  </cols>
  <sheetData>
    <row r="1" spans="1:23" ht="20.25">
      <c r="A1" s="697" t="s">
        <v>110</v>
      </c>
      <c r="B1" s="698"/>
      <c r="C1" s="698"/>
      <c r="D1" s="698"/>
      <c r="E1" s="698"/>
      <c r="F1" s="698"/>
      <c r="G1" s="32"/>
      <c r="H1" s="32"/>
      <c r="I1" s="32"/>
      <c r="J1" s="32"/>
      <c r="K1">
        <v>20150</v>
      </c>
      <c r="L1">
        <v>18400</v>
      </c>
      <c r="M1">
        <f>K1/L1</f>
        <v>1.0951086956521738</v>
      </c>
    </row>
    <row r="2" spans="1:23">
      <c r="A2" s="52"/>
      <c r="B2" s="52"/>
      <c r="C2" s="52"/>
      <c r="D2" s="52"/>
      <c r="E2" s="52"/>
      <c r="F2" s="52"/>
      <c r="G2" s="52"/>
      <c r="H2" s="52"/>
      <c r="I2" s="52"/>
      <c r="J2" s="33" t="s">
        <v>111</v>
      </c>
    </row>
    <row r="3" spans="1:23">
      <c r="A3" s="46" t="s">
        <v>112</v>
      </c>
      <c r="B3" s="46" t="s">
        <v>113</v>
      </c>
      <c r="C3" s="46" t="s">
        <v>114</v>
      </c>
      <c r="D3" s="46" t="s">
        <v>15</v>
      </c>
      <c r="E3" s="46" t="s">
        <v>19</v>
      </c>
      <c r="F3" s="46" t="s">
        <v>16</v>
      </c>
      <c r="G3" s="46" t="s">
        <v>115</v>
      </c>
      <c r="H3" s="46" t="s">
        <v>116</v>
      </c>
      <c r="I3" s="46" t="s">
        <v>22</v>
      </c>
      <c r="J3" s="46" t="s">
        <v>117</v>
      </c>
      <c r="N3" s="46" t="s">
        <v>112</v>
      </c>
      <c r="O3" s="46" t="s">
        <v>113</v>
      </c>
      <c r="P3" s="46" t="s">
        <v>114</v>
      </c>
      <c r="Q3" s="46" t="s">
        <v>15</v>
      </c>
      <c r="R3" s="46" t="s">
        <v>19</v>
      </c>
      <c r="S3" s="46" t="s">
        <v>16</v>
      </c>
      <c r="T3" s="46" t="s">
        <v>115</v>
      </c>
      <c r="U3" s="46" t="s">
        <v>116</v>
      </c>
      <c r="V3" s="46" t="s">
        <v>22</v>
      </c>
      <c r="W3" s="46" t="s">
        <v>117</v>
      </c>
    </row>
    <row r="4" spans="1:23">
      <c r="A4" s="47" t="s">
        <v>287</v>
      </c>
      <c r="B4" s="53"/>
      <c r="C4" s="53">
        <f>SUM(D4:I4)</f>
        <v>20150</v>
      </c>
      <c r="D4" s="53">
        <f>SUM(D5:D15)</f>
        <v>13604</v>
      </c>
      <c r="E4" s="53">
        <f>SUM(E5:E15)</f>
        <v>6446</v>
      </c>
      <c r="F4" s="53">
        <f t="shared" ref="F4:I4" si="0">SUM(F5:F15)</f>
        <v>0</v>
      </c>
      <c r="G4" s="53">
        <f t="shared" si="0"/>
        <v>100</v>
      </c>
      <c r="H4" s="53">
        <f t="shared" si="0"/>
        <v>0</v>
      </c>
      <c r="I4" s="53">
        <f t="shared" si="0"/>
        <v>0</v>
      </c>
      <c r="J4" s="53"/>
      <c r="N4" s="47" t="s">
        <v>287</v>
      </c>
      <c r="O4" s="53"/>
      <c r="P4" s="53">
        <f>SUM(Q4:V4)</f>
        <v>7353499</v>
      </c>
      <c r="Q4" s="53">
        <f>SUM(Q5:Q15)</f>
        <v>4963820</v>
      </c>
      <c r="R4" s="53">
        <f>SUM(R5:R15)</f>
        <v>2353025</v>
      </c>
      <c r="S4" s="53">
        <f t="shared" ref="S4:V4" si="1">SUM(S5:S15)</f>
        <v>0</v>
      </c>
      <c r="T4" s="53">
        <f t="shared" si="1"/>
        <v>36654</v>
      </c>
      <c r="U4" s="53">
        <f t="shared" si="1"/>
        <v>0</v>
      </c>
      <c r="V4" s="53">
        <f t="shared" si="1"/>
        <v>0</v>
      </c>
      <c r="W4" s="53"/>
    </row>
    <row r="5" spans="1:23">
      <c r="A5" s="48" t="s">
        <v>99</v>
      </c>
      <c r="B5" s="53"/>
      <c r="C5" s="53">
        <f t="shared" ref="C5:C15" si="2">SUM(D5:I5)</f>
        <v>11384</v>
      </c>
      <c r="D5" s="53">
        <f t="shared" ref="D5:D13" si="3">ROUNDUP(Q5/365,0)</f>
        <v>7867</v>
      </c>
      <c r="E5" s="53">
        <f>ROUND(R5/365,0)</f>
        <v>3435</v>
      </c>
      <c r="F5" s="53">
        <f>ROUND(S5/365,0)</f>
        <v>0</v>
      </c>
      <c r="G5" s="53">
        <f>ROUND(T5/365,0)</f>
        <v>82</v>
      </c>
      <c r="H5" s="53">
        <v>0</v>
      </c>
      <c r="I5" s="53">
        <v>0</v>
      </c>
      <c r="J5" s="53"/>
      <c r="N5" s="48" t="s">
        <v>99</v>
      </c>
      <c r="O5" s="53"/>
      <c r="P5" s="53">
        <f t="shared" ref="P5:P15" si="4">SUM(Q5:V5)</f>
        <v>4154740</v>
      </c>
      <c r="Q5" s="53">
        <f>ROUND(Q20*$M$1,0)</f>
        <v>2871095</v>
      </c>
      <c r="R5" s="53">
        <f t="shared" ref="R5:V5" si="5">ROUND(R20*$M$1,0)</f>
        <v>1253742</v>
      </c>
      <c r="S5" s="53">
        <f t="shared" si="5"/>
        <v>0</v>
      </c>
      <c r="T5" s="53">
        <f t="shared" si="5"/>
        <v>29903</v>
      </c>
      <c r="U5" s="53">
        <f t="shared" si="5"/>
        <v>0</v>
      </c>
      <c r="V5" s="53">
        <f t="shared" si="5"/>
        <v>0</v>
      </c>
      <c r="W5" s="53"/>
    </row>
    <row r="6" spans="1:23">
      <c r="A6" s="48" t="s">
        <v>100</v>
      </c>
      <c r="B6" s="53"/>
      <c r="C6" s="53">
        <f t="shared" si="2"/>
        <v>2684</v>
      </c>
      <c r="D6" s="53">
        <f t="shared" si="3"/>
        <v>1848</v>
      </c>
      <c r="E6" s="53">
        <f t="shared" ref="E6:E15" si="6">ROUND(R6/365,0)</f>
        <v>818</v>
      </c>
      <c r="F6" s="53">
        <f t="shared" ref="F6:F15" si="7">ROUND(S6/365,0)</f>
        <v>0</v>
      </c>
      <c r="G6" s="53">
        <f t="shared" ref="G6:G15" si="8">ROUND(T6/365,0)</f>
        <v>18</v>
      </c>
      <c r="H6" s="53">
        <v>0</v>
      </c>
      <c r="I6" s="53">
        <v>0</v>
      </c>
      <c r="J6" s="53"/>
      <c r="N6" s="48" t="s">
        <v>100</v>
      </c>
      <c r="O6" s="53"/>
      <c r="P6" s="53">
        <f t="shared" si="4"/>
        <v>979512</v>
      </c>
      <c r="Q6" s="53">
        <f t="shared" ref="Q6:V6" si="9">ROUND(Q21*$M$1,0)</f>
        <v>674215</v>
      </c>
      <c r="R6" s="53">
        <f t="shared" si="9"/>
        <v>298546</v>
      </c>
      <c r="S6" s="53">
        <f t="shared" si="9"/>
        <v>0</v>
      </c>
      <c r="T6" s="53">
        <f t="shared" si="9"/>
        <v>6751</v>
      </c>
      <c r="U6" s="53">
        <f t="shared" si="9"/>
        <v>0</v>
      </c>
      <c r="V6" s="53">
        <f t="shared" si="9"/>
        <v>0</v>
      </c>
      <c r="W6" s="53"/>
    </row>
    <row r="7" spans="1:23">
      <c r="A7" s="48" t="s">
        <v>101</v>
      </c>
      <c r="B7" s="53"/>
      <c r="C7" s="53">
        <f t="shared" si="2"/>
        <v>1966</v>
      </c>
      <c r="D7" s="53">
        <f t="shared" si="3"/>
        <v>1508</v>
      </c>
      <c r="E7" s="53">
        <f t="shared" si="6"/>
        <v>458</v>
      </c>
      <c r="F7" s="53">
        <f t="shared" si="7"/>
        <v>0</v>
      </c>
      <c r="G7" s="53">
        <f t="shared" si="8"/>
        <v>0</v>
      </c>
      <c r="H7" s="53"/>
      <c r="I7" s="53"/>
      <c r="J7" s="53"/>
      <c r="N7" s="48" t="s">
        <v>101</v>
      </c>
      <c r="O7" s="53"/>
      <c r="P7" s="53">
        <f t="shared" si="4"/>
        <v>717537</v>
      </c>
      <c r="Q7" s="53">
        <f t="shared" ref="Q7:V7" si="10">ROUND(Q22*$M$1,0)</f>
        <v>550352</v>
      </c>
      <c r="R7" s="53">
        <f t="shared" si="10"/>
        <v>167185</v>
      </c>
      <c r="S7" s="53">
        <f t="shared" si="10"/>
        <v>0</v>
      </c>
      <c r="T7" s="53">
        <f t="shared" si="10"/>
        <v>0</v>
      </c>
      <c r="U7" s="53">
        <f t="shared" si="10"/>
        <v>0</v>
      </c>
      <c r="V7" s="53">
        <f t="shared" si="10"/>
        <v>0</v>
      </c>
      <c r="W7" s="53"/>
    </row>
    <row r="8" spans="1:23">
      <c r="A8" s="48" t="s">
        <v>102</v>
      </c>
      <c r="B8" s="53"/>
      <c r="C8" s="53">
        <f t="shared" si="2"/>
        <v>39</v>
      </c>
      <c r="D8" s="53">
        <f t="shared" si="3"/>
        <v>23</v>
      </c>
      <c r="E8" s="53">
        <f t="shared" si="6"/>
        <v>16</v>
      </c>
      <c r="F8" s="53">
        <f t="shared" si="7"/>
        <v>0</v>
      </c>
      <c r="G8" s="53">
        <f t="shared" si="8"/>
        <v>0</v>
      </c>
      <c r="H8" s="53"/>
      <c r="I8" s="53"/>
      <c r="J8" s="53"/>
      <c r="N8" s="48" t="s">
        <v>102</v>
      </c>
      <c r="O8" s="53"/>
      <c r="P8" s="53">
        <f t="shared" si="4"/>
        <v>14208</v>
      </c>
      <c r="Q8" s="53">
        <f t="shared" ref="Q8:V8" si="11">ROUND(Q23*$M$1,0)</f>
        <v>8262</v>
      </c>
      <c r="R8" s="53">
        <f t="shared" si="11"/>
        <v>5946</v>
      </c>
      <c r="S8" s="53">
        <f t="shared" si="11"/>
        <v>0</v>
      </c>
      <c r="T8" s="53">
        <f t="shared" si="11"/>
        <v>0</v>
      </c>
      <c r="U8" s="53">
        <f t="shared" si="11"/>
        <v>0</v>
      </c>
      <c r="V8" s="53">
        <f t="shared" si="11"/>
        <v>0</v>
      </c>
      <c r="W8" s="53"/>
    </row>
    <row r="9" spans="1:23">
      <c r="A9" s="48" t="s">
        <v>103</v>
      </c>
      <c r="B9" s="53"/>
      <c r="C9" s="53">
        <f t="shared" si="2"/>
        <v>460</v>
      </c>
      <c r="D9" s="53">
        <f t="shared" si="3"/>
        <v>382</v>
      </c>
      <c r="E9" s="53">
        <f t="shared" si="6"/>
        <v>78</v>
      </c>
      <c r="F9" s="53">
        <f t="shared" si="7"/>
        <v>0</v>
      </c>
      <c r="G9" s="53">
        <f t="shared" si="8"/>
        <v>0</v>
      </c>
      <c r="H9" s="53"/>
      <c r="I9" s="53"/>
      <c r="J9" s="53"/>
      <c r="N9" s="48" t="s">
        <v>103</v>
      </c>
      <c r="O9" s="53"/>
      <c r="P9" s="53">
        <f t="shared" si="4"/>
        <v>167895</v>
      </c>
      <c r="Q9" s="53">
        <f t="shared" ref="Q9:V9" si="12">ROUND(Q24*$M$1,0)</f>
        <v>139314</v>
      </c>
      <c r="R9" s="53">
        <f t="shared" si="12"/>
        <v>28581</v>
      </c>
      <c r="S9" s="53">
        <f t="shared" si="12"/>
        <v>0</v>
      </c>
      <c r="T9" s="53">
        <f t="shared" si="12"/>
        <v>0</v>
      </c>
      <c r="U9" s="53">
        <f t="shared" si="12"/>
        <v>0</v>
      </c>
      <c r="V9" s="53">
        <f t="shared" si="12"/>
        <v>0</v>
      </c>
      <c r="W9" s="53"/>
    </row>
    <row r="10" spans="1:23">
      <c r="A10" s="48" t="s">
        <v>104</v>
      </c>
      <c r="B10" s="53"/>
      <c r="C10" s="53">
        <f t="shared" si="2"/>
        <v>201</v>
      </c>
      <c r="D10" s="53">
        <f t="shared" si="3"/>
        <v>175</v>
      </c>
      <c r="E10" s="53">
        <f t="shared" si="6"/>
        <v>26</v>
      </c>
      <c r="F10" s="53">
        <f t="shared" si="7"/>
        <v>0</v>
      </c>
      <c r="G10" s="53">
        <f t="shared" si="8"/>
        <v>0</v>
      </c>
      <c r="H10" s="53"/>
      <c r="I10" s="53"/>
      <c r="J10" s="53"/>
      <c r="N10" s="48" t="s">
        <v>104</v>
      </c>
      <c r="O10" s="53"/>
      <c r="P10" s="53">
        <f t="shared" si="4"/>
        <v>73467</v>
      </c>
      <c r="Q10" s="53">
        <f t="shared" ref="Q10:V10" si="13">ROUND(Q25*$M$1,0)</f>
        <v>63848</v>
      </c>
      <c r="R10" s="53">
        <f t="shared" si="13"/>
        <v>9619</v>
      </c>
      <c r="S10" s="53">
        <f t="shared" si="13"/>
        <v>0</v>
      </c>
      <c r="T10" s="53">
        <f t="shared" si="13"/>
        <v>0</v>
      </c>
      <c r="U10" s="53">
        <f t="shared" si="13"/>
        <v>0</v>
      </c>
      <c r="V10" s="53">
        <f t="shared" si="13"/>
        <v>0</v>
      </c>
      <c r="W10" s="53"/>
    </row>
    <row r="11" spans="1:23">
      <c r="A11" s="48" t="s">
        <v>105</v>
      </c>
      <c r="B11" s="53"/>
      <c r="C11" s="53">
        <f t="shared" si="2"/>
        <v>949</v>
      </c>
      <c r="D11" s="53">
        <f t="shared" si="3"/>
        <v>436</v>
      </c>
      <c r="E11" s="53">
        <f t="shared" si="6"/>
        <v>513</v>
      </c>
      <c r="F11" s="53">
        <f t="shared" si="7"/>
        <v>0</v>
      </c>
      <c r="G11" s="53">
        <f t="shared" si="8"/>
        <v>0</v>
      </c>
      <c r="H11" s="53"/>
      <c r="I11" s="53"/>
      <c r="J11" s="53"/>
      <c r="N11" s="48" t="s">
        <v>105</v>
      </c>
      <c r="O11" s="53"/>
      <c r="P11" s="53">
        <f t="shared" si="4"/>
        <v>346416</v>
      </c>
      <c r="Q11" s="53">
        <f t="shared" ref="Q11:V11" si="14">ROUND(Q26*$M$1,0)</f>
        <v>159043</v>
      </c>
      <c r="R11" s="53">
        <f t="shared" si="14"/>
        <v>187373</v>
      </c>
      <c r="S11" s="53">
        <f t="shared" si="14"/>
        <v>0</v>
      </c>
      <c r="T11" s="53">
        <f t="shared" si="14"/>
        <v>0</v>
      </c>
      <c r="U11" s="53">
        <f t="shared" si="14"/>
        <v>0</v>
      </c>
      <c r="V11" s="53">
        <f t="shared" si="14"/>
        <v>0</v>
      </c>
      <c r="W11" s="53"/>
    </row>
    <row r="12" spans="1:23">
      <c r="A12" s="48" t="s">
        <v>106</v>
      </c>
      <c r="B12" s="53"/>
      <c r="C12" s="53">
        <f t="shared" si="2"/>
        <v>692</v>
      </c>
      <c r="D12" s="53">
        <f t="shared" si="3"/>
        <v>278</v>
      </c>
      <c r="E12" s="53">
        <f t="shared" si="6"/>
        <v>414</v>
      </c>
      <c r="F12" s="53">
        <f t="shared" si="7"/>
        <v>0</v>
      </c>
      <c r="G12" s="53">
        <f t="shared" si="8"/>
        <v>0</v>
      </c>
      <c r="H12" s="53"/>
      <c r="I12" s="53"/>
      <c r="J12" s="53"/>
      <c r="N12" s="48" t="s">
        <v>106</v>
      </c>
      <c r="O12" s="53"/>
      <c r="P12" s="53">
        <f t="shared" si="4"/>
        <v>252189</v>
      </c>
      <c r="Q12" s="53">
        <f t="shared" ref="Q12:V12" si="15">ROUND(Q27*$M$1,0)</f>
        <v>101158</v>
      </c>
      <c r="R12" s="53">
        <f t="shared" si="15"/>
        <v>151031</v>
      </c>
      <c r="S12" s="53">
        <f t="shared" si="15"/>
        <v>0</v>
      </c>
      <c r="T12" s="53">
        <f t="shared" si="15"/>
        <v>0</v>
      </c>
      <c r="U12" s="53">
        <f t="shared" si="15"/>
        <v>0</v>
      </c>
      <c r="V12" s="53">
        <f t="shared" si="15"/>
        <v>0</v>
      </c>
      <c r="W12" s="53"/>
    </row>
    <row r="13" spans="1:23">
      <c r="A13" s="48" t="s">
        <v>107</v>
      </c>
      <c r="B13" s="53"/>
      <c r="C13" s="53">
        <f t="shared" si="2"/>
        <v>790</v>
      </c>
      <c r="D13" s="53">
        <f t="shared" si="3"/>
        <v>444</v>
      </c>
      <c r="E13" s="53">
        <f t="shared" si="6"/>
        <v>346</v>
      </c>
      <c r="F13" s="53">
        <f t="shared" si="7"/>
        <v>0</v>
      </c>
      <c r="G13" s="53">
        <f t="shared" si="8"/>
        <v>0</v>
      </c>
      <c r="H13" s="53"/>
      <c r="I13" s="53"/>
      <c r="J13" s="53"/>
      <c r="N13" s="48" t="s">
        <v>107</v>
      </c>
      <c r="O13" s="53"/>
      <c r="P13" s="53">
        <f t="shared" si="4"/>
        <v>288150</v>
      </c>
      <c r="Q13" s="53">
        <f t="shared" ref="Q13:V13" si="16">ROUND(Q28*$M$1,0)</f>
        <v>161995</v>
      </c>
      <c r="R13" s="53">
        <f t="shared" si="16"/>
        <v>126155</v>
      </c>
      <c r="S13" s="53">
        <f t="shared" si="16"/>
        <v>0</v>
      </c>
      <c r="T13" s="53">
        <f t="shared" si="16"/>
        <v>0</v>
      </c>
      <c r="U13" s="53">
        <f t="shared" si="16"/>
        <v>0</v>
      </c>
      <c r="V13" s="53">
        <f t="shared" si="16"/>
        <v>0</v>
      </c>
      <c r="W13" s="53"/>
    </row>
    <row r="14" spans="1:23">
      <c r="A14" s="48" t="s">
        <v>108</v>
      </c>
      <c r="B14" s="53"/>
      <c r="C14" s="53">
        <f t="shared" si="2"/>
        <v>680</v>
      </c>
      <c r="D14" s="53">
        <f t="shared" ref="D14:D15" si="17">ROUND(Q14/365,0)</f>
        <v>382</v>
      </c>
      <c r="E14" s="53">
        <f t="shared" si="6"/>
        <v>298</v>
      </c>
      <c r="F14" s="53">
        <f t="shared" si="7"/>
        <v>0</v>
      </c>
      <c r="G14" s="53">
        <f t="shared" si="8"/>
        <v>0</v>
      </c>
      <c r="H14" s="53"/>
      <c r="I14" s="53"/>
      <c r="J14" s="53"/>
      <c r="N14" s="48" t="s">
        <v>108</v>
      </c>
      <c r="O14" s="53"/>
      <c r="P14" s="53">
        <f t="shared" si="4"/>
        <v>248069</v>
      </c>
      <c r="Q14" s="53">
        <f t="shared" ref="Q14:V14" si="18">ROUND(Q29*$M$1,0)</f>
        <v>139326</v>
      </c>
      <c r="R14" s="53">
        <f t="shared" si="18"/>
        <v>108743</v>
      </c>
      <c r="S14" s="53">
        <f t="shared" si="18"/>
        <v>0</v>
      </c>
      <c r="T14" s="53">
        <f t="shared" si="18"/>
        <v>0</v>
      </c>
      <c r="U14" s="53">
        <f t="shared" si="18"/>
        <v>0</v>
      </c>
      <c r="V14" s="53">
        <f t="shared" si="18"/>
        <v>0</v>
      </c>
      <c r="W14" s="53"/>
    </row>
    <row r="15" spans="1:23">
      <c r="A15" s="48" t="s">
        <v>109</v>
      </c>
      <c r="B15" s="53"/>
      <c r="C15" s="53">
        <f t="shared" si="2"/>
        <v>305</v>
      </c>
      <c r="D15" s="53">
        <f t="shared" si="17"/>
        <v>261</v>
      </c>
      <c r="E15" s="53">
        <f t="shared" si="6"/>
        <v>44</v>
      </c>
      <c r="F15" s="53">
        <f t="shared" si="7"/>
        <v>0</v>
      </c>
      <c r="G15" s="53">
        <f t="shared" si="8"/>
        <v>0</v>
      </c>
      <c r="H15" s="53"/>
      <c r="I15" s="53"/>
      <c r="J15" s="53"/>
      <c r="N15" s="48" t="s">
        <v>109</v>
      </c>
      <c r="O15" s="53"/>
      <c r="P15" s="53">
        <f t="shared" si="4"/>
        <v>111316</v>
      </c>
      <c r="Q15" s="53">
        <f t="shared" ref="Q15:V15" si="19">ROUND(Q30*$M$1,0)</f>
        <v>95212</v>
      </c>
      <c r="R15" s="53">
        <f t="shared" si="19"/>
        <v>16104</v>
      </c>
      <c r="S15" s="53">
        <f t="shared" si="19"/>
        <v>0</v>
      </c>
      <c r="T15" s="53">
        <f t="shared" si="19"/>
        <v>0</v>
      </c>
      <c r="U15" s="53">
        <f t="shared" si="19"/>
        <v>0</v>
      </c>
      <c r="V15" s="53">
        <f t="shared" si="19"/>
        <v>0</v>
      </c>
      <c r="W15" s="53"/>
    </row>
    <row r="16" spans="1:23" ht="20.25">
      <c r="A16" s="125"/>
      <c r="B16" s="126"/>
      <c r="C16" s="126"/>
      <c r="D16" s="126"/>
      <c r="E16" s="126"/>
      <c r="F16" s="126"/>
      <c r="G16" s="32"/>
      <c r="H16" s="32"/>
      <c r="I16" s="32"/>
      <c r="J16" s="32"/>
    </row>
    <row r="17" spans="1:23">
      <c r="A17" s="52"/>
      <c r="B17" s="52"/>
      <c r="C17" s="52"/>
      <c r="D17" s="52"/>
      <c r="E17" s="52"/>
      <c r="F17" s="52"/>
      <c r="G17" s="52"/>
      <c r="H17" s="52"/>
      <c r="I17" s="52"/>
      <c r="J17" s="33" t="s">
        <v>111</v>
      </c>
    </row>
    <row r="18" spans="1:23">
      <c r="A18" s="46" t="s">
        <v>112</v>
      </c>
      <c r="B18" s="46" t="s">
        <v>113</v>
      </c>
      <c r="C18" s="46" t="s">
        <v>114</v>
      </c>
      <c r="D18" s="46" t="s">
        <v>15</v>
      </c>
      <c r="E18" s="46" t="s">
        <v>19</v>
      </c>
      <c r="F18" s="46" t="s">
        <v>16</v>
      </c>
      <c r="G18" s="46" t="s">
        <v>115</v>
      </c>
      <c r="H18" s="46" t="s">
        <v>116</v>
      </c>
      <c r="I18" s="46" t="s">
        <v>22</v>
      </c>
      <c r="J18" s="46" t="s">
        <v>117</v>
      </c>
      <c r="N18" s="46" t="s">
        <v>112</v>
      </c>
      <c r="O18" s="46" t="s">
        <v>113</v>
      </c>
      <c r="P18" s="46" t="s">
        <v>114</v>
      </c>
      <c r="Q18" s="46" t="s">
        <v>15</v>
      </c>
      <c r="R18" s="46" t="s">
        <v>19</v>
      </c>
      <c r="S18" s="46" t="s">
        <v>16</v>
      </c>
      <c r="T18" s="46" t="s">
        <v>115</v>
      </c>
      <c r="U18" s="46" t="s">
        <v>116</v>
      </c>
      <c r="V18" s="46" t="s">
        <v>22</v>
      </c>
      <c r="W18" s="46" t="s">
        <v>117</v>
      </c>
    </row>
    <row r="19" spans="1:23">
      <c r="A19" s="47" t="s">
        <v>130</v>
      </c>
      <c r="B19" s="53"/>
      <c r="C19" s="53">
        <f>SUM(D19:I19)</f>
        <v>18400</v>
      </c>
      <c r="D19" s="53">
        <f>SUM(D20:D30)</f>
        <v>12420</v>
      </c>
      <c r="E19" s="53">
        <f>SUM(E20:E30)</f>
        <v>5888</v>
      </c>
      <c r="F19" s="53">
        <f t="shared" ref="F19:I19" si="20">SUM(F20:F30)</f>
        <v>0</v>
      </c>
      <c r="G19" s="53">
        <f t="shared" si="20"/>
        <v>92</v>
      </c>
      <c r="H19" s="53">
        <f t="shared" si="20"/>
        <v>0</v>
      </c>
      <c r="I19" s="53">
        <f t="shared" si="20"/>
        <v>0</v>
      </c>
      <c r="J19" s="53"/>
      <c r="L19">
        <v>365</v>
      </c>
      <c r="N19" s="47" t="s">
        <v>130</v>
      </c>
      <c r="P19" s="53">
        <f>SUM(Q19:V19)</f>
        <v>6714859</v>
      </c>
      <c r="Q19" s="53">
        <f>SUM(Q20:Q30)</f>
        <v>4532719</v>
      </c>
      <c r="R19" s="53">
        <f>SUM(R20:R30)</f>
        <v>2148669</v>
      </c>
      <c r="S19" s="53">
        <f t="shared" ref="S19" si="21">SUM(S20:S30)</f>
        <v>0</v>
      </c>
      <c r="T19" s="53">
        <f t="shared" ref="T19" si="22">SUM(T20:T30)</f>
        <v>33471</v>
      </c>
      <c r="U19" s="53">
        <f t="shared" ref="U19" si="23">SUM(U20:U30)</f>
        <v>0</v>
      </c>
      <c r="V19" s="53">
        <f t="shared" ref="V19" si="24">SUM(V20:V30)</f>
        <v>0</v>
      </c>
      <c r="W19" s="53"/>
    </row>
    <row r="20" spans="1:23">
      <c r="A20" s="48" t="s">
        <v>99</v>
      </c>
      <c r="B20" s="53"/>
      <c r="C20" s="53">
        <f t="shared" ref="C20:C30" si="25">SUM(D20:I20)</f>
        <v>10395</v>
      </c>
      <c r="D20" s="53">
        <f>ROUND(Q20/365,0)</f>
        <v>7183</v>
      </c>
      <c r="E20" s="53">
        <f>ROUND(R20/365,0)</f>
        <v>3137</v>
      </c>
      <c r="F20" s="53">
        <f>ROUND(S20/365,0)</f>
        <v>0</v>
      </c>
      <c r="G20" s="53">
        <f>ROUND(T20/365,0)</f>
        <v>75</v>
      </c>
      <c r="H20" s="53">
        <v>0</v>
      </c>
      <c r="I20" s="53">
        <v>0</v>
      </c>
      <c r="J20" s="53"/>
      <c r="N20" s="48" t="s">
        <v>99</v>
      </c>
      <c r="O20" s="53"/>
      <c r="P20" s="53">
        <f t="shared" ref="P20:P30" si="26">SUM(Q20:V20)</f>
        <v>3793906</v>
      </c>
      <c r="Q20" s="53">
        <v>2621744</v>
      </c>
      <c r="R20" s="53">
        <v>1144856</v>
      </c>
      <c r="S20" s="53">
        <v>0</v>
      </c>
      <c r="T20" s="53">
        <v>27306</v>
      </c>
      <c r="U20" s="53">
        <v>0</v>
      </c>
      <c r="V20" s="53">
        <v>0</v>
      </c>
      <c r="W20" s="53"/>
    </row>
    <row r="21" spans="1:23">
      <c r="A21" s="48" t="s">
        <v>100</v>
      </c>
      <c r="B21" s="53"/>
      <c r="C21" s="53">
        <f t="shared" si="25"/>
        <v>2451</v>
      </c>
      <c r="D21" s="53">
        <f t="shared" ref="D21:G30" si="27">ROUND(Q21/365,0)</f>
        <v>1687</v>
      </c>
      <c r="E21" s="53">
        <f t="shared" si="27"/>
        <v>747</v>
      </c>
      <c r="F21" s="53">
        <f t="shared" si="27"/>
        <v>0</v>
      </c>
      <c r="G21" s="53">
        <f t="shared" si="27"/>
        <v>17</v>
      </c>
      <c r="H21" s="53">
        <v>0</v>
      </c>
      <c r="I21" s="53">
        <v>0</v>
      </c>
      <c r="J21" s="53"/>
      <c r="N21" s="48" t="s">
        <v>100</v>
      </c>
      <c r="O21" s="53"/>
      <c r="P21" s="53">
        <f t="shared" si="26"/>
        <v>894443</v>
      </c>
      <c r="Q21" s="53">
        <v>615660</v>
      </c>
      <c r="R21" s="53">
        <v>272618</v>
      </c>
      <c r="S21" s="53">
        <v>0</v>
      </c>
      <c r="T21" s="53">
        <v>6165</v>
      </c>
      <c r="U21" s="53">
        <v>0</v>
      </c>
      <c r="V21" s="53">
        <v>0</v>
      </c>
      <c r="W21" s="53"/>
    </row>
    <row r="22" spans="1:23">
      <c r="A22" s="48" t="s">
        <v>101</v>
      </c>
      <c r="B22" s="53"/>
      <c r="C22" s="53">
        <f t="shared" si="25"/>
        <v>1795</v>
      </c>
      <c r="D22" s="53">
        <f t="shared" si="27"/>
        <v>1377</v>
      </c>
      <c r="E22" s="53">
        <f t="shared" si="27"/>
        <v>418</v>
      </c>
      <c r="F22" s="53">
        <f t="shared" si="27"/>
        <v>0</v>
      </c>
      <c r="G22" s="53">
        <f t="shared" si="27"/>
        <v>0</v>
      </c>
      <c r="H22" s="53"/>
      <c r="I22" s="53"/>
      <c r="J22" s="53"/>
      <c r="N22" s="48" t="s">
        <v>101</v>
      </c>
      <c r="O22" s="53"/>
      <c r="P22" s="53">
        <f t="shared" si="26"/>
        <v>655220</v>
      </c>
      <c r="Q22" s="57">
        <v>502555</v>
      </c>
      <c r="R22" s="53">
        <v>152665</v>
      </c>
      <c r="S22" s="53"/>
      <c r="T22" s="53"/>
      <c r="U22" s="53"/>
      <c r="V22" s="53"/>
      <c r="W22" s="53"/>
    </row>
    <row r="23" spans="1:23">
      <c r="A23" s="48" t="s">
        <v>102</v>
      </c>
      <c r="B23" s="53"/>
      <c r="C23" s="53">
        <f t="shared" si="25"/>
        <v>36</v>
      </c>
      <c r="D23" s="53">
        <f t="shared" si="27"/>
        <v>21</v>
      </c>
      <c r="E23" s="53">
        <f t="shared" si="27"/>
        <v>15</v>
      </c>
      <c r="F23" s="53">
        <f t="shared" si="27"/>
        <v>0</v>
      </c>
      <c r="G23" s="53">
        <f t="shared" si="27"/>
        <v>0</v>
      </c>
      <c r="H23" s="53"/>
      <c r="I23" s="53"/>
      <c r="J23" s="53"/>
      <c r="N23" s="48" t="s">
        <v>102</v>
      </c>
      <c r="O23" s="53"/>
      <c r="P23" s="53">
        <f t="shared" si="26"/>
        <v>12974</v>
      </c>
      <c r="Q23" s="53">
        <v>7544</v>
      </c>
      <c r="R23" s="53">
        <v>5430</v>
      </c>
      <c r="S23" s="53"/>
      <c r="T23" s="53"/>
      <c r="U23" s="53"/>
      <c r="V23" s="53"/>
      <c r="W23" s="53"/>
    </row>
    <row r="24" spans="1:23">
      <c r="A24" s="48" t="s">
        <v>103</v>
      </c>
      <c r="B24" s="53"/>
      <c r="C24" s="53">
        <f t="shared" si="25"/>
        <v>421</v>
      </c>
      <c r="D24" s="53">
        <f t="shared" si="27"/>
        <v>349</v>
      </c>
      <c r="E24" s="53">
        <f t="shared" si="27"/>
        <v>72</v>
      </c>
      <c r="F24" s="53">
        <f t="shared" si="27"/>
        <v>0</v>
      </c>
      <c r="G24" s="53">
        <f t="shared" si="27"/>
        <v>0</v>
      </c>
      <c r="H24" s="53"/>
      <c r="I24" s="53"/>
      <c r="J24" s="53"/>
      <c r="N24" s="48" t="s">
        <v>103</v>
      </c>
      <c r="O24" s="53"/>
      <c r="P24" s="53">
        <f t="shared" si="26"/>
        <v>153314</v>
      </c>
      <c r="Q24" s="53">
        <v>127215</v>
      </c>
      <c r="R24" s="53">
        <v>26099</v>
      </c>
      <c r="S24" s="53"/>
      <c r="T24" s="53"/>
      <c r="U24" s="53"/>
      <c r="V24" s="53"/>
      <c r="W24" s="53"/>
    </row>
    <row r="25" spans="1:23">
      <c r="A25" s="48" t="s">
        <v>104</v>
      </c>
      <c r="B25" s="53"/>
      <c r="C25" s="53">
        <f t="shared" si="25"/>
        <v>184</v>
      </c>
      <c r="D25" s="53">
        <f t="shared" si="27"/>
        <v>160</v>
      </c>
      <c r="E25" s="53">
        <f t="shared" si="27"/>
        <v>24</v>
      </c>
      <c r="F25" s="53">
        <f t="shared" si="27"/>
        <v>0</v>
      </c>
      <c r="G25" s="53">
        <f t="shared" si="27"/>
        <v>0</v>
      </c>
      <c r="H25" s="53"/>
      <c r="I25" s="53"/>
      <c r="J25" s="53"/>
      <c r="N25" s="48" t="s">
        <v>104</v>
      </c>
      <c r="O25" s="53"/>
      <c r="P25" s="53">
        <f t="shared" si="26"/>
        <v>67087</v>
      </c>
      <c r="Q25" s="53">
        <v>58303</v>
      </c>
      <c r="R25" s="53">
        <v>8784</v>
      </c>
      <c r="S25" s="53"/>
      <c r="T25" s="53"/>
      <c r="U25" s="53"/>
      <c r="V25" s="53"/>
      <c r="W25" s="53"/>
    </row>
    <row r="26" spans="1:23">
      <c r="A26" s="48" t="s">
        <v>105</v>
      </c>
      <c r="B26" s="53"/>
      <c r="C26" s="53">
        <f t="shared" si="25"/>
        <v>867</v>
      </c>
      <c r="D26" s="53">
        <f t="shared" si="27"/>
        <v>398</v>
      </c>
      <c r="E26" s="53">
        <f t="shared" si="27"/>
        <v>469</v>
      </c>
      <c r="F26" s="53">
        <f t="shared" si="27"/>
        <v>0</v>
      </c>
      <c r="G26" s="53">
        <f t="shared" si="27"/>
        <v>0</v>
      </c>
      <c r="H26" s="53"/>
      <c r="I26" s="53"/>
      <c r="J26" s="53"/>
      <c r="N26" s="48" t="s">
        <v>105</v>
      </c>
      <c r="O26" s="53"/>
      <c r="P26" s="53">
        <f t="shared" si="26"/>
        <v>316330</v>
      </c>
      <c r="Q26" s="53">
        <v>145230</v>
      </c>
      <c r="R26" s="53">
        <v>171100</v>
      </c>
      <c r="S26" s="53"/>
      <c r="T26" s="53"/>
      <c r="U26" s="53"/>
      <c r="V26" s="53"/>
      <c r="W26" s="53"/>
    </row>
    <row r="27" spans="1:23">
      <c r="A27" s="48" t="s">
        <v>106</v>
      </c>
      <c r="B27" s="53"/>
      <c r="C27" s="53">
        <f t="shared" si="25"/>
        <v>631</v>
      </c>
      <c r="D27" s="53">
        <f t="shared" si="27"/>
        <v>253</v>
      </c>
      <c r="E27" s="53">
        <f t="shared" si="27"/>
        <v>378</v>
      </c>
      <c r="F27" s="53">
        <f t="shared" si="27"/>
        <v>0</v>
      </c>
      <c r="G27" s="53">
        <f t="shared" si="27"/>
        <v>0</v>
      </c>
      <c r="H27" s="53"/>
      <c r="I27" s="53"/>
      <c r="J27" s="53"/>
      <c r="N27" s="48" t="s">
        <v>106</v>
      </c>
      <c r="O27" s="53"/>
      <c r="P27" s="53">
        <f t="shared" si="26"/>
        <v>230287</v>
      </c>
      <c r="Q27" s="53">
        <v>92373</v>
      </c>
      <c r="R27" s="53">
        <v>137914</v>
      </c>
      <c r="S27" s="53"/>
      <c r="T27" s="53"/>
      <c r="U27" s="53"/>
      <c r="V27" s="53"/>
      <c r="W27" s="53"/>
    </row>
    <row r="28" spans="1:23">
      <c r="A28" s="48" t="s">
        <v>107</v>
      </c>
      <c r="B28" s="53"/>
      <c r="C28" s="53">
        <f t="shared" si="25"/>
        <v>721</v>
      </c>
      <c r="D28" s="53">
        <f t="shared" si="27"/>
        <v>405</v>
      </c>
      <c r="E28" s="53">
        <f t="shared" si="27"/>
        <v>316</v>
      </c>
      <c r="F28" s="53">
        <f t="shared" si="27"/>
        <v>0</v>
      </c>
      <c r="G28" s="53">
        <f t="shared" si="27"/>
        <v>0</v>
      </c>
      <c r="H28" s="53"/>
      <c r="I28" s="53"/>
      <c r="J28" s="53"/>
      <c r="N28" s="48" t="s">
        <v>107</v>
      </c>
      <c r="O28" s="53"/>
      <c r="P28" s="53">
        <f t="shared" si="26"/>
        <v>263125</v>
      </c>
      <c r="Q28" s="53">
        <v>147926</v>
      </c>
      <c r="R28" s="53">
        <v>115199</v>
      </c>
      <c r="S28" s="53"/>
      <c r="T28" s="53"/>
      <c r="U28" s="53"/>
      <c r="V28" s="53"/>
      <c r="W28" s="53"/>
    </row>
    <row r="29" spans="1:23">
      <c r="A29" s="48" t="s">
        <v>108</v>
      </c>
      <c r="B29" s="53"/>
      <c r="C29" s="53">
        <f t="shared" si="25"/>
        <v>621</v>
      </c>
      <c r="D29" s="53">
        <f t="shared" si="27"/>
        <v>349</v>
      </c>
      <c r="E29" s="53">
        <f t="shared" si="27"/>
        <v>272</v>
      </c>
      <c r="F29" s="53">
        <f t="shared" si="27"/>
        <v>0</v>
      </c>
      <c r="G29" s="53">
        <f t="shared" si="27"/>
        <v>0</v>
      </c>
      <c r="H29" s="53"/>
      <c r="I29" s="53"/>
      <c r="J29" s="53"/>
      <c r="N29" s="48" t="s">
        <v>108</v>
      </c>
      <c r="O29" s="53"/>
      <c r="P29" s="53">
        <f t="shared" si="26"/>
        <v>226525</v>
      </c>
      <c r="Q29" s="53">
        <v>127226</v>
      </c>
      <c r="R29" s="53">
        <v>99299</v>
      </c>
      <c r="S29" s="53"/>
      <c r="T29" s="53"/>
      <c r="U29" s="53"/>
      <c r="V29" s="53"/>
      <c r="W29" s="53"/>
    </row>
    <row r="30" spans="1:23">
      <c r="A30" s="48" t="s">
        <v>109</v>
      </c>
      <c r="B30" s="53"/>
      <c r="C30" s="53">
        <f t="shared" si="25"/>
        <v>278</v>
      </c>
      <c r="D30" s="53">
        <f t="shared" si="27"/>
        <v>238</v>
      </c>
      <c r="E30" s="53">
        <f t="shared" si="27"/>
        <v>40</v>
      </c>
      <c r="F30" s="53">
        <f t="shared" si="27"/>
        <v>0</v>
      </c>
      <c r="G30" s="53">
        <f t="shared" si="27"/>
        <v>0</v>
      </c>
      <c r="H30" s="53"/>
      <c r="I30" s="53"/>
      <c r="J30" s="53"/>
      <c r="N30" s="48" t="s">
        <v>109</v>
      </c>
      <c r="O30" s="53"/>
      <c r="P30" s="53">
        <f t="shared" si="26"/>
        <v>101648</v>
      </c>
      <c r="Q30" s="53">
        <v>86943</v>
      </c>
      <c r="R30" s="53">
        <v>14705</v>
      </c>
      <c r="S30" s="53"/>
      <c r="T30" s="53"/>
      <c r="U30" s="53"/>
      <c r="V30" s="53"/>
      <c r="W30" s="53"/>
    </row>
    <row r="31" spans="1:23" ht="20.25">
      <c r="A31" s="55"/>
      <c r="B31" s="56"/>
      <c r="C31" s="56"/>
      <c r="D31" s="56"/>
      <c r="E31" s="56"/>
      <c r="F31" s="56"/>
      <c r="G31" s="32"/>
      <c r="H31" s="32"/>
      <c r="I31" s="32"/>
      <c r="J31" s="32"/>
    </row>
    <row r="32" spans="1:23">
      <c r="A32" s="52"/>
      <c r="B32" s="52"/>
      <c r="C32" s="52"/>
      <c r="D32" s="52"/>
      <c r="E32" s="52"/>
      <c r="F32" s="52"/>
      <c r="G32" s="52"/>
      <c r="H32" s="52"/>
      <c r="I32" s="52"/>
      <c r="J32" s="33" t="s">
        <v>111</v>
      </c>
    </row>
    <row r="33" spans="1:23">
      <c r="A33" s="46" t="s">
        <v>112</v>
      </c>
      <c r="B33" s="46" t="s">
        <v>113</v>
      </c>
      <c r="C33" s="46" t="s">
        <v>114</v>
      </c>
      <c r="D33" s="46" t="s">
        <v>15</v>
      </c>
      <c r="E33" s="46" t="s">
        <v>19</v>
      </c>
      <c r="F33" s="46" t="s">
        <v>16</v>
      </c>
      <c r="G33" s="46" t="s">
        <v>115</v>
      </c>
      <c r="H33" s="46" t="s">
        <v>116</v>
      </c>
      <c r="I33" s="46" t="s">
        <v>22</v>
      </c>
      <c r="J33" s="46" t="s">
        <v>117</v>
      </c>
      <c r="N33" s="46" t="s">
        <v>112</v>
      </c>
      <c r="O33" s="46" t="s">
        <v>113</v>
      </c>
      <c r="P33" s="46" t="s">
        <v>114</v>
      </c>
      <c r="Q33" s="46" t="s">
        <v>15</v>
      </c>
      <c r="R33" s="46" t="s">
        <v>19</v>
      </c>
      <c r="S33" s="46" t="s">
        <v>16</v>
      </c>
      <c r="T33" s="46" t="s">
        <v>115</v>
      </c>
      <c r="U33" s="46" t="s">
        <v>116</v>
      </c>
      <c r="V33" s="46" t="s">
        <v>22</v>
      </c>
      <c r="W33" s="46" t="s">
        <v>117</v>
      </c>
    </row>
    <row r="34" spans="1:23">
      <c r="A34" s="47" t="s">
        <v>131</v>
      </c>
      <c r="B34" s="53"/>
      <c r="C34" s="53">
        <f>SUM(D34:I34)</f>
        <v>18320</v>
      </c>
      <c r="D34" s="53">
        <f>SUM(D35:D45)</f>
        <v>12198</v>
      </c>
      <c r="E34" s="53">
        <f>SUM(E35:E45)</f>
        <v>6016</v>
      </c>
      <c r="F34" s="53">
        <f t="shared" ref="F34" si="28">SUM(F35:F45)</f>
        <v>0</v>
      </c>
      <c r="G34" s="53">
        <f t="shared" ref="G34" si="29">SUM(G35:G45)</f>
        <v>106</v>
      </c>
      <c r="H34" s="53">
        <f t="shared" ref="H34" si="30">SUM(H35:H45)</f>
        <v>0</v>
      </c>
      <c r="I34" s="53">
        <f t="shared" ref="I34" si="31">SUM(I35:I45)</f>
        <v>0</v>
      </c>
      <c r="J34" s="53"/>
      <c r="N34" s="47" t="s">
        <v>131</v>
      </c>
      <c r="O34" s="53"/>
      <c r="P34" s="53">
        <f>SUM(Q34:V34)</f>
        <v>6686097</v>
      </c>
      <c r="Q34" s="53">
        <f>SUM(Q35:Q45)</f>
        <v>4452128</v>
      </c>
      <c r="R34" s="53">
        <f>SUM(R35:R45)</f>
        <v>2195356</v>
      </c>
      <c r="S34" s="53">
        <f t="shared" ref="S34" si="32">SUM(S35:S45)</f>
        <v>0</v>
      </c>
      <c r="T34" s="53">
        <f t="shared" ref="T34" si="33">SUM(T35:T45)</f>
        <v>38613</v>
      </c>
      <c r="U34" s="53">
        <f t="shared" ref="U34" si="34">SUM(U35:U45)</f>
        <v>0</v>
      </c>
      <c r="V34" s="53">
        <f t="shared" ref="V34" si="35">SUM(V35:V45)</f>
        <v>0</v>
      </c>
      <c r="W34" s="53"/>
    </row>
    <row r="35" spans="1:23">
      <c r="A35" s="48" t="s">
        <v>99</v>
      </c>
      <c r="B35" s="53"/>
      <c r="C35" s="53">
        <f t="shared" ref="C35:C45" si="36">SUM(D35:I35)</f>
        <v>10658</v>
      </c>
      <c r="D35" s="53">
        <f>ROUND(Q35/365,0)</f>
        <v>7341</v>
      </c>
      <c r="E35" s="53">
        <f>ROUND(R35/365,0)</f>
        <v>3230</v>
      </c>
      <c r="F35" s="53">
        <f>ROUND(S35/365,0)</f>
        <v>0</v>
      </c>
      <c r="G35" s="53">
        <f>ROUND(T35/365,0)</f>
        <v>87</v>
      </c>
      <c r="H35" s="53">
        <v>0</v>
      </c>
      <c r="I35" s="53">
        <v>0</v>
      </c>
      <c r="J35" s="53"/>
      <c r="N35" s="48" t="s">
        <v>99</v>
      </c>
      <c r="O35" s="53"/>
      <c r="P35" s="53">
        <f t="shared" ref="P35:P45" si="37">SUM(Q35:V35)</f>
        <v>3889960</v>
      </c>
      <c r="Q35" s="58">
        <v>2679349</v>
      </c>
      <c r="R35" s="53">
        <v>1178860</v>
      </c>
      <c r="S35" s="53"/>
      <c r="T35" s="53">
        <v>31751</v>
      </c>
      <c r="U35" s="53">
        <v>0</v>
      </c>
      <c r="V35" s="53">
        <v>0</v>
      </c>
      <c r="W35" s="53"/>
    </row>
    <row r="36" spans="1:23">
      <c r="A36" s="48" t="s">
        <v>100</v>
      </c>
      <c r="B36" s="53"/>
      <c r="C36" s="53">
        <f t="shared" si="36"/>
        <v>2578</v>
      </c>
      <c r="D36" s="53">
        <f t="shared" ref="D36:D45" si="38">ROUND(Q36/365,0)</f>
        <v>1726</v>
      </c>
      <c r="E36" s="53">
        <f t="shared" ref="E36:E45" si="39">ROUND(R36/365,0)</f>
        <v>833</v>
      </c>
      <c r="F36" s="53">
        <f t="shared" ref="F36:F45" si="40">ROUND(S36/365,0)</f>
        <v>0</v>
      </c>
      <c r="G36" s="53">
        <f t="shared" ref="G36:G45" si="41">ROUND(T36/365,0)</f>
        <v>19</v>
      </c>
      <c r="H36" s="53">
        <v>0</v>
      </c>
      <c r="I36" s="53">
        <v>0</v>
      </c>
      <c r="J36" s="53"/>
      <c r="N36" s="48" t="s">
        <v>100</v>
      </c>
      <c r="O36" s="53"/>
      <c r="P36" s="53">
        <f t="shared" si="37"/>
        <v>940803</v>
      </c>
      <c r="Q36" s="58">
        <v>629910</v>
      </c>
      <c r="R36" s="53">
        <v>304031</v>
      </c>
      <c r="S36" s="53"/>
      <c r="T36" s="53">
        <v>6862</v>
      </c>
      <c r="U36" s="53">
        <v>0</v>
      </c>
      <c r="V36" s="53">
        <v>0</v>
      </c>
      <c r="W36" s="53"/>
    </row>
    <row r="37" spans="1:23">
      <c r="A37" s="48" t="s">
        <v>101</v>
      </c>
      <c r="B37" s="53"/>
      <c r="C37" s="53">
        <f t="shared" si="36"/>
        <v>1308</v>
      </c>
      <c r="D37" s="53">
        <f t="shared" si="38"/>
        <v>981</v>
      </c>
      <c r="E37" s="53">
        <f t="shared" si="39"/>
        <v>327</v>
      </c>
      <c r="F37" s="53">
        <f t="shared" si="40"/>
        <v>0</v>
      </c>
      <c r="G37" s="53">
        <f t="shared" si="41"/>
        <v>0</v>
      </c>
      <c r="H37" s="53"/>
      <c r="I37" s="53"/>
      <c r="J37" s="53"/>
      <c r="N37" s="48" t="s">
        <v>101</v>
      </c>
      <c r="O37" s="53"/>
      <c r="P37" s="53">
        <f t="shared" si="37"/>
        <v>477314</v>
      </c>
      <c r="Q37" s="58">
        <v>357976</v>
      </c>
      <c r="R37" s="53">
        <v>119338</v>
      </c>
      <c r="S37" s="53"/>
      <c r="T37" s="53"/>
      <c r="U37" s="53"/>
      <c r="V37" s="53"/>
      <c r="W37" s="53"/>
    </row>
    <row r="38" spans="1:23">
      <c r="A38" s="48" t="s">
        <v>102</v>
      </c>
      <c r="B38" s="53"/>
      <c r="C38" s="53">
        <f t="shared" si="36"/>
        <v>42</v>
      </c>
      <c r="D38" s="53">
        <f t="shared" si="38"/>
        <v>26</v>
      </c>
      <c r="E38" s="53">
        <f t="shared" si="39"/>
        <v>16</v>
      </c>
      <c r="F38" s="53">
        <f t="shared" si="40"/>
        <v>0</v>
      </c>
      <c r="G38" s="53">
        <f t="shared" si="41"/>
        <v>0</v>
      </c>
      <c r="H38" s="53"/>
      <c r="I38" s="53"/>
      <c r="J38" s="53"/>
      <c r="N38" s="48" t="s">
        <v>102</v>
      </c>
      <c r="O38" s="53"/>
      <c r="P38" s="53">
        <f t="shared" si="37"/>
        <v>15327</v>
      </c>
      <c r="Q38" s="57">
        <v>9510</v>
      </c>
      <c r="R38" s="53">
        <v>5817</v>
      </c>
      <c r="S38" s="53"/>
      <c r="T38" s="53"/>
      <c r="U38" s="53"/>
      <c r="V38" s="53"/>
      <c r="W38" s="53"/>
    </row>
    <row r="39" spans="1:23">
      <c r="A39" s="48" t="s">
        <v>103</v>
      </c>
      <c r="B39" s="53"/>
      <c r="C39" s="53">
        <f t="shared" si="36"/>
        <v>446</v>
      </c>
      <c r="D39" s="53">
        <f t="shared" si="38"/>
        <v>381</v>
      </c>
      <c r="E39" s="53">
        <f t="shared" si="39"/>
        <v>65</v>
      </c>
      <c r="F39" s="53">
        <f t="shared" si="40"/>
        <v>0</v>
      </c>
      <c r="G39" s="53">
        <f t="shared" si="41"/>
        <v>0</v>
      </c>
      <c r="H39" s="53"/>
      <c r="I39" s="53"/>
      <c r="J39" s="53"/>
      <c r="N39" s="48" t="s">
        <v>103</v>
      </c>
      <c r="O39" s="53"/>
      <c r="P39" s="53">
        <f t="shared" si="37"/>
        <v>162535</v>
      </c>
      <c r="Q39" s="58">
        <v>138957</v>
      </c>
      <c r="R39" s="53">
        <v>23578</v>
      </c>
      <c r="S39" s="53"/>
      <c r="T39" s="53"/>
      <c r="U39" s="53"/>
      <c r="V39" s="53"/>
      <c r="W39" s="53"/>
    </row>
    <row r="40" spans="1:23">
      <c r="A40" s="48" t="s">
        <v>104</v>
      </c>
      <c r="B40" s="53"/>
      <c r="C40" s="53">
        <f t="shared" si="36"/>
        <v>172</v>
      </c>
      <c r="D40" s="53">
        <f t="shared" si="38"/>
        <v>148</v>
      </c>
      <c r="E40" s="53">
        <f t="shared" si="39"/>
        <v>24</v>
      </c>
      <c r="F40" s="53">
        <f t="shared" si="40"/>
        <v>0</v>
      </c>
      <c r="G40" s="53">
        <f t="shared" si="41"/>
        <v>0</v>
      </c>
      <c r="H40" s="53"/>
      <c r="I40" s="53"/>
      <c r="J40" s="53"/>
      <c r="N40" s="48" t="s">
        <v>104</v>
      </c>
      <c r="O40" s="53"/>
      <c r="P40" s="53">
        <f t="shared" si="37"/>
        <v>62977</v>
      </c>
      <c r="Q40" s="58">
        <v>54110</v>
      </c>
      <c r="R40" s="53">
        <v>8867</v>
      </c>
      <c r="S40" s="53"/>
      <c r="T40" s="53"/>
      <c r="U40" s="53"/>
      <c r="V40" s="53"/>
      <c r="W40" s="53"/>
    </row>
    <row r="41" spans="1:23">
      <c r="A41" s="48" t="s">
        <v>105</v>
      </c>
      <c r="B41" s="53"/>
      <c r="C41" s="53">
        <f t="shared" si="36"/>
        <v>831</v>
      </c>
      <c r="D41" s="53">
        <f t="shared" si="38"/>
        <v>377</v>
      </c>
      <c r="E41" s="53">
        <f t="shared" si="39"/>
        <v>454</v>
      </c>
      <c r="F41" s="53">
        <f t="shared" si="40"/>
        <v>0</v>
      </c>
      <c r="G41" s="53">
        <f t="shared" si="41"/>
        <v>0</v>
      </c>
      <c r="H41" s="53"/>
      <c r="I41" s="53"/>
      <c r="J41" s="53"/>
      <c r="N41" s="48" t="s">
        <v>105</v>
      </c>
      <c r="O41" s="53"/>
      <c r="P41" s="53">
        <f t="shared" si="37"/>
        <v>303285</v>
      </c>
      <c r="Q41" s="58">
        <v>137517</v>
      </c>
      <c r="R41" s="53">
        <v>165768</v>
      </c>
      <c r="S41" s="53"/>
      <c r="T41" s="53"/>
      <c r="U41" s="53"/>
      <c r="V41" s="53"/>
      <c r="W41" s="53"/>
    </row>
    <row r="42" spans="1:23">
      <c r="A42" s="48" t="s">
        <v>106</v>
      </c>
      <c r="B42" s="53"/>
      <c r="C42" s="53">
        <f t="shared" si="36"/>
        <v>643</v>
      </c>
      <c r="D42" s="53">
        <f t="shared" si="38"/>
        <v>213</v>
      </c>
      <c r="E42" s="53">
        <f t="shared" si="39"/>
        <v>430</v>
      </c>
      <c r="F42" s="53">
        <f t="shared" si="40"/>
        <v>0</v>
      </c>
      <c r="G42" s="53">
        <f t="shared" si="41"/>
        <v>0</v>
      </c>
      <c r="H42" s="53"/>
      <c r="I42" s="53"/>
      <c r="J42" s="53"/>
      <c r="N42" s="48" t="s">
        <v>106</v>
      </c>
      <c r="O42" s="53"/>
      <c r="P42" s="53">
        <f t="shared" si="37"/>
        <v>234467</v>
      </c>
      <c r="Q42" s="58">
        <v>77695</v>
      </c>
      <c r="R42" s="53">
        <v>156772</v>
      </c>
      <c r="S42" s="53"/>
      <c r="T42" s="53"/>
      <c r="U42" s="53"/>
      <c r="V42" s="53"/>
      <c r="W42" s="53"/>
    </row>
    <row r="43" spans="1:23">
      <c r="A43" s="48" t="s">
        <v>107</v>
      </c>
      <c r="B43" s="53"/>
      <c r="C43" s="53">
        <f t="shared" si="36"/>
        <v>752</v>
      </c>
      <c r="D43" s="53">
        <f t="shared" si="38"/>
        <v>438</v>
      </c>
      <c r="E43" s="53">
        <f t="shared" si="39"/>
        <v>314</v>
      </c>
      <c r="F43" s="53">
        <f t="shared" si="40"/>
        <v>0</v>
      </c>
      <c r="G43" s="53">
        <f t="shared" si="41"/>
        <v>0</v>
      </c>
      <c r="H43" s="53"/>
      <c r="I43" s="53"/>
      <c r="J43" s="53"/>
      <c r="N43" s="48" t="s">
        <v>107</v>
      </c>
      <c r="O43" s="53"/>
      <c r="P43" s="53">
        <f t="shared" si="37"/>
        <v>274471</v>
      </c>
      <c r="Q43" s="58">
        <v>159981</v>
      </c>
      <c r="R43" s="53">
        <v>114490</v>
      </c>
      <c r="S43" s="53"/>
      <c r="T43" s="53"/>
      <c r="U43" s="53"/>
      <c r="V43" s="53"/>
      <c r="W43" s="53"/>
    </row>
    <row r="44" spans="1:23">
      <c r="A44" s="48" t="s">
        <v>108</v>
      </c>
      <c r="B44" s="53"/>
      <c r="C44" s="53">
        <f t="shared" si="36"/>
        <v>588</v>
      </c>
      <c r="D44" s="53">
        <f t="shared" si="38"/>
        <v>308</v>
      </c>
      <c r="E44" s="53">
        <f t="shared" si="39"/>
        <v>280</v>
      </c>
      <c r="F44" s="53">
        <f t="shared" si="40"/>
        <v>0</v>
      </c>
      <c r="G44" s="53">
        <f t="shared" si="41"/>
        <v>0</v>
      </c>
      <c r="H44" s="53"/>
      <c r="I44" s="53"/>
      <c r="J44" s="53"/>
      <c r="N44" s="48" t="s">
        <v>108</v>
      </c>
      <c r="O44" s="53"/>
      <c r="P44" s="53">
        <f t="shared" si="37"/>
        <v>214737</v>
      </c>
      <c r="Q44" s="58">
        <v>112542</v>
      </c>
      <c r="R44" s="53">
        <v>102195</v>
      </c>
      <c r="S44" s="53"/>
      <c r="T44" s="53"/>
      <c r="U44" s="53"/>
      <c r="V44" s="53"/>
      <c r="W44" s="53"/>
    </row>
    <row r="45" spans="1:23">
      <c r="A45" s="48" t="s">
        <v>109</v>
      </c>
      <c r="B45" s="53"/>
      <c r="C45" s="53">
        <f t="shared" si="36"/>
        <v>302</v>
      </c>
      <c r="D45" s="53">
        <f t="shared" si="38"/>
        <v>259</v>
      </c>
      <c r="E45" s="53">
        <f t="shared" si="39"/>
        <v>43</v>
      </c>
      <c r="F45" s="53">
        <f t="shared" si="40"/>
        <v>0</v>
      </c>
      <c r="G45" s="53">
        <f t="shared" si="41"/>
        <v>0</v>
      </c>
      <c r="H45" s="53"/>
      <c r="I45" s="53"/>
      <c r="J45" s="53"/>
      <c r="N45" s="48" t="s">
        <v>109</v>
      </c>
      <c r="O45" s="53"/>
      <c r="P45" s="53">
        <f t="shared" si="37"/>
        <v>110221</v>
      </c>
      <c r="Q45" s="58">
        <v>94581</v>
      </c>
      <c r="R45" s="53">
        <v>15640</v>
      </c>
      <c r="S45" s="53"/>
      <c r="T45" s="53"/>
      <c r="U45" s="53"/>
      <c r="V45" s="53"/>
      <c r="W45" s="53"/>
    </row>
    <row r="46" spans="1:23" ht="20.25">
      <c r="A46" s="55"/>
      <c r="B46" s="56"/>
      <c r="C46" s="56"/>
      <c r="D46" s="56"/>
      <c r="E46" s="56"/>
      <c r="F46" s="56"/>
      <c r="G46" s="32"/>
      <c r="H46" s="32"/>
      <c r="I46" s="32"/>
      <c r="J46" s="32"/>
    </row>
    <row r="47" spans="1:23">
      <c r="A47" s="52"/>
      <c r="B47" s="52"/>
      <c r="C47" s="52"/>
      <c r="D47" s="52"/>
      <c r="E47" s="52"/>
      <c r="F47" s="52"/>
      <c r="G47" s="52"/>
      <c r="H47" s="52"/>
      <c r="I47" s="52"/>
      <c r="J47" s="33" t="s">
        <v>111</v>
      </c>
    </row>
    <row r="48" spans="1:23">
      <c r="A48" s="46" t="s">
        <v>112</v>
      </c>
      <c r="B48" s="46" t="s">
        <v>113</v>
      </c>
      <c r="C48" s="46" t="s">
        <v>114</v>
      </c>
      <c r="D48" s="46" t="s">
        <v>15</v>
      </c>
      <c r="E48" s="46" t="s">
        <v>19</v>
      </c>
      <c r="F48" s="46" t="s">
        <v>16</v>
      </c>
      <c r="G48" s="46" t="s">
        <v>115</v>
      </c>
      <c r="H48" s="46" t="s">
        <v>116</v>
      </c>
      <c r="I48" s="46" t="s">
        <v>22</v>
      </c>
      <c r="J48" s="46" t="s">
        <v>117</v>
      </c>
      <c r="N48" s="46" t="s">
        <v>112</v>
      </c>
      <c r="O48" s="46" t="s">
        <v>113</v>
      </c>
      <c r="P48" s="46" t="s">
        <v>114</v>
      </c>
      <c r="Q48" s="46" t="s">
        <v>15</v>
      </c>
      <c r="R48" s="46" t="s">
        <v>19</v>
      </c>
      <c r="S48" s="46" t="s">
        <v>16</v>
      </c>
      <c r="T48" s="46" t="s">
        <v>115</v>
      </c>
      <c r="U48" s="46" t="s">
        <v>116</v>
      </c>
      <c r="V48" s="46" t="s">
        <v>22</v>
      </c>
      <c r="W48" s="46" t="s">
        <v>117</v>
      </c>
    </row>
    <row r="49" spans="1:23">
      <c r="A49" s="47" t="s">
        <v>132</v>
      </c>
      <c r="B49" s="53"/>
      <c r="C49" s="53">
        <f>SUM(D49:I49)</f>
        <v>16449</v>
      </c>
      <c r="D49" s="53">
        <f>SUM(D50:D60)</f>
        <v>10904</v>
      </c>
      <c r="E49" s="53">
        <f>SUM(E50:E60)</f>
        <v>5497</v>
      </c>
      <c r="F49" s="53">
        <f t="shared" ref="F49" si="42">SUM(F50:F60)</f>
        <v>0</v>
      </c>
      <c r="G49" s="53">
        <f t="shared" ref="G49" si="43">SUM(G50:G60)</f>
        <v>48</v>
      </c>
      <c r="H49" s="53">
        <f t="shared" ref="H49" si="44">SUM(H50:H60)</f>
        <v>0</v>
      </c>
      <c r="I49" s="53">
        <f t="shared" ref="I49" si="45">SUM(I50:I60)</f>
        <v>0</v>
      </c>
      <c r="J49" s="53"/>
      <c r="N49" s="47" t="s">
        <v>132</v>
      </c>
      <c r="O49" s="53"/>
      <c r="P49" s="53">
        <f>SUM(Q49:V49)</f>
        <v>6003889</v>
      </c>
      <c r="Q49" s="53">
        <f>SUM(Q50:Q60)</f>
        <v>3980239</v>
      </c>
      <c r="R49" s="53">
        <f>SUM(R50:R60)</f>
        <v>2006445</v>
      </c>
      <c r="S49" s="53">
        <f t="shared" ref="S49" si="46">SUM(S50:S60)</f>
        <v>0</v>
      </c>
      <c r="T49" s="53">
        <f t="shared" ref="T49" si="47">SUM(T50:T60)</f>
        <v>17205</v>
      </c>
      <c r="U49" s="53">
        <f t="shared" ref="U49" si="48">SUM(U50:U60)</f>
        <v>0</v>
      </c>
      <c r="V49" s="53">
        <f t="shared" ref="V49" si="49">SUM(V50:V60)</f>
        <v>0</v>
      </c>
      <c r="W49" s="53"/>
    </row>
    <row r="50" spans="1:23">
      <c r="A50" s="48" t="s">
        <v>99</v>
      </c>
      <c r="B50" s="53"/>
      <c r="C50" s="53">
        <f t="shared" ref="C50:C60" si="50">SUM(D50:I50)</f>
        <v>10192</v>
      </c>
      <c r="D50" s="53">
        <f>ROUND(Q50/365,0)</f>
        <v>7035</v>
      </c>
      <c r="E50" s="53">
        <f>ROUND(R50/365,0)</f>
        <v>3119</v>
      </c>
      <c r="F50" s="53">
        <f>ROUND(S50/365,0)</f>
        <v>0</v>
      </c>
      <c r="G50" s="53">
        <f>ROUND(T50/365,0)</f>
        <v>38</v>
      </c>
      <c r="H50" s="53">
        <v>0</v>
      </c>
      <c r="I50" s="53">
        <v>0</v>
      </c>
      <c r="J50" s="53"/>
      <c r="N50" s="48" t="s">
        <v>99</v>
      </c>
      <c r="O50" s="53"/>
      <c r="P50" s="53">
        <f t="shared" ref="P50:P60" si="51">SUM(Q50:V50)</f>
        <v>3719807</v>
      </c>
      <c r="Q50" s="58">
        <v>2567761</v>
      </c>
      <c r="R50" s="58">
        <v>1138338</v>
      </c>
      <c r="S50" s="58"/>
      <c r="T50" s="58">
        <v>13708</v>
      </c>
      <c r="U50" s="53"/>
      <c r="V50" s="53"/>
      <c r="W50" s="53"/>
    </row>
    <row r="51" spans="1:23">
      <c r="A51" s="48" t="s">
        <v>100</v>
      </c>
      <c r="B51" s="53"/>
      <c r="C51" s="53">
        <f t="shared" si="50"/>
        <v>2275</v>
      </c>
      <c r="D51" s="53">
        <f t="shared" ref="D51:D60" si="52">ROUND(Q51/365,0)</f>
        <v>1482</v>
      </c>
      <c r="E51" s="53">
        <f t="shared" ref="E51:E60" si="53">ROUND(R51/365,0)</f>
        <v>783</v>
      </c>
      <c r="F51" s="53">
        <f t="shared" ref="F51:F60" si="54">ROUND(S51/365,0)</f>
        <v>0</v>
      </c>
      <c r="G51" s="53">
        <f t="shared" ref="G51:G60" si="55">ROUND(T51/365,0)</f>
        <v>10</v>
      </c>
      <c r="H51" s="53">
        <v>0</v>
      </c>
      <c r="I51" s="53">
        <v>0</v>
      </c>
      <c r="J51" s="53"/>
      <c r="N51" s="48" t="s">
        <v>100</v>
      </c>
      <c r="O51" s="53"/>
      <c r="P51" s="53">
        <f t="shared" si="51"/>
        <v>830433</v>
      </c>
      <c r="Q51" s="58">
        <v>540997</v>
      </c>
      <c r="R51" s="58">
        <v>285939</v>
      </c>
      <c r="S51" s="58"/>
      <c r="T51" s="58">
        <v>3497</v>
      </c>
      <c r="U51" s="53"/>
      <c r="V51" s="53"/>
      <c r="W51" s="53"/>
    </row>
    <row r="52" spans="1:23">
      <c r="A52" s="48" t="s">
        <v>101</v>
      </c>
      <c r="B52" s="53"/>
      <c r="C52" s="53">
        <f t="shared" si="50"/>
        <v>643</v>
      </c>
      <c r="D52" s="53">
        <f t="shared" si="52"/>
        <v>585</v>
      </c>
      <c r="E52" s="53">
        <f t="shared" si="53"/>
        <v>58</v>
      </c>
      <c r="F52" s="53">
        <f t="shared" si="54"/>
        <v>0</v>
      </c>
      <c r="G52" s="53">
        <f t="shared" si="55"/>
        <v>0</v>
      </c>
      <c r="H52" s="53"/>
      <c r="I52" s="53"/>
      <c r="J52" s="53"/>
      <c r="N52" s="48" t="s">
        <v>101</v>
      </c>
      <c r="O52" s="53"/>
      <c r="P52" s="53">
        <f t="shared" si="51"/>
        <v>234953</v>
      </c>
      <c r="Q52" s="58">
        <v>213644</v>
      </c>
      <c r="R52" s="58">
        <v>21309</v>
      </c>
      <c r="S52" s="58"/>
      <c r="T52" s="58"/>
      <c r="U52" s="53"/>
      <c r="V52" s="53"/>
      <c r="W52" s="53"/>
    </row>
    <row r="53" spans="1:23">
      <c r="A53" s="48" t="s">
        <v>102</v>
      </c>
      <c r="B53" s="53"/>
      <c r="C53" s="53">
        <f t="shared" si="50"/>
        <v>11</v>
      </c>
      <c r="D53" s="53">
        <f t="shared" si="52"/>
        <v>10</v>
      </c>
      <c r="E53" s="53">
        <f t="shared" si="53"/>
        <v>1</v>
      </c>
      <c r="F53" s="53">
        <f t="shared" si="54"/>
        <v>0</v>
      </c>
      <c r="G53" s="53">
        <f t="shared" si="55"/>
        <v>0</v>
      </c>
      <c r="H53" s="53"/>
      <c r="I53" s="53"/>
      <c r="J53" s="53"/>
      <c r="N53" s="48" t="s">
        <v>102</v>
      </c>
      <c r="O53" s="53"/>
      <c r="P53" s="53">
        <f t="shared" si="51"/>
        <v>4174</v>
      </c>
      <c r="Q53" s="57">
        <v>3752</v>
      </c>
      <c r="R53" s="58">
        <v>422</v>
      </c>
      <c r="S53" s="58"/>
      <c r="T53" s="58"/>
      <c r="U53" s="53"/>
      <c r="V53" s="53"/>
      <c r="W53" s="53"/>
    </row>
    <row r="54" spans="1:23">
      <c r="A54" s="48" t="s">
        <v>103</v>
      </c>
      <c r="B54" s="53"/>
      <c r="C54" s="53">
        <f t="shared" si="50"/>
        <v>329</v>
      </c>
      <c r="D54" s="53">
        <f t="shared" si="52"/>
        <v>277</v>
      </c>
      <c r="E54" s="53">
        <f t="shared" si="53"/>
        <v>52</v>
      </c>
      <c r="F54" s="53">
        <f t="shared" si="54"/>
        <v>0</v>
      </c>
      <c r="G54" s="53">
        <f t="shared" si="55"/>
        <v>0</v>
      </c>
      <c r="H54" s="53"/>
      <c r="I54" s="53"/>
      <c r="J54" s="53"/>
      <c r="N54" s="48" t="s">
        <v>103</v>
      </c>
      <c r="O54" s="53"/>
      <c r="P54" s="53">
        <f t="shared" si="51"/>
        <v>119731</v>
      </c>
      <c r="Q54" s="58">
        <v>100931</v>
      </c>
      <c r="R54" s="58">
        <v>18800</v>
      </c>
      <c r="S54" s="58"/>
      <c r="T54" s="58"/>
      <c r="U54" s="53"/>
      <c r="V54" s="53"/>
      <c r="W54" s="53"/>
    </row>
    <row r="55" spans="1:23">
      <c r="A55" s="48" t="s">
        <v>104</v>
      </c>
      <c r="B55" s="53"/>
      <c r="C55" s="53">
        <f t="shared" si="50"/>
        <v>179</v>
      </c>
      <c r="D55" s="53">
        <f t="shared" si="52"/>
        <v>161</v>
      </c>
      <c r="E55" s="53">
        <f t="shared" si="53"/>
        <v>18</v>
      </c>
      <c r="F55" s="53">
        <f t="shared" si="54"/>
        <v>0</v>
      </c>
      <c r="G55" s="53">
        <f t="shared" si="55"/>
        <v>0</v>
      </c>
      <c r="H55" s="53"/>
      <c r="I55" s="53"/>
      <c r="J55" s="53"/>
      <c r="N55" s="48" t="s">
        <v>104</v>
      </c>
      <c r="O55" s="53"/>
      <c r="P55" s="53">
        <f t="shared" si="51"/>
        <v>65415</v>
      </c>
      <c r="Q55" s="58">
        <v>58700</v>
      </c>
      <c r="R55" s="58">
        <v>6715</v>
      </c>
      <c r="S55" s="58"/>
      <c r="T55" s="58"/>
      <c r="U55" s="53"/>
      <c r="V55" s="53"/>
      <c r="W55" s="53"/>
    </row>
    <row r="56" spans="1:23">
      <c r="A56" s="48" t="s">
        <v>105</v>
      </c>
      <c r="B56" s="53"/>
      <c r="C56" s="53">
        <f t="shared" si="50"/>
        <v>848</v>
      </c>
      <c r="D56" s="53">
        <f t="shared" si="52"/>
        <v>368</v>
      </c>
      <c r="E56" s="53">
        <f t="shared" si="53"/>
        <v>480</v>
      </c>
      <c r="F56" s="53">
        <f t="shared" si="54"/>
        <v>0</v>
      </c>
      <c r="G56" s="53">
        <f t="shared" si="55"/>
        <v>0</v>
      </c>
      <c r="H56" s="53"/>
      <c r="I56" s="53"/>
      <c r="J56" s="53"/>
      <c r="N56" s="48" t="s">
        <v>105</v>
      </c>
      <c r="O56" s="53"/>
      <c r="P56" s="53">
        <f t="shared" si="51"/>
        <v>309356</v>
      </c>
      <c r="Q56" s="58">
        <v>134288</v>
      </c>
      <c r="R56" s="58">
        <v>175068</v>
      </c>
      <c r="S56" s="58"/>
      <c r="T56" s="58"/>
      <c r="U56" s="53"/>
      <c r="V56" s="53"/>
      <c r="W56" s="53"/>
    </row>
    <row r="57" spans="1:23">
      <c r="A57" s="48" t="s">
        <v>106</v>
      </c>
      <c r="B57" s="53"/>
      <c r="C57" s="53">
        <f t="shared" si="50"/>
        <v>584</v>
      </c>
      <c r="D57" s="53">
        <f t="shared" si="52"/>
        <v>186</v>
      </c>
      <c r="E57" s="53">
        <f t="shared" si="53"/>
        <v>398</v>
      </c>
      <c r="F57" s="53">
        <f t="shared" si="54"/>
        <v>0</v>
      </c>
      <c r="G57" s="53">
        <f t="shared" si="55"/>
        <v>0</v>
      </c>
      <c r="H57" s="53"/>
      <c r="I57" s="53"/>
      <c r="J57" s="53"/>
      <c r="N57" s="48" t="s">
        <v>106</v>
      </c>
      <c r="O57" s="53"/>
      <c r="P57" s="53">
        <f t="shared" si="51"/>
        <v>213186</v>
      </c>
      <c r="Q57" s="58">
        <v>67999</v>
      </c>
      <c r="R57" s="58">
        <v>145187</v>
      </c>
      <c r="S57" s="58"/>
      <c r="T57" s="58"/>
      <c r="U57" s="53"/>
      <c r="V57" s="53"/>
      <c r="W57" s="53"/>
    </row>
    <row r="58" spans="1:23">
      <c r="A58" s="48" t="s">
        <v>107</v>
      </c>
      <c r="B58" s="53"/>
      <c r="C58" s="53">
        <f t="shared" si="50"/>
        <v>727</v>
      </c>
      <c r="D58" s="53">
        <f t="shared" si="52"/>
        <v>407</v>
      </c>
      <c r="E58" s="53">
        <f t="shared" si="53"/>
        <v>320</v>
      </c>
      <c r="F58" s="53">
        <f t="shared" si="54"/>
        <v>0</v>
      </c>
      <c r="G58" s="53">
        <f t="shared" si="55"/>
        <v>0</v>
      </c>
      <c r="H58" s="53"/>
      <c r="I58" s="53"/>
      <c r="J58" s="53"/>
      <c r="N58" s="48" t="s">
        <v>107</v>
      </c>
      <c r="O58" s="53"/>
      <c r="P58" s="53">
        <f t="shared" si="51"/>
        <v>265446</v>
      </c>
      <c r="Q58" s="58">
        <v>148484</v>
      </c>
      <c r="R58" s="53">
        <v>116962</v>
      </c>
      <c r="S58" s="53"/>
      <c r="T58" s="53"/>
      <c r="U58" s="53"/>
      <c r="V58" s="53"/>
      <c r="W58" s="53"/>
    </row>
    <row r="59" spans="1:23">
      <c r="A59" s="48" t="s">
        <v>108</v>
      </c>
      <c r="B59" s="53"/>
      <c r="C59" s="53">
        <f t="shared" si="50"/>
        <v>475</v>
      </c>
      <c r="D59" s="53">
        <f t="shared" si="52"/>
        <v>241</v>
      </c>
      <c r="E59" s="53">
        <f t="shared" si="53"/>
        <v>234</v>
      </c>
      <c r="F59" s="53">
        <f t="shared" si="54"/>
        <v>0</v>
      </c>
      <c r="G59" s="53">
        <f t="shared" si="55"/>
        <v>0</v>
      </c>
      <c r="H59" s="53"/>
      <c r="I59" s="53"/>
      <c r="J59" s="53"/>
      <c r="N59" s="48" t="s">
        <v>108</v>
      </c>
      <c r="O59" s="53"/>
      <c r="P59" s="53">
        <f t="shared" si="51"/>
        <v>173371</v>
      </c>
      <c r="Q59" s="58">
        <v>88076</v>
      </c>
      <c r="R59" s="53">
        <v>85295</v>
      </c>
      <c r="S59" s="53"/>
      <c r="T59" s="53"/>
      <c r="U59" s="53"/>
      <c r="V59" s="53"/>
      <c r="W59" s="53"/>
    </row>
    <row r="60" spans="1:23">
      <c r="A60" s="48" t="s">
        <v>109</v>
      </c>
      <c r="B60" s="53"/>
      <c r="C60" s="53">
        <f t="shared" si="50"/>
        <v>186</v>
      </c>
      <c r="D60" s="53">
        <f t="shared" si="52"/>
        <v>152</v>
      </c>
      <c r="E60" s="53">
        <f t="shared" si="53"/>
        <v>34</v>
      </c>
      <c r="F60" s="53">
        <f t="shared" si="54"/>
        <v>0</v>
      </c>
      <c r="G60" s="53">
        <f t="shared" si="55"/>
        <v>0</v>
      </c>
      <c r="H60" s="53"/>
      <c r="I60" s="53"/>
      <c r="J60" s="53"/>
      <c r="N60" s="48" t="s">
        <v>109</v>
      </c>
      <c r="O60" s="53"/>
      <c r="P60" s="53">
        <f t="shared" si="51"/>
        <v>68017</v>
      </c>
      <c r="Q60" s="58">
        <v>55607</v>
      </c>
      <c r="R60" s="53">
        <v>12410</v>
      </c>
      <c r="S60" s="53"/>
      <c r="T60" s="53"/>
      <c r="U60" s="53"/>
      <c r="V60" s="53"/>
      <c r="W60" s="53"/>
    </row>
    <row r="61" spans="1:23">
      <c r="A61" s="59"/>
      <c r="B61" s="29"/>
      <c r="C61" s="29"/>
      <c r="D61" s="60"/>
      <c r="E61" s="29"/>
      <c r="F61" s="29"/>
      <c r="G61" s="29"/>
      <c r="H61" s="29"/>
      <c r="I61" s="29"/>
      <c r="J61" s="29"/>
      <c r="N61" s="59"/>
      <c r="O61" s="29"/>
      <c r="P61" s="29"/>
      <c r="Q61" s="60"/>
      <c r="R61" s="29"/>
      <c r="S61" s="29"/>
      <c r="T61" s="29"/>
      <c r="U61" s="29"/>
      <c r="V61" s="29"/>
      <c r="W61" s="29"/>
    </row>
    <row r="62" spans="1:23">
      <c r="A62" s="52"/>
      <c r="B62" s="52"/>
      <c r="C62" s="52"/>
      <c r="D62" s="52"/>
      <c r="E62" s="52"/>
      <c r="F62" s="52"/>
      <c r="G62" s="52"/>
      <c r="H62" s="52"/>
      <c r="I62" s="52"/>
      <c r="J62" s="33" t="s">
        <v>111</v>
      </c>
      <c r="N62" s="52"/>
      <c r="O62" s="52"/>
      <c r="P62" s="52"/>
      <c r="Q62" s="52"/>
      <c r="R62" s="52"/>
      <c r="S62" s="52"/>
      <c r="T62" s="52"/>
      <c r="U62" s="52"/>
      <c r="V62" s="52"/>
      <c r="W62" s="33" t="s">
        <v>111</v>
      </c>
    </row>
    <row r="63" spans="1:23">
      <c r="A63" s="46" t="s">
        <v>112</v>
      </c>
      <c r="B63" s="46" t="s">
        <v>113</v>
      </c>
      <c r="C63" s="46" t="s">
        <v>114</v>
      </c>
      <c r="D63" s="46" t="s">
        <v>15</v>
      </c>
      <c r="E63" s="46" t="s">
        <v>19</v>
      </c>
      <c r="F63" s="46" t="s">
        <v>16</v>
      </c>
      <c r="G63" s="46" t="s">
        <v>115</v>
      </c>
      <c r="H63" s="46" t="s">
        <v>116</v>
      </c>
      <c r="I63" s="46" t="s">
        <v>22</v>
      </c>
      <c r="J63" s="46" t="s">
        <v>117</v>
      </c>
      <c r="N63" s="46" t="s">
        <v>112</v>
      </c>
      <c r="O63" s="46" t="s">
        <v>113</v>
      </c>
      <c r="P63" s="46" t="s">
        <v>114</v>
      </c>
      <c r="Q63" s="46" t="s">
        <v>15</v>
      </c>
      <c r="R63" s="46" t="s">
        <v>19</v>
      </c>
      <c r="S63" s="46" t="s">
        <v>16</v>
      </c>
      <c r="T63" s="46" t="s">
        <v>115</v>
      </c>
      <c r="U63" s="46" t="s">
        <v>116</v>
      </c>
      <c r="V63" s="46" t="s">
        <v>22</v>
      </c>
      <c r="W63" s="46" t="s">
        <v>117</v>
      </c>
    </row>
    <row r="64" spans="1:23">
      <c r="A64" s="47" t="s">
        <v>133</v>
      </c>
      <c r="B64" s="53"/>
      <c r="C64" s="53">
        <f>SUM(D64:I64)</f>
        <v>12993</v>
      </c>
      <c r="D64" s="53">
        <f>SUM(D65:D75)</f>
        <v>6238</v>
      </c>
      <c r="E64" s="53">
        <f>SUM(E65:E75)</f>
        <v>6717</v>
      </c>
      <c r="F64" s="53">
        <f t="shared" ref="F64" si="56">SUM(F65:F75)</f>
        <v>0</v>
      </c>
      <c r="G64" s="53">
        <f t="shared" ref="G64" si="57">SUM(G65:G75)</f>
        <v>38</v>
      </c>
      <c r="H64" s="53">
        <f t="shared" ref="H64" si="58">SUM(H65:H75)</f>
        <v>0</v>
      </c>
      <c r="I64" s="53">
        <f t="shared" ref="I64" si="59">SUM(I65:I75)</f>
        <v>0</v>
      </c>
      <c r="J64" s="53"/>
      <c r="N64" s="47" t="s">
        <v>133</v>
      </c>
      <c r="O64" s="53"/>
      <c r="P64" s="53">
        <f>SUM(Q64:V64)</f>
        <v>4743000</v>
      </c>
      <c r="Q64" s="53">
        <f>SUM(Q65:Q75)</f>
        <v>2277000</v>
      </c>
      <c r="R64" s="53">
        <f>SUM(R65:R75)</f>
        <v>2452000</v>
      </c>
      <c r="S64" s="53">
        <f t="shared" ref="S64" si="60">SUM(S65:S75)</f>
        <v>0</v>
      </c>
      <c r="T64" s="53">
        <f t="shared" ref="T64" si="61">SUM(T65:T75)</f>
        <v>14000</v>
      </c>
      <c r="U64" s="53">
        <f t="shared" ref="U64" si="62">SUM(U65:U75)</f>
        <v>0</v>
      </c>
      <c r="V64" s="53">
        <f t="shared" ref="V64" si="63">SUM(V65:V75)</f>
        <v>0</v>
      </c>
      <c r="W64" s="53"/>
    </row>
    <row r="65" spans="1:34">
      <c r="A65" s="48" t="s">
        <v>99</v>
      </c>
      <c r="B65" s="53"/>
      <c r="C65" s="53">
        <f t="shared" ref="C65:C75" si="64">SUM(D65:I65)</f>
        <v>8835</v>
      </c>
      <c r="D65" s="53">
        <f>ROUND(Q65/365,0)</f>
        <v>4586</v>
      </c>
      <c r="E65" s="53">
        <f>ROUND(R65/365,0)</f>
        <v>4219</v>
      </c>
      <c r="F65" s="53">
        <f>ROUND(S65/365,0)</f>
        <v>0</v>
      </c>
      <c r="G65" s="53">
        <f>ROUND(T65/365,0)</f>
        <v>30</v>
      </c>
      <c r="H65" s="53">
        <v>0</v>
      </c>
      <c r="I65" s="53">
        <v>0</v>
      </c>
      <c r="J65" s="53"/>
      <c r="N65" s="48" t="s">
        <v>99</v>
      </c>
      <c r="O65" s="53"/>
      <c r="P65" s="53">
        <f t="shared" ref="P65:P75" si="65">SUM(Q65:V65)</f>
        <v>3225000</v>
      </c>
      <c r="Q65" s="58">
        <v>1674000</v>
      </c>
      <c r="R65" s="58">
        <v>1540000</v>
      </c>
      <c r="S65" s="58"/>
      <c r="T65" s="58">
        <v>11000</v>
      </c>
      <c r="U65" s="53"/>
      <c r="V65" s="53"/>
      <c r="W65" s="53"/>
    </row>
    <row r="66" spans="1:34">
      <c r="A66" s="48" t="s">
        <v>100</v>
      </c>
      <c r="B66" s="53"/>
      <c r="C66" s="53">
        <f t="shared" si="64"/>
        <v>1953</v>
      </c>
      <c r="D66" s="53">
        <f t="shared" ref="D66:D75" si="66">ROUND(Q66/365,0)</f>
        <v>978</v>
      </c>
      <c r="E66" s="53">
        <f t="shared" ref="E66:E75" si="67">ROUND(R66/365,0)</f>
        <v>967</v>
      </c>
      <c r="F66" s="53">
        <f t="shared" ref="F66:F75" si="68">ROUND(S66/365,0)</f>
        <v>0</v>
      </c>
      <c r="G66" s="53">
        <f t="shared" ref="G66:G75" si="69">ROUND(T66/365,0)</f>
        <v>8</v>
      </c>
      <c r="H66" s="53">
        <v>0</v>
      </c>
      <c r="I66" s="53">
        <v>0</v>
      </c>
      <c r="J66" s="53"/>
      <c r="N66" s="48" t="s">
        <v>100</v>
      </c>
      <c r="O66" s="53"/>
      <c r="P66" s="53">
        <f t="shared" si="65"/>
        <v>713000</v>
      </c>
      <c r="Q66" s="58">
        <v>357000</v>
      </c>
      <c r="R66" s="58">
        <v>353000</v>
      </c>
      <c r="S66" s="58"/>
      <c r="T66" s="58">
        <v>3000</v>
      </c>
      <c r="U66" s="53"/>
      <c r="V66" s="53"/>
      <c r="W66" s="53"/>
    </row>
    <row r="67" spans="1:34">
      <c r="A67" s="48" t="s">
        <v>101</v>
      </c>
      <c r="B67" s="53"/>
      <c r="C67" s="53">
        <f t="shared" si="64"/>
        <v>93</v>
      </c>
      <c r="D67" s="53">
        <f t="shared" si="66"/>
        <v>82</v>
      </c>
      <c r="E67" s="53">
        <f t="shared" si="67"/>
        <v>11</v>
      </c>
      <c r="F67" s="53">
        <f t="shared" si="68"/>
        <v>0</v>
      </c>
      <c r="G67" s="53">
        <f t="shared" si="69"/>
        <v>0</v>
      </c>
      <c r="H67" s="53"/>
      <c r="I67" s="53"/>
      <c r="J67" s="53"/>
      <c r="N67" s="48" t="s">
        <v>101</v>
      </c>
      <c r="O67" s="53"/>
      <c r="P67" s="53">
        <f t="shared" si="65"/>
        <v>34000</v>
      </c>
      <c r="Q67" s="58">
        <v>30000</v>
      </c>
      <c r="R67" s="58">
        <v>4000</v>
      </c>
      <c r="S67" s="58"/>
      <c r="T67" s="58"/>
      <c r="U67" s="53"/>
      <c r="V67" s="53"/>
      <c r="W67" s="53"/>
    </row>
    <row r="68" spans="1:34">
      <c r="A68" s="48" t="s">
        <v>102</v>
      </c>
      <c r="B68" s="53"/>
      <c r="C68" s="53">
        <f t="shared" si="64"/>
        <v>0</v>
      </c>
      <c r="D68" s="53">
        <f t="shared" si="66"/>
        <v>0</v>
      </c>
      <c r="E68" s="53">
        <f t="shared" si="67"/>
        <v>0</v>
      </c>
      <c r="F68" s="53">
        <f t="shared" si="68"/>
        <v>0</v>
      </c>
      <c r="G68" s="53">
        <f t="shared" si="69"/>
        <v>0</v>
      </c>
      <c r="H68" s="53"/>
      <c r="I68" s="53"/>
      <c r="J68" s="53"/>
      <c r="N68" s="48" t="s">
        <v>102</v>
      </c>
      <c r="O68" s="53"/>
      <c r="P68" s="53">
        <f t="shared" si="65"/>
        <v>0</v>
      </c>
      <c r="Q68" s="57"/>
      <c r="R68" s="58"/>
      <c r="S68" s="58"/>
      <c r="T68" s="58"/>
      <c r="U68" s="53"/>
      <c r="V68" s="53"/>
      <c r="W68" s="53"/>
    </row>
    <row r="69" spans="1:34">
      <c r="A69" s="48" t="s">
        <v>103</v>
      </c>
      <c r="B69" s="53"/>
      <c r="C69" s="53">
        <f t="shared" si="64"/>
        <v>30</v>
      </c>
      <c r="D69" s="53">
        <f t="shared" si="66"/>
        <v>5</v>
      </c>
      <c r="E69" s="53">
        <f t="shared" si="67"/>
        <v>25</v>
      </c>
      <c r="F69" s="53">
        <f t="shared" si="68"/>
        <v>0</v>
      </c>
      <c r="G69" s="53">
        <f t="shared" si="69"/>
        <v>0</v>
      </c>
      <c r="H69" s="53"/>
      <c r="I69" s="53"/>
      <c r="J69" s="53"/>
      <c r="N69" s="48" t="s">
        <v>103</v>
      </c>
      <c r="O69" s="53"/>
      <c r="P69" s="53">
        <f t="shared" si="65"/>
        <v>11000</v>
      </c>
      <c r="Q69" s="58">
        <v>2000</v>
      </c>
      <c r="R69" s="58">
        <v>9000</v>
      </c>
      <c r="S69" s="58"/>
      <c r="T69" s="58"/>
      <c r="U69" s="53"/>
      <c r="V69" s="53"/>
      <c r="W69" s="53"/>
    </row>
    <row r="70" spans="1:34">
      <c r="A70" s="48" t="s">
        <v>104</v>
      </c>
      <c r="B70" s="53"/>
      <c r="C70" s="53">
        <f t="shared" si="64"/>
        <v>32</v>
      </c>
      <c r="D70" s="53">
        <f t="shared" si="66"/>
        <v>16</v>
      </c>
      <c r="E70" s="53">
        <f t="shared" si="67"/>
        <v>16</v>
      </c>
      <c r="F70" s="53">
        <f t="shared" si="68"/>
        <v>0</v>
      </c>
      <c r="G70" s="53">
        <f t="shared" si="69"/>
        <v>0</v>
      </c>
      <c r="H70" s="53"/>
      <c r="I70" s="53"/>
      <c r="J70" s="53"/>
      <c r="N70" s="48" t="s">
        <v>104</v>
      </c>
      <c r="O70" s="53"/>
      <c r="P70" s="53">
        <f t="shared" si="65"/>
        <v>12000</v>
      </c>
      <c r="Q70" s="58">
        <v>6000</v>
      </c>
      <c r="R70" s="58">
        <v>6000</v>
      </c>
      <c r="S70" s="58"/>
      <c r="T70" s="58"/>
      <c r="U70" s="53"/>
      <c r="V70" s="53"/>
      <c r="W70" s="53"/>
    </row>
    <row r="71" spans="1:34">
      <c r="A71" s="48" t="s">
        <v>105</v>
      </c>
      <c r="B71" s="53"/>
      <c r="C71" s="53">
        <f t="shared" si="64"/>
        <v>959</v>
      </c>
      <c r="D71" s="53">
        <f t="shared" si="66"/>
        <v>118</v>
      </c>
      <c r="E71" s="53">
        <f t="shared" si="67"/>
        <v>841</v>
      </c>
      <c r="F71" s="53">
        <f t="shared" si="68"/>
        <v>0</v>
      </c>
      <c r="G71" s="53">
        <f t="shared" si="69"/>
        <v>0</v>
      </c>
      <c r="H71" s="53"/>
      <c r="I71" s="53"/>
      <c r="J71" s="53"/>
      <c r="N71" s="48" t="s">
        <v>105</v>
      </c>
      <c r="O71" s="53"/>
      <c r="P71" s="53">
        <f t="shared" si="65"/>
        <v>350000</v>
      </c>
      <c r="Q71" s="58">
        <v>43000</v>
      </c>
      <c r="R71" s="58">
        <v>307000</v>
      </c>
      <c r="S71" s="58"/>
      <c r="T71" s="58"/>
      <c r="U71" s="53"/>
      <c r="V71" s="53"/>
      <c r="W71" s="53"/>
    </row>
    <row r="72" spans="1:34">
      <c r="A72" s="48" t="s">
        <v>106</v>
      </c>
      <c r="B72" s="53"/>
      <c r="C72" s="53">
        <f t="shared" si="64"/>
        <v>247</v>
      </c>
      <c r="D72" s="53">
        <f t="shared" si="66"/>
        <v>74</v>
      </c>
      <c r="E72" s="53">
        <f t="shared" si="67"/>
        <v>173</v>
      </c>
      <c r="F72" s="53">
        <f t="shared" si="68"/>
        <v>0</v>
      </c>
      <c r="G72" s="53">
        <f t="shared" si="69"/>
        <v>0</v>
      </c>
      <c r="H72" s="53"/>
      <c r="I72" s="53"/>
      <c r="J72" s="53"/>
      <c r="N72" s="48" t="s">
        <v>106</v>
      </c>
      <c r="O72" s="53"/>
      <c r="P72" s="53">
        <f t="shared" si="65"/>
        <v>90000</v>
      </c>
      <c r="Q72" s="58">
        <v>27000</v>
      </c>
      <c r="R72" s="58">
        <v>63000</v>
      </c>
      <c r="S72" s="58"/>
      <c r="T72" s="58"/>
      <c r="U72" s="53"/>
      <c r="V72" s="53"/>
      <c r="W72" s="53"/>
    </row>
    <row r="73" spans="1:34">
      <c r="A73" s="48" t="s">
        <v>107</v>
      </c>
      <c r="B73" s="53"/>
      <c r="C73" s="53">
        <f t="shared" si="64"/>
        <v>452</v>
      </c>
      <c r="D73" s="53">
        <f t="shared" si="66"/>
        <v>225</v>
      </c>
      <c r="E73" s="53">
        <f t="shared" si="67"/>
        <v>227</v>
      </c>
      <c r="F73" s="53">
        <f t="shared" si="68"/>
        <v>0</v>
      </c>
      <c r="G73" s="53">
        <f t="shared" si="69"/>
        <v>0</v>
      </c>
      <c r="H73" s="53"/>
      <c r="I73" s="53"/>
      <c r="J73" s="53"/>
      <c r="N73" s="48" t="s">
        <v>107</v>
      </c>
      <c r="O73" s="53"/>
      <c r="P73" s="53">
        <f t="shared" si="65"/>
        <v>165000</v>
      </c>
      <c r="Q73" s="58">
        <v>82000</v>
      </c>
      <c r="R73" s="53">
        <v>83000</v>
      </c>
      <c r="S73" s="53"/>
      <c r="T73" s="53"/>
      <c r="U73" s="53"/>
      <c r="V73" s="53"/>
      <c r="W73" s="53"/>
    </row>
    <row r="74" spans="1:34">
      <c r="A74" s="48" t="s">
        <v>108</v>
      </c>
      <c r="B74" s="53"/>
      <c r="C74" s="53">
        <f t="shared" si="64"/>
        <v>315</v>
      </c>
      <c r="D74" s="53">
        <f t="shared" si="66"/>
        <v>99</v>
      </c>
      <c r="E74" s="53">
        <f t="shared" si="67"/>
        <v>216</v>
      </c>
      <c r="F74" s="53">
        <f t="shared" si="68"/>
        <v>0</v>
      </c>
      <c r="G74" s="53">
        <f t="shared" si="69"/>
        <v>0</v>
      </c>
      <c r="H74" s="53"/>
      <c r="I74" s="53"/>
      <c r="J74" s="53"/>
      <c r="N74" s="48" t="s">
        <v>108</v>
      </c>
      <c r="O74" s="53"/>
      <c r="P74" s="53">
        <f t="shared" si="65"/>
        <v>115000</v>
      </c>
      <c r="Q74" s="58">
        <v>36000</v>
      </c>
      <c r="R74" s="53">
        <v>79000</v>
      </c>
      <c r="S74" s="53"/>
      <c r="T74" s="53"/>
      <c r="U74" s="53"/>
      <c r="V74" s="53"/>
      <c r="W74" s="53"/>
    </row>
    <row r="75" spans="1:34">
      <c r="A75" s="48" t="s">
        <v>109</v>
      </c>
      <c r="B75" s="53"/>
      <c r="C75" s="53">
        <f t="shared" si="64"/>
        <v>77</v>
      </c>
      <c r="D75" s="53">
        <f t="shared" si="66"/>
        <v>55</v>
      </c>
      <c r="E75" s="53">
        <f t="shared" si="67"/>
        <v>22</v>
      </c>
      <c r="F75" s="53">
        <f t="shared" si="68"/>
        <v>0</v>
      </c>
      <c r="G75" s="53">
        <f t="shared" si="69"/>
        <v>0</v>
      </c>
      <c r="H75" s="53"/>
      <c r="I75" s="53"/>
      <c r="J75" s="53"/>
      <c r="N75" s="48" t="s">
        <v>109</v>
      </c>
      <c r="O75" s="53"/>
      <c r="P75" s="53">
        <f t="shared" si="65"/>
        <v>28000</v>
      </c>
      <c r="Q75" s="58">
        <v>20000</v>
      </c>
      <c r="R75" s="53">
        <v>8000</v>
      </c>
      <c r="S75" s="53"/>
      <c r="T75" s="53"/>
      <c r="U75" s="53"/>
      <c r="V75" s="53"/>
      <c r="W75" s="53"/>
    </row>
    <row r="76" spans="1:34">
      <c r="A76" s="59"/>
      <c r="B76" s="29"/>
      <c r="C76" s="29"/>
      <c r="D76" s="60"/>
      <c r="E76" s="29"/>
      <c r="F76" s="29"/>
      <c r="G76" s="29"/>
      <c r="H76" s="29"/>
      <c r="I76" s="29"/>
      <c r="J76" s="29"/>
      <c r="N76" s="59"/>
      <c r="O76" s="29"/>
      <c r="P76" s="29"/>
      <c r="Q76" s="60"/>
      <c r="R76" s="29"/>
      <c r="S76" s="29"/>
      <c r="T76" s="29"/>
      <c r="U76" s="29"/>
      <c r="V76" s="29"/>
      <c r="W76" s="29"/>
    </row>
    <row r="77" spans="1:34">
      <c r="A77" s="52"/>
      <c r="B77" s="52"/>
      <c r="C77" s="52"/>
      <c r="D77" s="52"/>
      <c r="E77" s="52"/>
      <c r="F77" s="52"/>
      <c r="G77" s="52"/>
      <c r="H77" s="52"/>
      <c r="I77" s="52"/>
      <c r="J77" s="33" t="s">
        <v>111</v>
      </c>
      <c r="N77" s="52"/>
      <c r="O77" s="52"/>
      <c r="P77" s="52"/>
      <c r="Q77" s="52"/>
      <c r="R77" s="52"/>
      <c r="S77" s="52"/>
      <c r="T77" s="52"/>
      <c r="U77" s="52"/>
      <c r="V77" s="52"/>
      <c r="W77" s="33" t="s">
        <v>111</v>
      </c>
    </row>
    <row r="78" spans="1:34">
      <c r="A78" s="46" t="s">
        <v>112</v>
      </c>
      <c r="B78" s="46" t="s">
        <v>113</v>
      </c>
      <c r="C78" s="46" t="s">
        <v>114</v>
      </c>
      <c r="D78" s="46" t="s">
        <v>15</v>
      </c>
      <c r="E78" s="46" t="s">
        <v>19</v>
      </c>
      <c r="F78" s="46" t="s">
        <v>16</v>
      </c>
      <c r="G78" s="46" t="s">
        <v>115</v>
      </c>
      <c r="H78" s="46" t="s">
        <v>116</v>
      </c>
      <c r="I78" s="46" t="s">
        <v>22</v>
      </c>
      <c r="J78" s="46" t="s">
        <v>117</v>
      </c>
      <c r="N78" s="46" t="s">
        <v>112</v>
      </c>
      <c r="O78" s="46" t="s">
        <v>113</v>
      </c>
      <c r="P78" s="46" t="s">
        <v>114</v>
      </c>
      <c r="Q78" s="46" t="s">
        <v>15</v>
      </c>
      <c r="R78" s="46" t="s">
        <v>19</v>
      </c>
      <c r="S78" s="46" t="s">
        <v>16</v>
      </c>
      <c r="T78" s="46" t="s">
        <v>115</v>
      </c>
      <c r="U78" s="46" t="s">
        <v>116</v>
      </c>
      <c r="V78" s="46" t="s">
        <v>22</v>
      </c>
      <c r="W78" s="46" t="s">
        <v>117</v>
      </c>
      <c r="Y78" s="46" t="s">
        <v>112</v>
      </c>
      <c r="Z78" s="46" t="s">
        <v>113</v>
      </c>
      <c r="AA78" s="46" t="s">
        <v>114</v>
      </c>
      <c r="AB78" s="46" t="s">
        <v>15</v>
      </c>
      <c r="AC78" s="46" t="s">
        <v>19</v>
      </c>
      <c r="AD78" s="46" t="s">
        <v>16</v>
      </c>
      <c r="AE78" s="46" t="s">
        <v>115</v>
      </c>
      <c r="AF78" s="46" t="s">
        <v>116</v>
      </c>
      <c r="AG78" s="46" t="s">
        <v>22</v>
      </c>
      <c r="AH78" s="46" t="s">
        <v>117</v>
      </c>
    </row>
    <row r="79" spans="1:34">
      <c r="A79" s="47" t="s">
        <v>134</v>
      </c>
      <c r="B79" s="53"/>
      <c r="C79" s="53">
        <f>SUM(D79:I79)</f>
        <v>12836</v>
      </c>
      <c r="D79" s="53">
        <f>SUM(D80:D90)</f>
        <v>8288</v>
      </c>
      <c r="E79" s="53">
        <f>SUM(E80:E90)</f>
        <v>4488</v>
      </c>
      <c r="F79" s="53">
        <f t="shared" ref="F79" si="70">SUM(F80:F90)</f>
        <v>0</v>
      </c>
      <c r="G79" s="53">
        <f t="shared" ref="G79" si="71">SUM(G80:G90)</f>
        <v>60</v>
      </c>
      <c r="H79" s="53">
        <f t="shared" ref="H79" si="72">SUM(H80:H90)</f>
        <v>0</v>
      </c>
      <c r="I79" s="53">
        <f t="shared" ref="I79" si="73">SUM(I80:I90)</f>
        <v>0</v>
      </c>
      <c r="J79" s="53"/>
      <c r="N79" s="47" t="s">
        <v>134</v>
      </c>
      <c r="O79" s="53"/>
      <c r="P79" s="53">
        <f>SUM(Q79:V79)</f>
        <v>4686</v>
      </c>
      <c r="Q79" s="53">
        <f>SUM(Q80:Q90)</f>
        <v>3026</v>
      </c>
      <c r="R79" s="53">
        <f>SUM(R80:R90)</f>
        <v>1638</v>
      </c>
      <c r="S79" s="53">
        <f t="shared" ref="S79" si="74">SUM(S80:S90)</f>
        <v>0</v>
      </c>
      <c r="T79" s="53">
        <f t="shared" ref="T79" si="75">SUM(T80:T90)</f>
        <v>22</v>
      </c>
      <c r="U79" s="53">
        <f t="shared" ref="U79" si="76">SUM(U80:U90)</f>
        <v>0</v>
      </c>
      <c r="V79" s="53">
        <f t="shared" ref="V79" si="77">SUM(V80:V90)</f>
        <v>0</v>
      </c>
      <c r="W79" s="53"/>
      <c r="Y79" s="47" t="s">
        <v>512</v>
      </c>
      <c r="Z79" s="53">
        <f>B79*365</f>
        <v>0</v>
      </c>
      <c r="AA79" s="53">
        <f>SUM(AB79:AG79)</f>
        <v>4686000</v>
      </c>
      <c r="AB79" s="53">
        <f t="shared" ref="AB79" si="78">Q79*1000</f>
        <v>3026000</v>
      </c>
      <c r="AC79" s="53">
        <f t="shared" ref="AC79:AC90" si="79">R79*1000</f>
        <v>1638000</v>
      </c>
      <c r="AD79" s="53">
        <f t="shared" ref="AD79:AD90" si="80">S79*1000</f>
        <v>0</v>
      </c>
      <c r="AE79" s="53">
        <f t="shared" ref="AE79:AE90" si="81">T79*1000</f>
        <v>22000</v>
      </c>
      <c r="AF79" s="53">
        <f t="shared" ref="AF79:AF90" si="82">U79*1000</f>
        <v>0</v>
      </c>
      <c r="AG79" s="53">
        <f t="shared" ref="AG79:AG90" si="83">V79*1000</f>
        <v>0</v>
      </c>
      <c r="AH79" s="53">
        <f t="shared" ref="AH79:AH90" si="84">W79*1000</f>
        <v>0</v>
      </c>
    </row>
    <row r="80" spans="1:34">
      <c r="A80" s="48" t="s">
        <v>99</v>
      </c>
      <c r="B80" s="53"/>
      <c r="C80" s="53">
        <f t="shared" ref="C80:C90" si="85">SUM(D80:I80)</f>
        <v>9019</v>
      </c>
      <c r="D80" s="58">
        <f>ROUND(Q80*1000/365,0)</f>
        <v>6167</v>
      </c>
      <c r="E80" s="58">
        <f>ROUND(R80*1000/365,0)</f>
        <v>2803</v>
      </c>
      <c r="F80" s="58">
        <f>ROUND(S80*1000/365,0)</f>
        <v>0</v>
      </c>
      <c r="G80" s="58">
        <f>ROUND(T80*1000/365,0)</f>
        <v>49</v>
      </c>
      <c r="H80" s="58">
        <f>ROUND(U80*1000/365,0)</f>
        <v>0</v>
      </c>
      <c r="I80" s="53"/>
      <c r="J80" s="53"/>
      <c r="N80" s="48" t="s">
        <v>99</v>
      </c>
      <c r="O80" s="53"/>
      <c r="P80" s="53">
        <f t="shared" ref="P80:P90" si="86">SUM(Q80:V80)</f>
        <v>3292</v>
      </c>
      <c r="Q80" s="58">
        <v>2251</v>
      </c>
      <c r="R80" s="58">
        <v>1023</v>
      </c>
      <c r="S80" s="58"/>
      <c r="T80" s="58">
        <v>18</v>
      </c>
      <c r="U80" s="53"/>
      <c r="V80" s="53"/>
      <c r="W80" s="53"/>
      <c r="Y80" s="48" t="s">
        <v>99</v>
      </c>
      <c r="Z80" s="53">
        <f t="shared" ref="Z80:Z90" si="87">B80*365</f>
        <v>0</v>
      </c>
      <c r="AA80" s="53">
        <f t="shared" ref="AA80:AA90" si="88">SUM(AB80:AG80)</f>
        <v>3292000</v>
      </c>
      <c r="AB80" s="53">
        <f t="shared" ref="AB80:AB90" si="89">Q80*1000</f>
        <v>2251000</v>
      </c>
      <c r="AC80" s="53">
        <f t="shared" si="79"/>
        <v>1023000</v>
      </c>
      <c r="AD80" s="53">
        <f t="shared" si="80"/>
        <v>0</v>
      </c>
      <c r="AE80" s="53">
        <f t="shared" si="81"/>
        <v>18000</v>
      </c>
      <c r="AF80" s="53">
        <f t="shared" si="82"/>
        <v>0</v>
      </c>
      <c r="AG80" s="53">
        <f t="shared" si="83"/>
        <v>0</v>
      </c>
      <c r="AH80" s="53">
        <f t="shared" si="84"/>
        <v>0</v>
      </c>
    </row>
    <row r="81" spans="1:34">
      <c r="A81" s="48" t="s">
        <v>100</v>
      </c>
      <c r="B81" s="53"/>
      <c r="C81" s="53">
        <f t="shared" si="85"/>
        <v>1753</v>
      </c>
      <c r="D81" s="58">
        <f t="shared" ref="D81:H90" si="90">ROUND(Q81*1000/365,0)</f>
        <v>1142</v>
      </c>
      <c r="E81" s="58">
        <f t="shared" si="90"/>
        <v>600</v>
      </c>
      <c r="F81" s="58">
        <f t="shared" si="90"/>
        <v>0</v>
      </c>
      <c r="G81" s="58">
        <f t="shared" si="90"/>
        <v>11</v>
      </c>
      <c r="H81" s="58">
        <f t="shared" si="90"/>
        <v>0</v>
      </c>
      <c r="I81" s="53"/>
      <c r="J81" s="53"/>
      <c r="N81" s="48" t="s">
        <v>100</v>
      </c>
      <c r="O81" s="53"/>
      <c r="P81" s="53">
        <f t="shared" si="86"/>
        <v>640</v>
      </c>
      <c r="Q81" s="58">
        <v>417</v>
      </c>
      <c r="R81" s="58">
        <v>219</v>
      </c>
      <c r="S81" s="58"/>
      <c r="T81" s="58">
        <v>4</v>
      </c>
      <c r="U81" s="53"/>
      <c r="V81" s="53"/>
      <c r="W81" s="53"/>
      <c r="Y81" s="48" t="s">
        <v>100</v>
      </c>
      <c r="Z81" s="53">
        <f t="shared" si="87"/>
        <v>0</v>
      </c>
      <c r="AA81" s="53">
        <f t="shared" si="88"/>
        <v>640000</v>
      </c>
      <c r="AB81" s="53">
        <f t="shared" si="89"/>
        <v>417000</v>
      </c>
      <c r="AC81" s="53">
        <f t="shared" si="79"/>
        <v>219000</v>
      </c>
      <c r="AD81" s="53">
        <f t="shared" si="80"/>
        <v>0</v>
      </c>
      <c r="AE81" s="53">
        <f t="shared" si="81"/>
        <v>4000</v>
      </c>
      <c r="AF81" s="53">
        <f t="shared" si="82"/>
        <v>0</v>
      </c>
      <c r="AG81" s="53">
        <f t="shared" si="83"/>
        <v>0</v>
      </c>
      <c r="AH81" s="53">
        <f t="shared" si="84"/>
        <v>0</v>
      </c>
    </row>
    <row r="82" spans="1:34">
      <c r="A82" s="48" t="s">
        <v>101</v>
      </c>
      <c r="B82" s="53"/>
      <c r="C82" s="53">
        <f t="shared" si="85"/>
        <v>110</v>
      </c>
      <c r="D82" s="58">
        <f t="shared" si="90"/>
        <v>107</v>
      </c>
      <c r="E82" s="58">
        <f t="shared" si="90"/>
        <v>3</v>
      </c>
      <c r="F82" s="58">
        <f t="shared" si="90"/>
        <v>0</v>
      </c>
      <c r="G82" s="58">
        <f t="shared" si="90"/>
        <v>0</v>
      </c>
      <c r="H82" s="58">
        <f t="shared" si="90"/>
        <v>0</v>
      </c>
      <c r="I82" s="53"/>
      <c r="J82" s="53"/>
      <c r="N82" s="48" t="s">
        <v>101</v>
      </c>
      <c r="O82" s="53"/>
      <c r="P82" s="53">
        <f t="shared" si="86"/>
        <v>40</v>
      </c>
      <c r="Q82" s="58">
        <v>39</v>
      </c>
      <c r="R82" s="58">
        <v>1</v>
      </c>
      <c r="S82" s="58"/>
      <c r="T82" s="58"/>
      <c r="U82" s="53"/>
      <c r="V82" s="53"/>
      <c r="W82" s="53"/>
      <c r="Y82" s="48" t="s">
        <v>101</v>
      </c>
      <c r="Z82" s="53">
        <f t="shared" si="87"/>
        <v>0</v>
      </c>
      <c r="AA82" s="53">
        <f t="shared" si="88"/>
        <v>40000</v>
      </c>
      <c r="AB82" s="53">
        <f t="shared" si="89"/>
        <v>39000</v>
      </c>
      <c r="AC82" s="53">
        <f t="shared" si="79"/>
        <v>1000</v>
      </c>
      <c r="AD82" s="53">
        <f t="shared" si="80"/>
        <v>0</v>
      </c>
      <c r="AE82" s="53">
        <f t="shared" si="81"/>
        <v>0</v>
      </c>
      <c r="AF82" s="53">
        <f t="shared" si="82"/>
        <v>0</v>
      </c>
      <c r="AG82" s="53">
        <f t="shared" si="83"/>
        <v>0</v>
      </c>
      <c r="AH82" s="53">
        <f t="shared" si="84"/>
        <v>0</v>
      </c>
    </row>
    <row r="83" spans="1:34">
      <c r="A83" s="48" t="s">
        <v>102</v>
      </c>
      <c r="B83" s="53"/>
      <c r="C83" s="53">
        <f t="shared" si="85"/>
        <v>0</v>
      </c>
      <c r="D83" s="58">
        <f t="shared" si="90"/>
        <v>0</v>
      </c>
      <c r="E83" s="58">
        <f t="shared" si="90"/>
        <v>0</v>
      </c>
      <c r="F83" s="58">
        <f t="shared" si="90"/>
        <v>0</v>
      </c>
      <c r="G83" s="58">
        <f t="shared" si="90"/>
        <v>0</v>
      </c>
      <c r="H83" s="58">
        <f t="shared" si="90"/>
        <v>0</v>
      </c>
      <c r="I83" s="53"/>
      <c r="J83" s="53"/>
      <c r="N83" s="48" t="s">
        <v>102</v>
      </c>
      <c r="O83" s="53"/>
      <c r="P83" s="53">
        <f t="shared" si="86"/>
        <v>0</v>
      </c>
      <c r="Q83" s="57"/>
      <c r="R83" s="58">
        <v>0</v>
      </c>
      <c r="S83" s="58"/>
      <c r="T83" s="58"/>
      <c r="U83" s="53"/>
      <c r="V83" s="53"/>
      <c r="W83" s="53"/>
      <c r="Y83" s="48" t="s">
        <v>102</v>
      </c>
      <c r="Z83" s="53">
        <f t="shared" si="87"/>
        <v>0</v>
      </c>
      <c r="AA83" s="53">
        <f t="shared" si="88"/>
        <v>0</v>
      </c>
      <c r="AB83" s="53">
        <f t="shared" si="89"/>
        <v>0</v>
      </c>
      <c r="AC83" s="53">
        <f t="shared" si="79"/>
        <v>0</v>
      </c>
      <c r="AD83" s="53">
        <f t="shared" si="80"/>
        <v>0</v>
      </c>
      <c r="AE83" s="53">
        <f t="shared" si="81"/>
        <v>0</v>
      </c>
      <c r="AF83" s="53">
        <f t="shared" si="82"/>
        <v>0</v>
      </c>
      <c r="AG83" s="53">
        <f t="shared" si="83"/>
        <v>0</v>
      </c>
      <c r="AH83" s="53">
        <f t="shared" si="84"/>
        <v>0</v>
      </c>
    </row>
    <row r="84" spans="1:34">
      <c r="A84" s="48" t="s">
        <v>103</v>
      </c>
      <c r="B84" s="53"/>
      <c r="C84" s="53">
        <f t="shared" si="85"/>
        <v>21</v>
      </c>
      <c r="D84" s="58">
        <f t="shared" si="90"/>
        <v>5</v>
      </c>
      <c r="E84" s="58">
        <f t="shared" si="90"/>
        <v>16</v>
      </c>
      <c r="F84" s="58">
        <f t="shared" si="90"/>
        <v>0</v>
      </c>
      <c r="G84" s="58">
        <f t="shared" si="90"/>
        <v>0</v>
      </c>
      <c r="H84" s="58">
        <f t="shared" si="90"/>
        <v>0</v>
      </c>
      <c r="I84" s="53"/>
      <c r="J84" s="53"/>
      <c r="N84" s="48" t="s">
        <v>103</v>
      </c>
      <c r="O84" s="53"/>
      <c r="P84" s="53">
        <f t="shared" si="86"/>
        <v>8</v>
      </c>
      <c r="Q84" s="58">
        <v>2</v>
      </c>
      <c r="R84" s="58">
        <v>6</v>
      </c>
      <c r="S84" s="58"/>
      <c r="T84" s="58"/>
      <c r="U84" s="53"/>
      <c r="V84" s="53"/>
      <c r="W84" s="53"/>
      <c r="Y84" s="48" t="s">
        <v>103</v>
      </c>
      <c r="Z84" s="53">
        <f t="shared" si="87"/>
        <v>0</v>
      </c>
      <c r="AA84" s="53">
        <f t="shared" si="88"/>
        <v>8000</v>
      </c>
      <c r="AB84" s="53">
        <f t="shared" si="89"/>
        <v>2000</v>
      </c>
      <c r="AC84" s="53">
        <f t="shared" si="79"/>
        <v>6000</v>
      </c>
      <c r="AD84" s="53">
        <f t="shared" si="80"/>
        <v>0</v>
      </c>
      <c r="AE84" s="53">
        <f t="shared" si="81"/>
        <v>0</v>
      </c>
      <c r="AF84" s="53">
        <f t="shared" si="82"/>
        <v>0</v>
      </c>
      <c r="AG84" s="53">
        <f t="shared" si="83"/>
        <v>0</v>
      </c>
      <c r="AH84" s="53">
        <f t="shared" si="84"/>
        <v>0</v>
      </c>
    </row>
    <row r="85" spans="1:34">
      <c r="A85" s="48" t="s">
        <v>104</v>
      </c>
      <c r="B85" s="53"/>
      <c r="C85" s="53">
        <f t="shared" si="85"/>
        <v>22</v>
      </c>
      <c r="D85" s="58">
        <f t="shared" si="90"/>
        <v>11</v>
      </c>
      <c r="E85" s="58">
        <f t="shared" si="90"/>
        <v>11</v>
      </c>
      <c r="F85" s="58">
        <f t="shared" si="90"/>
        <v>0</v>
      </c>
      <c r="G85" s="58">
        <f t="shared" si="90"/>
        <v>0</v>
      </c>
      <c r="H85" s="58">
        <f t="shared" si="90"/>
        <v>0</v>
      </c>
      <c r="I85" s="53"/>
      <c r="J85" s="53"/>
      <c r="N85" s="48" t="s">
        <v>104</v>
      </c>
      <c r="O85" s="53"/>
      <c r="P85" s="53">
        <f t="shared" si="86"/>
        <v>8</v>
      </c>
      <c r="Q85" s="58">
        <v>4</v>
      </c>
      <c r="R85" s="58">
        <v>4</v>
      </c>
      <c r="S85" s="58"/>
      <c r="T85" s="58"/>
      <c r="U85" s="53"/>
      <c r="V85" s="53"/>
      <c r="W85" s="53"/>
      <c r="Y85" s="48" t="s">
        <v>104</v>
      </c>
      <c r="Z85" s="53">
        <f t="shared" si="87"/>
        <v>0</v>
      </c>
      <c r="AA85" s="53">
        <f t="shared" si="88"/>
        <v>8000</v>
      </c>
      <c r="AB85" s="53">
        <f t="shared" si="89"/>
        <v>4000</v>
      </c>
      <c r="AC85" s="53">
        <f t="shared" si="79"/>
        <v>4000</v>
      </c>
      <c r="AD85" s="53">
        <f t="shared" si="80"/>
        <v>0</v>
      </c>
      <c r="AE85" s="53">
        <f t="shared" si="81"/>
        <v>0</v>
      </c>
      <c r="AF85" s="53">
        <f t="shared" si="82"/>
        <v>0</v>
      </c>
      <c r="AG85" s="53">
        <f t="shared" si="83"/>
        <v>0</v>
      </c>
      <c r="AH85" s="53">
        <f t="shared" si="84"/>
        <v>0</v>
      </c>
    </row>
    <row r="86" spans="1:34">
      <c r="A86" s="48" t="s">
        <v>105</v>
      </c>
      <c r="B86" s="53"/>
      <c r="C86" s="53">
        <f t="shared" si="85"/>
        <v>517</v>
      </c>
      <c r="D86" s="58">
        <f t="shared" si="90"/>
        <v>142</v>
      </c>
      <c r="E86" s="58">
        <f t="shared" si="90"/>
        <v>375</v>
      </c>
      <c r="F86" s="58">
        <f t="shared" si="90"/>
        <v>0</v>
      </c>
      <c r="G86" s="58">
        <f t="shared" si="90"/>
        <v>0</v>
      </c>
      <c r="H86" s="58">
        <f t="shared" si="90"/>
        <v>0</v>
      </c>
      <c r="I86" s="53"/>
      <c r="J86" s="53"/>
      <c r="N86" s="48" t="s">
        <v>105</v>
      </c>
      <c r="O86" s="53"/>
      <c r="P86" s="53">
        <f t="shared" si="86"/>
        <v>189</v>
      </c>
      <c r="Q86" s="58">
        <v>52</v>
      </c>
      <c r="R86" s="58">
        <v>137</v>
      </c>
      <c r="S86" s="58"/>
      <c r="T86" s="58"/>
      <c r="U86" s="53"/>
      <c r="V86" s="53"/>
      <c r="W86" s="53"/>
      <c r="Y86" s="48" t="s">
        <v>105</v>
      </c>
      <c r="Z86" s="53">
        <f t="shared" si="87"/>
        <v>0</v>
      </c>
      <c r="AA86" s="53">
        <f t="shared" si="88"/>
        <v>189000</v>
      </c>
      <c r="AB86" s="53">
        <f t="shared" si="89"/>
        <v>52000</v>
      </c>
      <c r="AC86" s="53">
        <f t="shared" si="79"/>
        <v>137000</v>
      </c>
      <c r="AD86" s="53">
        <f t="shared" si="80"/>
        <v>0</v>
      </c>
      <c r="AE86" s="53">
        <f t="shared" si="81"/>
        <v>0</v>
      </c>
      <c r="AF86" s="53">
        <f t="shared" si="82"/>
        <v>0</v>
      </c>
      <c r="AG86" s="53">
        <f t="shared" si="83"/>
        <v>0</v>
      </c>
      <c r="AH86" s="53">
        <f t="shared" si="84"/>
        <v>0</v>
      </c>
    </row>
    <row r="87" spans="1:34">
      <c r="A87" s="48" t="s">
        <v>106</v>
      </c>
      <c r="B87" s="53"/>
      <c r="C87" s="53">
        <f t="shared" si="85"/>
        <v>296</v>
      </c>
      <c r="D87" s="58">
        <f t="shared" si="90"/>
        <v>112</v>
      </c>
      <c r="E87" s="58">
        <f t="shared" si="90"/>
        <v>184</v>
      </c>
      <c r="F87" s="58">
        <f t="shared" si="90"/>
        <v>0</v>
      </c>
      <c r="G87" s="58">
        <f t="shared" si="90"/>
        <v>0</v>
      </c>
      <c r="H87" s="58">
        <f t="shared" si="90"/>
        <v>0</v>
      </c>
      <c r="I87" s="53"/>
      <c r="J87" s="53"/>
      <c r="N87" s="48" t="s">
        <v>106</v>
      </c>
      <c r="O87" s="53"/>
      <c r="P87" s="53">
        <f t="shared" si="86"/>
        <v>108</v>
      </c>
      <c r="Q87" s="58">
        <v>41</v>
      </c>
      <c r="R87" s="58">
        <v>67</v>
      </c>
      <c r="S87" s="58"/>
      <c r="T87" s="58"/>
      <c r="U87" s="53"/>
      <c r="V87" s="53"/>
      <c r="W87" s="53"/>
      <c r="Y87" s="48" t="s">
        <v>106</v>
      </c>
      <c r="Z87" s="53">
        <f t="shared" si="87"/>
        <v>0</v>
      </c>
      <c r="AA87" s="53">
        <f t="shared" si="88"/>
        <v>108000</v>
      </c>
      <c r="AB87" s="53">
        <f t="shared" si="89"/>
        <v>41000</v>
      </c>
      <c r="AC87" s="53">
        <f t="shared" si="79"/>
        <v>67000</v>
      </c>
      <c r="AD87" s="53">
        <f t="shared" si="80"/>
        <v>0</v>
      </c>
      <c r="AE87" s="53">
        <f t="shared" si="81"/>
        <v>0</v>
      </c>
      <c r="AF87" s="53">
        <f t="shared" si="82"/>
        <v>0</v>
      </c>
      <c r="AG87" s="53">
        <f t="shared" si="83"/>
        <v>0</v>
      </c>
      <c r="AH87" s="53">
        <f t="shared" si="84"/>
        <v>0</v>
      </c>
    </row>
    <row r="88" spans="1:34">
      <c r="A88" s="48" t="s">
        <v>107</v>
      </c>
      <c r="B88" s="53"/>
      <c r="C88" s="53">
        <f t="shared" si="85"/>
        <v>654</v>
      </c>
      <c r="D88" s="58">
        <f t="shared" si="90"/>
        <v>375</v>
      </c>
      <c r="E88" s="58">
        <f t="shared" si="90"/>
        <v>279</v>
      </c>
      <c r="F88" s="58">
        <f t="shared" si="90"/>
        <v>0</v>
      </c>
      <c r="G88" s="58">
        <f t="shared" si="90"/>
        <v>0</v>
      </c>
      <c r="H88" s="58">
        <f t="shared" si="90"/>
        <v>0</v>
      </c>
      <c r="I88" s="53"/>
      <c r="J88" s="53"/>
      <c r="N88" s="48" t="s">
        <v>107</v>
      </c>
      <c r="O88" s="53"/>
      <c r="P88" s="53">
        <f t="shared" si="86"/>
        <v>239</v>
      </c>
      <c r="Q88" s="58">
        <v>137</v>
      </c>
      <c r="R88" s="53">
        <v>102</v>
      </c>
      <c r="S88" s="53"/>
      <c r="T88" s="53"/>
      <c r="U88" s="53"/>
      <c r="V88" s="53"/>
      <c r="W88" s="53"/>
      <c r="Y88" s="48" t="s">
        <v>107</v>
      </c>
      <c r="Z88" s="53">
        <f t="shared" si="87"/>
        <v>0</v>
      </c>
      <c r="AA88" s="53">
        <f t="shared" si="88"/>
        <v>239000</v>
      </c>
      <c r="AB88" s="53">
        <f t="shared" si="89"/>
        <v>137000</v>
      </c>
      <c r="AC88" s="53">
        <f t="shared" si="79"/>
        <v>102000</v>
      </c>
      <c r="AD88" s="53">
        <f t="shared" si="80"/>
        <v>0</v>
      </c>
      <c r="AE88" s="53">
        <f t="shared" si="81"/>
        <v>0</v>
      </c>
      <c r="AF88" s="53">
        <f t="shared" si="82"/>
        <v>0</v>
      </c>
      <c r="AG88" s="53">
        <f t="shared" si="83"/>
        <v>0</v>
      </c>
      <c r="AH88" s="53">
        <f t="shared" si="84"/>
        <v>0</v>
      </c>
    </row>
    <row r="89" spans="1:34">
      <c r="A89" s="48" t="s">
        <v>108</v>
      </c>
      <c r="B89" s="53"/>
      <c r="C89" s="53">
        <f t="shared" si="85"/>
        <v>370</v>
      </c>
      <c r="D89" s="58">
        <f t="shared" si="90"/>
        <v>167</v>
      </c>
      <c r="E89" s="58">
        <f t="shared" si="90"/>
        <v>203</v>
      </c>
      <c r="F89" s="58">
        <f t="shared" si="90"/>
        <v>0</v>
      </c>
      <c r="G89" s="58">
        <f t="shared" si="90"/>
        <v>0</v>
      </c>
      <c r="H89" s="58">
        <f t="shared" si="90"/>
        <v>0</v>
      </c>
      <c r="I89" s="53"/>
      <c r="J89" s="53"/>
      <c r="N89" s="48" t="s">
        <v>108</v>
      </c>
      <c r="O89" s="53"/>
      <c r="P89" s="53">
        <f t="shared" si="86"/>
        <v>135</v>
      </c>
      <c r="Q89" s="58">
        <v>61</v>
      </c>
      <c r="R89" s="53">
        <v>74</v>
      </c>
      <c r="S89" s="53"/>
      <c r="T89" s="53"/>
      <c r="U89" s="53"/>
      <c r="V89" s="53"/>
      <c r="W89" s="53"/>
      <c r="Y89" s="48" t="s">
        <v>108</v>
      </c>
      <c r="Z89" s="53">
        <f t="shared" si="87"/>
        <v>0</v>
      </c>
      <c r="AA89" s="53">
        <f t="shared" si="88"/>
        <v>135000</v>
      </c>
      <c r="AB89" s="53">
        <f t="shared" si="89"/>
        <v>61000</v>
      </c>
      <c r="AC89" s="53">
        <f t="shared" si="79"/>
        <v>74000</v>
      </c>
      <c r="AD89" s="53">
        <f t="shared" si="80"/>
        <v>0</v>
      </c>
      <c r="AE89" s="53">
        <f t="shared" si="81"/>
        <v>0</v>
      </c>
      <c r="AF89" s="53">
        <f t="shared" si="82"/>
        <v>0</v>
      </c>
      <c r="AG89" s="53">
        <f t="shared" si="83"/>
        <v>0</v>
      </c>
      <c r="AH89" s="53">
        <f t="shared" si="84"/>
        <v>0</v>
      </c>
    </row>
    <row r="90" spans="1:34">
      <c r="A90" s="48" t="s">
        <v>109</v>
      </c>
      <c r="B90" s="53"/>
      <c r="C90" s="53">
        <f t="shared" si="85"/>
        <v>74</v>
      </c>
      <c r="D90" s="58">
        <f t="shared" si="90"/>
        <v>60</v>
      </c>
      <c r="E90" s="58">
        <f t="shared" si="90"/>
        <v>14</v>
      </c>
      <c r="F90" s="58">
        <f t="shared" si="90"/>
        <v>0</v>
      </c>
      <c r="G90" s="58">
        <f t="shared" si="90"/>
        <v>0</v>
      </c>
      <c r="H90" s="58">
        <f t="shared" si="90"/>
        <v>0</v>
      </c>
      <c r="I90" s="53"/>
      <c r="J90" s="53"/>
      <c r="N90" s="48" t="s">
        <v>109</v>
      </c>
      <c r="O90" s="53"/>
      <c r="P90" s="53">
        <f t="shared" si="86"/>
        <v>27</v>
      </c>
      <c r="Q90" s="58">
        <v>22</v>
      </c>
      <c r="R90" s="53">
        <v>5</v>
      </c>
      <c r="S90" s="53"/>
      <c r="T90" s="53"/>
      <c r="U90" s="53"/>
      <c r="V90" s="53"/>
      <c r="W90" s="53"/>
      <c r="Y90" s="48" t="s">
        <v>109</v>
      </c>
      <c r="Z90" s="53">
        <f t="shared" si="87"/>
        <v>0</v>
      </c>
      <c r="AA90" s="53">
        <f t="shared" si="88"/>
        <v>27000</v>
      </c>
      <c r="AB90" s="53">
        <f t="shared" si="89"/>
        <v>22000</v>
      </c>
      <c r="AC90" s="53">
        <f t="shared" si="79"/>
        <v>5000</v>
      </c>
      <c r="AD90" s="53">
        <f t="shared" si="80"/>
        <v>0</v>
      </c>
      <c r="AE90" s="53">
        <f t="shared" si="81"/>
        <v>0</v>
      </c>
      <c r="AF90" s="53">
        <f t="shared" si="82"/>
        <v>0</v>
      </c>
      <c r="AG90" s="53">
        <f t="shared" si="83"/>
        <v>0</v>
      </c>
      <c r="AH90" s="53">
        <f t="shared" si="84"/>
        <v>0</v>
      </c>
    </row>
    <row r="91" spans="1:34">
      <c r="A91" s="61" t="s">
        <v>135</v>
      </c>
      <c r="B91" s="29"/>
      <c r="C91" s="29"/>
      <c r="D91" s="60"/>
      <c r="E91" s="29"/>
      <c r="F91" s="29"/>
      <c r="G91" s="29"/>
      <c r="H91" s="29"/>
      <c r="I91" s="29"/>
      <c r="J91" s="29"/>
      <c r="N91" s="61" t="s">
        <v>135</v>
      </c>
      <c r="O91" s="29"/>
      <c r="P91" s="29"/>
      <c r="Q91" s="60"/>
      <c r="R91" s="29"/>
      <c r="S91" s="29"/>
      <c r="T91" s="29"/>
      <c r="U91" s="29"/>
      <c r="V91" s="29"/>
      <c r="W91" s="29"/>
    </row>
    <row r="92" spans="1:34">
      <c r="A92" s="52"/>
      <c r="B92" s="52"/>
      <c r="C92" s="52"/>
      <c r="D92" s="52"/>
      <c r="E92" s="52"/>
      <c r="F92" s="52"/>
      <c r="G92" s="52"/>
      <c r="H92" s="52"/>
      <c r="I92" s="52"/>
      <c r="J92" s="33" t="s">
        <v>111</v>
      </c>
      <c r="N92" s="52"/>
      <c r="O92" s="52"/>
      <c r="P92" s="52"/>
      <c r="Q92" s="52"/>
      <c r="R92" s="52"/>
      <c r="S92" s="52"/>
      <c r="T92" s="52"/>
      <c r="U92" s="52"/>
      <c r="V92" s="52"/>
      <c r="W92" s="33" t="s">
        <v>111</v>
      </c>
    </row>
    <row r="93" spans="1:34">
      <c r="A93" s="46" t="s">
        <v>112</v>
      </c>
      <c r="B93" s="46" t="s">
        <v>113</v>
      </c>
      <c r="C93" s="46" t="s">
        <v>114</v>
      </c>
      <c r="D93" s="46" t="s">
        <v>15</v>
      </c>
      <c r="E93" s="46" t="s">
        <v>19</v>
      </c>
      <c r="F93" s="46" t="s">
        <v>16</v>
      </c>
      <c r="G93" s="46" t="s">
        <v>115</v>
      </c>
      <c r="H93" s="46" t="s">
        <v>116</v>
      </c>
      <c r="I93" s="46" t="s">
        <v>22</v>
      </c>
      <c r="J93" s="46" t="s">
        <v>117</v>
      </c>
      <c r="N93" s="46" t="s">
        <v>112</v>
      </c>
      <c r="O93" s="46" t="s">
        <v>113</v>
      </c>
      <c r="P93" s="46" t="s">
        <v>114</v>
      </c>
      <c r="Q93" s="46" t="s">
        <v>15</v>
      </c>
      <c r="R93" s="46" t="s">
        <v>19</v>
      </c>
      <c r="S93" s="46" t="s">
        <v>16</v>
      </c>
      <c r="T93" s="46" t="s">
        <v>115</v>
      </c>
      <c r="U93" s="46" t="s">
        <v>116</v>
      </c>
      <c r="V93" s="46" t="s">
        <v>22</v>
      </c>
      <c r="W93" s="46" t="s">
        <v>117</v>
      </c>
      <c r="Y93" s="46" t="s">
        <v>112</v>
      </c>
      <c r="Z93" s="46" t="s">
        <v>113</v>
      </c>
      <c r="AA93" s="46" t="s">
        <v>114</v>
      </c>
      <c r="AB93" s="46" t="s">
        <v>15</v>
      </c>
      <c r="AC93" s="46" t="s">
        <v>19</v>
      </c>
      <c r="AD93" s="46" t="s">
        <v>16</v>
      </c>
      <c r="AE93" s="46" t="s">
        <v>115</v>
      </c>
      <c r="AF93" s="46" t="s">
        <v>116</v>
      </c>
      <c r="AG93" s="46" t="s">
        <v>22</v>
      </c>
      <c r="AH93" s="46" t="s">
        <v>117</v>
      </c>
    </row>
    <row r="94" spans="1:34">
      <c r="A94" s="47" t="s">
        <v>136</v>
      </c>
      <c r="B94" s="53"/>
      <c r="C94" s="53">
        <f>SUM(D94:I94)</f>
        <v>12184</v>
      </c>
      <c r="D94" s="53">
        <f>SUM(D95:D105)</f>
        <v>7844</v>
      </c>
      <c r="E94" s="53">
        <f>SUM(E95:E105)</f>
        <v>4182</v>
      </c>
      <c r="F94" s="53">
        <f t="shared" ref="F94" si="91">SUM(F95:F105)</f>
        <v>79</v>
      </c>
      <c r="G94" s="53">
        <f t="shared" ref="G94" si="92">SUM(G95:G105)</f>
        <v>79</v>
      </c>
      <c r="H94" s="53">
        <f t="shared" ref="H94" si="93">SUM(H95:H105)</f>
        <v>0</v>
      </c>
      <c r="I94" s="53">
        <f t="shared" ref="I94" si="94">SUM(I95:I105)</f>
        <v>0</v>
      </c>
      <c r="J94" s="53"/>
      <c r="N94" s="47" t="s">
        <v>136</v>
      </c>
      <c r="O94" s="53"/>
      <c r="P94" s="53"/>
      <c r="Q94" s="53">
        <f>SUM(Q95:Q105)</f>
        <v>2863</v>
      </c>
      <c r="R94" s="53">
        <f>SUM(R95:R105)</f>
        <v>1526</v>
      </c>
      <c r="S94" s="53">
        <f t="shared" ref="S94" si="95">SUM(S95:S105)</f>
        <v>29</v>
      </c>
      <c r="T94" s="53">
        <f t="shared" ref="T94" si="96">SUM(T95:T105)</f>
        <v>29</v>
      </c>
      <c r="U94" s="53">
        <f t="shared" ref="U94" si="97">SUM(U95:U105)</f>
        <v>0</v>
      </c>
      <c r="V94" s="53">
        <f t="shared" ref="V94" si="98">SUM(V95:V105)</f>
        <v>0</v>
      </c>
      <c r="W94" s="53"/>
      <c r="Y94" s="47" t="s">
        <v>512</v>
      </c>
      <c r="Z94" s="53">
        <f>B94*365</f>
        <v>0</v>
      </c>
      <c r="AA94" s="53">
        <f>SUM(AB94:AG94)</f>
        <v>4447000</v>
      </c>
      <c r="AB94" s="53">
        <f t="shared" ref="AB94" si="99">Q94*1000</f>
        <v>2863000</v>
      </c>
      <c r="AC94" s="53">
        <f t="shared" ref="AC94:AC105" si="100">R94*1000</f>
        <v>1526000</v>
      </c>
      <c r="AD94" s="53">
        <f t="shared" ref="AD94:AD105" si="101">S94*1000</f>
        <v>29000</v>
      </c>
      <c r="AE94" s="53">
        <f t="shared" ref="AE94:AE105" si="102">T94*1000</f>
        <v>29000</v>
      </c>
      <c r="AF94" s="53">
        <f t="shared" ref="AF94:AF105" si="103">U94*1000</f>
        <v>0</v>
      </c>
      <c r="AG94" s="53">
        <f t="shared" ref="AG94:AG105" si="104">V94*1000</f>
        <v>0</v>
      </c>
      <c r="AH94" s="53">
        <f t="shared" ref="AH94:AH105" si="105">W94*1000</f>
        <v>0</v>
      </c>
    </row>
    <row r="95" spans="1:34">
      <c r="A95" s="48" t="s">
        <v>99</v>
      </c>
      <c r="B95" s="53"/>
      <c r="C95" s="53">
        <f t="shared" ref="C95:C105" si="106">SUM(D95:I95)</f>
        <v>8792</v>
      </c>
      <c r="D95" s="58">
        <f>ROUND(Q95*1000/365,0)</f>
        <v>5921</v>
      </c>
      <c r="E95" s="58">
        <f>ROUND(R95*1000/365,0)</f>
        <v>2748</v>
      </c>
      <c r="F95" s="58">
        <f>ROUND(S95*1000/365,0)</f>
        <v>60</v>
      </c>
      <c r="G95" s="58">
        <f>ROUND(T95*1000/365,0)</f>
        <v>63</v>
      </c>
      <c r="H95" s="58">
        <f>ROUND(U95*1000/365,0)</f>
        <v>0</v>
      </c>
      <c r="I95" s="53"/>
      <c r="J95" s="53"/>
      <c r="N95" s="48" t="s">
        <v>99</v>
      </c>
      <c r="O95" s="53"/>
      <c r="P95" s="53"/>
      <c r="Q95" s="58">
        <v>2161</v>
      </c>
      <c r="R95" s="58">
        <v>1003</v>
      </c>
      <c r="S95" s="58">
        <v>22</v>
      </c>
      <c r="T95" s="58">
        <v>23</v>
      </c>
      <c r="U95" s="53"/>
      <c r="V95" s="53"/>
      <c r="W95" s="53"/>
      <c r="Y95" s="48" t="s">
        <v>99</v>
      </c>
      <c r="Z95" s="53">
        <f t="shared" ref="Z95:Z105" si="107">B95*365</f>
        <v>0</v>
      </c>
      <c r="AA95" s="53">
        <f t="shared" ref="AA95:AA105" si="108">SUM(AB95:AG95)</f>
        <v>3209000</v>
      </c>
      <c r="AB95" s="53">
        <f t="shared" ref="AB95:AB105" si="109">Q95*1000</f>
        <v>2161000</v>
      </c>
      <c r="AC95" s="53">
        <f t="shared" si="100"/>
        <v>1003000</v>
      </c>
      <c r="AD95" s="53">
        <f t="shared" si="101"/>
        <v>22000</v>
      </c>
      <c r="AE95" s="53">
        <f t="shared" si="102"/>
        <v>23000</v>
      </c>
      <c r="AF95" s="53">
        <f t="shared" si="103"/>
        <v>0</v>
      </c>
      <c r="AG95" s="53">
        <f t="shared" si="104"/>
        <v>0</v>
      </c>
      <c r="AH95" s="53">
        <f t="shared" si="105"/>
        <v>0</v>
      </c>
    </row>
    <row r="96" spans="1:34">
      <c r="A96" s="48" t="s">
        <v>100</v>
      </c>
      <c r="B96" s="53"/>
      <c r="C96" s="53">
        <f t="shared" si="106"/>
        <v>1679</v>
      </c>
      <c r="D96" s="58">
        <f t="shared" ref="D96:D105" si="110">ROUND(Q96*1000/365,0)</f>
        <v>1123</v>
      </c>
      <c r="E96" s="58">
        <f t="shared" ref="E96:E105" si="111">ROUND(R96*1000/365,0)</f>
        <v>521</v>
      </c>
      <c r="F96" s="58">
        <f t="shared" ref="F96:F105" si="112">ROUND(S96*1000/365,0)</f>
        <v>19</v>
      </c>
      <c r="G96" s="58">
        <f t="shared" ref="G96:G105" si="113">ROUND(T96*1000/365,0)</f>
        <v>16</v>
      </c>
      <c r="H96" s="58">
        <f t="shared" ref="H96:H105" si="114">ROUND(U96*1000/365,0)</f>
        <v>0</v>
      </c>
      <c r="I96" s="53"/>
      <c r="J96" s="53"/>
      <c r="N96" s="48" t="s">
        <v>100</v>
      </c>
      <c r="O96" s="53"/>
      <c r="P96" s="53"/>
      <c r="Q96" s="58">
        <v>410</v>
      </c>
      <c r="R96" s="58">
        <v>190</v>
      </c>
      <c r="S96" s="58">
        <v>7</v>
      </c>
      <c r="T96" s="58">
        <v>6</v>
      </c>
      <c r="U96" s="53"/>
      <c r="V96" s="53"/>
      <c r="W96" s="53"/>
      <c r="Y96" s="48" t="s">
        <v>100</v>
      </c>
      <c r="Z96" s="53">
        <f t="shared" si="107"/>
        <v>0</v>
      </c>
      <c r="AA96" s="53">
        <f t="shared" si="108"/>
        <v>613000</v>
      </c>
      <c r="AB96" s="53">
        <f t="shared" si="109"/>
        <v>410000</v>
      </c>
      <c r="AC96" s="53">
        <f t="shared" si="100"/>
        <v>190000</v>
      </c>
      <c r="AD96" s="53">
        <f t="shared" si="101"/>
        <v>7000</v>
      </c>
      <c r="AE96" s="53">
        <f t="shared" si="102"/>
        <v>6000</v>
      </c>
      <c r="AF96" s="53">
        <f t="shared" si="103"/>
        <v>0</v>
      </c>
      <c r="AG96" s="53">
        <f t="shared" si="104"/>
        <v>0</v>
      </c>
      <c r="AH96" s="53">
        <f t="shared" si="105"/>
        <v>0</v>
      </c>
    </row>
    <row r="97" spans="1:34">
      <c r="A97" s="48" t="s">
        <v>101</v>
      </c>
      <c r="B97" s="53"/>
      <c r="C97" s="53">
        <f t="shared" si="106"/>
        <v>104</v>
      </c>
      <c r="D97" s="58">
        <f t="shared" si="110"/>
        <v>104</v>
      </c>
      <c r="E97" s="58">
        <f t="shared" si="111"/>
        <v>0</v>
      </c>
      <c r="F97" s="58">
        <f t="shared" si="112"/>
        <v>0</v>
      </c>
      <c r="G97" s="58">
        <f t="shared" si="113"/>
        <v>0</v>
      </c>
      <c r="H97" s="58">
        <f t="shared" si="114"/>
        <v>0</v>
      </c>
      <c r="I97" s="53"/>
      <c r="J97" s="53"/>
      <c r="N97" s="48" t="s">
        <v>101</v>
      </c>
      <c r="O97" s="53"/>
      <c r="P97" s="53"/>
      <c r="Q97" s="58">
        <v>38</v>
      </c>
      <c r="R97" s="58">
        <v>0</v>
      </c>
      <c r="S97" s="58"/>
      <c r="T97" s="58"/>
      <c r="U97" s="53"/>
      <c r="V97" s="53"/>
      <c r="W97" s="53"/>
      <c r="Y97" s="48" t="s">
        <v>101</v>
      </c>
      <c r="Z97" s="53">
        <f t="shared" si="107"/>
        <v>0</v>
      </c>
      <c r="AA97" s="53">
        <f t="shared" si="108"/>
        <v>38000</v>
      </c>
      <c r="AB97" s="53">
        <f t="shared" si="109"/>
        <v>38000</v>
      </c>
      <c r="AC97" s="53">
        <f t="shared" si="100"/>
        <v>0</v>
      </c>
      <c r="AD97" s="53">
        <f t="shared" si="101"/>
        <v>0</v>
      </c>
      <c r="AE97" s="53">
        <f t="shared" si="102"/>
        <v>0</v>
      </c>
      <c r="AF97" s="53">
        <f t="shared" si="103"/>
        <v>0</v>
      </c>
      <c r="AG97" s="53">
        <f t="shared" si="104"/>
        <v>0</v>
      </c>
      <c r="AH97" s="53">
        <f t="shared" si="105"/>
        <v>0</v>
      </c>
    </row>
    <row r="98" spans="1:34">
      <c r="A98" s="48" t="s">
        <v>102</v>
      </c>
      <c r="B98" s="53"/>
      <c r="C98" s="53">
        <f t="shared" si="106"/>
        <v>0</v>
      </c>
      <c r="D98" s="58">
        <f t="shared" si="110"/>
        <v>0</v>
      </c>
      <c r="E98" s="58">
        <f t="shared" si="111"/>
        <v>0</v>
      </c>
      <c r="F98" s="58">
        <f t="shared" si="112"/>
        <v>0</v>
      </c>
      <c r="G98" s="58">
        <f t="shared" si="113"/>
        <v>0</v>
      </c>
      <c r="H98" s="58">
        <f t="shared" si="114"/>
        <v>0</v>
      </c>
      <c r="I98" s="53"/>
      <c r="J98" s="53"/>
      <c r="N98" s="48" t="s">
        <v>102</v>
      </c>
      <c r="O98" s="53"/>
      <c r="P98" s="53"/>
      <c r="Q98" s="57">
        <v>0</v>
      </c>
      <c r="R98" s="58">
        <v>0</v>
      </c>
      <c r="S98" s="58"/>
      <c r="T98" s="58"/>
      <c r="U98" s="53"/>
      <c r="V98" s="53"/>
      <c r="W98" s="53"/>
      <c r="Y98" s="48" t="s">
        <v>102</v>
      </c>
      <c r="Z98" s="53">
        <f t="shared" si="107"/>
        <v>0</v>
      </c>
      <c r="AA98" s="53">
        <f t="shared" si="108"/>
        <v>0</v>
      </c>
      <c r="AB98" s="53">
        <f t="shared" si="109"/>
        <v>0</v>
      </c>
      <c r="AC98" s="53">
        <f t="shared" si="100"/>
        <v>0</v>
      </c>
      <c r="AD98" s="53">
        <f t="shared" si="101"/>
        <v>0</v>
      </c>
      <c r="AE98" s="53">
        <f t="shared" si="102"/>
        <v>0</v>
      </c>
      <c r="AF98" s="53">
        <f t="shared" si="103"/>
        <v>0</v>
      </c>
      <c r="AG98" s="53">
        <f t="shared" si="104"/>
        <v>0</v>
      </c>
      <c r="AH98" s="53">
        <f t="shared" si="105"/>
        <v>0</v>
      </c>
    </row>
    <row r="99" spans="1:34">
      <c r="A99" s="48" t="s">
        <v>103</v>
      </c>
      <c r="B99" s="53"/>
      <c r="C99" s="53">
        <f t="shared" si="106"/>
        <v>0</v>
      </c>
      <c r="D99" s="58">
        <f t="shared" si="110"/>
        <v>0</v>
      </c>
      <c r="E99" s="58">
        <f t="shared" si="111"/>
        <v>0</v>
      </c>
      <c r="F99" s="58">
        <f t="shared" si="112"/>
        <v>0</v>
      </c>
      <c r="G99" s="58">
        <f t="shared" si="113"/>
        <v>0</v>
      </c>
      <c r="H99" s="58">
        <f t="shared" si="114"/>
        <v>0</v>
      </c>
      <c r="I99" s="53"/>
      <c r="J99" s="53"/>
      <c r="N99" s="48" t="s">
        <v>103</v>
      </c>
      <c r="O99" s="53"/>
      <c r="P99" s="53"/>
      <c r="Q99" s="58">
        <v>0</v>
      </c>
      <c r="R99" s="58">
        <v>0</v>
      </c>
      <c r="S99" s="58"/>
      <c r="T99" s="58"/>
      <c r="U99" s="53"/>
      <c r="V99" s="53"/>
      <c r="W99" s="53"/>
      <c r="Y99" s="48" t="s">
        <v>103</v>
      </c>
      <c r="Z99" s="53">
        <f t="shared" si="107"/>
        <v>0</v>
      </c>
      <c r="AA99" s="53">
        <f t="shared" si="108"/>
        <v>0</v>
      </c>
      <c r="AB99" s="53">
        <f t="shared" si="109"/>
        <v>0</v>
      </c>
      <c r="AC99" s="53">
        <f t="shared" si="100"/>
        <v>0</v>
      </c>
      <c r="AD99" s="53">
        <f t="shared" si="101"/>
        <v>0</v>
      </c>
      <c r="AE99" s="53">
        <f t="shared" si="102"/>
        <v>0</v>
      </c>
      <c r="AF99" s="53">
        <f t="shared" si="103"/>
        <v>0</v>
      </c>
      <c r="AG99" s="53">
        <f t="shared" si="104"/>
        <v>0</v>
      </c>
      <c r="AH99" s="53">
        <f t="shared" si="105"/>
        <v>0</v>
      </c>
    </row>
    <row r="100" spans="1:34">
      <c r="A100" s="48" t="s">
        <v>104</v>
      </c>
      <c r="B100" s="53"/>
      <c r="C100" s="53">
        <f t="shared" si="106"/>
        <v>0</v>
      </c>
      <c r="D100" s="58">
        <f t="shared" si="110"/>
        <v>0</v>
      </c>
      <c r="E100" s="58">
        <f t="shared" si="111"/>
        <v>0</v>
      </c>
      <c r="F100" s="58">
        <f t="shared" si="112"/>
        <v>0</v>
      </c>
      <c r="G100" s="58">
        <f t="shared" si="113"/>
        <v>0</v>
      </c>
      <c r="H100" s="58">
        <f t="shared" si="114"/>
        <v>0</v>
      </c>
      <c r="I100" s="53"/>
      <c r="J100" s="53"/>
      <c r="N100" s="48" t="s">
        <v>104</v>
      </c>
      <c r="O100" s="53"/>
      <c r="P100" s="53"/>
      <c r="Q100" s="58">
        <v>0</v>
      </c>
      <c r="R100" s="58">
        <v>0</v>
      </c>
      <c r="S100" s="58"/>
      <c r="T100" s="58"/>
      <c r="U100" s="53"/>
      <c r="V100" s="53"/>
      <c r="W100" s="53"/>
      <c r="Y100" s="48" t="s">
        <v>104</v>
      </c>
      <c r="Z100" s="53">
        <f t="shared" si="107"/>
        <v>0</v>
      </c>
      <c r="AA100" s="53">
        <f t="shared" si="108"/>
        <v>0</v>
      </c>
      <c r="AB100" s="53">
        <f t="shared" si="109"/>
        <v>0</v>
      </c>
      <c r="AC100" s="53">
        <f t="shared" si="100"/>
        <v>0</v>
      </c>
      <c r="AD100" s="53">
        <f t="shared" si="101"/>
        <v>0</v>
      </c>
      <c r="AE100" s="53">
        <f t="shared" si="102"/>
        <v>0</v>
      </c>
      <c r="AF100" s="53">
        <f t="shared" si="103"/>
        <v>0</v>
      </c>
      <c r="AG100" s="53">
        <f t="shared" si="104"/>
        <v>0</v>
      </c>
      <c r="AH100" s="53">
        <f t="shared" si="105"/>
        <v>0</v>
      </c>
    </row>
    <row r="101" spans="1:34">
      <c r="A101" s="48" t="s">
        <v>105</v>
      </c>
      <c r="B101" s="53"/>
      <c r="C101" s="53">
        <f t="shared" si="106"/>
        <v>376</v>
      </c>
      <c r="D101" s="58">
        <f t="shared" si="110"/>
        <v>118</v>
      </c>
      <c r="E101" s="58">
        <f t="shared" si="111"/>
        <v>258</v>
      </c>
      <c r="F101" s="58">
        <f t="shared" si="112"/>
        <v>0</v>
      </c>
      <c r="G101" s="58">
        <f t="shared" si="113"/>
        <v>0</v>
      </c>
      <c r="H101" s="58">
        <f t="shared" si="114"/>
        <v>0</v>
      </c>
      <c r="I101" s="53"/>
      <c r="J101" s="53"/>
      <c r="N101" s="48" t="s">
        <v>105</v>
      </c>
      <c r="O101" s="53"/>
      <c r="P101" s="53"/>
      <c r="Q101" s="58">
        <v>43</v>
      </c>
      <c r="R101" s="58">
        <v>94</v>
      </c>
      <c r="S101" s="58"/>
      <c r="T101" s="58"/>
      <c r="U101" s="53"/>
      <c r="V101" s="53"/>
      <c r="W101" s="53"/>
      <c r="Y101" s="48" t="s">
        <v>105</v>
      </c>
      <c r="Z101" s="53">
        <f t="shared" si="107"/>
        <v>0</v>
      </c>
      <c r="AA101" s="53">
        <f t="shared" si="108"/>
        <v>137000</v>
      </c>
      <c r="AB101" s="53">
        <f t="shared" si="109"/>
        <v>43000</v>
      </c>
      <c r="AC101" s="53">
        <f t="shared" si="100"/>
        <v>94000</v>
      </c>
      <c r="AD101" s="53">
        <f t="shared" si="101"/>
        <v>0</v>
      </c>
      <c r="AE101" s="53">
        <f t="shared" si="102"/>
        <v>0</v>
      </c>
      <c r="AF101" s="53">
        <f t="shared" si="103"/>
        <v>0</v>
      </c>
      <c r="AG101" s="53">
        <f t="shared" si="104"/>
        <v>0</v>
      </c>
      <c r="AH101" s="53">
        <f t="shared" si="105"/>
        <v>0</v>
      </c>
    </row>
    <row r="102" spans="1:34">
      <c r="A102" s="48" t="s">
        <v>106</v>
      </c>
      <c r="B102" s="53"/>
      <c r="C102" s="53">
        <f t="shared" si="106"/>
        <v>277</v>
      </c>
      <c r="D102" s="58">
        <f t="shared" si="110"/>
        <v>107</v>
      </c>
      <c r="E102" s="58">
        <f t="shared" si="111"/>
        <v>170</v>
      </c>
      <c r="F102" s="58">
        <f t="shared" si="112"/>
        <v>0</v>
      </c>
      <c r="G102" s="58">
        <f t="shared" si="113"/>
        <v>0</v>
      </c>
      <c r="H102" s="58">
        <f t="shared" si="114"/>
        <v>0</v>
      </c>
      <c r="I102" s="53"/>
      <c r="J102" s="53"/>
      <c r="N102" s="48" t="s">
        <v>106</v>
      </c>
      <c r="O102" s="53"/>
      <c r="P102" s="53"/>
      <c r="Q102" s="58">
        <v>39</v>
      </c>
      <c r="R102" s="58">
        <v>62</v>
      </c>
      <c r="S102" s="58"/>
      <c r="T102" s="58"/>
      <c r="U102" s="53"/>
      <c r="V102" s="53"/>
      <c r="W102" s="53"/>
      <c r="Y102" s="48" t="s">
        <v>106</v>
      </c>
      <c r="Z102" s="53">
        <f t="shared" si="107"/>
        <v>0</v>
      </c>
      <c r="AA102" s="53">
        <f t="shared" si="108"/>
        <v>101000</v>
      </c>
      <c r="AB102" s="53">
        <f t="shared" si="109"/>
        <v>39000</v>
      </c>
      <c r="AC102" s="53">
        <f t="shared" si="100"/>
        <v>62000</v>
      </c>
      <c r="AD102" s="53">
        <f t="shared" si="101"/>
        <v>0</v>
      </c>
      <c r="AE102" s="53">
        <f t="shared" si="102"/>
        <v>0</v>
      </c>
      <c r="AF102" s="53">
        <f t="shared" si="103"/>
        <v>0</v>
      </c>
      <c r="AG102" s="53">
        <f t="shared" si="104"/>
        <v>0</v>
      </c>
      <c r="AH102" s="53">
        <f t="shared" si="105"/>
        <v>0</v>
      </c>
    </row>
    <row r="103" spans="1:34">
      <c r="A103" s="48" t="s">
        <v>107</v>
      </c>
      <c r="B103" s="53"/>
      <c r="C103" s="53">
        <f t="shared" si="106"/>
        <v>592</v>
      </c>
      <c r="D103" s="58">
        <f t="shared" si="110"/>
        <v>307</v>
      </c>
      <c r="E103" s="58">
        <f t="shared" si="111"/>
        <v>285</v>
      </c>
      <c r="F103" s="58">
        <f t="shared" si="112"/>
        <v>0</v>
      </c>
      <c r="G103" s="58">
        <f t="shared" si="113"/>
        <v>0</v>
      </c>
      <c r="H103" s="58">
        <f t="shared" si="114"/>
        <v>0</v>
      </c>
      <c r="I103" s="53"/>
      <c r="J103" s="53"/>
      <c r="N103" s="48" t="s">
        <v>107</v>
      </c>
      <c r="O103" s="53"/>
      <c r="P103" s="53"/>
      <c r="Q103" s="58">
        <v>112</v>
      </c>
      <c r="R103" s="53">
        <v>104</v>
      </c>
      <c r="S103" s="53"/>
      <c r="T103" s="53"/>
      <c r="U103" s="53"/>
      <c r="V103" s="53"/>
      <c r="W103" s="53"/>
      <c r="Y103" s="48" t="s">
        <v>107</v>
      </c>
      <c r="Z103" s="53">
        <f t="shared" si="107"/>
        <v>0</v>
      </c>
      <c r="AA103" s="53">
        <f t="shared" si="108"/>
        <v>216000</v>
      </c>
      <c r="AB103" s="53">
        <f t="shared" si="109"/>
        <v>112000</v>
      </c>
      <c r="AC103" s="53">
        <f t="shared" si="100"/>
        <v>104000</v>
      </c>
      <c r="AD103" s="53">
        <f t="shared" si="101"/>
        <v>0</v>
      </c>
      <c r="AE103" s="53">
        <f t="shared" si="102"/>
        <v>0</v>
      </c>
      <c r="AF103" s="53">
        <f t="shared" si="103"/>
        <v>0</v>
      </c>
      <c r="AG103" s="53">
        <f t="shared" si="104"/>
        <v>0</v>
      </c>
      <c r="AH103" s="53">
        <f t="shared" si="105"/>
        <v>0</v>
      </c>
    </row>
    <row r="104" spans="1:34">
      <c r="A104" s="48" t="s">
        <v>108</v>
      </c>
      <c r="B104" s="53"/>
      <c r="C104" s="53">
        <f t="shared" si="106"/>
        <v>326</v>
      </c>
      <c r="D104" s="58">
        <f t="shared" si="110"/>
        <v>134</v>
      </c>
      <c r="E104" s="58">
        <f t="shared" si="111"/>
        <v>192</v>
      </c>
      <c r="F104" s="58">
        <f t="shared" si="112"/>
        <v>0</v>
      </c>
      <c r="G104" s="58">
        <f t="shared" si="113"/>
        <v>0</v>
      </c>
      <c r="H104" s="58">
        <f t="shared" si="114"/>
        <v>0</v>
      </c>
      <c r="I104" s="53"/>
      <c r="J104" s="53"/>
      <c r="N104" s="48" t="s">
        <v>108</v>
      </c>
      <c r="O104" s="53"/>
      <c r="P104" s="53"/>
      <c r="Q104" s="58">
        <v>49</v>
      </c>
      <c r="R104" s="53">
        <v>70</v>
      </c>
      <c r="S104" s="53"/>
      <c r="T104" s="53"/>
      <c r="U104" s="53"/>
      <c r="V104" s="53"/>
      <c r="W104" s="53"/>
      <c r="Y104" s="48" t="s">
        <v>108</v>
      </c>
      <c r="Z104" s="53">
        <f t="shared" si="107"/>
        <v>0</v>
      </c>
      <c r="AA104" s="53">
        <f t="shared" si="108"/>
        <v>119000</v>
      </c>
      <c r="AB104" s="53">
        <f t="shared" si="109"/>
        <v>49000</v>
      </c>
      <c r="AC104" s="53">
        <f t="shared" si="100"/>
        <v>70000</v>
      </c>
      <c r="AD104" s="53">
        <f t="shared" si="101"/>
        <v>0</v>
      </c>
      <c r="AE104" s="53">
        <f t="shared" si="102"/>
        <v>0</v>
      </c>
      <c r="AF104" s="53">
        <f t="shared" si="103"/>
        <v>0</v>
      </c>
      <c r="AG104" s="53">
        <f t="shared" si="104"/>
        <v>0</v>
      </c>
      <c r="AH104" s="53">
        <f t="shared" si="105"/>
        <v>0</v>
      </c>
    </row>
    <row r="105" spans="1:34">
      <c r="A105" s="48" t="s">
        <v>109</v>
      </c>
      <c r="B105" s="53"/>
      <c r="C105" s="53">
        <f t="shared" si="106"/>
        <v>38</v>
      </c>
      <c r="D105" s="58">
        <f t="shared" si="110"/>
        <v>30</v>
      </c>
      <c r="E105" s="58">
        <f t="shared" si="111"/>
        <v>8</v>
      </c>
      <c r="F105" s="58">
        <f t="shared" si="112"/>
        <v>0</v>
      </c>
      <c r="G105" s="58">
        <f t="shared" si="113"/>
        <v>0</v>
      </c>
      <c r="H105" s="58">
        <f t="shared" si="114"/>
        <v>0</v>
      </c>
      <c r="I105" s="53"/>
      <c r="J105" s="53"/>
      <c r="N105" s="48" t="s">
        <v>109</v>
      </c>
      <c r="O105" s="53"/>
      <c r="P105" s="53"/>
      <c r="Q105" s="58">
        <v>11</v>
      </c>
      <c r="R105" s="53">
        <v>3</v>
      </c>
      <c r="S105" s="53"/>
      <c r="T105" s="53"/>
      <c r="U105" s="53"/>
      <c r="V105" s="53"/>
      <c r="W105" s="53"/>
      <c r="Y105" s="48" t="s">
        <v>109</v>
      </c>
      <c r="Z105" s="53">
        <f t="shared" si="107"/>
        <v>0</v>
      </c>
      <c r="AA105" s="53">
        <f t="shared" si="108"/>
        <v>14000</v>
      </c>
      <c r="AB105" s="53">
        <f t="shared" si="109"/>
        <v>11000</v>
      </c>
      <c r="AC105" s="53">
        <f t="shared" si="100"/>
        <v>3000</v>
      </c>
      <c r="AD105" s="53">
        <f t="shared" si="101"/>
        <v>0</v>
      </c>
      <c r="AE105" s="53">
        <f t="shared" si="102"/>
        <v>0</v>
      </c>
      <c r="AF105" s="53">
        <f t="shared" si="103"/>
        <v>0</v>
      </c>
      <c r="AG105" s="53">
        <f t="shared" si="104"/>
        <v>0</v>
      </c>
      <c r="AH105" s="53">
        <f t="shared" si="105"/>
        <v>0</v>
      </c>
    </row>
    <row r="106" spans="1:34">
      <c r="A106" s="61"/>
      <c r="B106" s="29"/>
      <c r="C106" s="29"/>
      <c r="D106" s="60"/>
      <c r="E106" s="29"/>
      <c r="F106" s="29"/>
      <c r="G106" s="29"/>
      <c r="H106" s="29"/>
      <c r="I106" s="29"/>
      <c r="J106" s="29"/>
      <c r="N106" s="61"/>
      <c r="O106" s="29"/>
      <c r="P106" s="29"/>
      <c r="Q106" s="60"/>
      <c r="R106" s="29"/>
      <c r="S106" s="29"/>
      <c r="T106" s="29"/>
      <c r="U106" s="29"/>
      <c r="V106" s="29"/>
      <c r="W106" s="29"/>
    </row>
    <row r="107" spans="1:34">
      <c r="A107" s="52"/>
      <c r="B107" s="52"/>
      <c r="C107" s="52"/>
      <c r="D107" s="52"/>
      <c r="E107" s="52"/>
      <c r="F107" s="52"/>
      <c r="G107" s="52"/>
      <c r="H107" s="52"/>
      <c r="I107" s="52"/>
      <c r="J107" s="33" t="s">
        <v>111</v>
      </c>
      <c r="N107" s="52"/>
      <c r="O107" s="52"/>
      <c r="P107" s="52"/>
      <c r="Q107" s="52"/>
      <c r="R107" s="52"/>
      <c r="S107" s="52"/>
      <c r="T107" s="52"/>
      <c r="U107" s="52"/>
      <c r="V107" s="52"/>
      <c r="W107" s="33" t="s">
        <v>111</v>
      </c>
    </row>
    <row r="108" spans="1:34">
      <c r="A108" s="46" t="s">
        <v>112</v>
      </c>
      <c r="B108" s="46" t="s">
        <v>113</v>
      </c>
      <c r="C108" s="46" t="s">
        <v>114</v>
      </c>
      <c r="D108" s="46" t="s">
        <v>15</v>
      </c>
      <c r="E108" s="46" t="s">
        <v>19</v>
      </c>
      <c r="F108" s="46" t="s">
        <v>16</v>
      </c>
      <c r="G108" s="46" t="s">
        <v>115</v>
      </c>
      <c r="H108" s="46" t="s">
        <v>116</v>
      </c>
      <c r="I108" s="46" t="s">
        <v>22</v>
      </c>
      <c r="J108" s="46" t="s">
        <v>117</v>
      </c>
      <c r="N108" s="46" t="s">
        <v>112</v>
      </c>
      <c r="O108" s="46" t="s">
        <v>113</v>
      </c>
      <c r="P108" s="46" t="s">
        <v>114</v>
      </c>
      <c r="Q108" s="46" t="s">
        <v>15</v>
      </c>
      <c r="R108" s="46" t="s">
        <v>19</v>
      </c>
      <c r="S108" s="46" t="s">
        <v>16</v>
      </c>
      <c r="T108" s="46" t="s">
        <v>115</v>
      </c>
      <c r="U108" s="46" t="s">
        <v>116</v>
      </c>
      <c r="V108" s="46" t="s">
        <v>22</v>
      </c>
      <c r="W108" s="46" t="s">
        <v>117</v>
      </c>
      <c r="Y108" s="46" t="s">
        <v>112</v>
      </c>
      <c r="Z108" s="46" t="s">
        <v>113</v>
      </c>
      <c r="AA108" s="46" t="s">
        <v>114</v>
      </c>
      <c r="AB108" s="46" t="s">
        <v>15</v>
      </c>
      <c r="AC108" s="46" t="s">
        <v>19</v>
      </c>
      <c r="AD108" s="46" t="s">
        <v>16</v>
      </c>
      <c r="AE108" s="46" t="s">
        <v>115</v>
      </c>
      <c r="AF108" s="46" t="s">
        <v>116</v>
      </c>
      <c r="AG108" s="46" t="s">
        <v>22</v>
      </c>
      <c r="AH108" s="46" t="s">
        <v>117</v>
      </c>
    </row>
    <row r="109" spans="1:34">
      <c r="A109" s="47" t="s">
        <v>137</v>
      </c>
      <c r="B109" s="53"/>
      <c r="C109" s="53">
        <f>SUM(D109:I109)</f>
        <v>11290</v>
      </c>
      <c r="D109" s="53">
        <f>SUM(D110:D120)</f>
        <v>7146</v>
      </c>
      <c r="E109" s="53">
        <f>SUM(E110:E120)</f>
        <v>131</v>
      </c>
      <c r="F109" s="53">
        <f t="shared" ref="F109" si="115">SUM(F110:F120)</f>
        <v>3893</v>
      </c>
      <c r="G109" s="53">
        <f t="shared" ref="G109" si="116">SUM(G110:G120)</f>
        <v>120</v>
      </c>
      <c r="H109" s="53">
        <f t="shared" ref="H109" si="117">SUM(H110:H120)</f>
        <v>0</v>
      </c>
      <c r="I109" s="53">
        <f t="shared" ref="I109" si="118">SUM(I110:I120)</f>
        <v>0</v>
      </c>
      <c r="J109" s="53"/>
      <c r="N109" s="47" t="s">
        <v>137</v>
      </c>
      <c r="O109" s="53"/>
      <c r="P109" s="53"/>
      <c r="Q109" s="53">
        <f>SUM(Q110:Q120)</f>
        <v>2608</v>
      </c>
      <c r="R109" s="53">
        <f>SUM(R110:R120)</f>
        <v>48</v>
      </c>
      <c r="S109" s="53">
        <f t="shared" ref="S109" si="119">SUM(S110:S120)</f>
        <v>1421</v>
      </c>
      <c r="T109" s="53">
        <f t="shared" ref="T109" si="120">SUM(T110:T120)</f>
        <v>44</v>
      </c>
      <c r="U109" s="53">
        <f t="shared" ref="U109" si="121">SUM(U110:U120)</f>
        <v>0</v>
      </c>
      <c r="V109" s="53">
        <f t="shared" ref="V109" si="122">SUM(V110:V120)</f>
        <v>0</v>
      </c>
      <c r="W109" s="53"/>
      <c r="Y109" s="47" t="s">
        <v>137</v>
      </c>
      <c r="Z109" s="53">
        <f>B109*365</f>
        <v>0</v>
      </c>
      <c r="AA109" s="53">
        <f>SUM(AB109:AG109)</f>
        <v>4121000</v>
      </c>
      <c r="AB109" s="53">
        <f t="shared" ref="AB109:AH109" si="123">Q109*1000</f>
        <v>2608000</v>
      </c>
      <c r="AC109" s="53">
        <f t="shared" si="123"/>
        <v>48000</v>
      </c>
      <c r="AD109" s="53">
        <f t="shared" si="123"/>
        <v>1421000</v>
      </c>
      <c r="AE109" s="53">
        <f t="shared" si="123"/>
        <v>44000</v>
      </c>
      <c r="AF109" s="53">
        <f t="shared" si="123"/>
        <v>0</v>
      </c>
      <c r="AG109" s="53">
        <f t="shared" si="123"/>
        <v>0</v>
      </c>
      <c r="AH109" s="53">
        <f t="shared" si="123"/>
        <v>0</v>
      </c>
    </row>
    <row r="110" spans="1:34">
      <c r="A110" s="48" t="s">
        <v>99</v>
      </c>
      <c r="B110" s="53"/>
      <c r="C110" s="53">
        <f t="shared" ref="C110:C120" si="124">SUM(D110:I110)</f>
        <v>8129</v>
      </c>
      <c r="D110" s="58">
        <f>ROUND(Q110*1000/365,0)</f>
        <v>5373</v>
      </c>
      <c r="E110" s="58">
        <f>ROUND(R110*1000/365,0)</f>
        <v>88</v>
      </c>
      <c r="F110" s="58">
        <f>ROUND(S110*1000/365,0)</f>
        <v>2564</v>
      </c>
      <c r="G110" s="58">
        <f>ROUND(T110*1000/365,0)</f>
        <v>104</v>
      </c>
      <c r="H110" s="58">
        <f>ROUND(U110*1000/365,0)</f>
        <v>0</v>
      </c>
      <c r="I110" s="53"/>
      <c r="J110" s="53"/>
      <c r="N110" s="48" t="s">
        <v>99</v>
      </c>
      <c r="O110" s="53"/>
      <c r="P110" s="53"/>
      <c r="Q110" s="53">
        <v>1961</v>
      </c>
      <c r="R110" s="58">
        <v>32</v>
      </c>
      <c r="S110" s="58">
        <v>936</v>
      </c>
      <c r="T110" s="58">
        <v>38</v>
      </c>
      <c r="U110" s="53"/>
      <c r="V110" s="53"/>
      <c r="W110" s="53"/>
      <c r="Y110" s="48" t="s">
        <v>99</v>
      </c>
      <c r="Z110" s="53">
        <f t="shared" ref="Z110:Z120" si="125">B110*365</f>
        <v>0</v>
      </c>
      <c r="AA110" s="53">
        <f t="shared" ref="AA110:AA120" si="126">SUM(AB110:AG110)</f>
        <v>2967000</v>
      </c>
      <c r="AB110" s="53">
        <f t="shared" ref="AB110:AB120" si="127">Q110*1000</f>
        <v>1961000</v>
      </c>
      <c r="AC110" s="53">
        <f t="shared" ref="AC110:AC120" si="128">R110*1000</f>
        <v>32000</v>
      </c>
      <c r="AD110" s="53">
        <f t="shared" ref="AD110:AD120" si="129">S110*1000</f>
        <v>936000</v>
      </c>
      <c r="AE110" s="53">
        <f t="shared" ref="AE110:AE120" si="130">T110*1000</f>
        <v>38000</v>
      </c>
      <c r="AF110" s="53">
        <f t="shared" ref="AF110:AF120" si="131">U110*1000</f>
        <v>0</v>
      </c>
      <c r="AG110" s="53">
        <f t="shared" ref="AG110:AG120" si="132">V110*1000</f>
        <v>0</v>
      </c>
      <c r="AH110" s="53">
        <f t="shared" ref="AH110:AH120" si="133">W110*1000</f>
        <v>0</v>
      </c>
    </row>
    <row r="111" spans="1:34">
      <c r="A111" s="48" t="s">
        <v>100</v>
      </c>
      <c r="B111" s="53"/>
      <c r="C111" s="53">
        <f t="shared" si="124"/>
        <v>1635</v>
      </c>
      <c r="D111" s="58">
        <f t="shared" ref="D111:D120" si="134">ROUND(Q111*1000/365,0)</f>
        <v>1118</v>
      </c>
      <c r="E111" s="58">
        <f t="shared" ref="E111:E120" si="135">ROUND(R111*1000/365,0)</f>
        <v>16</v>
      </c>
      <c r="F111" s="58">
        <f t="shared" ref="F111:F120" si="136">ROUND(S111*1000/365,0)</f>
        <v>485</v>
      </c>
      <c r="G111" s="58">
        <f t="shared" ref="G111:G120" si="137">ROUND(T111*1000/365,0)</f>
        <v>16</v>
      </c>
      <c r="H111" s="58">
        <f t="shared" ref="H111:H120" si="138">ROUND(U111*1000/365,0)</f>
        <v>0</v>
      </c>
      <c r="I111" s="53"/>
      <c r="J111" s="53"/>
      <c r="N111" s="48" t="s">
        <v>100</v>
      </c>
      <c r="O111" s="53"/>
      <c r="P111" s="53"/>
      <c r="Q111" s="53">
        <v>408</v>
      </c>
      <c r="R111" s="58">
        <v>6</v>
      </c>
      <c r="S111" s="58">
        <v>177</v>
      </c>
      <c r="T111" s="58">
        <v>6</v>
      </c>
      <c r="U111" s="53"/>
      <c r="V111" s="53"/>
      <c r="W111" s="53"/>
      <c r="Y111" s="48" t="s">
        <v>100</v>
      </c>
      <c r="Z111" s="53">
        <f t="shared" si="125"/>
        <v>0</v>
      </c>
      <c r="AA111" s="53">
        <f t="shared" si="126"/>
        <v>597000</v>
      </c>
      <c r="AB111" s="53">
        <f t="shared" si="127"/>
        <v>408000</v>
      </c>
      <c r="AC111" s="53">
        <f t="shared" si="128"/>
        <v>6000</v>
      </c>
      <c r="AD111" s="53">
        <f t="shared" si="129"/>
        <v>177000</v>
      </c>
      <c r="AE111" s="53">
        <f t="shared" si="130"/>
        <v>6000</v>
      </c>
      <c r="AF111" s="53">
        <f t="shared" si="131"/>
        <v>0</v>
      </c>
      <c r="AG111" s="53">
        <f t="shared" si="132"/>
        <v>0</v>
      </c>
      <c r="AH111" s="53">
        <f t="shared" si="133"/>
        <v>0</v>
      </c>
    </row>
    <row r="112" spans="1:34">
      <c r="A112" s="48" t="s">
        <v>101</v>
      </c>
      <c r="B112" s="53"/>
      <c r="C112" s="53">
        <f t="shared" si="124"/>
        <v>107</v>
      </c>
      <c r="D112" s="58">
        <f t="shared" si="134"/>
        <v>107</v>
      </c>
      <c r="E112" s="58">
        <f t="shared" si="135"/>
        <v>0</v>
      </c>
      <c r="F112" s="58">
        <f t="shared" si="136"/>
        <v>0</v>
      </c>
      <c r="G112" s="58">
        <f t="shared" si="137"/>
        <v>0</v>
      </c>
      <c r="H112" s="58">
        <f t="shared" si="138"/>
        <v>0</v>
      </c>
      <c r="I112" s="53"/>
      <c r="J112" s="53"/>
      <c r="N112" s="48" t="s">
        <v>101</v>
      </c>
      <c r="O112" s="53"/>
      <c r="P112" s="53"/>
      <c r="Q112" s="53">
        <v>39</v>
      </c>
      <c r="R112" s="58">
        <v>0</v>
      </c>
      <c r="S112" s="58">
        <v>0</v>
      </c>
      <c r="T112" s="58">
        <v>0</v>
      </c>
      <c r="U112" s="53"/>
      <c r="V112" s="53"/>
      <c r="W112" s="53"/>
      <c r="Y112" s="48" t="s">
        <v>101</v>
      </c>
      <c r="Z112" s="53">
        <f t="shared" si="125"/>
        <v>0</v>
      </c>
      <c r="AA112" s="53">
        <f t="shared" si="126"/>
        <v>39000</v>
      </c>
      <c r="AB112" s="53">
        <f t="shared" si="127"/>
        <v>39000</v>
      </c>
      <c r="AC112" s="53">
        <f t="shared" si="128"/>
        <v>0</v>
      </c>
      <c r="AD112" s="53">
        <f t="shared" si="129"/>
        <v>0</v>
      </c>
      <c r="AE112" s="53">
        <f t="shared" si="130"/>
        <v>0</v>
      </c>
      <c r="AF112" s="53">
        <f t="shared" si="131"/>
        <v>0</v>
      </c>
      <c r="AG112" s="53">
        <f t="shared" si="132"/>
        <v>0</v>
      </c>
      <c r="AH112" s="53">
        <f t="shared" si="133"/>
        <v>0</v>
      </c>
    </row>
    <row r="113" spans="1:34">
      <c r="A113" s="48" t="s">
        <v>102</v>
      </c>
      <c r="B113" s="53"/>
      <c r="C113" s="53">
        <f t="shared" si="124"/>
        <v>0</v>
      </c>
      <c r="D113" s="58">
        <f t="shared" si="134"/>
        <v>0</v>
      </c>
      <c r="E113" s="58">
        <f t="shared" si="135"/>
        <v>0</v>
      </c>
      <c r="F113" s="58">
        <f t="shared" si="136"/>
        <v>0</v>
      </c>
      <c r="G113" s="58">
        <f t="shared" si="137"/>
        <v>0</v>
      </c>
      <c r="H113" s="58">
        <f t="shared" si="138"/>
        <v>0</v>
      </c>
      <c r="I113" s="53"/>
      <c r="J113" s="53"/>
      <c r="N113" s="48" t="s">
        <v>102</v>
      </c>
      <c r="O113" s="53"/>
      <c r="P113" s="53"/>
      <c r="Q113" s="53">
        <v>0</v>
      </c>
      <c r="R113" s="58">
        <v>0</v>
      </c>
      <c r="S113" s="58">
        <v>0</v>
      </c>
      <c r="T113" s="58">
        <v>0</v>
      </c>
      <c r="U113" s="53"/>
      <c r="V113" s="53"/>
      <c r="W113" s="53"/>
      <c r="Y113" s="48" t="s">
        <v>102</v>
      </c>
      <c r="Z113" s="53">
        <f t="shared" si="125"/>
        <v>0</v>
      </c>
      <c r="AA113" s="53">
        <f t="shared" si="126"/>
        <v>0</v>
      </c>
      <c r="AB113" s="53">
        <f t="shared" si="127"/>
        <v>0</v>
      </c>
      <c r="AC113" s="53">
        <f t="shared" si="128"/>
        <v>0</v>
      </c>
      <c r="AD113" s="53">
        <f t="shared" si="129"/>
        <v>0</v>
      </c>
      <c r="AE113" s="53">
        <f t="shared" si="130"/>
        <v>0</v>
      </c>
      <c r="AF113" s="53">
        <f t="shared" si="131"/>
        <v>0</v>
      </c>
      <c r="AG113" s="53">
        <f t="shared" si="132"/>
        <v>0</v>
      </c>
      <c r="AH113" s="53">
        <f t="shared" si="133"/>
        <v>0</v>
      </c>
    </row>
    <row r="114" spans="1:34">
      <c r="A114" s="48" t="s">
        <v>103</v>
      </c>
      <c r="B114" s="53"/>
      <c r="C114" s="53">
        <f t="shared" si="124"/>
        <v>0</v>
      </c>
      <c r="D114" s="58">
        <f t="shared" si="134"/>
        <v>0</v>
      </c>
      <c r="E114" s="58">
        <f t="shared" si="135"/>
        <v>0</v>
      </c>
      <c r="F114" s="58">
        <f t="shared" si="136"/>
        <v>0</v>
      </c>
      <c r="G114" s="58">
        <f t="shared" si="137"/>
        <v>0</v>
      </c>
      <c r="H114" s="58">
        <f t="shared" si="138"/>
        <v>0</v>
      </c>
      <c r="I114" s="53"/>
      <c r="J114" s="53"/>
      <c r="N114" s="48" t="s">
        <v>103</v>
      </c>
      <c r="O114" s="53"/>
      <c r="P114" s="53"/>
      <c r="Q114" s="53">
        <v>0</v>
      </c>
      <c r="R114" s="58">
        <v>0</v>
      </c>
      <c r="S114" s="58">
        <v>0</v>
      </c>
      <c r="T114" s="58">
        <v>0</v>
      </c>
      <c r="U114" s="53"/>
      <c r="V114" s="53"/>
      <c r="W114" s="53"/>
      <c r="Y114" s="48" t="s">
        <v>103</v>
      </c>
      <c r="Z114" s="53">
        <f t="shared" si="125"/>
        <v>0</v>
      </c>
      <c r="AA114" s="53">
        <f t="shared" si="126"/>
        <v>0</v>
      </c>
      <c r="AB114" s="53">
        <f t="shared" si="127"/>
        <v>0</v>
      </c>
      <c r="AC114" s="53">
        <f t="shared" si="128"/>
        <v>0</v>
      </c>
      <c r="AD114" s="53">
        <f t="shared" si="129"/>
        <v>0</v>
      </c>
      <c r="AE114" s="53">
        <f t="shared" si="130"/>
        <v>0</v>
      </c>
      <c r="AF114" s="53">
        <f t="shared" si="131"/>
        <v>0</v>
      </c>
      <c r="AG114" s="53">
        <f t="shared" si="132"/>
        <v>0</v>
      </c>
      <c r="AH114" s="53">
        <f t="shared" si="133"/>
        <v>0</v>
      </c>
    </row>
    <row r="115" spans="1:34">
      <c r="A115" s="48" t="s">
        <v>104</v>
      </c>
      <c r="B115" s="53"/>
      <c r="C115" s="53">
        <f t="shared" si="124"/>
        <v>0</v>
      </c>
      <c r="D115" s="58">
        <f t="shared" si="134"/>
        <v>0</v>
      </c>
      <c r="E115" s="58">
        <f t="shared" si="135"/>
        <v>0</v>
      </c>
      <c r="F115" s="58">
        <f t="shared" si="136"/>
        <v>0</v>
      </c>
      <c r="G115" s="58">
        <f t="shared" si="137"/>
        <v>0</v>
      </c>
      <c r="H115" s="58">
        <f t="shared" si="138"/>
        <v>0</v>
      </c>
      <c r="I115" s="53"/>
      <c r="J115" s="53"/>
      <c r="N115" s="48" t="s">
        <v>104</v>
      </c>
      <c r="O115" s="53"/>
      <c r="P115" s="53"/>
      <c r="Q115" s="53">
        <v>0</v>
      </c>
      <c r="R115" s="58">
        <v>0</v>
      </c>
      <c r="S115" s="58">
        <v>0</v>
      </c>
      <c r="T115" s="58">
        <v>0</v>
      </c>
      <c r="U115" s="53"/>
      <c r="V115" s="53"/>
      <c r="W115" s="53"/>
      <c r="Y115" s="48" t="s">
        <v>104</v>
      </c>
      <c r="Z115" s="53">
        <f t="shared" si="125"/>
        <v>0</v>
      </c>
      <c r="AA115" s="53">
        <f t="shared" si="126"/>
        <v>0</v>
      </c>
      <c r="AB115" s="53">
        <f t="shared" si="127"/>
        <v>0</v>
      </c>
      <c r="AC115" s="53">
        <f t="shared" si="128"/>
        <v>0</v>
      </c>
      <c r="AD115" s="53">
        <f t="shared" si="129"/>
        <v>0</v>
      </c>
      <c r="AE115" s="53">
        <f t="shared" si="130"/>
        <v>0</v>
      </c>
      <c r="AF115" s="53">
        <f t="shared" si="131"/>
        <v>0</v>
      </c>
      <c r="AG115" s="53">
        <f t="shared" si="132"/>
        <v>0</v>
      </c>
      <c r="AH115" s="53">
        <f t="shared" si="133"/>
        <v>0</v>
      </c>
    </row>
    <row r="116" spans="1:34">
      <c r="A116" s="48" t="s">
        <v>105</v>
      </c>
      <c r="B116" s="53"/>
      <c r="C116" s="53">
        <f t="shared" si="124"/>
        <v>271</v>
      </c>
      <c r="D116" s="58">
        <f t="shared" si="134"/>
        <v>30</v>
      </c>
      <c r="E116" s="58">
        <f t="shared" si="135"/>
        <v>16</v>
      </c>
      <c r="F116" s="58">
        <f t="shared" si="136"/>
        <v>225</v>
      </c>
      <c r="G116" s="58">
        <f t="shared" si="137"/>
        <v>0</v>
      </c>
      <c r="H116" s="58">
        <f t="shared" si="138"/>
        <v>0</v>
      </c>
      <c r="I116" s="53"/>
      <c r="J116" s="53"/>
      <c r="N116" s="48" t="s">
        <v>105</v>
      </c>
      <c r="O116" s="53"/>
      <c r="P116" s="53"/>
      <c r="Q116" s="53">
        <v>11</v>
      </c>
      <c r="R116" s="58">
        <v>6</v>
      </c>
      <c r="S116" s="58">
        <v>82</v>
      </c>
      <c r="T116" s="58">
        <v>0</v>
      </c>
      <c r="U116" s="53"/>
      <c r="V116" s="53"/>
      <c r="W116" s="53"/>
      <c r="Y116" s="48" t="s">
        <v>105</v>
      </c>
      <c r="Z116" s="53">
        <f t="shared" si="125"/>
        <v>0</v>
      </c>
      <c r="AA116" s="53">
        <f t="shared" si="126"/>
        <v>99000</v>
      </c>
      <c r="AB116" s="53">
        <f t="shared" si="127"/>
        <v>11000</v>
      </c>
      <c r="AC116" s="53">
        <f t="shared" si="128"/>
        <v>6000</v>
      </c>
      <c r="AD116" s="53">
        <f t="shared" si="129"/>
        <v>82000</v>
      </c>
      <c r="AE116" s="53">
        <f t="shared" si="130"/>
        <v>0</v>
      </c>
      <c r="AF116" s="53">
        <f t="shared" si="131"/>
        <v>0</v>
      </c>
      <c r="AG116" s="53">
        <f t="shared" si="132"/>
        <v>0</v>
      </c>
      <c r="AH116" s="53">
        <f t="shared" si="133"/>
        <v>0</v>
      </c>
    </row>
    <row r="117" spans="1:34">
      <c r="A117" s="48" t="s">
        <v>106</v>
      </c>
      <c r="B117" s="53"/>
      <c r="C117" s="53">
        <f t="shared" si="124"/>
        <v>249</v>
      </c>
      <c r="D117" s="58">
        <f t="shared" si="134"/>
        <v>104</v>
      </c>
      <c r="E117" s="58">
        <f t="shared" si="135"/>
        <v>3</v>
      </c>
      <c r="F117" s="58">
        <f t="shared" si="136"/>
        <v>142</v>
      </c>
      <c r="G117" s="58">
        <f t="shared" si="137"/>
        <v>0</v>
      </c>
      <c r="H117" s="58">
        <f t="shared" si="138"/>
        <v>0</v>
      </c>
      <c r="I117" s="53"/>
      <c r="J117" s="53"/>
      <c r="N117" s="48" t="s">
        <v>106</v>
      </c>
      <c r="O117" s="53"/>
      <c r="P117" s="53"/>
      <c r="Q117" s="53">
        <v>38</v>
      </c>
      <c r="R117" s="58">
        <v>1</v>
      </c>
      <c r="S117" s="58">
        <v>52</v>
      </c>
      <c r="T117" s="58">
        <v>0</v>
      </c>
      <c r="U117" s="53"/>
      <c r="V117" s="53"/>
      <c r="W117" s="53"/>
      <c r="Y117" s="48" t="s">
        <v>106</v>
      </c>
      <c r="Z117" s="53">
        <f t="shared" si="125"/>
        <v>0</v>
      </c>
      <c r="AA117" s="53">
        <f t="shared" si="126"/>
        <v>91000</v>
      </c>
      <c r="AB117" s="53">
        <f t="shared" si="127"/>
        <v>38000</v>
      </c>
      <c r="AC117" s="53">
        <f t="shared" si="128"/>
        <v>1000</v>
      </c>
      <c r="AD117" s="53">
        <f t="shared" si="129"/>
        <v>52000</v>
      </c>
      <c r="AE117" s="53">
        <f t="shared" si="130"/>
        <v>0</v>
      </c>
      <c r="AF117" s="53">
        <f t="shared" si="131"/>
        <v>0</v>
      </c>
      <c r="AG117" s="53">
        <f t="shared" si="132"/>
        <v>0</v>
      </c>
      <c r="AH117" s="53">
        <f t="shared" si="133"/>
        <v>0</v>
      </c>
    </row>
    <row r="118" spans="1:34">
      <c r="A118" s="48" t="s">
        <v>107</v>
      </c>
      <c r="B118" s="53"/>
      <c r="C118" s="53">
        <f t="shared" si="124"/>
        <v>543</v>
      </c>
      <c r="D118" s="58">
        <f t="shared" si="134"/>
        <v>252</v>
      </c>
      <c r="E118" s="58">
        <f t="shared" si="135"/>
        <v>3</v>
      </c>
      <c r="F118" s="58">
        <f t="shared" si="136"/>
        <v>288</v>
      </c>
      <c r="G118" s="58">
        <f t="shared" si="137"/>
        <v>0</v>
      </c>
      <c r="H118" s="58">
        <f t="shared" si="138"/>
        <v>0</v>
      </c>
      <c r="I118" s="53"/>
      <c r="J118" s="53"/>
      <c r="N118" s="48" t="s">
        <v>107</v>
      </c>
      <c r="O118" s="53"/>
      <c r="P118" s="53"/>
      <c r="Q118" s="53">
        <v>92</v>
      </c>
      <c r="R118" s="53">
        <v>1</v>
      </c>
      <c r="S118" s="53">
        <v>105</v>
      </c>
      <c r="T118" s="53">
        <v>0</v>
      </c>
      <c r="U118" s="53"/>
      <c r="V118" s="53"/>
      <c r="W118" s="53"/>
      <c r="Y118" s="48" t="s">
        <v>107</v>
      </c>
      <c r="Z118" s="53">
        <f t="shared" si="125"/>
        <v>0</v>
      </c>
      <c r="AA118" s="53">
        <f t="shared" si="126"/>
        <v>198000</v>
      </c>
      <c r="AB118" s="53">
        <f t="shared" si="127"/>
        <v>92000</v>
      </c>
      <c r="AC118" s="53">
        <f t="shared" si="128"/>
        <v>1000</v>
      </c>
      <c r="AD118" s="53">
        <f t="shared" si="129"/>
        <v>105000</v>
      </c>
      <c r="AE118" s="53">
        <f t="shared" si="130"/>
        <v>0</v>
      </c>
      <c r="AF118" s="53">
        <f t="shared" si="131"/>
        <v>0</v>
      </c>
      <c r="AG118" s="53">
        <f t="shared" si="132"/>
        <v>0</v>
      </c>
      <c r="AH118" s="53">
        <f t="shared" si="133"/>
        <v>0</v>
      </c>
    </row>
    <row r="119" spans="1:34">
      <c r="A119" s="48" t="s">
        <v>108</v>
      </c>
      <c r="B119" s="53"/>
      <c r="C119" s="53">
        <f t="shared" si="124"/>
        <v>329</v>
      </c>
      <c r="D119" s="58">
        <f t="shared" si="134"/>
        <v>140</v>
      </c>
      <c r="E119" s="58">
        <f t="shared" si="135"/>
        <v>5</v>
      </c>
      <c r="F119" s="58">
        <f t="shared" si="136"/>
        <v>184</v>
      </c>
      <c r="G119" s="58">
        <f t="shared" si="137"/>
        <v>0</v>
      </c>
      <c r="H119" s="58">
        <f t="shared" si="138"/>
        <v>0</v>
      </c>
      <c r="I119" s="53"/>
      <c r="J119" s="53"/>
      <c r="N119" s="48" t="s">
        <v>108</v>
      </c>
      <c r="O119" s="53"/>
      <c r="P119" s="53"/>
      <c r="Q119" s="53">
        <v>51</v>
      </c>
      <c r="R119" s="53">
        <v>2</v>
      </c>
      <c r="S119" s="53">
        <v>67</v>
      </c>
      <c r="T119" s="53">
        <v>0</v>
      </c>
      <c r="U119" s="53"/>
      <c r="V119" s="53"/>
      <c r="W119" s="53"/>
      <c r="Y119" s="48" t="s">
        <v>108</v>
      </c>
      <c r="Z119" s="53">
        <f t="shared" si="125"/>
        <v>0</v>
      </c>
      <c r="AA119" s="53">
        <f t="shared" si="126"/>
        <v>120000</v>
      </c>
      <c r="AB119" s="53">
        <f t="shared" si="127"/>
        <v>51000</v>
      </c>
      <c r="AC119" s="53">
        <f t="shared" si="128"/>
        <v>2000</v>
      </c>
      <c r="AD119" s="53">
        <f t="shared" si="129"/>
        <v>67000</v>
      </c>
      <c r="AE119" s="53">
        <f t="shared" si="130"/>
        <v>0</v>
      </c>
      <c r="AF119" s="53">
        <f t="shared" si="131"/>
        <v>0</v>
      </c>
      <c r="AG119" s="53">
        <f t="shared" si="132"/>
        <v>0</v>
      </c>
      <c r="AH119" s="53">
        <f t="shared" si="133"/>
        <v>0</v>
      </c>
    </row>
    <row r="120" spans="1:34">
      <c r="A120" s="48" t="s">
        <v>109</v>
      </c>
      <c r="B120" s="53"/>
      <c r="C120" s="53">
        <f t="shared" si="124"/>
        <v>27</v>
      </c>
      <c r="D120" s="58">
        <f t="shared" si="134"/>
        <v>22</v>
      </c>
      <c r="E120" s="58">
        <f t="shared" si="135"/>
        <v>0</v>
      </c>
      <c r="F120" s="58">
        <f t="shared" si="136"/>
        <v>5</v>
      </c>
      <c r="G120" s="58">
        <f t="shared" si="137"/>
        <v>0</v>
      </c>
      <c r="H120" s="58">
        <f t="shared" si="138"/>
        <v>0</v>
      </c>
      <c r="I120" s="53"/>
      <c r="J120" s="53"/>
      <c r="N120" s="48" t="s">
        <v>109</v>
      </c>
      <c r="O120" s="53"/>
      <c r="P120" s="53"/>
      <c r="Q120" s="53">
        <v>8</v>
      </c>
      <c r="R120" s="53">
        <v>0</v>
      </c>
      <c r="S120" s="53">
        <v>2</v>
      </c>
      <c r="T120" s="53">
        <v>0</v>
      </c>
      <c r="U120" s="53"/>
      <c r="V120" s="53"/>
      <c r="W120" s="53"/>
      <c r="Y120" s="48" t="s">
        <v>109</v>
      </c>
      <c r="Z120" s="53">
        <f t="shared" si="125"/>
        <v>0</v>
      </c>
      <c r="AA120" s="53">
        <f t="shared" si="126"/>
        <v>10000</v>
      </c>
      <c r="AB120" s="53">
        <f t="shared" si="127"/>
        <v>8000</v>
      </c>
      <c r="AC120" s="53">
        <f t="shared" si="128"/>
        <v>0</v>
      </c>
      <c r="AD120" s="53">
        <f t="shared" si="129"/>
        <v>2000</v>
      </c>
      <c r="AE120" s="53">
        <f t="shared" si="130"/>
        <v>0</v>
      </c>
      <c r="AF120" s="53">
        <f t="shared" si="131"/>
        <v>0</v>
      </c>
      <c r="AG120" s="53">
        <f t="shared" si="132"/>
        <v>0</v>
      </c>
      <c r="AH120" s="53">
        <f t="shared" si="133"/>
        <v>0</v>
      </c>
    </row>
    <row r="121" spans="1:34">
      <c r="A121" s="59"/>
      <c r="B121" s="29"/>
      <c r="C121" s="29"/>
      <c r="D121" s="60"/>
      <c r="E121" s="29"/>
      <c r="F121" s="29"/>
      <c r="G121" s="29"/>
      <c r="H121" s="29"/>
      <c r="I121" s="29"/>
      <c r="J121" s="29"/>
    </row>
    <row r="122" spans="1:34">
      <c r="A122" s="52"/>
      <c r="B122" s="52"/>
      <c r="C122" s="52"/>
      <c r="D122" s="52"/>
      <c r="E122" s="52"/>
      <c r="F122" s="52"/>
      <c r="G122" s="52"/>
      <c r="H122" s="52"/>
      <c r="I122" s="52"/>
      <c r="J122" s="33" t="s">
        <v>111</v>
      </c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</row>
    <row r="123" spans="1:34">
      <c r="A123" s="46" t="s">
        <v>112</v>
      </c>
      <c r="B123" s="46" t="s">
        <v>113</v>
      </c>
      <c r="C123" s="46" t="s">
        <v>114</v>
      </c>
      <c r="D123" s="46" t="s">
        <v>15</v>
      </c>
      <c r="E123" s="46" t="s">
        <v>19</v>
      </c>
      <c r="F123" s="46" t="s">
        <v>16</v>
      </c>
      <c r="G123" s="46" t="s">
        <v>115</v>
      </c>
      <c r="H123" s="46" t="s">
        <v>116</v>
      </c>
      <c r="I123" s="46" t="s">
        <v>22</v>
      </c>
      <c r="J123" s="46" t="s">
        <v>117</v>
      </c>
      <c r="K123" s="31"/>
      <c r="L123" s="31"/>
      <c r="N123" s="46" t="s">
        <v>112</v>
      </c>
      <c r="O123" s="46" t="s">
        <v>113</v>
      </c>
      <c r="P123" s="46" t="s">
        <v>114</v>
      </c>
      <c r="Q123" s="46" t="s">
        <v>15</v>
      </c>
      <c r="R123" s="46" t="s">
        <v>19</v>
      </c>
      <c r="S123" s="46" t="s">
        <v>16</v>
      </c>
      <c r="T123" s="46" t="s">
        <v>115</v>
      </c>
      <c r="U123" s="46" t="s">
        <v>116</v>
      </c>
      <c r="V123" s="46" t="s">
        <v>22</v>
      </c>
      <c r="W123" s="46" t="s">
        <v>117</v>
      </c>
    </row>
    <row r="124" spans="1:34">
      <c r="A124" s="47" t="s">
        <v>118</v>
      </c>
      <c r="B124" s="53">
        <v>14529</v>
      </c>
      <c r="C124" s="53">
        <v>10658</v>
      </c>
      <c r="D124" s="53">
        <v>6455</v>
      </c>
      <c r="E124" s="53">
        <v>1923</v>
      </c>
      <c r="F124" s="53">
        <v>2110</v>
      </c>
      <c r="G124" s="53">
        <v>170</v>
      </c>
      <c r="H124" s="53">
        <v>0</v>
      </c>
      <c r="I124" s="53">
        <v>0</v>
      </c>
      <c r="J124" s="53">
        <v>0</v>
      </c>
      <c r="K124" s="31"/>
      <c r="L124" s="31"/>
      <c r="N124" s="47" t="s">
        <v>118</v>
      </c>
      <c r="O124" s="53">
        <f>B124*365</f>
        <v>5303085</v>
      </c>
      <c r="P124" s="53">
        <f t="shared" ref="P124:P135" si="139">C124*365</f>
        <v>3890170</v>
      </c>
      <c r="Q124" s="53">
        <f t="shared" ref="Q124:Q135" si="140">D124*365</f>
        <v>2356075</v>
      </c>
      <c r="R124" s="53">
        <f t="shared" ref="R124:R135" si="141">E124*365</f>
        <v>701895</v>
      </c>
      <c r="S124" s="53">
        <f t="shared" ref="S124:S135" si="142">F124*365</f>
        <v>770150</v>
      </c>
      <c r="T124" s="53">
        <f t="shared" ref="T124:T135" si="143">G124*365</f>
        <v>62050</v>
      </c>
      <c r="U124" s="53">
        <f t="shared" ref="U124:U135" si="144">H124*365</f>
        <v>0</v>
      </c>
      <c r="V124" s="53">
        <f t="shared" ref="V124:V135" si="145">I124*365</f>
        <v>0</v>
      </c>
      <c r="W124" s="53">
        <f t="shared" ref="W124:W135" si="146">J124*365</f>
        <v>0</v>
      </c>
    </row>
    <row r="125" spans="1:34">
      <c r="A125" s="48" t="s">
        <v>99</v>
      </c>
      <c r="B125" s="53">
        <v>9201</v>
      </c>
      <c r="C125" s="53">
        <v>7742</v>
      </c>
      <c r="D125" s="53">
        <v>4879</v>
      </c>
      <c r="E125" s="53">
        <v>1260</v>
      </c>
      <c r="F125" s="53">
        <v>1452</v>
      </c>
      <c r="G125" s="53">
        <v>151</v>
      </c>
      <c r="H125" s="53">
        <v>0</v>
      </c>
      <c r="I125" s="53">
        <v>0</v>
      </c>
      <c r="J125" s="53">
        <v>0</v>
      </c>
      <c r="K125" s="31"/>
      <c r="L125" s="31"/>
      <c r="N125" s="48" t="s">
        <v>99</v>
      </c>
      <c r="O125" s="53">
        <f t="shared" ref="O125:O135" si="147">B125*365</f>
        <v>3358365</v>
      </c>
      <c r="P125" s="53">
        <f t="shared" si="139"/>
        <v>2825830</v>
      </c>
      <c r="Q125" s="53">
        <f t="shared" si="140"/>
        <v>1780835</v>
      </c>
      <c r="R125" s="53">
        <f t="shared" si="141"/>
        <v>459900</v>
      </c>
      <c r="S125" s="53">
        <f t="shared" si="142"/>
        <v>529980</v>
      </c>
      <c r="T125" s="53">
        <f t="shared" si="143"/>
        <v>55115</v>
      </c>
      <c r="U125" s="53">
        <f t="shared" si="144"/>
        <v>0</v>
      </c>
      <c r="V125" s="53">
        <f t="shared" si="145"/>
        <v>0</v>
      </c>
      <c r="W125" s="53">
        <f t="shared" si="146"/>
        <v>0</v>
      </c>
    </row>
    <row r="126" spans="1:34">
      <c r="A126" s="48" t="s">
        <v>100</v>
      </c>
      <c r="B126" s="53">
        <v>3738</v>
      </c>
      <c r="C126" s="53">
        <v>1671</v>
      </c>
      <c r="D126" s="53">
        <v>1110</v>
      </c>
      <c r="E126" s="53">
        <v>214</v>
      </c>
      <c r="F126" s="53">
        <v>329</v>
      </c>
      <c r="G126" s="53">
        <v>19</v>
      </c>
      <c r="H126" s="53">
        <v>0</v>
      </c>
      <c r="I126" s="53">
        <v>0</v>
      </c>
      <c r="J126" s="53">
        <v>0</v>
      </c>
      <c r="K126" s="31"/>
      <c r="L126" s="31"/>
      <c r="N126" s="48" t="s">
        <v>100</v>
      </c>
      <c r="O126" s="53">
        <f t="shared" si="147"/>
        <v>1364370</v>
      </c>
      <c r="P126" s="53">
        <f t="shared" si="139"/>
        <v>609915</v>
      </c>
      <c r="Q126" s="53">
        <f t="shared" si="140"/>
        <v>405150</v>
      </c>
      <c r="R126" s="53">
        <f t="shared" si="141"/>
        <v>78110</v>
      </c>
      <c r="S126" s="53">
        <f t="shared" si="142"/>
        <v>120085</v>
      </c>
      <c r="T126" s="53">
        <f t="shared" si="143"/>
        <v>6935</v>
      </c>
      <c r="U126" s="53">
        <f t="shared" si="144"/>
        <v>0</v>
      </c>
      <c r="V126" s="53">
        <f t="shared" si="145"/>
        <v>0</v>
      </c>
      <c r="W126" s="53">
        <f t="shared" si="146"/>
        <v>0</v>
      </c>
    </row>
    <row r="127" spans="1:34">
      <c r="A127" s="48" t="s">
        <v>101</v>
      </c>
      <c r="B127" s="53">
        <v>0</v>
      </c>
      <c r="C127" s="53">
        <v>44</v>
      </c>
      <c r="D127" s="53">
        <v>44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31"/>
      <c r="L127" s="31"/>
      <c r="N127" s="48" t="s">
        <v>101</v>
      </c>
      <c r="O127" s="53">
        <f t="shared" si="147"/>
        <v>0</v>
      </c>
      <c r="P127" s="53">
        <f t="shared" si="139"/>
        <v>16060</v>
      </c>
      <c r="Q127" s="53">
        <f t="shared" si="140"/>
        <v>16060</v>
      </c>
      <c r="R127" s="53">
        <f t="shared" si="141"/>
        <v>0</v>
      </c>
      <c r="S127" s="53">
        <f t="shared" si="142"/>
        <v>0</v>
      </c>
      <c r="T127" s="53">
        <f t="shared" si="143"/>
        <v>0</v>
      </c>
      <c r="U127" s="53">
        <f t="shared" si="144"/>
        <v>0</v>
      </c>
      <c r="V127" s="53">
        <f t="shared" si="145"/>
        <v>0</v>
      </c>
      <c r="W127" s="53">
        <f t="shared" si="146"/>
        <v>0</v>
      </c>
    </row>
    <row r="128" spans="1:34">
      <c r="A128" s="48" t="s">
        <v>102</v>
      </c>
      <c r="B128" s="53">
        <v>0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31"/>
      <c r="L128" s="31"/>
      <c r="N128" s="48" t="s">
        <v>102</v>
      </c>
      <c r="O128" s="53">
        <f t="shared" si="147"/>
        <v>0</v>
      </c>
      <c r="P128" s="53">
        <f t="shared" si="139"/>
        <v>0</v>
      </c>
      <c r="Q128" s="53">
        <f t="shared" si="140"/>
        <v>0</v>
      </c>
      <c r="R128" s="53">
        <f t="shared" si="141"/>
        <v>0</v>
      </c>
      <c r="S128" s="53">
        <f t="shared" si="142"/>
        <v>0</v>
      </c>
      <c r="T128" s="53">
        <f t="shared" si="143"/>
        <v>0</v>
      </c>
      <c r="U128" s="53">
        <f t="shared" si="144"/>
        <v>0</v>
      </c>
      <c r="V128" s="53">
        <f t="shared" si="145"/>
        <v>0</v>
      </c>
      <c r="W128" s="53">
        <f t="shared" si="146"/>
        <v>0</v>
      </c>
    </row>
    <row r="129" spans="1:23">
      <c r="A129" s="48" t="s">
        <v>103</v>
      </c>
      <c r="B129" s="53">
        <v>0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31"/>
      <c r="L129" s="31"/>
      <c r="N129" s="48" t="s">
        <v>103</v>
      </c>
      <c r="O129" s="53">
        <f t="shared" si="147"/>
        <v>0</v>
      </c>
      <c r="P129" s="53">
        <f t="shared" si="139"/>
        <v>0</v>
      </c>
      <c r="Q129" s="53">
        <f t="shared" si="140"/>
        <v>0</v>
      </c>
      <c r="R129" s="53">
        <f t="shared" si="141"/>
        <v>0</v>
      </c>
      <c r="S129" s="53">
        <f t="shared" si="142"/>
        <v>0</v>
      </c>
      <c r="T129" s="53">
        <f t="shared" si="143"/>
        <v>0</v>
      </c>
      <c r="U129" s="53">
        <f t="shared" si="144"/>
        <v>0</v>
      </c>
      <c r="V129" s="53">
        <f t="shared" si="145"/>
        <v>0</v>
      </c>
      <c r="W129" s="53">
        <f t="shared" si="146"/>
        <v>0</v>
      </c>
    </row>
    <row r="130" spans="1:23">
      <c r="A130" s="48" t="s">
        <v>104</v>
      </c>
      <c r="B130" s="53">
        <v>0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31"/>
      <c r="L130" s="31"/>
      <c r="N130" s="48" t="s">
        <v>104</v>
      </c>
      <c r="O130" s="53">
        <f t="shared" si="147"/>
        <v>0</v>
      </c>
      <c r="P130" s="53">
        <f t="shared" si="139"/>
        <v>0</v>
      </c>
      <c r="Q130" s="53">
        <f t="shared" si="140"/>
        <v>0</v>
      </c>
      <c r="R130" s="53">
        <f t="shared" si="141"/>
        <v>0</v>
      </c>
      <c r="S130" s="53">
        <f t="shared" si="142"/>
        <v>0</v>
      </c>
      <c r="T130" s="53">
        <f t="shared" si="143"/>
        <v>0</v>
      </c>
      <c r="U130" s="53">
        <f t="shared" si="144"/>
        <v>0</v>
      </c>
      <c r="V130" s="53">
        <f t="shared" si="145"/>
        <v>0</v>
      </c>
      <c r="W130" s="53">
        <f t="shared" si="146"/>
        <v>0</v>
      </c>
    </row>
    <row r="131" spans="1:23">
      <c r="A131" s="48" t="s">
        <v>105</v>
      </c>
      <c r="B131" s="53">
        <v>392</v>
      </c>
      <c r="C131" s="53">
        <v>348</v>
      </c>
      <c r="D131" s="53">
        <v>16</v>
      </c>
      <c r="E131" s="53">
        <v>285</v>
      </c>
      <c r="F131" s="53">
        <v>47</v>
      </c>
      <c r="G131" s="53">
        <v>0</v>
      </c>
      <c r="H131" s="53">
        <v>0</v>
      </c>
      <c r="I131" s="53">
        <v>0</v>
      </c>
      <c r="J131" s="53">
        <v>0</v>
      </c>
      <c r="K131" s="31"/>
      <c r="L131" s="31"/>
      <c r="N131" s="48" t="s">
        <v>105</v>
      </c>
      <c r="O131" s="53">
        <f t="shared" si="147"/>
        <v>143080</v>
      </c>
      <c r="P131" s="53">
        <f t="shared" si="139"/>
        <v>127020</v>
      </c>
      <c r="Q131" s="53">
        <f t="shared" si="140"/>
        <v>5840</v>
      </c>
      <c r="R131" s="53">
        <f t="shared" si="141"/>
        <v>104025</v>
      </c>
      <c r="S131" s="53">
        <f t="shared" si="142"/>
        <v>17155</v>
      </c>
      <c r="T131" s="53">
        <f t="shared" si="143"/>
        <v>0</v>
      </c>
      <c r="U131" s="53">
        <f t="shared" si="144"/>
        <v>0</v>
      </c>
      <c r="V131" s="53">
        <f t="shared" si="145"/>
        <v>0</v>
      </c>
      <c r="W131" s="53">
        <f t="shared" si="146"/>
        <v>0</v>
      </c>
    </row>
    <row r="132" spans="1:23">
      <c r="A132" s="48" t="s">
        <v>106</v>
      </c>
      <c r="B132" s="53">
        <v>439</v>
      </c>
      <c r="C132" s="53">
        <v>164</v>
      </c>
      <c r="D132" s="53">
        <v>79</v>
      </c>
      <c r="E132" s="53">
        <v>36</v>
      </c>
      <c r="F132" s="53">
        <v>49</v>
      </c>
      <c r="G132" s="53">
        <v>0</v>
      </c>
      <c r="H132" s="53">
        <v>0</v>
      </c>
      <c r="I132" s="53">
        <v>0</v>
      </c>
      <c r="J132" s="53">
        <v>0</v>
      </c>
      <c r="K132" s="31"/>
      <c r="L132" s="31"/>
      <c r="N132" s="48" t="s">
        <v>106</v>
      </c>
      <c r="O132" s="53">
        <f t="shared" si="147"/>
        <v>160235</v>
      </c>
      <c r="P132" s="53">
        <f t="shared" si="139"/>
        <v>59860</v>
      </c>
      <c r="Q132" s="53">
        <f t="shared" si="140"/>
        <v>28835</v>
      </c>
      <c r="R132" s="53">
        <f t="shared" si="141"/>
        <v>13140</v>
      </c>
      <c r="S132" s="53">
        <f t="shared" si="142"/>
        <v>17885</v>
      </c>
      <c r="T132" s="53">
        <f t="shared" si="143"/>
        <v>0</v>
      </c>
      <c r="U132" s="53">
        <f t="shared" si="144"/>
        <v>0</v>
      </c>
      <c r="V132" s="53">
        <f t="shared" si="145"/>
        <v>0</v>
      </c>
      <c r="W132" s="53">
        <f t="shared" si="146"/>
        <v>0</v>
      </c>
    </row>
    <row r="133" spans="1:23">
      <c r="A133" s="48" t="s">
        <v>107</v>
      </c>
      <c r="B133" s="53">
        <v>223</v>
      </c>
      <c r="C133" s="53">
        <v>337</v>
      </c>
      <c r="D133" s="53">
        <v>173</v>
      </c>
      <c r="E133" s="53">
        <v>27</v>
      </c>
      <c r="F133" s="53">
        <v>137</v>
      </c>
      <c r="G133" s="53">
        <v>0</v>
      </c>
      <c r="H133" s="53">
        <v>0</v>
      </c>
      <c r="I133" s="53">
        <v>0</v>
      </c>
      <c r="J133" s="53">
        <v>0</v>
      </c>
      <c r="K133" s="31"/>
      <c r="L133" s="31"/>
      <c r="N133" s="48" t="s">
        <v>107</v>
      </c>
      <c r="O133" s="53">
        <f t="shared" si="147"/>
        <v>81395</v>
      </c>
      <c r="P133" s="53">
        <f t="shared" si="139"/>
        <v>123005</v>
      </c>
      <c r="Q133" s="53">
        <f t="shared" si="140"/>
        <v>63145</v>
      </c>
      <c r="R133" s="53">
        <f t="shared" si="141"/>
        <v>9855</v>
      </c>
      <c r="S133" s="53">
        <f t="shared" si="142"/>
        <v>50005</v>
      </c>
      <c r="T133" s="53">
        <f t="shared" si="143"/>
        <v>0</v>
      </c>
      <c r="U133" s="53">
        <f t="shared" si="144"/>
        <v>0</v>
      </c>
      <c r="V133" s="53">
        <f t="shared" si="145"/>
        <v>0</v>
      </c>
      <c r="W133" s="53">
        <f t="shared" si="146"/>
        <v>0</v>
      </c>
    </row>
    <row r="134" spans="1:23">
      <c r="A134" s="48" t="s">
        <v>108</v>
      </c>
      <c r="B134" s="53">
        <v>501</v>
      </c>
      <c r="C134" s="53">
        <v>329</v>
      </c>
      <c r="D134" s="53">
        <v>134</v>
      </c>
      <c r="E134" s="53">
        <v>99</v>
      </c>
      <c r="F134" s="53">
        <v>96</v>
      </c>
      <c r="G134" s="53">
        <v>0</v>
      </c>
      <c r="H134" s="53">
        <v>0</v>
      </c>
      <c r="I134" s="53">
        <v>0</v>
      </c>
      <c r="J134" s="53">
        <v>0</v>
      </c>
      <c r="K134" s="31"/>
      <c r="L134" s="31"/>
      <c r="N134" s="48" t="s">
        <v>108</v>
      </c>
      <c r="O134" s="53">
        <f t="shared" si="147"/>
        <v>182865</v>
      </c>
      <c r="P134" s="53">
        <f t="shared" si="139"/>
        <v>120085</v>
      </c>
      <c r="Q134" s="53">
        <f t="shared" si="140"/>
        <v>48910</v>
      </c>
      <c r="R134" s="53">
        <f t="shared" si="141"/>
        <v>36135</v>
      </c>
      <c r="S134" s="53">
        <f t="shared" si="142"/>
        <v>35040</v>
      </c>
      <c r="T134" s="53">
        <f t="shared" si="143"/>
        <v>0</v>
      </c>
      <c r="U134" s="53">
        <f t="shared" si="144"/>
        <v>0</v>
      </c>
      <c r="V134" s="53">
        <f t="shared" si="145"/>
        <v>0</v>
      </c>
      <c r="W134" s="53">
        <f t="shared" si="146"/>
        <v>0</v>
      </c>
    </row>
    <row r="135" spans="1:23">
      <c r="A135" s="48" t="s">
        <v>109</v>
      </c>
      <c r="B135" s="53">
        <v>35</v>
      </c>
      <c r="C135" s="53">
        <v>22</v>
      </c>
      <c r="D135" s="53">
        <v>19</v>
      </c>
      <c r="E135" s="53">
        <v>3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31"/>
      <c r="L135" s="31"/>
      <c r="N135" s="48" t="s">
        <v>109</v>
      </c>
      <c r="O135" s="53">
        <f t="shared" si="147"/>
        <v>12775</v>
      </c>
      <c r="P135" s="53">
        <f t="shared" si="139"/>
        <v>8030</v>
      </c>
      <c r="Q135" s="53">
        <f t="shared" si="140"/>
        <v>6935</v>
      </c>
      <c r="R135" s="53">
        <f t="shared" si="141"/>
        <v>1095</v>
      </c>
      <c r="S135" s="53">
        <f t="shared" si="142"/>
        <v>0</v>
      </c>
      <c r="T135" s="53">
        <f t="shared" si="143"/>
        <v>0</v>
      </c>
      <c r="U135" s="53">
        <f t="shared" si="144"/>
        <v>0</v>
      </c>
      <c r="V135" s="53">
        <f t="shared" si="145"/>
        <v>0</v>
      </c>
      <c r="W135" s="53">
        <f t="shared" si="146"/>
        <v>0</v>
      </c>
    </row>
    <row r="136" spans="1:23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</row>
    <row r="137" spans="1:23">
      <c r="A137" s="52"/>
      <c r="B137" s="52"/>
      <c r="C137" s="52"/>
      <c r="D137" s="52"/>
      <c r="E137" s="52"/>
      <c r="F137" s="52"/>
      <c r="G137" s="52"/>
      <c r="H137" s="52"/>
      <c r="I137" s="52"/>
      <c r="J137" s="33" t="s">
        <v>111</v>
      </c>
    </row>
    <row r="138" spans="1:23">
      <c r="A138" s="46" t="s">
        <v>112</v>
      </c>
      <c r="B138" s="46" t="s">
        <v>113</v>
      </c>
      <c r="C138" s="46" t="s">
        <v>114</v>
      </c>
      <c r="D138" s="46" t="s">
        <v>15</v>
      </c>
      <c r="E138" s="46" t="s">
        <v>19</v>
      </c>
      <c r="F138" s="46" t="s">
        <v>16</v>
      </c>
      <c r="G138" s="46" t="s">
        <v>115</v>
      </c>
      <c r="H138" s="46" t="s">
        <v>116</v>
      </c>
      <c r="I138" s="46" t="s">
        <v>22</v>
      </c>
      <c r="J138" s="46" t="s">
        <v>117</v>
      </c>
      <c r="N138" s="46" t="s">
        <v>112</v>
      </c>
      <c r="O138" s="46" t="s">
        <v>113</v>
      </c>
      <c r="P138" s="46" t="s">
        <v>114</v>
      </c>
      <c r="Q138" s="46" t="s">
        <v>15</v>
      </c>
      <c r="R138" s="46" t="s">
        <v>19</v>
      </c>
      <c r="S138" s="46" t="s">
        <v>16</v>
      </c>
      <c r="T138" s="46" t="s">
        <v>115</v>
      </c>
      <c r="U138" s="46" t="s">
        <v>116</v>
      </c>
      <c r="V138" s="46" t="s">
        <v>22</v>
      </c>
      <c r="W138" s="46" t="s">
        <v>117</v>
      </c>
    </row>
    <row r="139" spans="1:23">
      <c r="A139" s="47" t="s">
        <v>119</v>
      </c>
      <c r="B139" s="53">
        <v>14529</v>
      </c>
      <c r="C139" s="53">
        <v>9591.7808219178078</v>
      </c>
      <c r="D139" s="53">
        <v>5446.5753424657532</v>
      </c>
      <c r="E139" s="53">
        <v>1945.2054794520548</v>
      </c>
      <c r="F139" s="53">
        <v>2183.5616438356165</v>
      </c>
      <c r="G139" s="53">
        <v>16.438356164383563</v>
      </c>
      <c r="H139" s="53">
        <v>0</v>
      </c>
      <c r="I139" s="53">
        <v>0</v>
      </c>
      <c r="J139" s="53">
        <v>0</v>
      </c>
      <c r="N139" s="47" t="s">
        <v>119</v>
      </c>
      <c r="O139" s="53">
        <f>B139*365</f>
        <v>5303085</v>
      </c>
      <c r="P139" s="53">
        <f t="shared" ref="P139:P150" si="148">C139*365</f>
        <v>3501000</v>
      </c>
      <c r="Q139" s="53">
        <f t="shared" ref="Q139:Q150" si="149">D139*365</f>
        <v>1988000</v>
      </c>
      <c r="R139" s="53">
        <f t="shared" ref="R139:R150" si="150">E139*365</f>
        <v>710000</v>
      </c>
      <c r="S139" s="53">
        <f t="shared" ref="S139:S150" si="151">F139*365</f>
        <v>797000</v>
      </c>
      <c r="T139" s="53">
        <f t="shared" ref="T139:T150" si="152">G139*365</f>
        <v>6000.0000000000009</v>
      </c>
      <c r="U139" s="53">
        <f t="shared" ref="U139:U150" si="153">H139*365</f>
        <v>0</v>
      </c>
      <c r="V139" s="53">
        <f t="shared" ref="V139:V150" si="154">I139*365</f>
        <v>0</v>
      </c>
      <c r="W139" s="53">
        <f t="shared" ref="W139:W150" si="155">J139*365</f>
        <v>0</v>
      </c>
    </row>
    <row r="140" spans="1:23">
      <c r="A140" s="48" t="s">
        <v>99</v>
      </c>
      <c r="B140" s="53">
        <v>9201</v>
      </c>
      <c r="C140" s="53">
        <v>6706.8493150684935</v>
      </c>
      <c r="D140" s="53">
        <v>3945.205479452055</v>
      </c>
      <c r="E140" s="53">
        <v>1224.6575342465753</v>
      </c>
      <c r="F140" s="53">
        <v>1523.2876712328766</v>
      </c>
      <c r="G140" s="53">
        <v>13.698630136986301</v>
      </c>
      <c r="H140" s="53">
        <v>0</v>
      </c>
      <c r="I140" s="53">
        <v>0</v>
      </c>
      <c r="J140" s="53">
        <v>0</v>
      </c>
      <c r="N140" s="48" t="s">
        <v>99</v>
      </c>
      <c r="O140" s="53">
        <f t="shared" ref="O140:O150" si="156">B140*365</f>
        <v>3358365</v>
      </c>
      <c r="P140" s="53">
        <f t="shared" si="148"/>
        <v>2448000</v>
      </c>
      <c r="Q140" s="53">
        <f t="shared" si="149"/>
        <v>1440000</v>
      </c>
      <c r="R140" s="53">
        <f t="shared" si="150"/>
        <v>447000</v>
      </c>
      <c r="S140" s="53">
        <f t="shared" si="151"/>
        <v>556000</v>
      </c>
      <c r="T140" s="53">
        <f t="shared" si="152"/>
        <v>5000</v>
      </c>
      <c r="U140" s="53">
        <f t="shared" si="153"/>
        <v>0</v>
      </c>
      <c r="V140" s="53">
        <f t="shared" si="154"/>
        <v>0</v>
      </c>
      <c r="W140" s="53">
        <f t="shared" si="155"/>
        <v>0</v>
      </c>
    </row>
    <row r="141" spans="1:23">
      <c r="A141" s="48" t="s">
        <v>100</v>
      </c>
      <c r="B141" s="53">
        <v>3738</v>
      </c>
      <c r="C141" s="53">
        <v>1775.3424657534247</v>
      </c>
      <c r="D141" s="53">
        <v>1172.6027397260275</v>
      </c>
      <c r="E141" s="53">
        <v>235.61643835616439</v>
      </c>
      <c r="F141" s="53">
        <v>364.38356164383561</v>
      </c>
      <c r="G141" s="53">
        <v>2.7397260273972601</v>
      </c>
      <c r="H141" s="53">
        <v>0</v>
      </c>
      <c r="I141" s="53">
        <v>0</v>
      </c>
      <c r="J141" s="53">
        <v>0</v>
      </c>
      <c r="N141" s="48" t="s">
        <v>100</v>
      </c>
      <c r="O141" s="53">
        <f t="shared" si="156"/>
        <v>1364370</v>
      </c>
      <c r="P141" s="53">
        <f t="shared" si="148"/>
        <v>648000</v>
      </c>
      <c r="Q141" s="53">
        <f t="shared" si="149"/>
        <v>428000.00000000006</v>
      </c>
      <c r="R141" s="53">
        <f t="shared" si="150"/>
        <v>86000</v>
      </c>
      <c r="S141" s="53">
        <f t="shared" si="151"/>
        <v>133000</v>
      </c>
      <c r="T141" s="53">
        <f t="shared" si="152"/>
        <v>1000</v>
      </c>
      <c r="U141" s="53">
        <f t="shared" si="153"/>
        <v>0</v>
      </c>
      <c r="V141" s="53">
        <f t="shared" si="154"/>
        <v>0</v>
      </c>
      <c r="W141" s="53">
        <f t="shared" si="155"/>
        <v>0</v>
      </c>
    </row>
    <row r="142" spans="1:23">
      <c r="A142" s="48" t="s">
        <v>101</v>
      </c>
      <c r="B142" s="53">
        <v>0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N142" s="48" t="s">
        <v>101</v>
      </c>
      <c r="O142" s="53">
        <f t="shared" si="156"/>
        <v>0</v>
      </c>
      <c r="P142" s="53">
        <f t="shared" si="148"/>
        <v>0</v>
      </c>
      <c r="Q142" s="53">
        <f t="shared" si="149"/>
        <v>0</v>
      </c>
      <c r="R142" s="53">
        <f t="shared" si="150"/>
        <v>0</v>
      </c>
      <c r="S142" s="53">
        <f t="shared" si="151"/>
        <v>0</v>
      </c>
      <c r="T142" s="53">
        <f t="shared" si="152"/>
        <v>0</v>
      </c>
      <c r="U142" s="53">
        <f t="shared" si="153"/>
        <v>0</v>
      </c>
      <c r="V142" s="53">
        <f t="shared" si="154"/>
        <v>0</v>
      </c>
      <c r="W142" s="53">
        <f t="shared" si="155"/>
        <v>0</v>
      </c>
    </row>
    <row r="143" spans="1:23">
      <c r="A143" s="48" t="s">
        <v>102</v>
      </c>
      <c r="B143" s="53">
        <v>0</v>
      </c>
      <c r="C143" s="53">
        <v>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N143" s="48" t="s">
        <v>102</v>
      </c>
      <c r="O143" s="53">
        <f t="shared" si="156"/>
        <v>0</v>
      </c>
      <c r="P143" s="53">
        <f t="shared" si="148"/>
        <v>0</v>
      </c>
      <c r="Q143" s="53">
        <f t="shared" si="149"/>
        <v>0</v>
      </c>
      <c r="R143" s="53">
        <f t="shared" si="150"/>
        <v>0</v>
      </c>
      <c r="S143" s="53">
        <f t="shared" si="151"/>
        <v>0</v>
      </c>
      <c r="T143" s="53">
        <f t="shared" si="152"/>
        <v>0</v>
      </c>
      <c r="U143" s="53">
        <f t="shared" si="153"/>
        <v>0</v>
      </c>
      <c r="V143" s="53">
        <f t="shared" si="154"/>
        <v>0</v>
      </c>
      <c r="W143" s="53">
        <f t="shared" si="155"/>
        <v>0</v>
      </c>
    </row>
    <row r="144" spans="1:23">
      <c r="A144" s="48" t="s">
        <v>103</v>
      </c>
      <c r="B144" s="53">
        <v>0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N144" s="48" t="s">
        <v>103</v>
      </c>
      <c r="O144" s="53">
        <f t="shared" si="156"/>
        <v>0</v>
      </c>
      <c r="P144" s="53">
        <f t="shared" si="148"/>
        <v>0</v>
      </c>
      <c r="Q144" s="53">
        <f t="shared" si="149"/>
        <v>0</v>
      </c>
      <c r="R144" s="53">
        <f t="shared" si="150"/>
        <v>0</v>
      </c>
      <c r="S144" s="53">
        <f t="shared" si="151"/>
        <v>0</v>
      </c>
      <c r="T144" s="53">
        <f t="shared" si="152"/>
        <v>0</v>
      </c>
      <c r="U144" s="53">
        <f t="shared" si="153"/>
        <v>0</v>
      </c>
      <c r="V144" s="53">
        <f t="shared" si="154"/>
        <v>0</v>
      </c>
      <c r="W144" s="53">
        <f t="shared" si="155"/>
        <v>0</v>
      </c>
    </row>
    <row r="145" spans="1:23">
      <c r="A145" s="48" t="s">
        <v>104</v>
      </c>
      <c r="B145" s="53">
        <v>0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N145" s="48" t="s">
        <v>104</v>
      </c>
      <c r="O145" s="53">
        <f t="shared" si="156"/>
        <v>0</v>
      </c>
      <c r="P145" s="53">
        <f t="shared" si="148"/>
        <v>0</v>
      </c>
      <c r="Q145" s="53">
        <f t="shared" si="149"/>
        <v>0</v>
      </c>
      <c r="R145" s="53">
        <f t="shared" si="150"/>
        <v>0</v>
      </c>
      <c r="S145" s="53">
        <f t="shared" si="151"/>
        <v>0</v>
      </c>
      <c r="T145" s="53">
        <f t="shared" si="152"/>
        <v>0</v>
      </c>
      <c r="U145" s="53">
        <f t="shared" si="153"/>
        <v>0</v>
      </c>
      <c r="V145" s="53">
        <f t="shared" si="154"/>
        <v>0</v>
      </c>
      <c r="W145" s="53">
        <f t="shared" si="155"/>
        <v>0</v>
      </c>
    </row>
    <row r="146" spans="1:23">
      <c r="A146" s="48" t="s">
        <v>105</v>
      </c>
      <c r="B146" s="53">
        <v>392</v>
      </c>
      <c r="C146" s="53">
        <v>391.78082191780823</v>
      </c>
      <c r="D146" s="53">
        <v>13.698630136986301</v>
      </c>
      <c r="E146" s="53">
        <v>326.02739726027397</v>
      </c>
      <c r="F146" s="53">
        <v>52.054794520547944</v>
      </c>
      <c r="G146" s="53">
        <v>0</v>
      </c>
      <c r="H146" s="53">
        <v>0</v>
      </c>
      <c r="I146" s="53">
        <v>0</v>
      </c>
      <c r="J146" s="53">
        <v>0</v>
      </c>
      <c r="N146" s="48" t="s">
        <v>105</v>
      </c>
      <c r="O146" s="53">
        <f t="shared" si="156"/>
        <v>143080</v>
      </c>
      <c r="P146" s="53">
        <f t="shared" si="148"/>
        <v>143000</v>
      </c>
      <c r="Q146" s="53">
        <f t="shared" si="149"/>
        <v>5000</v>
      </c>
      <c r="R146" s="53">
        <f t="shared" si="150"/>
        <v>119000</v>
      </c>
      <c r="S146" s="53">
        <f t="shared" si="151"/>
        <v>19000</v>
      </c>
      <c r="T146" s="53">
        <f t="shared" si="152"/>
        <v>0</v>
      </c>
      <c r="U146" s="53">
        <f t="shared" si="153"/>
        <v>0</v>
      </c>
      <c r="V146" s="53">
        <f t="shared" si="154"/>
        <v>0</v>
      </c>
      <c r="W146" s="53">
        <f t="shared" si="155"/>
        <v>0</v>
      </c>
    </row>
    <row r="147" spans="1:23">
      <c r="A147" s="48" t="s">
        <v>106</v>
      </c>
      <c r="B147" s="53">
        <v>439</v>
      </c>
      <c r="C147" s="53">
        <v>120.54794520547945</v>
      </c>
      <c r="D147" s="53">
        <v>54.794520547945204</v>
      </c>
      <c r="E147" s="53">
        <v>27.397260273972602</v>
      </c>
      <c r="F147" s="53">
        <v>38.356164383561641</v>
      </c>
      <c r="G147" s="53">
        <v>0</v>
      </c>
      <c r="H147" s="53">
        <v>0</v>
      </c>
      <c r="I147" s="53">
        <v>0</v>
      </c>
      <c r="J147" s="53">
        <v>0</v>
      </c>
      <c r="N147" s="48" t="s">
        <v>106</v>
      </c>
      <c r="O147" s="53">
        <f t="shared" si="156"/>
        <v>160235</v>
      </c>
      <c r="P147" s="53">
        <f t="shared" si="148"/>
        <v>44000</v>
      </c>
      <c r="Q147" s="53">
        <f t="shared" si="149"/>
        <v>20000</v>
      </c>
      <c r="R147" s="53">
        <f t="shared" si="150"/>
        <v>10000</v>
      </c>
      <c r="S147" s="53">
        <f t="shared" si="151"/>
        <v>13999.999999999998</v>
      </c>
      <c r="T147" s="53">
        <f t="shared" si="152"/>
        <v>0</v>
      </c>
      <c r="U147" s="53">
        <f t="shared" si="153"/>
        <v>0</v>
      </c>
      <c r="V147" s="53">
        <f t="shared" si="154"/>
        <v>0</v>
      </c>
      <c r="W147" s="53">
        <f t="shared" si="155"/>
        <v>0</v>
      </c>
    </row>
    <row r="148" spans="1:23">
      <c r="A148" s="48" t="s">
        <v>107</v>
      </c>
      <c r="B148" s="53">
        <v>223</v>
      </c>
      <c r="C148" s="53">
        <v>224.65753424657535</v>
      </c>
      <c r="D148" s="53">
        <v>104.10958904109589</v>
      </c>
      <c r="E148" s="53">
        <v>16.438356164383563</v>
      </c>
      <c r="F148" s="53">
        <v>104.10958904109589</v>
      </c>
      <c r="G148" s="53">
        <v>0</v>
      </c>
      <c r="H148" s="53">
        <v>0</v>
      </c>
      <c r="I148" s="53">
        <v>0</v>
      </c>
      <c r="J148" s="53">
        <v>0</v>
      </c>
      <c r="N148" s="48" t="s">
        <v>107</v>
      </c>
      <c r="O148" s="53">
        <f t="shared" si="156"/>
        <v>81395</v>
      </c>
      <c r="P148" s="53">
        <f t="shared" si="148"/>
        <v>82000</v>
      </c>
      <c r="Q148" s="53">
        <f t="shared" si="149"/>
        <v>38000</v>
      </c>
      <c r="R148" s="53">
        <f t="shared" si="150"/>
        <v>6000.0000000000009</v>
      </c>
      <c r="S148" s="53">
        <f t="shared" si="151"/>
        <v>38000</v>
      </c>
      <c r="T148" s="53">
        <f t="shared" si="152"/>
        <v>0</v>
      </c>
      <c r="U148" s="53">
        <f t="shared" si="153"/>
        <v>0</v>
      </c>
      <c r="V148" s="53">
        <f t="shared" si="154"/>
        <v>0</v>
      </c>
      <c r="W148" s="53">
        <f t="shared" si="155"/>
        <v>0</v>
      </c>
    </row>
    <row r="149" spans="1:23">
      <c r="A149" s="48" t="s">
        <v>108</v>
      </c>
      <c r="B149" s="53">
        <v>501</v>
      </c>
      <c r="C149" s="53">
        <v>350.6849315068493</v>
      </c>
      <c r="D149" s="53">
        <v>136.98630136986301</v>
      </c>
      <c r="E149" s="53">
        <v>112.32876712328768</v>
      </c>
      <c r="F149" s="53">
        <v>101.36986301369863</v>
      </c>
      <c r="G149" s="53">
        <v>0</v>
      </c>
      <c r="H149" s="53">
        <v>0</v>
      </c>
      <c r="I149" s="53">
        <v>0</v>
      </c>
      <c r="J149" s="53">
        <v>0</v>
      </c>
      <c r="N149" s="48" t="s">
        <v>108</v>
      </c>
      <c r="O149" s="53">
        <f t="shared" si="156"/>
        <v>182865</v>
      </c>
      <c r="P149" s="53">
        <f t="shared" si="148"/>
        <v>128000</v>
      </c>
      <c r="Q149" s="53">
        <f t="shared" si="149"/>
        <v>50000</v>
      </c>
      <c r="R149" s="53">
        <f t="shared" si="150"/>
        <v>41000</v>
      </c>
      <c r="S149" s="53">
        <f t="shared" si="151"/>
        <v>37000</v>
      </c>
      <c r="T149" s="53">
        <f t="shared" si="152"/>
        <v>0</v>
      </c>
      <c r="U149" s="53">
        <f t="shared" si="153"/>
        <v>0</v>
      </c>
      <c r="V149" s="53">
        <f t="shared" si="154"/>
        <v>0</v>
      </c>
      <c r="W149" s="53">
        <f t="shared" si="155"/>
        <v>0</v>
      </c>
    </row>
    <row r="150" spans="1:23">
      <c r="A150" s="48" t="s">
        <v>109</v>
      </c>
      <c r="B150" s="53">
        <v>35</v>
      </c>
      <c r="C150" s="53">
        <v>21.917808219178081</v>
      </c>
      <c r="D150" s="53">
        <v>19.17808219178082</v>
      </c>
      <c r="E150" s="53">
        <v>2.7397260273972601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N150" s="48" t="s">
        <v>109</v>
      </c>
      <c r="O150" s="53">
        <f t="shared" si="156"/>
        <v>12775</v>
      </c>
      <c r="P150" s="53">
        <f t="shared" si="148"/>
        <v>8000</v>
      </c>
      <c r="Q150" s="53">
        <f t="shared" si="149"/>
        <v>6999.9999999999991</v>
      </c>
      <c r="R150" s="53">
        <f t="shared" si="150"/>
        <v>1000</v>
      </c>
      <c r="S150" s="53">
        <f t="shared" si="151"/>
        <v>0</v>
      </c>
      <c r="T150" s="53">
        <f t="shared" si="152"/>
        <v>0</v>
      </c>
      <c r="U150" s="53">
        <f t="shared" si="153"/>
        <v>0</v>
      </c>
      <c r="V150" s="53">
        <f t="shared" si="154"/>
        <v>0</v>
      </c>
      <c r="W150" s="53">
        <f t="shared" si="155"/>
        <v>0</v>
      </c>
    </row>
    <row r="151" spans="1:23">
      <c r="A151" s="52"/>
      <c r="B151" s="52"/>
      <c r="C151" s="52"/>
      <c r="D151" s="52"/>
      <c r="E151" s="52"/>
      <c r="F151" s="52"/>
      <c r="G151" s="52"/>
      <c r="H151" s="52"/>
      <c r="I151" s="52"/>
      <c r="J151" s="52"/>
    </row>
    <row r="152" spans="1:23">
      <c r="A152" s="52"/>
      <c r="B152" s="52"/>
      <c r="C152" s="52"/>
      <c r="D152" s="52"/>
      <c r="E152" s="52"/>
      <c r="F152" s="52"/>
      <c r="G152" s="52"/>
      <c r="H152" s="52"/>
      <c r="I152" s="52"/>
      <c r="J152" s="33" t="s">
        <v>111</v>
      </c>
    </row>
    <row r="153" spans="1:23">
      <c r="A153" s="46" t="s">
        <v>112</v>
      </c>
      <c r="B153" s="46" t="s">
        <v>113</v>
      </c>
      <c r="C153" s="46" t="s">
        <v>114</v>
      </c>
      <c r="D153" s="46" t="s">
        <v>15</v>
      </c>
      <c r="E153" s="46" t="s">
        <v>19</v>
      </c>
      <c r="F153" s="46" t="s">
        <v>16</v>
      </c>
      <c r="G153" s="46" t="s">
        <v>115</v>
      </c>
      <c r="H153" s="46" t="s">
        <v>116</v>
      </c>
      <c r="I153" s="46" t="s">
        <v>22</v>
      </c>
      <c r="J153" s="46" t="s">
        <v>117</v>
      </c>
      <c r="N153" s="46" t="s">
        <v>112</v>
      </c>
      <c r="O153" s="46" t="s">
        <v>113</v>
      </c>
      <c r="P153" s="46" t="s">
        <v>114</v>
      </c>
      <c r="Q153" s="46" t="s">
        <v>15</v>
      </c>
      <c r="R153" s="46" t="s">
        <v>19</v>
      </c>
      <c r="S153" s="46" t="s">
        <v>16</v>
      </c>
      <c r="T153" s="46" t="s">
        <v>115</v>
      </c>
      <c r="U153" s="46" t="s">
        <v>116</v>
      </c>
      <c r="V153" s="46" t="s">
        <v>22</v>
      </c>
      <c r="W153" s="46" t="s">
        <v>117</v>
      </c>
    </row>
    <row r="154" spans="1:23">
      <c r="A154" s="47" t="s">
        <v>120</v>
      </c>
      <c r="B154" s="53">
        <v>14690</v>
      </c>
      <c r="C154" s="53">
        <v>8753.2739726027376</v>
      </c>
      <c r="D154" s="53">
        <v>4870.0575342465763</v>
      </c>
      <c r="E154" s="53">
        <v>1745.0602739726028</v>
      </c>
      <c r="F154" s="53">
        <v>2121.5561643835617</v>
      </c>
      <c r="G154" s="53">
        <v>16.600000000000001</v>
      </c>
      <c r="H154" s="53">
        <v>0</v>
      </c>
      <c r="I154" s="53">
        <v>0</v>
      </c>
      <c r="J154" s="53">
        <v>0</v>
      </c>
      <c r="N154" s="47" t="s">
        <v>120</v>
      </c>
      <c r="O154" s="53">
        <f>B154*365</f>
        <v>5361850</v>
      </c>
      <c r="P154" s="53">
        <f t="shared" ref="P154:P165" si="157">C154*365</f>
        <v>3194944.9999999991</v>
      </c>
      <c r="Q154" s="53">
        <f t="shared" ref="Q154:Q165" si="158">D154*365</f>
        <v>1777571.0000000005</v>
      </c>
      <c r="R154" s="53">
        <f t="shared" ref="R154:R165" si="159">E154*365</f>
        <v>636947</v>
      </c>
      <c r="S154" s="53">
        <f t="shared" ref="S154:S165" si="160">F154*365</f>
        <v>774368</v>
      </c>
      <c r="T154" s="53">
        <f t="shared" ref="T154:T165" si="161">G154*365</f>
        <v>6059.0000000000009</v>
      </c>
      <c r="U154" s="53">
        <f t="shared" ref="U154:U165" si="162">H154*365</f>
        <v>0</v>
      </c>
      <c r="V154" s="53">
        <f t="shared" ref="V154:V165" si="163">I154*365</f>
        <v>0</v>
      </c>
      <c r="W154" s="53">
        <f t="shared" ref="W154:W165" si="164">J154*365</f>
        <v>0</v>
      </c>
    </row>
    <row r="155" spans="1:23">
      <c r="A155" s="48" t="s">
        <v>99</v>
      </c>
      <c r="B155" s="53">
        <v>8973</v>
      </c>
      <c r="C155" s="53">
        <v>5803.131506849315</v>
      </c>
      <c r="D155" s="53">
        <v>3499.8054794520549</v>
      </c>
      <c r="E155" s="53">
        <v>960.13698630136992</v>
      </c>
      <c r="F155" s="53">
        <v>1338.4520547945206</v>
      </c>
      <c r="G155" s="53">
        <v>4.7369863013698632</v>
      </c>
      <c r="H155" s="53">
        <v>0</v>
      </c>
      <c r="I155" s="53">
        <v>0</v>
      </c>
      <c r="J155" s="53">
        <v>0</v>
      </c>
      <c r="N155" s="48" t="s">
        <v>99</v>
      </c>
      <c r="O155" s="53">
        <f t="shared" ref="O155:O165" si="165">B155*365</f>
        <v>3275145</v>
      </c>
      <c r="P155" s="53">
        <f t="shared" si="157"/>
        <v>2118143</v>
      </c>
      <c r="Q155" s="53">
        <f t="shared" si="158"/>
        <v>1277429</v>
      </c>
      <c r="R155" s="53">
        <f t="shared" si="159"/>
        <v>350450</v>
      </c>
      <c r="S155" s="53">
        <f t="shared" si="160"/>
        <v>488535</v>
      </c>
      <c r="T155" s="53">
        <f t="shared" si="161"/>
        <v>1729</v>
      </c>
      <c r="U155" s="53">
        <f t="shared" si="162"/>
        <v>0</v>
      </c>
      <c r="V155" s="53">
        <f t="shared" si="163"/>
        <v>0</v>
      </c>
      <c r="W155" s="53">
        <f t="shared" si="164"/>
        <v>0</v>
      </c>
    </row>
    <row r="156" spans="1:23">
      <c r="A156" s="48" t="s">
        <v>100</v>
      </c>
      <c r="B156" s="53">
        <v>4128</v>
      </c>
      <c r="C156" s="53">
        <v>1775.0630136986301</v>
      </c>
      <c r="D156" s="53">
        <v>1154.3972602739725</v>
      </c>
      <c r="E156" s="53">
        <v>246.31780821917809</v>
      </c>
      <c r="F156" s="53">
        <v>362.48493150684931</v>
      </c>
      <c r="G156" s="53">
        <v>11.863013698630137</v>
      </c>
      <c r="H156" s="53">
        <v>0</v>
      </c>
      <c r="I156" s="53">
        <v>0</v>
      </c>
      <c r="J156" s="53">
        <v>0</v>
      </c>
      <c r="N156" s="48" t="s">
        <v>100</v>
      </c>
      <c r="O156" s="53">
        <f t="shared" si="165"/>
        <v>1506720</v>
      </c>
      <c r="P156" s="53">
        <f t="shared" si="157"/>
        <v>647898</v>
      </c>
      <c r="Q156" s="53">
        <f t="shared" si="158"/>
        <v>421354.99999999994</v>
      </c>
      <c r="R156" s="53">
        <f t="shared" si="159"/>
        <v>89906</v>
      </c>
      <c r="S156" s="53">
        <f t="shared" si="160"/>
        <v>132307</v>
      </c>
      <c r="T156" s="53">
        <f t="shared" si="161"/>
        <v>4330</v>
      </c>
      <c r="U156" s="53">
        <f t="shared" si="162"/>
        <v>0</v>
      </c>
      <c r="V156" s="53">
        <f t="shared" si="163"/>
        <v>0</v>
      </c>
      <c r="W156" s="53">
        <f t="shared" si="164"/>
        <v>0</v>
      </c>
    </row>
    <row r="157" spans="1:23">
      <c r="A157" s="48" t="s">
        <v>101</v>
      </c>
      <c r="B157" s="53">
        <v>0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N157" s="48" t="s">
        <v>101</v>
      </c>
      <c r="O157" s="53">
        <f t="shared" si="165"/>
        <v>0</v>
      </c>
      <c r="P157" s="53">
        <f t="shared" si="157"/>
        <v>0</v>
      </c>
      <c r="Q157" s="53">
        <f t="shared" si="158"/>
        <v>0</v>
      </c>
      <c r="R157" s="53">
        <f t="shared" si="159"/>
        <v>0</v>
      </c>
      <c r="S157" s="53">
        <f t="shared" si="160"/>
        <v>0</v>
      </c>
      <c r="T157" s="53">
        <f t="shared" si="161"/>
        <v>0</v>
      </c>
      <c r="U157" s="53">
        <f t="shared" si="162"/>
        <v>0</v>
      </c>
      <c r="V157" s="53">
        <f t="shared" si="163"/>
        <v>0</v>
      </c>
      <c r="W157" s="53">
        <f t="shared" si="164"/>
        <v>0</v>
      </c>
    </row>
    <row r="158" spans="1:23">
      <c r="A158" s="48" t="s">
        <v>102</v>
      </c>
      <c r="B158" s="53">
        <v>0</v>
      </c>
      <c r="C158" s="53">
        <v>0</v>
      </c>
      <c r="D158" s="53">
        <v>0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N158" s="48" t="s">
        <v>102</v>
      </c>
      <c r="O158" s="53">
        <f t="shared" si="165"/>
        <v>0</v>
      </c>
      <c r="P158" s="53">
        <f t="shared" si="157"/>
        <v>0</v>
      </c>
      <c r="Q158" s="53">
        <f t="shared" si="158"/>
        <v>0</v>
      </c>
      <c r="R158" s="53">
        <f t="shared" si="159"/>
        <v>0</v>
      </c>
      <c r="S158" s="53">
        <f t="shared" si="160"/>
        <v>0</v>
      </c>
      <c r="T158" s="53">
        <f t="shared" si="161"/>
        <v>0</v>
      </c>
      <c r="U158" s="53">
        <f t="shared" si="162"/>
        <v>0</v>
      </c>
      <c r="V158" s="53">
        <f t="shared" si="163"/>
        <v>0</v>
      </c>
      <c r="W158" s="53">
        <f t="shared" si="164"/>
        <v>0</v>
      </c>
    </row>
    <row r="159" spans="1:23">
      <c r="A159" s="48" t="s">
        <v>103</v>
      </c>
      <c r="B159" s="53">
        <v>0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N159" s="48" t="s">
        <v>103</v>
      </c>
      <c r="O159" s="53">
        <f t="shared" si="165"/>
        <v>0</v>
      </c>
      <c r="P159" s="53">
        <f t="shared" si="157"/>
        <v>0</v>
      </c>
      <c r="Q159" s="53">
        <f t="shared" si="158"/>
        <v>0</v>
      </c>
      <c r="R159" s="53">
        <f t="shared" si="159"/>
        <v>0</v>
      </c>
      <c r="S159" s="53">
        <f t="shared" si="160"/>
        <v>0</v>
      </c>
      <c r="T159" s="53">
        <f t="shared" si="161"/>
        <v>0</v>
      </c>
      <c r="U159" s="53">
        <f t="shared" si="162"/>
        <v>0</v>
      </c>
      <c r="V159" s="53">
        <f t="shared" si="163"/>
        <v>0</v>
      </c>
      <c r="W159" s="53">
        <f t="shared" si="164"/>
        <v>0</v>
      </c>
    </row>
    <row r="160" spans="1:23">
      <c r="A160" s="48" t="s">
        <v>104</v>
      </c>
      <c r="B160" s="53">
        <v>0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N160" s="48" t="s">
        <v>104</v>
      </c>
      <c r="O160" s="53">
        <f t="shared" si="165"/>
        <v>0</v>
      </c>
      <c r="P160" s="53">
        <f t="shared" si="157"/>
        <v>0</v>
      </c>
      <c r="Q160" s="53">
        <f t="shared" si="158"/>
        <v>0</v>
      </c>
      <c r="R160" s="53">
        <f t="shared" si="159"/>
        <v>0</v>
      </c>
      <c r="S160" s="53">
        <f t="shared" si="160"/>
        <v>0</v>
      </c>
      <c r="T160" s="53">
        <f t="shared" si="161"/>
        <v>0</v>
      </c>
      <c r="U160" s="53">
        <f t="shared" si="162"/>
        <v>0</v>
      </c>
      <c r="V160" s="53">
        <f t="shared" si="163"/>
        <v>0</v>
      </c>
      <c r="W160" s="53">
        <f t="shared" si="164"/>
        <v>0</v>
      </c>
    </row>
    <row r="161" spans="1:23">
      <c r="A161" s="48" t="s">
        <v>105</v>
      </c>
      <c r="B161" s="53">
        <v>757</v>
      </c>
      <c r="C161" s="53">
        <v>674.64931506849314</v>
      </c>
      <c r="D161" s="53">
        <v>2.3643835616438356</v>
      </c>
      <c r="E161" s="53">
        <v>436.51232876712328</v>
      </c>
      <c r="F161" s="53">
        <v>235.77260273972604</v>
      </c>
      <c r="G161" s="53">
        <v>0</v>
      </c>
      <c r="H161" s="53">
        <v>0</v>
      </c>
      <c r="I161" s="53">
        <v>0</v>
      </c>
      <c r="J161" s="53">
        <v>0</v>
      </c>
      <c r="N161" s="48" t="s">
        <v>105</v>
      </c>
      <c r="O161" s="53">
        <f t="shared" si="165"/>
        <v>276305</v>
      </c>
      <c r="P161" s="53">
        <f t="shared" si="157"/>
        <v>246247</v>
      </c>
      <c r="Q161" s="53">
        <f t="shared" si="158"/>
        <v>863</v>
      </c>
      <c r="R161" s="53">
        <f t="shared" si="159"/>
        <v>159327</v>
      </c>
      <c r="S161" s="53">
        <f t="shared" si="160"/>
        <v>86057</v>
      </c>
      <c r="T161" s="53">
        <f t="shared" si="161"/>
        <v>0</v>
      </c>
      <c r="U161" s="53">
        <f t="shared" si="162"/>
        <v>0</v>
      </c>
      <c r="V161" s="53">
        <f t="shared" si="163"/>
        <v>0</v>
      </c>
      <c r="W161" s="53">
        <f t="shared" si="164"/>
        <v>0</v>
      </c>
    </row>
    <row r="162" spans="1:23">
      <c r="A162" s="48" t="s">
        <v>106</v>
      </c>
      <c r="B162" s="53">
        <v>136</v>
      </c>
      <c r="C162" s="53">
        <v>3.2684931506849315</v>
      </c>
      <c r="D162" s="53">
        <v>3.2684931506849315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N162" s="48" t="s">
        <v>106</v>
      </c>
      <c r="O162" s="53">
        <f t="shared" si="165"/>
        <v>49640</v>
      </c>
      <c r="P162" s="53">
        <f t="shared" si="157"/>
        <v>1193</v>
      </c>
      <c r="Q162" s="53">
        <f t="shared" si="158"/>
        <v>1193</v>
      </c>
      <c r="R162" s="53">
        <f t="shared" si="159"/>
        <v>0</v>
      </c>
      <c r="S162" s="53">
        <f t="shared" si="160"/>
        <v>0</v>
      </c>
      <c r="T162" s="53">
        <f t="shared" si="161"/>
        <v>0</v>
      </c>
      <c r="U162" s="53">
        <f t="shared" si="162"/>
        <v>0</v>
      </c>
      <c r="V162" s="53">
        <f t="shared" si="163"/>
        <v>0</v>
      </c>
      <c r="W162" s="53">
        <f t="shared" si="164"/>
        <v>0</v>
      </c>
    </row>
    <row r="163" spans="1:23">
      <c r="A163" s="48" t="s">
        <v>107</v>
      </c>
      <c r="B163" s="53">
        <v>205</v>
      </c>
      <c r="C163" s="53">
        <v>172.93698630136987</v>
      </c>
      <c r="D163" s="53">
        <v>78.364383561643834</v>
      </c>
      <c r="E163" s="53">
        <v>10.556164383561644</v>
      </c>
      <c r="F163" s="53">
        <v>84.016438356164386</v>
      </c>
      <c r="G163" s="53">
        <v>0</v>
      </c>
      <c r="H163" s="53">
        <v>0</v>
      </c>
      <c r="I163" s="53">
        <v>0</v>
      </c>
      <c r="J163" s="53">
        <v>0</v>
      </c>
      <c r="N163" s="48" t="s">
        <v>107</v>
      </c>
      <c r="O163" s="53">
        <f t="shared" si="165"/>
        <v>74825</v>
      </c>
      <c r="P163" s="53">
        <f t="shared" si="157"/>
        <v>63122</v>
      </c>
      <c r="Q163" s="53">
        <f t="shared" si="158"/>
        <v>28603</v>
      </c>
      <c r="R163" s="53">
        <f t="shared" si="159"/>
        <v>3853</v>
      </c>
      <c r="S163" s="53">
        <f t="shared" si="160"/>
        <v>30666</v>
      </c>
      <c r="T163" s="53">
        <f t="shared" si="161"/>
        <v>0</v>
      </c>
      <c r="U163" s="53">
        <f t="shared" si="162"/>
        <v>0</v>
      </c>
      <c r="V163" s="53">
        <f t="shared" si="163"/>
        <v>0</v>
      </c>
      <c r="W163" s="53">
        <f t="shared" si="164"/>
        <v>0</v>
      </c>
    </row>
    <row r="164" spans="1:23">
      <c r="A164" s="48" t="s">
        <v>108</v>
      </c>
      <c r="B164" s="53">
        <v>467</v>
      </c>
      <c r="C164" s="53">
        <v>317.80547945205478</v>
      </c>
      <c r="D164" s="53">
        <v>129.7178082191781</v>
      </c>
      <c r="E164" s="53">
        <v>87.257534246575347</v>
      </c>
      <c r="F164" s="53">
        <v>100.83013698630137</v>
      </c>
      <c r="G164" s="53">
        <v>0</v>
      </c>
      <c r="H164" s="53">
        <v>0</v>
      </c>
      <c r="I164" s="53">
        <v>0</v>
      </c>
      <c r="J164" s="53">
        <v>0</v>
      </c>
      <c r="N164" s="48" t="s">
        <v>108</v>
      </c>
      <c r="O164" s="53">
        <f t="shared" si="165"/>
        <v>170455</v>
      </c>
      <c r="P164" s="53">
        <f t="shared" si="157"/>
        <v>115999</v>
      </c>
      <c r="Q164" s="53">
        <f t="shared" si="158"/>
        <v>47347.000000000007</v>
      </c>
      <c r="R164" s="53">
        <f t="shared" si="159"/>
        <v>31849</v>
      </c>
      <c r="S164" s="53">
        <f t="shared" si="160"/>
        <v>36803</v>
      </c>
      <c r="T164" s="53">
        <f t="shared" si="161"/>
        <v>0</v>
      </c>
      <c r="U164" s="53">
        <f t="shared" si="162"/>
        <v>0</v>
      </c>
      <c r="V164" s="53">
        <f t="shared" si="163"/>
        <v>0</v>
      </c>
      <c r="W164" s="53">
        <f t="shared" si="164"/>
        <v>0</v>
      </c>
    </row>
    <row r="165" spans="1:23">
      <c r="A165" s="48" t="s">
        <v>109</v>
      </c>
      <c r="B165" s="53">
        <v>24</v>
      </c>
      <c r="C165" s="53">
        <v>6.419178082191781</v>
      </c>
      <c r="D165" s="53">
        <v>2.1397260273972605</v>
      </c>
      <c r="E165" s="53">
        <v>4.279452054794521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N165" s="48" t="s">
        <v>109</v>
      </c>
      <c r="O165" s="53">
        <f t="shared" si="165"/>
        <v>8760</v>
      </c>
      <c r="P165" s="53">
        <f t="shared" si="157"/>
        <v>2343</v>
      </c>
      <c r="Q165" s="53">
        <f t="shared" si="158"/>
        <v>781.00000000000011</v>
      </c>
      <c r="R165" s="53">
        <f t="shared" si="159"/>
        <v>1562.0000000000002</v>
      </c>
      <c r="S165" s="53">
        <f t="shared" si="160"/>
        <v>0</v>
      </c>
      <c r="T165" s="53">
        <f t="shared" si="161"/>
        <v>0</v>
      </c>
      <c r="U165" s="53">
        <f t="shared" si="162"/>
        <v>0</v>
      </c>
      <c r="V165" s="53">
        <f t="shared" si="163"/>
        <v>0</v>
      </c>
      <c r="W165" s="53">
        <f t="shared" si="164"/>
        <v>0</v>
      </c>
    </row>
    <row r="166" spans="1:23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</row>
    <row r="167" spans="1:23">
      <c r="A167" s="52"/>
      <c r="B167" s="52"/>
      <c r="C167" s="52"/>
      <c r="D167" s="52"/>
      <c r="E167" s="52"/>
      <c r="F167" s="52"/>
      <c r="G167" s="52"/>
      <c r="H167" s="52"/>
      <c r="I167" s="52"/>
      <c r="J167" s="33" t="s">
        <v>111</v>
      </c>
      <c r="N167" s="52"/>
      <c r="O167" s="52"/>
      <c r="P167" s="52"/>
      <c r="Q167" s="52"/>
      <c r="R167" s="52"/>
      <c r="S167" s="52"/>
      <c r="T167" s="52"/>
      <c r="U167" s="52"/>
      <c r="V167" s="52"/>
      <c r="W167" s="33" t="s">
        <v>111</v>
      </c>
    </row>
    <row r="168" spans="1:23">
      <c r="A168" s="46" t="s">
        <v>112</v>
      </c>
      <c r="B168" s="46" t="s">
        <v>113</v>
      </c>
      <c r="C168" s="46" t="s">
        <v>114</v>
      </c>
      <c r="D168" s="46" t="s">
        <v>15</v>
      </c>
      <c r="E168" s="46" t="s">
        <v>19</v>
      </c>
      <c r="F168" s="46" t="s">
        <v>16</v>
      </c>
      <c r="G168" s="46" t="s">
        <v>115</v>
      </c>
      <c r="H168" s="46" t="s">
        <v>116</v>
      </c>
      <c r="I168" s="46" t="s">
        <v>22</v>
      </c>
      <c r="J168" s="46" t="s">
        <v>117</v>
      </c>
      <c r="N168" s="46" t="s">
        <v>112</v>
      </c>
      <c r="O168" s="46" t="s">
        <v>113</v>
      </c>
      <c r="P168" s="46" t="s">
        <v>114</v>
      </c>
      <c r="Q168" s="46" t="s">
        <v>15</v>
      </c>
      <c r="R168" s="46" t="s">
        <v>19</v>
      </c>
      <c r="S168" s="46" t="s">
        <v>16</v>
      </c>
      <c r="T168" s="46" t="s">
        <v>115</v>
      </c>
      <c r="U168" s="46" t="s">
        <v>116</v>
      </c>
      <c r="V168" s="46" t="s">
        <v>22</v>
      </c>
      <c r="W168" s="46" t="s">
        <v>117</v>
      </c>
    </row>
    <row r="169" spans="1:23">
      <c r="A169" s="47" t="s">
        <v>121</v>
      </c>
      <c r="B169" s="53">
        <v>12437</v>
      </c>
      <c r="C169" s="53">
        <v>8415.5068493150684</v>
      </c>
      <c r="D169" s="53">
        <v>4777.9013698630142</v>
      </c>
      <c r="E169" s="53">
        <v>1269.9369863013699</v>
      </c>
      <c r="F169" s="53">
        <v>943.82739726027387</v>
      </c>
      <c r="G169" s="53">
        <v>1418.2794520547945</v>
      </c>
      <c r="H169" s="53">
        <v>5.5616438356164375</v>
      </c>
      <c r="I169" s="53">
        <v>0</v>
      </c>
      <c r="J169" s="53">
        <v>0</v>
      </c>
      <c r="K169" s="31"/>
      <c r="L169" s="37">
        <v>8415.5068493150684</v>
      </c>
      <c r="N169" s="47" t="s">
        <v>121</v>
      </c>
      <c r="O169" s="53">
        <f>B169*365</f>
        <v>4539505</v>
      </c>
      <c r="P169" s="53">
        <f t="shared" ref="P169:P180" si="166">C169*365</f>
        <v>3071660</v>
      </c>
      <c r="Q169" s="53">
        <f t="shared" ref="Q169:Q180" si="167">D169*365</f>
        <v>1743934.0000000002</v>
      </c>
      <c r="R169" s="53">
        <f t="shared" ref="R169:R180" si="168">E169*365</f>
        <v>463527</v>
      </c>
      <c r="S169" s="53">
        <f t="shared" ref="S169:S180" si="169">F169*365</f>
        <v>344496.99999999994</v>
      </c>
      <c r="T169" s="53">
        <f t="shared" ref="T169:T180" si="170">G169*365</f>
        <v>517672</v>
      </c>
      <c r="U169" s="53">
        <f t="shared" ref="U169:U180" si="171">H169*365</f>
        <v>2029.9999999999998</v>
      </c>
      <c r="V169" s="53">
        <f t="shared" ref="V169:V180" si="172">I169*365</f>
        <v>0</v>
      </c>
      <c r="W169" s="53">
        <f t="shared" ref="W169:W180" si="173">J169*365</f>
        <v>0</v>
      </c>
    </row>
    <row r="170" spans="1:23">
      <c r="A170" s="48" t="s">
        <v>99</v>
      </c>
      <c r="B170" s="53">
        <v>7677</v>
      </c>
      <c r="C170" s="53">
        <v>5712.5917808219174</v>
      </c>
      <c r="D170" s="53">
        <v>3416.0328767123287</v>
      </c>
      <c r="E170" s="53">
        <v>886.59726027397255</v>
      </c>
      <c r="F170" s="53">
        <v>0</v>
      </c>
      <c r="G170" s="53">
        <v>1404.4</v>
      </c>
      <c r="H170" s="53">
        <v>5.5616438356164375</v>
      </c>
      <c r="I170" s="53">
        <v>0</v>
      </c>
      <c r="J170" s="53">
        <v>0</v>
      </c>
      <c r="K170" s="31"/>
      <c r="L170" s="31"/>
      <c r="N170" s="48" t="s">
        <v>99</v>
      </c>
      <c r="O170" s="53">
        <f t="shared" ref="O170:O180" si="174">B170*365</f>
        <v>2802105</v>
      </c>
      <c r="P170" s="53">
        <f t="shared" si="166"/>
        <v>2085095.9999999998</v>
      </c>
      <c r="Q170" s="53">
        <f t="shared" si="167"/>
        <v>1246852</v>
      </c>
      <c r="R170" s="53">
        <f t="shared" si="168"/>
        <v>323608</v>
      </c>
      <c r="S170" s="53">
        <f t="shared" si="169"/>
        <v>0</v>
      </c>
      <c r="T170" s="53">
        <f t="shared" si="170"/>
        <v>512606.00000000006</v>
      </c>
      <c r="U170" s="53">
        <f t="shared" si="171"/>
        <v>2029.9999999999998</v>
      </c>
      <c r="V170" s="53">
        <f t="shared" si="172"/>
        <v>0</v>
      </c>
      <c r="W170" s="53">
        <f t="shared" si="173"/>
        <v>0</v>
      </c>
    </row>
    <row r="171" spans="1:23">
      <c r="A171" s="48" t="s">
        <v>100</v>
      </c>
      <c r="B171" s="53">
        <v>4154</v>
      </c>
      <c r="C171" s="53">
        <v>1948.1561643835616</v>
      </c>
      <c r="D171" s="53">
        <v>1183.6520547945206</v>
      </c>
      <c r="E171" s="53">
        <v>274.94794520547947</v>
      </c>
      <c r="F171" s="53">
        <v>475.67671232876711</v>
      </c>
      <c r="G171" s="53">
        <v>13.87945205479452</v>
      </c>
      <c r="H171" s="53">
        <v>0</v>
      </c>
      <c r="I171" s="53">
        <v>0</v>
      </c>
      <c r="J171" s="53">
        <v>0</v>
      </c>
      <c r="K171" s="31"/>
      <c r="L171" s="31"/>
      <c r="N171" s="48" t="s">
        <v>100</v>
      </c>
      <c r="O171" s="53">
        <f t="shared" si="174"/>
        <v>1516210</v>
      </c>
      <c r="P171" s="53">
        <f t="shared" si="166"/>
        <v>711077</v>
      </c>
      <c r="Q171" s="53">
        <f t="shared" si="167"/>
        <v>432033</v>
      </c>
      <c r="R171" s="53">
        <f t="shared" si="168"/>
        <v>100356</v>
      </c>
      <c r="S171" s="53">
        <f t="shared" si="169"/>
        <v>173622</v>
      </c>
      <c r="T171" s="53">
        <f t="shared" si="170"/>
        <v>5066</v>
      </c>
      <c r="U171" s="53">
        <f t="shared" si="171"/>
        <v>0</v>
      </c>
      <c r="V171" s="53">
        <f t="shared" si="172"/>
        <v>0</v>
      </c>
      <c r="W171" s="53">
        <f t="shared" si="173"/>
        <v>0</v>
      </c>
    </row>
    <row r="172" spans="1:23">
      <c r="A172" s="48" t="s">
        <v>101</v>
      </c>
      <c r="B172" s="53">
        <v>0</v>
      </c>
      <c r="C172" s="53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31"/>
      <c r="L172" s="31"/>
      <c r="N172" s="48" t="s">
        <v>101</v>
      </c>
      <c r="O172" s="53">
        <f t="shared" si="174"/>
        <v>0</v>
      </c>
      <c r="P172" s="53">
        <f t="shared" si="166"/>
        <v>0</v>
      </c>
      <c r="Q172" s="53">
        <f t="shared" si="167"/>
        <v>0</v>
      </c>
      <c r="R172" s="53">
        <f t="shared" si="168"/>
        <v>0</v>
      </c>
      <c r="S172" s="53">
        <f t="shared" si="169"/>
        <v>0</v>
      </c>
      <c r="T172" s="53">
        <f t="shared" si="170"/>
        <v>0</v>
      </c>
      <c r="U172" s="53">
        <f t="shared" si="171"/>
        <v>0</v>
      </c>
      <c r="V172" s="53">
        <f t="shared" si="172"/>
        <v>0</v>
      </c>
      <c r="W172" s="53">
        <f t="shared" si="173"/>
        <v>0</v>
      </c>
    </row>
    <row r="173" spans="1:23">
      <c r="A173" s="48" t="s">
        <v>102</v>
      </c>
      <c r="B173" s="53">
        <v>0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31"/>
      <c r="L173" s="31"/>
      <c r="N173" s="48" t="s">
        <v>102</v>
      </c>
      <c r="O173" s="53">
        <f t="shared" si="174"/>
        <v>0</v>
      </c>
      <c r="P173" s="53">
        <f t="shared" si="166"/>
        <v>0</v>
      </c>
      <c r="Q173" s="53">
        <f t="shared" si="167"/>
        <v>0</v>
      </c>
      <c r="R173" s="53">
        <f t="shared" si="168"/>
        <v>0</v>
      </c>
      <c r="S173" s="53">
        <f t="shared" si="169"/>
        <v>0</v>
      </c>
      <c r="T173" s="53">
        <f t="shared" si="170"/>
        <v>0</v>
      </c>
      <c r="U173" s="53">
        <f t="shared" si="171"/>
        <v>0</v>
      </c>
      <c r="V173" s="53">
        <f t="shared" si="172"/>
        <v>0</v>
      </c>
      <c r="W173" s="53">
        <f t="shared" si="173"/>
        <v>0</v>
      </c>
    </row>
    <row r="174" spans="1:23">
      <c r="A174" s="48" t="s">
        <v>103</v>
      </c>
      <c r="B174" s="53">
        <v>0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31"/>
      <c r="L174" s="31"/>
      <c r="N174" s="48" t="s">
        <v>103</v>
      </c>
      <c r="O174" s="53">
        <f t="shared" si="174"/>
        <v>0</v>
      </c>
      <c r="P174" s="53">
        <f t="shared" si="166"/>
        <v>0</v>
      </c>
      <c r="Q174" s="53">
        <f t="shared" si="167"/>
        <v>0</v>
      </c>
      <c r="R174" s="53">
        <f t="shared" si="168"/>
        <v>0</v>
      </c>
      <c r="S174" s="53">
        <f t="shared" si="169"/>
        <v>0</v>
      </c>
      <c r="T174" s="53">
        <f t="shared" si="170"/>
        <v>0</v>
      </c>
      <c r="U174" s="53">
        <f t="shared" si="171"/>
        <v>0</v>
      </c>
      <c r="V174" s="53">
        <f t="shared" si="172"/>
        <v>0</v>
      </c>
      <c r="W174" s="53">
        <f t="shared" si="173"/>
        <v>0</v>
      </c>
    </row>
    <row r="175" spans="1:23">
      <c r="A175" s="48" t="s">
        <v>104</v>
      </c>
      <c r="B175" s="53">
        <v>0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31"/>
      <c r="L175" s="31"/>
      <c r="N175" s="48" t="s">
        <v>104</v>
      </c>
      <c r="O175" s="53">
        <f t="shared" si="174"/>
        <v>0</v>
      </c>
      <c r="P175" s="53">
        <f t="shared" si="166"/>
        <v>0</v>
      </c>
      <c r="Q175" s="53">
        <f t="shared" si="167"/>
        <v>0</v>
      </c>
      <c r="R175" s="53">
        <f t="shared" si="168"/>
        <v>0</v>
      </c>
      <c r="S175" s="53">
        <f t="shared" si="169"/>
        <v>0</v>
      </c>
      <c r="T175" s="53">
        <f t="shared" si="170"/>
        <v>0</v>
      </c>
      <c r="U175" s="53">
        <f t="shared" si="171"/>
        <v>0</v>
      </c>
      <c r="V175" s="53">
        <f t="shared" si="172"/>
        <v>0</v>
      </c>
      <c r="W175" s="53">
        <f t="shared" si="173"/>
        <v>0</v>
      </c>
    </row>
    <row r="176" spans="1:23">
      <c r="A176" s="48" t="s">
        <v>105</v>
      </c>
      <c r="B176" s="53">
        <v>0</v>
      </c>
      <c r="C176" s="53">
        <v>342.43561643835619</v>
      </c>
      <c r="D176" s="53">
        <v>0</v>
      </c>
      <c r="E176" s="53">
        <v>0</v>
      </c>
      <c r="F176" s="53">
        <v>342.43561643835619</v>
      </c>
      <c r="G176" s="53">
        <v>0</v>
      </c>
      <c r="H176" s="53">
        <v>0</v>
      </c>
      <c r="I176" s="53">
        <v>0</v>
      </c>
      <c r="J176" s="53">
        <v>0</v>
      </c>
      <c r="K176" s="31"/>
      <c r="L176" s="31"/>
      <c r="N176" s="48" t="s">
        <v>105</v>
      </c>
      <c r="O176" s="53">
        <f t="shared" si="174"/>
        <v>0</v>
      </c>
      <c r="P176" s="53">
        <f t="shared" si="166"/>
        <v>124989.00000000001</v>
      </c>
      <c r="Q176" s="53">
        <f t="shared" si="167"/>
        <v>0</v>
      </c>
      <c r="R176" s="53">
        <f t="shared" si="168"/>
        <v>0</v>
      </c>
      <c r="S176" s="53">
        <f t="shared" si="169"/>
        <v>124989.00000000001</v>
      </c>
      <c r="T176" s="53">
        <f t="shared" si="170"/>
        <v>0</v>
      </c>
      <c r="U176" s="53">
        <f t="shared" si="171"/>
        <v>0</v>
      </c>
      <c r="V176" s="53">
        <f t="shared" si="172"/>
        <v>0</v>
      </c>
      <c r="W176" s="53">
        <f t="shared" si="173"/>
        <v>0</v>
      </c>
    </row>
    <row r="177" spans="1:23">
      <c r="A177" s="48" t="s">
        <v>106</v>
      </c>
      <c r="B177" s="53">
        <v>76</v>
      </c>
      <c r="C177" s="53">
        <v>57.394520547945206</v>
      </c>
      <c r="D177" s="53">
        <v>33.035616438356165</v>
      </c>
      <c r="E177" s="53">
        <v>15.824657534246576</v>
      </c>
      <c r="F177" s="53">
        <v>8.5342465753424666</v>
      </c>
      <c r="G177" s="53">
        <v>0</v>
      </c>
      <c r="H177" s="53">
        <v>0</v>
      </c>
      <c r="I177" s="53">
        <v>0</v>
      </c>
      <c r="J177" s="53">
        <v>0</v>
      </c>
      <c r="K177" s="31"/>
      <c r="L177" s="31"/>
      <c r="N177" s="48" t="s">
        <v>106</v>
      </c>
      <c r="O177" s="53">
        <f t="shared" si="174"/>
        <v>27740</v>
      </c>
      <c r="P177" s="53">
        <f t="shared" si="166"/>
        <v>20949</v>
      </c>
      <c r="Q177" s="53">
        <f t="shared" si="167"/>
        <v>12058</v>
      </c>
      <c r="R177" s="53">
        <f t="shared" si="168"/>
        <v>5776</v>
      </c>
      <c r="S177" s="53">
        <f t="shared" si="169"/>
        <v>3115.0000000000005</v>
      </c>
      <c r="T177" s="53">
        <f t="shared" si="170"/>
        <v>0</v>
      </c>
      <c r="U177" s="53">
        <f t="shared" si="171"/>
        <v>0</v>
      </c>
      <c r="V177" s="53">
        <f t="shared" si="172"/>
        <v>0</v>
      </c>
      <c r="W177" s="53">
        <f t="shared" si="173"/>
        <v>0</v>
      </c>
    </row>
    <row r="178" spans="1:23">
      <c r="A178" s="48" t="s">
        <v>107</v>
      </c>
      <c r="B178" s="53">
        <v>105</v>
      </c>
      <c r="C178" s="53">
        <v>44.073972602739723</v>
      </c>
      <c r="D178" s="53">
        <v>17.449315068493149</v>
      </c>
      <c r="E178" s="53">
        <v>2.6493150684931508</v>
      </c>
      <c r="F178" s="53">
        <v>23.975342465753425</v>
      </c>
      <c r="G178" s="53">
        <v>0</v>
      </c>
      <c r="H178" s="53">
        <v>0</v>
      </c>
      <c r="I178" s="53">
        <v>0</v>
      </c>
      <c r="J178" s="53">
        <v>0</v>
      </c>
      <c r="K178" s="31"/>
      <c r="L178" s="31"/>
      <c r="N178" s="48" t="s">
        <v>107</v>
      </c>
      <c r="O178" s="53">
        <f t="shared" si="174"/>
        <v>38325</v>
      </c>
      <c r="P178" s="53">
        <f t="shared" si="166"/>
        <v>16086.999999999998</v>
      </c>
      <c r="Q178" s="53">
        <f t="shared" si="167"/>
        <v>6368.9999999999991</v>
      </c>
      <c r="R178" s="53">
        <f t="shared" si="168"/>
        <v>967</v>
      </c>
      <c r="S178" s="53">
        <f t="shared" si="169"/>
        <v>8751</v>
      </c>
      <c r="T178" s="53">
        <f t="shared" si="170"/>
        <v>0</v>
      </c>
      <c r="U178" s="53">
        <f t="shared" si="171"/>
        <v>0</v>
      </c>
      <c r="V178" s="53">
        <f t="shared" si="172"/>
        <v>0</v>
      </c>
      <c r="W178" s="53">
        <f t="shared" si="173"/>
        <v>0</v>
      </c>
    </row>
    <row r="179" spans="1:23">
      <c r="A179" s="48" t="s">
        <v>108</v>
      </c>
      <c r="B179" s="53">
        <v>419</v>
      </c>
      <c r="C179" s="53">
        <v>309.84383561643835</v>
      </c>
      <c r="D179" s="53">
        <v>127.58356164383562</v>
      </c>
      <c r="E179" s="53">
        <v>89.120547945205487</v>
      </c>
      <c r="F179" s="53">
        <v>93.139726027397259</v>
      </c>
      <c r="G179" s="53">
        <v>0</v>
      </c>
      <c r="H179" s="53">
        <v>0</v>
      </c>
      <c r="I179" s="53">
        <v>0</v>
      </c>
      <c r="J179" s="53">
        <v>0</v>
      </c>
      <c r="K179" s="31"/>
      <c r="L179" s="31"/>
      <c r="N179" s="48" t="s">
        <v>108</v>
      </c>
      <c r="O179" s="53">
        <f t="shared" si="174"/>
        <v>152935</v>
      </c>
      <c r="P179" s="53">
        <f t="shared" si="166"/>
        <v>113093</v>
      </c>
      <c r="Q179" s="53">
        <f t="shared" si="167"/>
        <v>46568</v>
      </c>
      <c r="R179" s="53">
        <f t="shared" si="168"/>
        <v>32529.000000000004</v>
      </c>
      <c r="S179" s="53">
        <f t="shared" si="169"/>
        <v>33996</v>
      </c>
      <c r="T179" s="53">
        <f t="shared" si="170"/>
        <v>0</v>
      </c>
      <c r="U179" s="53">
        <f t="shared" si="171"/>
        <v>0</v>
      </c>
      <c r="V179" s="53">
        <f t="shared" si="172"/>
        <v>0</v>
      </c>
      <c r="W179" s="53">
        <f t="shared" si="173"/>
        <v>0</v>
      </c>
    </row>
    <row r="180" spans="1:23">
      <c r="A180" s="48" t="s">
        <v>109</v>
      </c>
      <c r="B180" s="53">
        <v>6</v>
      </c>
      <c r="C180" s="53">
        <v>1.010958904109589</v>
      </c>
      <c r="D180" s="53">
        <v>0.14794520547945206</v>
      </c>
      <c r="E180" s="53">
        <v>0.79726027397260268</v>
      </c>
      <c r="F180" s="53">
        <v>6.575342465753424E-2</v>
      </c>
      <c r="G180" s="53">
        <v>0</v>
      </c>
      <c r="H180" s="53">
        <v>0</v>
      </c>
      <c r="I180" s="53">
        <v>0</v>
      </c>
      <c r="J180" s="53">
        <v>0</v>
      </c>
      <c r="K180" s="31"/>
      <c r="L180" s="31"/>
      <c r="N180" s="48" t="s">
        <v>109</v>
      </c>
      <c r="O180" s="53">
        <f t="shared" si="174"/>
        <v>2190</v>
      </c>
      <c r="P180" s="53">
        <f t="shared" si="166"/>
        <v>369</v>
      </c>
      <c r="Q180" s="53">
        <f t="shared" si="167"/>
        <v>54</v>
      </c>
      <c r="R180" s="53">
        <f t="shared" si="168"/>
        <v>291</v>
      </c>
      <c r="S180" s="53">
        <f t="shared" si="169"/>
        <v>23.999999999999996</v>
      </c>
      <c r="T180" s="53">
        <f t="shared" si="170"/>
        <v>0</v>
      </c>
      <c r="U180" s="53">
        <f t="shared" si="171"/>
        <v>0</v>
      </c>
      <c r="V180" s="53">
        <f t="shared" si="172"/>
        <v>0</v>
      </c>
      <c r="W180" s="53">
        <f t="shared" si="173"/>
        <v>0</v>
      </c>
    </row>
    <row r="181" spans="1:23">
      <c r="A181" s="52"/>
      <c r="B181" s="52"/>
      <c r="C181" s="52"/>
      <c r="D181" s="52"/>
      <c r="E181" s="52"/>
      <c r="F181" s="52"/>
      <c r="G181" s="52"/>
      <c r="H181" s="52"/>
      <c r="I181" s="52"/>
      <c r="J181" s="33" t="s">
        <v>111</v>
      </c>
      <c r="K181" s="31"/>
      <c r="L181" s="31"/>
      <c r="N181" s="52"/>
      <c r="O181" s="52"/>
      <c r="P181" s="52"/>
      <c r="Q181" s="52"/>
      <c r="R181" s="52"/>
      <c r="S181" s="52"/>
      <c r="T181" s="52"/>
      <c r="U181" s="52"/>
      <c r="V181" s="52"/>
      <c r="W181" s="33" t="s">
        <v>111</v>
      </c>
    </row>
    <row r="182" spans="1:23">
      <c r="A182" s="46" t="s">
        <v>112</v>
      </c>
      <c r="B182" s="46" t="s">
        <v>113</v>
      </c>
      <c r="C182" s="46" t="s">
        <v>114</v>
      </c>
      <c r="D182" s="46" t="s">
        <v>15</v>
      </c>
      <c r="E182" s="46" t="s">
        <v>19</v>
      </c>
      <c r="F182" s="46" t="s">
        <v>16</v>
      </c>
      <c r="G182" s="46" t="s">
        <v>115</v>
      </c>
      <c r="H182" s="46" t="s">
        <v>116</v>
      </c>
      <c r="I182" s="46" t="s">
        <v>22</v>
      </c>
      <c r="J182" s="46" t="s">
        <v>117</v>
      </c>
      <c r="K182" s="31"/>
      <c r="L182" s="31"/>
      <c r="N182" s="46" t="s">
        <v>112</v>
      </c>
      <c r="O182" s="46" t="s">
        <v>113</v>
      </c>
      <c r="P182" s="46" t="s">
        <v>114</v>
      </c>
      <c r="Q182" s="46" t="s">
        <v>15</v>
      </c>
      <c r="R182" s="46" t="s">
        <v>19</v>
      </c>
      <c r="S182" s="46" t="s">
        <v>16</v>
      </c>
      <c r="T182" s="46" t="s">
        <v>115</v>
      </c>
      <c r="U182" s="46" t="s">
        <v>116</v>
      </c>
      <c r="V182" s="46" t="s">
        <v>22</v>
      </c>
      <c r="W182" s="46" t="s">
        <v>117</v>
      </c>
    </row>
    <row r="183" spans="1:23">
      <c r="A183" s="47" t="s">
        <v>122</v>
      </c>
      <c r="B183" s="53">
        <v>11100</v>
      </c>
      <c r="C183" s="53">
        <v>7410.0246575342462</v>
      </c>
      <c r="D183" s="53">
        <v>4259.8547945205482</v>
      </c>
      <c r="E183" s="53">
        <v>1234.9671232876715</v>
      </c>
      <c r="F183" s="53">
        <v>1890.8082191780823</v>
      </c>
      <c r="G183" s="53">
        <v>24.586301369863012</v>
      </c>
      <c r="H183" s="53">
        <v>0</v>
      </c>
      <c r="I183" s="53">
        <v>0</v>
      </c>
      <c r="J183" s="53">
        <v>0</v>
      </c>
      <c r="K183" s="31"/>
      <c r="L183" s="37">
        <v>7410.2164383561649</v>
      </c>
      <c r="N183" s="47" t="s">
        <v>122</v>
      </c>
      <c r="O183" s="53">
        <f>B183*365</f>
        <v>4051500</v>
      </c>
      <c r="P183" s="53">
        <f t="shared" ref="P183:P194" si="175">C183*365</f>
        <v>2704659</v>
      </c>
      <c r="Q183" s="53">
        <f t="shared" ref="Q183:Q194" si="176">D183*365</f>
        <v>1554847</v>
      </c>
      <c r="R183" s="53">
        <f t="shared" ref="R183:R194" si="177">E183*365</f>
        <v>450763.00000000012</v>
      </c>
      <c r="S183" s="53">
        <f t="shared" ref="S183:S194" si="178">F183*365</f>
        <v>690145</v>
      </c>
      <c r="T183" s="53">
        <f t="shared" ref="T183:T194" si="179">G183*365</f>
        <v>8974</v>
      </c>
      <c r="U183" s="53">
        <f t="shared" ref="U183:U194" si="180">H183*365</f>
        <v>0</v>
      </c>
      <c r="V183" s="53">
        <f t="shared" ref="V183:V194" si="181">I183*365</f>
        <v>0</v>
      </c>
      <c r="W183" s="53">
        <f t="shared" ref="W183:W194" si="182">J183*365</f>
        <v>0</v>
      </c>
    </row>
    <row r="184" spans="1:23">
      <c r="A184" s="48" t="s">
        <v>99</v>
      </c>
      <c r="B184" s="53">
        <v>6770</v>
      </c>
      <c r="C184" s="53">
        <v>5329.0739726027396</v>
      </c>
      <c r="D184" s="53">
        <v>2968.391780821918</v>
      </c>
      <c r="E184" s="53">
        <v>880.16164383561647</v>
      </c>
      <c r="F184" s="53">
        <v>1467.8739726027397</v>
      </c>
      <c r="G184" s="53">
        <v>12.646575342465754</v>
      </c>
      <c r="H184" s="53">
        <v>0</v>
      </c>
      <c r="I184" s="53">
        <v>0</v>
      </c>
      <c r="J184" s="53">
        <v>0</v>
      </c>
      <c r="K184" s="31"/>
      <c r="L184" s="31"/>
      <c r="N184" s="48" t="s">
        <v>99</v>
      </c>
      <c r="O184" s="53">
        <f t="shared" ref="O184:O194" si="183">B184*365</f>
        <v>2471050</v>
      </c>
      <c r="P184" s="53">
        <f t="shared" si="175"/>
        <v>1945112</v>
      </c>
      <c r="Q184" s="53">
        <f t="shared" si="176"/>
        <v>1083463</v>
      </c>
      <c r="R184" s="53">
        <f t="shared" si="177"/>
        <v>321259</v>
      </c>
      <c r="S184" s="53">
        <f t="shared" si="178"/>
        <v>535774</v>
      </c>
      <c r="T184" s="53">
        <f t="shared" si="179"/>
        <v>4616</v>
      </c>
      <c r="U184" s="53">
        <f t="shared" si="180"/>
        <v>0</v>
      </c>
      <c r="V184" s="53">
        <f t="shared" si="181"/>
        <v>0</v>
      </c>
      <c r="W184" s="53">
        <f t="shared" si="182"/>
        <v>0</v>
      </c>
    </row>
    <row r="185" spans="1:23">
      <c r="A185" s="48" t="s">
        <v>100</v>
      </c>
      <c r="B185" s="53">
        <v>3820</v>
      </c>
      <c r="C185" s="53">
        <v>1762.2712328767122</v>
      </c>
      <c r="D185" s="53">
        <v>1150.8958904109588</v>
      </c>
      <c r="E185" s="53">
        <v>265.17260273972602</v>
      </c>
      <c r="F185" s="53">
        <v>334.45479452054792</v>
      </c>
      <c r="G185" s="53">
        <v>11.93972602739726</v>
      </c>
      <c r="H185" s="53">
        <v>0</v>
      </c>
      <c r="I185" s="53">
        <v>0</v>
      </c>
      <c r="J185" s="53">
        <v>0</v>
      </c>
      <c r="K185" s="31"/>
      <c r="L185" s="31"/>
      <c r="N185" s="48" t="s">
        <v>100</v>
      </c>
      <c r="O185" s="53">
        <f t="shared" si="183"/>
        <v>1394300</v>
      </c>
      <c r="P185" s="53">
        <f t="shared" si="175"/>
        <v>643229</v>
      </c>
      <c r="Q185" s="53">
        <f t="shared" si="176"/>
        <v>420077</v>
      </c>
      <c r="R185" s="53">
        <f t="shared" si="177"/>
        <v>96788</v>
      </c>
      <c r="S185" s="53">
        <f t="shared" si="178"/>
        <v>122075.99999999999</v>
      </c>
      <c r="T185" s="53">
        <f t="shared" si="179"/>
        <v>4358</v>
      </c>
      <c r="U185" s="53">
        <f t="shared" si="180"/>
        <v>0</v>
      </c>
      <c r="V185" s="53">
        <f t="shared" si="181"/>
        <v>0</v>
      </c>
      <c r="W185" s="53">
        <f t="shared" si="182"/>
        <v>0</v>
      </c>
    </row>
    <row r="186" spans="1:23">
      <c r="A186" s="48" t="s">
        <v>101</v>
      </c>
      <c r="B186" s="53">
        <v>0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31"/>
      <c r="L186" s="31"/>
      <c r="N186" s="48" t="s">
        <v>101</v>
      </c>
      <c r="O186" s="53">
        <f t="shared" si="183"/>
        <v>0</v>
      </c>
      <c r="P186" s="53">
        <f t="shared" si="175"/>
        <v>0</v>
      </c>
      <c r="Q186" s="53">
        <f t="shared" si="176"/>
        <v>0</v>
      </c>
      <c r="R186" s="53">
        <f t="shared" si="177"/>
        <v>0</v>
      </c>
      <c r="S186" s="53">
        <f t="shared" si="178"/>
        <v>0</v>
      </c>
      <c r="T186" s="53">
        <f t="shared" si="179"/>
        <v>0</v>
      </c>
      <c r="U186" s="53">
        <f t="shared" si="180"/>
        <v>0</v>
      </c>
      <c r="V186" s="53">
        <f t="shared" si="181"/>
        <v>0</v>
      </c>
      <c r="W186" s="53">
        <f t="shared" si="182"/>
        <v>0</v>
      </c>
    </row>
    <row r="187" spans="1:23">
      <c r="A187" s="48" t="s">
        <v>102</v>
      </c>
      <c r="B187" s="53">
        <v>0</v>
      </c>
      <c r="C187" s="53">
        <v>0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31"/>
      <c r="L187" s="38"/>
      <c r="N187" s="48" t="s">
        <v>102</v>
      </c>
      <c r="O187" s="53">
        <f t="shared" si="183"/>
        <v>0</v>
      </c>
      <c r="P187" s="53">
        <f t="shared" si="175"/>
        <v>0</v>
      </c>
      <c r="Q187" s="53">
        <f t="shared" si="176"/>
        <v>0</v>
      </c>
      <c r="R187" s="53">
        <f t="shared" si="177"/>
        <v>0</v>
      </c>
      <c r="S187" s="53">
        <f t="shared" si="178"/>
        <v>0</v>
      </c>
      <c r="T187" s="53">
        <f t="shared" si="179"/>
        <v>0</v>
      </c>
      <c r="U187" s="53">
        <f t="shared" si="180"/>
        <v>0</v>
      </c>
      <c r="V187" s="53">
        <f t="shared" si="181"/>
        <v>0</v>
      </c>
      <c r="W187" s="53">
        <f t="shared" si="182"/>
        <v>0</v>
      </c>
    </row>
    <row r="188" spans="1:23">
      <c r="A188" s="48" t="s">
        <v>103</v>
      </c>
      <c r="B188" s="53">
        <v>0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31"/>
      <c r="L188" s="31"/>
      <c r="N188" s="48" t="s">
        <v>103</v>
      </c>
      <c r="O188" s="53">
        <f t="shared" si="183"/>
        <v>0</v>
      </c>
      <c r="P188" s="53">
        <f t="shared" si="175"/>
        <v>0</v>
      </c>
      <c r="Q188" s="53">
        <f t="shared" si="176"/>
        <v>0</v>
      </c>
      <c r="R188" s="53">
        <f t="shared" si="177"/>
        <v>0</v>
      </c>
      <c r="S188" s="53">
        <f t="shared" si="178"/>
        <v>0</v>
      </c>
      <c r="T188" s="53">
        <f t="shared" si="179"/>
        <v>0</v>
      </c>
      <c r="U188" s="53">
        <f t="shared" si="180"/>
        <v>0</v>
      </c>
      <c r="V188" s="53">
        <f t="shared" si="181"/>
        <v>0</v>
      </c>
      <c r="W188" s="53">
        <f t="shared" si="182"/>
        <v>0</v>
      </c>
    </row>
    <row r="189" spans="1:23">
      <c r="A189" s="48" t="s">
        <v>104</v>
      </c>
      <c r="B189" s="53">
        <v>0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31"/>
      <c r="L189" s="31"/>
      <c r="N189" s="48" t="s">
        <v>104</v>
      </c>
      <c r="O189" s="53">
        <f t="shared" si="183"/>
        <v>0</v>
      </c>
      <c r="P189" s="53">
        <f t="shared" si="175"/>
        <v>0</v>
      </c>
      <c r="Q189" s="53">
        <f t="shared" si="176"/>
        <v>0</v>
      </c>
      <c r="R189" s="53">
        <f t="shared" si="177"/>
        <v>0</v>
      </c>
      <c r="S189" s="53">
        <f t="shared" si="178"/>
        <v>0</v>
      </c>
      <c r="T189" s="53">
        <f t="shared" si="179"/>
        <v>0</v>
      </c>
      <c r="U189" s="53">
        <f t="shared" si="180"/>
        <v>0</v>
      </c>
      <c r="V189" s="53">
        <f t="shared" si="181"/>
        <v>0</v>
      </c>
      <c r="W189" s="53">
        <f t="shared" si="182"/>
        <v>0</v>
      </c>
    </row>
    <row r="190" spans="1:23">
      <c r="A190" s="48" t="s">
        <v>105</v>
      </c>
      <c r="B190" s="53">
        <v>0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31"/>
      <c r="L190" s="31"/>
      <c r="N190" s="48" t="s">
        <v>105</v>
      </c>
      <c r="O190" s="53">
        <f t="shared" si="183"/>
        <v>0</v>
      </c>
      <c r="P190" s="53">
        <f t="shared" si="175"/>
        <v>0</v>
      </c>
      <c r="Q190" s="53">
        <f t="shared" si="176"/>
        <v>0</v>
      </c>
      <c r="R190" s="53">
        <f t="shared" si="177"/>
        <v>0</v>
      </c>
      <c r="S190" s="53">
        <f t="shared" si="178"/>
        <v>0</v>
      </c>
      <c r="T190" s="53">
        <f t="shared" si="179"/>
        <v>0</v>
      </c>
      <c r="U190" s="53">
        <f t="shared" si="180"/>
        <v>0</v>
      </c>
      <c r="V190" s="53">
        <f t="shared" si="181"/>
        <v>0</v>
      </c>
      <c r="W190" s="53">
        <f t="shared" si="182"/>
        <v>0</v>
      </c>
    </row>
    <row r="191" spans="1:23">
      <c r="A191" s="48" t="s">
        <v>106</v>
      </c>
      <c r="B191" s="53">
        <v>120</v>
      </c>
      <c r="C191" s="53">
        <v>43.56986301369863</v>
      </c>
      <c r="D191" s="53">
        <v>26.616438356164384</v>
      </c>
      <c r="E191" s="53">
        <v>8.2739726027397253</v>
      </c>
      <c r="F191" s="53">
        <v>8.6794520547945204</v>
      </c>
      <c r="G191" s="53">
        <v>0</v>
      </c>
      <c r="H191" s="53">
        <v>0</v>
      </c>
      <c r="I191" s="53">
        <v>0</v>
      </c>
      <c r="J191" s="53">
        <v>0</v>
      </c>
      <c r="K191" s="31"/>
      <c r="L191" s="31"/>
      <c r="N191" s="48" t="s">
        <v>106</v>
      </c>
      <c r="O191" s="53">
        <f t="shared" si="183"/>
        <v>43800</v>
      </c>
      <c r="P191" s="53">
        <f t="shared" si="175"/>
        <v>15903</v>
      </c>
      <c r="Q191" s="53">
        <f t="shared" si="176"/>
        <v>9715</v>
      </c>
      <c r="R191" s="53">
        <f t="shared" si="177"/>
        <v>3019.9999999999995</v>
      </c>
      <c r="S191" s="53">
        <f t="shared" si="178"/>
        <v>3168</v>
      </c>
      <c r="T191" s="53">
        <f t="shared" si="179"/>
        <v>0</v>
      </c>
      <c r="U191" s="53">
        <f t="shared" si="180"/>
        <v>0</v>
      </c>
      <c r="V191" s="53">
        <f t="shared" si="181"/>
        <v>0</v>
      </c>
      <c r="W191" s="53">
        <f t="shared" si="182"/>
        <v>0</v>
      </c>
    </row>
    <row r="192" spans="1:23">
      <c r="A192" s="48" t="s">
        <v>107</v>
      </c>
      <c r="B192" s="53">
        <v>0</v>
      </c>
      <c r="C192" s="53">
        <v>0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31"/>
      <c r="L192" s="31"/>
      <c r="N192" s="48" t="s">
        <v>107</v>
      </c>
      <c r="O192" s="53">
        <f t="shared" si="183"/>
        <v>0</v>
      </c>
      <c r="P192" s="53">
        <f t="shared" si="175"/>
        <v>0</v>
      </c>
      <c r="Q192" s="53">
        <f t="shared" si="176"/>
        <v>0</v>
      </c>
      <c r="R192" s="53">
        <f t="shared" si="177"/>
        <v>0</v>
      </c>
      <c r="S192" s="53">
        <f t="shared" si="178"/>
        <v>0</v>
      </c>
      <c r="T192" s="53">
        <f t="shared" si="179"/>
        <v>0</v>
      </c>
      <c r="U192" s="53">
        <f t="shared" si="180"/>
        <v>0</v>
      </c>
      <c r="V192" s="53">
        <f t="shared" si="181"/>
        <v>0</v>
      </c>
      <c r="W192" s="53">
        <f t="shared" si="182"/>
        <v>0</v>
      </c>
    </row>
    <row r="193" spans="1:23">
      <c r="A193" s="48" t="s">
        <v>108</v>
      </c>
      <c r="B193" s="53">
        <v>390</v>
      </c>
      <c r="C193" s="53">
        <v>275.10958904109589</v>
      </c>
      <c r="D193" s="53">
        <v>113.95068493150686</v>
      </c>
      <c r="E193" s="53">
        <v>81.358904109589048</v>
      </c>
      <c r="F193" s="53">
        <v>79.8</v>
      </c>
      <c r="G193" s="53">
        <v>0</v>
      </c>
      <c r="H193" s="53">
        <v>0</v>
      </c>
      <c r="I193" s="53">
        <v>0</v>
      </c>
      <c r="J193" s="53">
        <v>0</v>
      </c>
      <c r="K193" s="31"/>
      <c r="L193" s="31"/>
      <c r="N193" s="48" t="s">
        <v>108</v>
      </c>
      <c r="O193" s="53">
        <f t="shared" si="183"/>
        <v>142350</v>
      </c>
      <c r="P193" s="53">
        <f t="shared" si="175"/>
        <v>100415</v>
      </c>
      <c r="Q193" s="53">
        <f t="shared" si="176"/>
        <v>41592</v>
      </c>
      <c r="R193" s="53">
        <f t="shared" si="177"/>
        <v>29696.000000000004</v>
      </c>
      <c r="S193" s="53">
        <f t="shared" si="178"/>
        <v>29127</v>
      </c>
      <c r="T193" s="53">
        <f t="shared" si="179"/>
        <v>0</v>
      </c>
      <c r="U193" s="53">
        <f t="shared" si="180"/>
        <v>0</v>
      </c>
      <c r="V193" s="53">
        <f t="shared" si="181"/>
        <v>0</v>
      </c>
      <c r="W193" s="53">
        <f t="shared" si="182"/>
        <v>0</v>
      </c>
    </row>
    <row r="194" spans="1:23">
      <c r="A194" s="48" t="s">
        <v>109</v>
      </c>
      <c r="B194" s="53">
        <v>0</v>
      </c>
      <c r="C194" s="53">
        <v>0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31"/>
      <c r="L194" s="31"/>
      <c r="N194" s="48" t="s">
        <v>109</v>
      </c>
      <c r="O194" s="53">
        <f t="shared" si="183"/>
        <v>0</v>
      </c>
      <c r="P194" s="53">
        <f t="shared" si="175"/>
        <v>0</v>
      </c>
      <c r="Q194" s="53">
        <f t="shared" si="176"/>
        <v>0</v>
      </c>
      <c r="R194" s="53">
        <f t="shared" si="177"/>
        <v>0</v>
      </c>
      <c r="S194" s="53">
        <f t="shared" si="178"/>
        <v>0</v>
      </c>
      <c r="T194" s="53">
        <f t="shared" si="179"/>
        <v>0</v>
      </c>
      <c r="U194" s="53">
        <f t="shared" si="180"/>
        <v>0</v>
      </c>
      <c r="V194" s="53">
        <f t="shared" si="181"/>
        <v>0</v>
      </c>
      <c r="W194" s="53">
        <f t="shared" si="182"/>
        <v>0</v>
      </c>
    </row>
    <row r="195" spans="1:23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31"/>
      <c r="L195" s="31"/>
      <c r="N195" s="52"/>
      <c r="O195" s="52"/>
      <c r="P195" s="52"/>
      <c r="Q195" s="52"/>
      <c r="R195" s="52"/>
      <c r="S195" s="52"/>
      <c r="T195" s="52"/>
      <c r="U195" s="52"/>
      <c r="V195" s="52"/>
      <c r="W195" s="52"/>
    </row>
    <row r="196" spans="1:23">
      <c r="A196" s="52"/>
      <c r="B196" s="52"/>
      <c r="C196" s="52"/>
      <c r="D196" s="52"/>
      <c r="E196" s="52"/>
      <c r="F196" s="52"/>
      <c r="G196" s="52"/>
      <c r="H196" s="52"/>
      <c r="I196" s="52"/>
      <c r="J196" s="33" t="s">
        <v>111</v>
      </c>
      <c r="K196" s="31"/>
      <c r="L196" s="31"/>
      <c r="N196" s="52"/>
      <c r="O196" s="52"/>
      <c r="P196" s="52"/>
      <c r="Q196" s="52"/>
      <c r="R196" s="52"/>
      <c r="S196" s="52"/>
      <c r="T196" s="52"/>
      <c r="U196" s="52"/>
      <c r="V196" s="52"/>
      <c r="W196" s="33" t="s">
        <v>111</v>
      </c>
    </row>
    <row r="197" spans="1:23">
      <c r="A197" s="46" t="s">
        <v>112</v>
      </c>
      <c r="B197" s="46" t="s">
        <v>113</v>
      </c>
      <c r="C197" s="46" t="s">
        <v>114</v>
      </c>
      <c r="D197" s="46" t="s">
        <v>15</v>
      </c>
      <c r="E197" s="46" t="s">
        <v>19</v>
      </c>
      <c r="F197" s="46" t="s">
        <v>16</v>
      </c>
      <c r="G197" s="46" t="s">
        <v>115</v>
      </c>
      <c r="H197" s="46" t="s">
        <v>116</v>
      </c>
      <c r="I197" s="46" t="s">
        <v>22</v>
      </c>
      <c r="J197" s="46" t="s">
        <v>117</v>
      </c>
      <c r="K197" s="31"/>
      <c r="L197" s="31"/>
      <c r="N197" s="46" t="s">
        <v>112</v>
      </c>
      <c r="O197" s="46" t="s">
        <v>113</v>
      </c>
      <c r="P197" s="46" t="s">
        <v>114</v>
      </c>
      <c r="Q197" s="46" t="s">
        <v>15</v>
      </c>
      <c r="R197" s="46" t="s">
        <v>19</v>
      </c>
      <c r="S197" s="46" t="s">
        <v>16</v>
      </c>
      <c r="T197" s="46" t="s">
        <v>115</v>
      </c>
      <c r="U197" s="46" t="s">
        <v>116</v>
      </c>
      <c r="V197" s="46" t="s">
        <v>22</v>
      </c>
      <c r="W197" s="46" t="s">
        <v>117</v>
      </c>
    </row>
    <row r="198" spans="1:23">
      <c r="A198" s="47" t="s">
        <v>123</v>
      </c>
      <c r="B198" s="53">
        <v>10180</v>
      </c>
      <c r="C198" s="53">
        <v>7107.5726027397259</v>
      </c>
      <c r="D198" s="53">
        <v>3979.4191780821916</v>
      </c>
      <c r="E198" s="53">
        <v>1200.0657534246577</v>
      </c>
      <c r="F198" s="53">
        <v>1898.6082191780822</v>
      </c>
      <c r="G198" s="53">
        <v>0</v>
      </c>
      <c r="H198" s="53">
        <v>0</v>
      </c>
      <c r="I198" s="53">
        <v>0</v>
      </c>
      <c r="J198" s="53">
        <v>0</v>
      </c>
      <c r="K198" s="31"/>
      <c r="L198" s="37">
        <v>7078.093150684932</v>
      </c>
      <c r="N198" s="47" t="s">
        <v>123</v>
      </c>
      <c r="O198" s="53">
        <f>B198*365</f>
        <v>3715700</v>
      </c>
      <c r="P198" s="53">
        <f t="shared" ref="P198:P209" si="184">C198*365</f>
        <v>2594264</v>
      </c>
      <c r="Q198" s="53">
        <f t="shared" ref="Q198:Q209" si="185">D198*365</f>
        <v>1452488</v>
      </c>
      <c r="R198" s="53">
        <f t="shared" ref="R198:R209" si="186">E198*365</f>
        <v>438024.00000000006</v>
      </c>
      <c r="S198" s="53">
        <f t="shared" ref="S198:S209" si="187">F198*365</f>
        <v>692992</v>
      </c>
      <c r="T198" s="53">
        <f t="shared" ref="T198:T209" si="188">G198*365</f>
        <v>0</v>
      </c>
      <c r="U198" s="53">
        <f t="shared" ref="U198:U209" si="189">H198*365</f>
        <v>0</v>
      </c>
      <c r="V198" s="53">
        <f t="shared" ref="V198:V209" si="190">I198*365</f>
        <v>0</v>
      </c>
      <c r="W198" s="53">
        <f t="shared" ref="W198:W209" si="191">J198*365</f>
        <v>0</v>
      </c>
    </row>
    <row r="199" spans="1:23">
      <c r="A199" s="48" t="s">
        <v>99</v>
      </c>
      <c r="B199" s="53">
        <v>6183</v>
      </c>
      <c r="C199" s="53">
        <v>5064.5424657534249</v>
      </c>
      <c r="D199" s="53">
        <v>2709.0410958904108</v>
      </c>
      <c r="E199" s="53">
        <v>874.73698630136983</v>
      </c>
      <c r="F199" s="53">
        <v>1471.5561643835617</v>
      </c>
      <c r="G199" s="53">
        <v>0</v>
      </c>
      <c r="H199" s="53">
        <v>0</v>
      </c>
      <c r="I199" s="53">
        <v>0</v>
      </c>
      <c r="J199" s="53">
        <v>0</v>
      </c>
      <c r="K199" s="31"/>
      <c r="L199" s="31"/>
      <c r="N199" s="48" t="s">
        <v>99</v>
      </c>
      <c r="O199" s="53">
        <f t="shared" ref="O199:O209" si="192">B199*365</f>
        <v>2256795</v>
      </c>
      <c r="P199" s="53">
        <f t="shared" si="184"/>
        <v>1848558</v>
      </c>
      <c r="Q199" s="53">
        <f t="shared" si="185"/>
        <v>988800</v>
      </c>
      <c r="R199" s="53">
        <f t="shared" si="186"/>
        <v>319279</v>
      </c>
      <c r="S199" s="53">
        <f t="shared" si="187"/>
        <v>537118</v>
      </c>
      <c r="T199" s="53">
        <f t="shared" si="188"/>
        <v>0</v>
      </c>
      <c r="U199" s="53">
        <f t="shared" si="189"/>
        <v>0</v>
      </c>
      <c r="V199" s="53">
        <f t="shared" si="190"/>
        <v>0</v>
      </c>
      <c r="W199" s="53">
        <f t="shared" si="191"/>
        <v>0</v>
      </c>
    </row>
    <row r="200" spans="1:23">
      <c r="A200" s="48" t="s">
        <v>100</v>
      </c>
      <c r="B200" s="53">
        <v>3578</v>
      </c>
      <c r="C200" s="53">
        <v>1797.5780821917808</v>
      </c>
      <c r="D200" s="53">
        <v>1164.3698630136987</v>
      </c>
      <c r="E200" s="53">
        <v>252.51232876712328</v>
      </c>
      <c r="F200" s="53">
        <v>360.42465753424659</v>
      </c>
      <c r="G200" s="53">
        <v>0</v>
      </c>
      <c r="H200" s="53">
        <v>0</v>
      </c>
      <c r="I200" s="53">
        <v>0</v>
      </c>
      <c r="J200" s="53">
        <v>0</v>
      </c>
      <c r="K200" s="31"/>
      <c r="L200" s="31"/>
      <c r="N200" s="48" t="s">
        <v>100</v>
      </c>
      <c r="O200" s="53">
        <f t="shared" si="192"/>
        <v>1305970</v>
      </c>
      <c r="P200" s="53">
        <f t="shared" si="184"/>
        <v>656116</v>
      </c>
      <c r="Q200" s="53">
        <f t="shared" si="185"/>
        <v>424995</v>
      </c>
      <c r="R200" s="53">
        <f t="shared" si="186"/>
        <v>92167</v>
      </c>
      <c r="S200" s="53">
        <f t="shared" si="187"/>
        <v>131555</v>
      </c>
      <c r="T200" s="53">
        <f t="shared" si="188"/>
        <v>0</v>
      </c>
      <c r="U200" s="53">
        <f t="shared" si="189"/>
        <v>0</v>
      </c>
      <c r="V200" s="53">
        <f t="shared" si="190"/>
        <v>0</v>
      </c>
      <c r="W200" s="53">
        <f t="shared" si="191"/>
        <v>0</v>
      </c>
    </row>
    <row r="201" spans="1:23">
      <c r="A201" s="48" t="s">
        <v>101</v>
      </c>
      <c r="B201" s="53">
        <v>0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31"/>
      <c r="L201" s="31"/>
      <c r="N201" s="48" t="s">
        <v>101</v>
      </c>
      <c r="O201" s="53">
        <f t="shared" si="192"/>
        <v>0</v>
      </c>
      <c r="P201" s="53">
        <f t="shared" si="184"/>
        <v>0</v>
      </c>
      <c r="Q201" s="53">
        <f t="shared" si="185"/>
        <v>0</v>
      </c>
      <c r="R201" s="53">
        <f t="shared" si="186"/>
        <v>0</v>
      </c>
      <c r="S201" s="53">
        <f t="shared" si="187"/>
        <v>0</v>
      </c>
      <c r="T201" s="53">
        <f t="shared" si="188"/>
        <v>0</v>
      </c>
      <c r="U201" s="53">
        <f t="shared" si="189"/>
        <v>0</v>
      </c>
      <c r="V201" s="53">
        <f t="shared" si="190"/>
        <v>0</v>
      </c>
      <c r="W201" s="53">
        <f t="shared" si="191"/>
        <v>0</v>
      </c>
    </row>
    <row r="202" spans="1:23">
      <c r="A202" s="48" t="s">
        <v>102</v>
      </c>
      <c r="B202" s="53">
        <v>0</v>
      </c>
      <c r="C202" s="53">
        <v>0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31"/>
      <c r="L202" s="31"/>
      <c r="N202" s="48" t="s">
        <v>102</v>
      </c>
      <c r="O202" s="53">
        <f t="shared" si="192"/>
        <v>0</v>
      </c>
      <c r="P202" s="53">
        <f t="shared" si="184"/>
        <v>0</v>
      </c>
      <c r="Q202" s="53">
        <f t="shared" si="185"/>
        <v>0</v>
      </c>
      <c r="R202" s="53">
        <f t="shared" si="186"/>
        <v>0</v>
      </c>
      <c r="S202" s="53">
        <f t="shared" si="187"/>
        <v>0</v>
      </c>
      <c r="T202" s="53">
        <f t="shared" si="188"/>
        <v>0</v>
      </c>
      <c r="U202" s="53">
        <f t="shared" si="189"/>
        <v>0</v>
      </c>
      <c r="V202" s="53">
        <f t="shared" si="190"/>
        <v>0</v>
      </c>
      <c r="W202" s="53">
        <f t="shared" si="191"/>
        <v>0</v>
      </c>
    </row>
    <row r="203" spans="1:23">
      <c r="A203" s="48" t="s">
        <v>103</v>
      </c>
      <c r="B203" s="53">
        <v>0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31"/>
      <c r="L203" s="31"/>
      <c r="N203" s="48" t="s">
        <v>103</v>
      </c>
      <c r="O203" s="53">
        <f t="shared" si="192"/>
        <v>0</v>
      </c>
      <c r="P203" s="53">
        <f t="shared" si="184"/>
        <v>0</v>
      </c>
      <c r="Q203" s="53">
        <f t="shared" si="185"/>
        <v>0</v>
      </c>
      <c r="R203" s="53">
        <f t="shared" si="186"/>
        <v>0</v>
      </c>
      <c r="S203" s="53">
        <f t="shared" si="187"/>
        <v>0</v>
      </c>
      <c r="T203" s="53">
        <f t="shared" si="188"/>
        <v>0</v>
      </c>
      <c r="U203" s="53">
        <f t="shared" si="189"/>
        <v>0</v>
      </c>
      <c r="V203" s="53">
        <f t="shared" si="190"/>
        <v>0</v>
      </c>
      <c r="W203" s="53">
        <f t="shared" si="191"/>
        <v>0</v>
      </c>
    </row>
    <row r="204" spans="1:23">
      <c r="A204" s="48" t="s">
        <v>104</v>
      </c>
      <c r="B204" s="53">
        <v>0</v>
      </c>
      <c r="C204" s="53">
        <v>0</v>
      </c>
      <c r="D204" s="53"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53">
        <v>0</v>
      </c>
      <c r="K204" s="31"/>
      <c r="L204" s="31"/>
      <c r="N204" s="48" t="s">
        <v>104</v>
      </c>
      <c r="O204" s="53">
        <f t="shared" si="192"/>
        <v>0</v>
      </c>
      <c r="P204" s="53">
        <f t="shared" si="184"/>
        <v>0</v>
      </c>
      <c r="Q204" s="53">
        <f t="shared" si="185"/>
        <v>0</v>
      </c>
      <c r="R204" s="53">
        <f t="shared" si="186"/>
        <v>0</v>
      </c>
      <c r="S204" s="53">
        <f t="shared" si="187"/>
        <v>0</v>
      </c>
      <c r="T204" s="53">
        <f t="shared" si="188"/>
        <v>0</v>
      </c>
      <c r="U204" s="53">
        <f t="shared" si="189"/>
        <v>0</v>
      </c>
      <c r="V204" s="53">
        <f t="shared" si="190"/>
        <v>0</v>
      </c>
      <c r="W204" s="53">
        <f t="shared" si="191"/>
        <v>0</v>
      </c>
    </row>
    <row r="205" spans="1:23">
      <c r="A205" s="48" t="s">
        <v>105</v>
      </c>
      <c r="B205" s="53">
        <v>0</v>
      </c>
      <c r="C205" s="53">
        <v>0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31"/>
      <c r="L205" s="31"/>
      <c r="N205" s="48" t="s">
        <v>105</v>
      </c>
      <c r="O205" s="53">
        <f t="shared" si="192"/>
        <v>0</v>
      </c>
      <c r="P205" s="53">
        <f t="shared" si="184"/>
        <v>0</v>
      </c>
      <c r="Q205" s="53">
        <f t="shared" si="185"/>
        <v>0</v>
      </c>
      <c r="R205" s="53">
        <f t="shared" si="186"/>
        <v>0</v>
      </c>
      <c r="S205" s="53">
        <f t="shared" si="187"/>
        <v>0</v>
      </c>
      <c r="T205" s="53">
        <f t="shared" si="188"/>
        <v>0</v>
      </c>
      <c r="U205" s="53">
        <f t="shared" si="189"/>
        <v>0</v>
      </c>
      <c r="V205" s="53">
        <f t="shared" si="190"/>
        <v>0</v>
      </c>
      <c r="W205" s="53">
        <f t="shared" si="191"/>
        <v>0</v>
      </c>
    </row>
    <row r="206" spans="1:23">
      <c r="A206" s="48" t="s">
        <v>106</v>
      </c>
      <c r="B206" s="53">
        <v>63</v>
      </c>
      <c r="C206" s="53">
        <v>30.901369863013699</v>
      </c>
      <c r="D206" s="53">
        <v>20.731506849315068</v>
      </c>
      <c r="E206" s="53">
        <v>4.0684931506849313</v>
      </c>
      <c r="F206" s="53">
        <v>6.1013698630136988</v>
      </c>
      <c r="G206" s="53">
        <v>0</v>
      </c>
      <c r="H206" s="53">
        <v>0</v>
      </c>
      <c r="I206" s="53">
        <v>0</v>
      </c>
      <c r="J206" s="53">
        <v>0</v>
      </c>
      <c r="K206" s="31"/>
      <c r="L206" s="31"/>
      <c r="N206" s="48" t="s">
        <v>106</v>
      </c>
      <c r="O206" s="53">
        <f t="shared" si="192"/>
        <v>22995</v>
      </c>
      <c r="P206" s="53">
        <f t="shared" si="184"/>
        <v>11279</v>
      </c>
      <c r="Q206" s="53">
        <f t="shared" si="185"/>
        <v>7567</v>
      </c>
      <c r="R206" s="53">
        <f t="shared" si="186"/>
        <v>1485</v>
      </c>
      <c r="S206" s="53">
        <f t="shared" si="187"/>
        <v>2227</v>
      </c>
      <c r="T206" s="53">
        <f t="shared" si="188"/>
        <v>0</v>
      </c>
      <c r="U206" s="53">
        <f t="shared" si="189"/>
        <v>0</v>
      </c>
      <c r="V206" s="53">
        <f t="shared" si="190"/>
        <v>0</v>
      </c>
      <c r="W206" s="53">
        <f t="shared" si="191"/>
        <v>0</v>
      </c>
    </row>
    <row r="207" spans="1:23">
      <c r="A207" s="48" t="s">
        <v>107</v>
      </c>
      <c r="B207" s="53">
        <v>0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31"/>
      <c r="L207" s="31"/>
      <c r="N207" s="48" t="s">
        <v>107</v>
      </c>
      <c r="O207" s="53">
        <f t="shared" si="192"/>
        <v>0</v>
      </c>
      <c r="P207" s="53">
        <f t="shared" si="184"/>
        <v>0</v>
      </c>
      <c r="Q207" s="53">
        <f t="shared" si="185"/>
        <v>0</v>
      </c>
      <c r="R207" s="53">
        <f t="shared" si="186"/>
        <v>0</v>
      </c>
      <c r="S207" s="53">
        <f t="shared" si="187"/>
        <v>0</v>
      </c>
      <c r="T207" s="53">
        <f t="shared" si="188"/>
        <v>0</v>
      </c>
      <c r="U207" s="53">
        <f t="shared" si="189"/>
        <v>0</v>
      </c>
      <c r="V207" s="53">
        <f t="shared" si="190"/>
        <v>0</v>
      </c>
      <c r="W207" s="53">
        <f t="shared" si="191"/>
        <v>0</v>
      </c>
    </row>
    <row r="208" spans="1:23">
      <c r="A208" s="48" t="s">
        <v>108</v>
      </c>
      <c r="B208" s="53">
        <v>356</v>
      </c>
      <c r="C208" s="53">
        <v>214.55068493150685</v>
      </c>
      <c r="D208" s="53">
        <v>85.276712328767118</v>
      </c>
      <c r="E208" s="53">
        <v>68.747945205479454</v>
      </c>
      <c r="F208" s="53">
        <v>60.526027397260272</v>
      </c>
      <c r="G208" s="53">
        <v>0</v>
      </c>
      <c r="H208" s="53">
        <v>0</v>
      </c>
      <c r="I208" s="53">
        <v>0</v>
      </c>
      <c r="J208" s="53">
        <v>0</v>
      </c>
      <c r="K208" s="31"/>
      <c r="L208" s="31"/>
      <c r="N208" s="48" t="s">
        <v>108</v>
      </c>
      <c r="O208" s="53">
        <f t="shared" si="192"/>
        <v>129940</v>
      </c>
      <c r="P208" s="53">
        <f t="shared" si="184"/>
        <v>78311</v>
      </c>
      <c r="Q208" s="53">
        <f t="shared" si="185"/>
        <v>31125.999999999996</v>
      </c>
      <c r="R208" s="53">
        <f t="shared" si="186"/>
        <v>25093</v>
      </c>
      <c r="S208" s="53">
        <f t="shared" si="187"/>
        <v>22092</v>
      </c>
      <c r="T208" s="53">
        <f t="shared" si="188"/>
        <v>0</v>
      </c>
      <c r="U208" s="53">
        <f t="shared" si="189"/>
        <v>0</v>
      </c>
      <c r="V208" s="53">
        <f t="shared" si="190"/>
        <v>0</v>
      </c>
      <c r="W208" s="53">
        <f t="shared" si="191"/>
        <v>0</v>
      </c>
    </row>
    <row r="209" spans="1:23">
      <c r="A209" s="48" t="s">
        <v>109</v>
      </c>
      <c r="B209" s="53">
        <v>0</v>
      </c>
      <c r="C209" s="53">
        <v>0</v>
      </c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31"/>
      <c r="L209" s="31"/>
      <c r="N209" s="48" t="s">
        <v>109</v>
      </c>
      <c r="O209" s="53">
        <f t="shared" si="192"/>
        <v>0</v>
      </c>
      <c r="P209" s="53">
        <f t="shared" si="184"/>
        <v>0</v>
      </c>
      <c r="Q209" s="53">
        <f t="shared" si="185"/>
        <v>0</v>
      </c>
      <c r="R209" s="53">
        <f t="shared" si="186"/>
        <v>0</v>
      </c>
      <c r="S209" s="53">
        <f t="shared" si="187"/>
        <v>0</v>
      </c>
      <c r="T209" s="53">
        <f t="shared" si="188"/>
        <v>0</v>
      </c>
      <c r="U209" s="53">
        <f t="shared" si="189"/>
        <v>0</v>
      </c>
      <c r="V209" s="53">
        <f t="shared" si="190"/>
        <v>0</v>
      </c>
      <c r="W209" s="53">
        <f t="shared" si="191"/>
        <v>0</v>
      </c>
    </row>
    <row r="210" spans="1:23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31"/>
      <c r="L210" s="31"/>
      <c r="N210" s="52"/>
      <c r="O210" s="52"/>
      <c r="P210" s="52"/>
      <c r="Q210" s="52"/>
      <c r="R210" s="52"/>
      <c r="S210" s="52"/>
      <c r="T210" s="52"/>
      <c r="U210" s="52"/>
      <c r="V210" s="52"/>
      <c r="W210" s="52"/>
    </row>
    <row r="211" spans="1:23">
      <c r="A211" s="52"/>
      <c r="B211" s="52"/>
      <c r="C211" s="52"/>
      <c r="D211" s="52"/>
      <c r="E211" s="52"/>
      <c r="F211" s="52"/>
      <c r="G211" s="52"/>
      <c r="H211" s="52"/>
      <c r="I211" s="52"/>
      <c r="J211" s="33" t="s">
        <v>111</v>
      </c>
      <c r="K211" s="31"/>
      <c r="L211" s="31"/>
      <c r="N211" s="52"/>
      <c r="O211" s="52"/>
      <c r="P211" s="52"/>
      <c r="Q211" s="52"/>
      <c r="R211" s="52"/>
      <c r="S211" s="52"/>
      <c r="T211" s="52"/>
      <c r="U211" s="52"/>
      <c r="V211" s="52"/>
      <c r="W211" s="33" t="s">
        <v>111</v>
      </c>
    </row>
    <row r="212" spans="1:23">
      <c r="A212" s="46" t="s">
        <v>112</v>
      </c>
      <c r="B212" s="46" t="s">
        <v>113</v>
      </c>
      <c r="C212" s="46" t="s">
        <v>114</v>
      </c>
      <c r="D212" s="46" t="s">
        <v>15</v>
      </c>
      <c r="E212" s="46" t="s">
        <v>19</v>
      </c>
      <c r="F212" s="46" t="s">
        <v>16</v>
      </c>
      <c r="G212" s="46" t="s">
        <v>115</v>
      </c>
      <c r="H212" s="46" t="s">
        <v>116</v>
      </c>
      <c r="I212" s="46" t="s">
        <v>22</v>
      </c>
      <c r="J212" s="46" t="s">
        <v>117</v>
      </c>
      <c r="K212" s="31"/>
      <c r="L212" s="31"/>
      <c r="N212" s="46" t="s">
        <v>112</v>
      </c>
      <c r="O212" s="46" t="s">
        <v>113</v>
      </c>
      <c r="P212" s="46" t="s">
        <v>114</v>
      </c>
      <c r="Q212" s="46" t="s">
        <v>15</v>
      </c>
      <c r="R212" s="46" t="s">
        <v>19</v>
      </c>
      <c r="S212" s="46" t="s">
        <v>16</v>
      </c>
      <c r="T212" s="46" t="s">
        <v>115</v>
      </c>
      <c r="U212" s="46" t="s">
        <v>116</v>
      </c>
      <c r="V212" s="46" t="s">
        <v>22</v>
      </c>
      <c r="W212" s="46" t="s">
        <v>117</v>
      </c>
    </row>
    <row r="213" spans="1:23">
      <c r="A213" s="47" t="s">
        <v>124</v>
      </c>
      <c r="B213" s="53">
        <v>10109</v>
      </c>
      <c r="C213" s="53">
        <v>7174.9260273972604</v>
      </c>
      <c r="D213" s="53">
        <v>3880.2164383561644</v>
      </c>
      <c r="E213" s="53">
        <v>1277.0767123287669</v>
      </c>
      <c r="F213" s="53">
        <v>1979.3013698630134</v>
      </c>
      <c r="G213" s="53">
        <v>38.331506849315069</v>
      </c>
      <c r="H213" s="53">
        <v>0</v>
      </c>
      <c r="I213" s="53">
        <v>0</v>
      </c>
      <c r="J213" s="53">
        <v>0</v>
      </c>
      <c r="K213" s="31"/>
      <c r="L213" s="37">
        <v>7174.9260273972586</v>
      </c>
      <c r="N213" s="47" t="s">
        <v>124</v>
      </c>
      <c r="O213" s="53">
        <f>B213*365</f>
        <v>3689785</v>
      </c>
      <c r="P213" s="53">
        <f t="shared" ref="P213:P224" si="193">C213*365</f>
        <v>2618848</v>
      </c>
      <c r="Q213" s="53">
        <f t="shared" ref="Q213:Q224" si="194">D213*365</f>
        <v>1416279</v>
      </c>
      <c r="R213" s="53">
        <f t="shared" ref="R213:R224" si="195">E213*365</f>
        <v>466132.99999999994</v>
      </c>
      <c r="S213" s="53">
        <f t="shared" ref="S213:S224" si="196">F213*365</f>
        <v>722444.99999999988</v>
      </c>
      <c r="T213" s="53">
        <f t="shared" ref="T213:T224" si="197">G213*365</f>
        <v>13991</v>
      </c>
      <c r="U213" s="53">
        <f t="shared" ref="U213:U224" si="198">H213*365</f>
        <v>0</v>
      </c>
      <c r="V213" s="53">
        <f t="shared" ref="V213:V224" si="199">I213*365</f>
        <v>0</v>
      </c>
      <c r="W213" s="53">
        <f t="shared" ref="W213:W224" si="200">J213*365</f>
        <v>0</v>
      </c>
    </row>
    <row r="214" spans="1:23">
      <c r="A214" s="48" t="s">
        <v>99</v>
      </c>
      <c r="B214" s="53">
        <v>5769</v>
      </c>
      <c r="C214" s="53">
        <v>4970.4986301369863</v>
      </c>
      <c r="D214" s="53">
        <v>2513.5479452054797</v>
      </c>
      <c r="E214" s="53">
        <v>905.98082191780827</v>
      </c>
      <c r="F214" s="53">
        <v>1532.3808219178081</v>
      </c>
      <c r="G214" s="53">
        <v>18.589041095890412</v>
      </c>
      <c r="H214" s="53">
        <v>0</v>
      </c>
      <c r="I214" s="53">
        <v>0</v>
      </c>
      <c r="J214" s="53">
        <v>0</v>
      </c>
      <c r="K214" s="31"/>
      <c r="L214" s="31"/>
      <c r="N214" s="48" t="s">
        <v>99</v>
      </c>
      <c r="O214" s="53">
        <f t="shared" ref="O214:O224" si="201">B214*365</f>
        <v>2105685</v>
      </c>
      <c r="P214" s="53">
        <f t="shared" si="193"/>
        <v>1814232</v>
      </c>
      <c r="Q214" s="53">
        <f t="shared" si="194"/>
        <v>917445.00000000012</v>
      </c>
      <c r="R214" s="53">
        <f t="shared" si="195"/>
        <v>330683</v>
      </c>
      <c r="S214" s="53">
        <f t="shared" si="196"/>
        <v>559319</v>
      </c>
      <c r="T214" s="53">
        <f t="shared" si="197"/>
        <v>6785</v>
      </c>
      <c r="U214" s="53">
        <f t="shared" si="198"/>
        <v>0</v>
      </c>
      <c r="V214" s="53">
        <f t="shared" si="199"/>
        <v>0</v>
      </c>
      <c r="W214" s="53">
        <f t="shared" si="200"/>
        <v>0</v>
      </c>
    </row>
    <row r="215" spans="1:23">
      <c r="A215" s="48" t="s">
        <v>100</v>
      </c>
      <c r="B215" s="53">
        <v>3936</v>
      </c>
      <c r="C215" s="53">
        <v>1942.1369863013699</v>
      </c>
      <c r="D215" s="53">
        <v>1260.9890410958903</v>
      </c>
      <c r="E215" s="53">
        <v>283.64383561643837</v>
      </c>
      <c r="F215" s="53">
        <v>377.76164383561644</v>
      </c>
      <c r="G215" s="53">
        <v>19.742465753424657</v>
      </c>
      <c r="H215" s="53">
        <v>0</v>
      </c>
      <c r="I215" s="53">
        <v>0</v>
      </c>
      <c r="J215" s="53">
        <v>0</v>
      </c>
      <c r="K215" s="31"/>
      <c r="L215" s="31"/>
      <c r="N215" s="48" t="s">
        <v>100</v>
      </c>
      <c r="O215" s="53">
        <f t="shared" si="201"/>
        <v>1436640</v>
      </c>
      <c r="P215" s="53">
        <f t="shared" si="193"/>
        <v>708880</v>
      </c>
      <c r="Q215" s="53">
        <f t="shared" si="194"/>
        <v>460261</v>
      </c>
      <c r="R215" s="53">
        <f t="shared" si="195"/>
        <v>103530</v>
      </c>
      <c r="S215" s="53">
        <f t="shared" si="196"/>
        <v>137883</v>
      </c>
      <c r="T215" s="53">
        <f t="shared" si="197"/>
        <v>7206</v>
      </c>
      <c r="U215" s="53">
        <f t="shared" si="198"/>
        <v>0</v>
      </c>
      <c r="V215" s="53">
        <f t="shared" si="199"/>
        <v>0</v>
      </c>
      <c r="W215" s="53">
        <f t="shared" si="200"/>
        <v>0</v>
      </c>
    </row>
    <row r="216" spans="1:23">
      <c r="A216" s="48" t="s">
        <v>101</v>
      </c>
      <c r="B216" s="53">
        <v>0</v>
      </c>
      <c r="C216" s="53">
        <v>0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31"/>
      <c r="L216" s="31"/>
      <c r="N216" s="48" t="s">
        <v>101</v>
      </c>
      <c r="O216" s="53">
        <f t="shared" si="201"/>
        <v>0</v>
      </c>
      <c r="P216" s="53">
        <f t="shared" si="193"/>
        <v>0</v>
      </c>
      <c r="Q216" s="53">
        <f t="shared" si="194"/>
        <v>0</v>
      </c>
      <c r="R216" s="53">
        <f t="shared" si="195"/>
        <v>0</v>
      </c>
      <c r="S216" s="53">
        <f t="shared" si="196"/>
        <v>0</v>
      </c>
      <c r="T216" s="53">
        <f t="shared" si="197"/>
        <v>0</v>
      </c>
      <c r="U216" s="53">
        <f t="shared" si="198"/>
        <v>0</v>
      </c>
      <c r="V216" s="53">
        <f t="shared" si="199"/>
        <v>0</v>
      </c>
      <c r="W216" s="53">
        <f t="shared" si="200"/>
        <v>0</v>
      </c>
    </row>
    <row r="217" spans="1:23">
      <c r="A217" s="48" t="s">
        <v>102</v>
      </c>
      <c r="B217" s="53">
        <v>0</v>
      </c>
      <c r="C217" s="53">
        <v>0</v>
      </c>
      <c r="D217" s="53">
        <v>0</v>
      </c>
      <c r="E217" s="53">
        <v>0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31"/>
      <c r="L217" s="31"/>
      <c r="N217" s="48" t="s">
        <v>102</v>
      </c>
      <c r="O217" s="53">
        <f t="shared" si="201"/>
        <v>0</v>
      </c>
      <c r="P217" s="53">
        <f t="shared" si="193"/>
        <v>0</v>
      </c>
      <c r="Q217" s="53">
        <f t="shared" si="194"/>
        <v>0</v>
      </c>
      <c r="R217" s="53">
        <f t="shared" si="195"/>
        <v>0</v>
      </c>
      <c r="S217" s="53">
        <f t="shared" si="196"/>
        <v>0</v>
      </c>
      <c r="T217" s="53">
        <f t="shared" si="197"/>
        <v>0</v>
      </c>
      <c r="U217" s="53">
        <f t="shared" si="198"/>
        <v>0</v>
      </c>
      <c r="V217" s="53">
        <f t="shared" si="199"/>
        <v>0</v>
      </c>
      <c r="W217" s="53">
        <f t="shared" si="200"/>
        <v>0</v>
      </c>
    </row>
    <row r="218" spans="1:23">
      <c r="A218" s="48" t="s">
        <v>103</v>
      </c>
      <c r="B218" s="53">
        <v>0</v>
      </c>
      <c r="C218" s="53">
        <v>0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31"/>
      <c r="L218" s="31"/>
      <c r="N218" s="48" t="s">
        <v>103</v>
      </c>
      <c r="O218" s="53">
        <f t="shared" si="201"/>
        <v>0</v>
      </c>
      <c r="P218" s="53">
        <f t="shared" si="193"/>
        <v>0</v>
      </c>
      <c r="Q218" s="53">
        <f t="shared" si="194"/>
        <v>0</v>
      </c>
      <c r="R218" s="53">
        <f t="shared" si="195"/>
        <v>0</v>
      </c>
      <c r="S218" s="53">
        <f t="shared" si="196"/>
        <v>0</v>
      </c>
      <c r="T218" s="53">
        <f t="shared" si="197"/>
        <v>0</v>
      </c>
      <c r="U218" s="53">
        <f t="shared" si="198"/>
        <v>0</v>
      </c>
      <c r="V218" s="53">
        <f t="shared" si="199"/>
        <v>0</v>
      </c>
      <c r="W218" s="53">
        <f t="shared" si="200"/>
        <v>0</v>
      </c>
    </row>
    <row r="219" spans="1:23">
      <c r="A219" s="48" t="s">
        <v>104</v>
      </c>
      <c r="B219" s="53">
        <v>0</v>
      </c>
      <c r="C219" s="53">
        <v>0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31"/>
      <c r="L219" s="31"/>
      <c r="N219" s="48" t="s">
        <v>104</v>
      </c>
      <c r="O219" s="53">
        <f t="shared" si="201"/>
        <v>0</v>
      </c>
      <c r="P219" s="53">
        <f t="shared" si="193"/>
        <v>0</v>
      </c>
      <c r="Q219" s="53">
        <f t="shared" si="194"/>
        <v>0</v>
      </c>
      <c r="R219" s="53">
        <f t="shared" si="195"/>
        <v>0</v>
      </c>
      <c r="S219" s="53">
        <f t="shared" si="196"/>
        <v>0</v>
      </c>
      <c r="T219" s="53">
        <f t="shared" si="197"/>
        <v>0</v>
      </c>
      <c r="U219" s="53">
        <f t="shared" si="198"/>
        <v>0</v>
      </c>
      <c r="V219" s="53">
        <f t="shared" si="199"/>
        <v>0</v>
      </c>
      <c r="W219" s="53">
        <f t="shared" si="200"/>
        <v>0</v>
      </c>
    </row>
    <row r="220" spans="1:23">
      <c r="A220" s="48" t="s">
        <v>105</v>
      </c>
      <c r="B220" s="53">
        <v>0</v>
      </c>
      <c r="C220" s="53">
        <v>0</v>
      </c>
      <c r="D220" s="53">
        <v>0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31"/>
      <c r="L220" s="31"/>
      <c r="N220" s="48" t="s">
        <v>105</v>
      </c>
      <c r="O220" s="53">
        <f t="shared" si="201"/>
        <v>0</v>
      </c>
      <c r="P220" s="53">
        <f t="shared" si="193"/>
        <v>0</v>
      </c>
      <c r="Q220" s="53">
        <f t="shared" si="194"/>
        <v>0</v>
      </c>
      <c r="R220" s="53">
        <f t="shared" si="195"/>
        <v>0</v>
      </c>
      <c r="S220" s="53">
        <f t="shared" si="196"/>
        <v>0</v>
      </c>
      <c r="T220" s="53">
        <f t="shared" si="197"/>
        <v>0</v>
      </c>
      <c r="U220" s="53">
        <f t="shared" si="198"/>
        <v>0</v>
      </c>
      <c r="V220" s="53">
        <f t="shared" si="199"/>
        <v>0</v>
      </c>
      <c r="W220" s="53">
        <f t="shared" si="200"/>
        <v>0</v>
      </c>
    </row>
    <row r="221" spans="1:23">
      <c r="A221" s="48" t="s">
        <v>106</v>
      </c>
      <c r="B221" s="53">
        <v>61</v>
      </c>
      <c r="C221" s="53">
        <v>35.895890410958906</v>
      </c>
      <c r="D221" s="53">
        <v>17.293150684931508</v>
      </c>
      <c r="E221" s="53">
        <v>15.043835616438356</v>
      </c>
      <c r="F221" s="53">
        <v>3.558904109589041</v>
      </c>
      <c r="G221" s="53">
        <v>0</v>
      </c>
      <c r="H221" s="53">
        <v>0</v>
      </c>
      <c r="I221" s="53">
        <v>0</v>
      </c>
      <c r="J221" s="53">
        <v>0</v>
      </c>
      <c r="K221" s="31"/>
      <c r="L221" s="31"/>
      <c r="N221" s="48" t="s">
        <v>106</v>
      </c>
      <c r="O221" s="53">
        <f t="shared" si="201"/>
        <v>22265</v>
      </c>
      <c r="P221" s="53">
        <f t="shared" si="193"/>
        <v>13102</v>
      </c>
      <c r="Q221" s="53">
        <f t="shared" si="194"/>
        <v>6312</v>
      </c>
      <c r="R221" s="53">
        <f t="shared" si="195"/>
        <v>5491</v>
      </c>
      <c r="S221" s="53">
        <f t="shared" si="196"/>
        <v>1299</v>
      </c>
      <c r="T221" s="53">
        <f t="shared" si="197"/>
        <v>0</v>
      </c>
      <c r="U221" s="53">
        <f t="shared" si="198"/>
        <v>0</v>
      </c>
      <c r="V221" s="53">
        <f t="shared" si="199"/>
        <v>0</v>
      </c>
      <c r="W221" s="53">
        <f t="shared" si="200"/>
        <v>0</v>
      </c>
    </row>
    <row r="222" spans="1:23">
      <c r="A222" s="48" t="s">
        <v>107</v>
      </c>
      <c r="B222" s="53">
        <v>0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31"/>
      <c r="L222" s="31"/>
      <c r="N222" s="48" t="s">
        <v>107</v>
      </c>
      <c r="O222" s="53">
        <f t="shared" si="201"/>
        <v>0</v>
      </c>
      <c r="P222" s="53">
        <f t="shared" si="193"/>
        <v>0</v>
      </c>
      <c r="Q222" s="53">
        <f t="shared" si="194"/>
        <v>0</v>
      </c>
      <c r="R222" s="53">
        <f t="shared" si="195"/>
        <v>0</v>
      </c>
      <c r="S222" s="53">
        <f t="shared" si="196"/>
        <v>0</v>
      </c>
      <c r="T222" s="53">
        <f t="shared" si="197"/>
        <v>0</v>
      </c>
      <c r="U222" s="53">
        <f t="shared" si="198"/>
        <v>0</v>
      </c>
      <c r="V222" s="53">
        <f t="shared" si="199"/>
        <v>0</v>
      </c>
      <c r="W222" s="53">
        <f t="shared" si="200"/>
        <v>0</v>
      </c>
    </row>
    <row r="223" spans="1:23">
      <c r="A223" s="48" t="s">
        <v>108</v>
      </c>
      <c r="B223" s="53">
        <v>343</v>
      </c>
      <c r="C223" s="53">
        <v>226.39452054794521</v>
      </c>
      <c r="D223" s="53">
        <v>88.38630136986302</v>
      </c>
      <c r="E223" s="53">
        <v>72.408219178082192</v>
      </c>
      <c r="F223" s="53">
        <v>65.599999999999994</v>
      </c>
      <c r="G223" s="53">
        <v>0</v>
      </c>
      <c r="H223" s="53">
        <v>0</v>
      </c>
      <c r="I223" s="53">
        <v>0</v>
      </c>
      <c r="J223" s="53">
        <v>0</v>
      </c>
      <c r="K223" s="31"/>
      <c r="L223" s="31"/>
      <c r="N223" s="48" t="s">
        <v>108</v>
      </c>
      <c r="O223" s="53">
        <f t="shared" si="201"/>
        <v>125195</v>
      </c>
      <c r="P223" s="53">
        <f t="shared" si="193"/>
        <v>82634</v>
      </c>
      <c r="Q223" s="53">
        <f t="shared" si="194"/>
        <v>32261.000000000004</v>
      </c>
      <c r="R223" s="53">
        <f t="shared" si="195"/>
        <v>26429</v>
      </c>
      <c r="S223" s="53">
        <f t="shared" si="196"/>
        <v>23943.999999999996</v>
      </c>
      <c r="T223" s="53">
        <f t="shared" si="197"/>
        <v>0</v>
      </c>
      <c r="U223" s="53">
        <f t="shared" si="198"/>
        <v>0</v>
      </c>
      <c r="V223" s="53">
        <f t="shared" si="199"/>
        <v>0</v>
      </c>
      <c r="W223" s="53">
        <f t="shared" si="200"/>
        <v>0</v>
      </c>
    </row>
    <row r="224" spans="1:23">
      <c r="A224" s="48" t="s">
        <v>109</v>
      </c>
      <c r="B224" s="53">
        <v>0</v>
      </c>
      <c r="C224" s="53">
        <v>0</v>
      </c>
      <c r="D224" s="53">
        <v>0</v>
      </c>
      <c r="E224" s="53">
        <v>0</v>
      </c>
      <c r="F224" s="53">
        <v>0</v>
      </c>
      <c r="G224" s="53">
        <v>0</v>
      </c>
      <c r="H224" s="53">
        <v>0</v>
      </c>
      <c r="I224" s="53">
        <v>0</v>
      </c>
      <c r="J224" s="53">
        <v>0</v>
      </c>
      <c r="K224" s="31"/>
      <c r="L224" s="31"/>
      <c r="N224" s="48" t="s">
        <v>109</v>
      </c>
      <c r="O224" s="53">
        <f t="shared" si="201"/>
        <v>0</v>
      </c>
      <c r="P224" s="53">
        <f t="shared" si="193"/>
        <v>0</v>
      </c>
      <c r="Q224" s="53">
        <f t="shared" si="194"/>
        <v>0</v>
      </c>
      <c r="R224" s="53">
        <f t="shared" si="195"/>
        <v>0</v>
      </c>
      <c r="S224" s="53">
        <f t="shared" si="196"/>
        <v>0</v>
      </c>
      <c r="T224" s="53">
        <f t="shared" si="197"/>
        <v>0</v>
      </c>
      <c r="U224" s="53">
        <f t="shared" si="198"/>
        <v>0</v>
      </c>
      <c r="V224" s="53">
        <f t="shared" si="199"/>
        <v>0</v>
      </c>
      <c r="W224" s="53">
        <f t="shared" si="200"/>
        <v>0</v>
      </c>
    </row>
    <row r="225" spans="1:23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31"/>
      <c r="L225" s="31"/>
      <c r="N225" s="52"/>
      <c r="O225" s="52"/>
      <c r="P225" s="52"/>
      <c r="Q225" s="52"/>
      <c r="R225" s="52"/>
      <c r="S225" s="52"/>
      <c r="T225" s="52"/>
      <c r="U225" s="52"/>
      <c r="V225" s="52"/>
      <c r="W225" s="52"/>
    </row>
    <row r="226" spans="1:23">
      <c r="A226" s="52"/>
      <c r="B226" s="52"/>
      <c r="C226" s="52"/>
      <c r="D226" s="52"/>
      <c r="E226" s="52"/>
      <c r="F226" s="52"/>
      <c r="G226" s="52"/>
      <c r="H226" s="52"/>
      <c r="I226" s="52"/>
      <c r="J226" s="33" t="s">
        <v>111</v>
      </c>
      <c r="K226" s="31"/>
      <c r="L226" s="31"/>
      <c r="N226" s="52"/>
      <c r="O226" s="52"/>
      <c r="P226" s="52"/>
      <c r="Q226" s="52"/>
      <c r="R226" s="52"/>
      <c r="S226" s="52"/>
      <c r="T226" s="52"/>
      <c r="U226" s="52"/>
      <c r="V226" s="52"/>
      <c r="W226" s="33" t="s">
        <v>111</v>
      </c>
    </row>
    <row r="227" spans="1:23">
      <c r="A227" s="46" t="s">
        <v>112</v>
      </c>
      <c r="B227" s="46" t="s">
        <v>113</v>
      </c>
      <c r="C227" s="46" t="s">
        <v>114</v>
      </c>
      <c r="D227" s="46" t="s">
        <v>15</v>
      </c>
      <c r="E227" s="46" t="s">
        <v>19</v>
      </c>
      <c r="F227" s="46" t="s">
        <v>16</v>
      </c>
      <c r="G227" s="46" t="s">
        <v>115</v>
      </c>
      <c r="H227" s="46" t="s">
        <v>116</v>
      </c>
      <c r="I227" s="46" t="s">
        <v>22</v>
      </c>
      <c r="J227" s="46" t="s">
        <v>117</v>
      </c>
      <c r="K227" s="31"/>
      <c r="L227" s="31"/>
      <c r="N227" s="46" t="s">
        <v>112</v>
      </c>
      <c r="O227" s="46" t="s">
        <v>113</v>
      </c>
      <c r="P227" s="46" t="s">
        <v>114</v>
      </c>
      <c r="Q227" s="46" t="s">
        <v>15</v>
      </c>
      <c r="R227" s="46" t="s">
        <v>19</v>
      </c>
      <c r="S227" s="46" t="s">
        <v>16</v>
      </c>
      <c r="T227" s="46" t="s">
        <v>115</v>
      </c>
      <c r="U227" s="46" t="s">
        <v>116</v>
      </c>
      <c r="V227" s="46" t="s">
        <v>22</v>
      </c>
      <c r="W227" s="46" t="s">
        <v>117</v>
      </c>
    </row>
    <row r="228" spans="1:23">
      <c r="A228" s="47" t="s">
        <v>125</v>
      </c>
      <c r="B228" s="53">
        <v>9028</v>
      </c>
      <c r="C228" s="53">
        <v>7043.7452054794512</v>
      </c>
      <c r="D228" s="53">
        <v>3704.2465753424658</v>
      </c>
      <c r="E228" s="53">
        <v>1321.041095890411</v>
      </c>
      <c r="F228" s="53">
        <v>1867.9835616438359</v>
      </c>
      <c r="G228" s="53">
        <v>40.884931506849313</v>
      </c>
      <c r="H228" s="53">
        <v>0</v>
      </c>
      <c r="I228" s="53">
        <v>0</v>
      </c>
      <c r="J228" s="53">
        <v>0</v>
      </c>
      <c r="K228" s="31"/>
      <c r="L228" s="37">
        <v>6934.1561643835621</v>
      </c>
      <c r="N228" s="47" t="s">
        <v>125</v>
      </c>
      <c r="O228" s="53">
        <f>B228*365</f>
        <v>3295220</v>
      </c>
      <c r="P228" s="53">
        <f t="shared" ref="P228:P239" si="202">C228*365</f>
        <v>2570966.9999999995</v>
      </c>
      <c r="Q228" s="53">
        <f t="shared" ref="Q228:Q239" si="203">D228*365</f>
        <v>1352050</v>
      </c>
      <c r="R228" s="53">
        <f t="shared" ref="R228:R239" si="204">E228*365</f>
        <v>482180.00000000006</v>
      </c>
      <c r="S228" s="53">
        <f t="shared" ref="S228:S239" si="205">F228*365</f>
        <v>681814.00000000012</v>
      </c>
      <c r="T228" s="53">
        <f t="shared" ref="T228:T239" si="206">G228*365</f>
        <v>14923</v>
      </c>
      <c r="U228" s="53">
        <f t="shared" ref="U228:U239" si="207">H228*365</f>
        <v>0</v>
      </c>
      <c r="V228" s="53">
        <f t="shared" ref="V228:V239" si="208">I228*365</f>
        <v>0</v>
      </c>
      <c r="W228" s="53">
        <f t="shared" ref="W228:W239" si="209">J228*365</f>
        <v>0</v>
      </c>
    </row>
    <row r="229" spans="1:23">
      <c r="A229" s="48" t="s">
        <v>99</v>
      </c>
      <c r="B229" s="53">
        <v>6293</v>
      </c>
      <c r="C229" s="53">
        <v>4908.402739726027</v>
      </c>
      <c r="D229" s="53">
        <v>2404.4630136986302</v>
      </c>
      <c r="E229" s="53">
        <v>970.64657534246578</v>
      </c>
      <c r="F229" s="53">
        <v>1402.0027397260274</v>
      </c>
      <c r="G229" s="53">
        <v>21.701369863013699</v>
      </c>
      <c r="H229" s="53">
        <v>0</v>
      </c>
      <c r="I229" s="53">
        <v>0</v>
      </c>
      <c r="J229" s="53">
        <v>0</v>
      </c>
      <c r="K229" s="31"/>
      <c r="L229" s="31"/>
      <c r="N229" s="48" t="s">
        <v>99</v>
      </c>
      <c r="O229" s="53">
        <f t="shared" ref="O229:O239" si="210">B229*365</f>
        <v>2296945</v>
      </c>
      <c r="P229" s="53">
        <f t="shared" si="202"/>
        <v>1791566.9999999998</v>
      </c>
      <c r="Q229" s="53">
        <f t="shared" si="203"/>
        <v>877629</v>
      </c>
      <c r="R229" s="53">
        <f t="shared" si="204"/>
        <v>354286</v>
      </c>
      <c r="S229" s="53">
        <f t="shared" si="205"/>
        <v>511731</v>
      </c>
      <c r="T229" s="53">
        <f t="shared" si="206"/>
        <v>7921</v>
      </c>
      <c r="U229" s="53">
        <f t="shared" si="207"/>
        <v>0</v>
      </c>
      <c r="V229" s="53">
        <f t="shared" si="208"/>
        <v>0</v>
      </c>
      <c r="W229" s="53">
        <f t="shared" si="209"/>
        <v>0</v>
      </c>
    </row>
    <row r="230" spans="1:23">
      <c r="A230" s="48" t="s">
        <v>100</v>
      </c>
      <c r="B230" s="53">
        <v>2399</v>
      </c>
      <c r="C230" s="53">
        <v>1871.0657534246575</v>
      </c>
      <c r="D230" s="53">
        <v>1202.4082191780822</v>
      </c>
      <c r="E230" s="53">
        <v>265.19452054794522</v>
      </c>
      <c r="F230" s="53">
        <v>384.2821917808219</v>
      </c>
      <c r="G230" s="53">
        <v>19.183561643835617</v>
      </c>
      <c r="H230" s="53">
        <v>0</v>
      </c>
      <c r="I230" s="53">
        <v>0</v>
      </c>
      <c r="J230" s="53">
        <v>0</v>
      </c>
      <c r="K230" s="31"/>
      <c r="L230" s="31"/>
      <c r="N230" s="48" t="s">
        <v>100</v>
      </c>
      <c r="O230" s="53">
        <f t="shared" si="210"/>
        <v>875635</v>
      </c>
      <c r="P230" s="53">
        <f t="shared" si="202"/>
        <v>682939</v>
      </c>
      <c r="Q230" s="53">
        <f t="shared" si="203"/>
        <v>438879</v>
      </c>
      <c r="R230" s="53">
        <f t="shared" si="204"/>
        <v>96796</v>
      </c>
      <c r="S230" s="53">
        <f t="shared" si="205"/>
        <v>140263</v>
      </c>
      <c r="T230" s="53">
        <f t="shared" si="206"/>
        <v>7002</v>
      </c>
      <c r="U230" s="53">
        <f t="shared" si="207"/>
        <v>0</v>
      </c>
      <c r="V230" s="53">
        <f t="shared" si="208"/>
        <v>0</v>
      </c>
      <c r="W230" s="53">
        <f t="shared" si="209"/>
        <v>0</v>
      </c>
    </row>
    <row r="231" spans="1:23">
      <c r="A231" s="48" t="s">
        <v>101</v>
      </c>
      <c r="B231" s="53">
        <v>0</v>
      </c>
      <c r="C231" s="53">
        <v>0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53">
        <v>0</v>
      </c>
      <c r="K231" s="31"/>
      <c r="L231" s="31"/>
      <c r="N231" s="48" t="s">
        <v>101</v>
      </c>
      <c r="O231" s="53">
        <f t="shared" si="210"/>
        <v>0</v>
      </c>
      <c r="P231" s="53">
        <f t="shared" si="202"/>
        <v>0</v>
      </c>
      <c r="Q231" s="53">
        <f t="shared" si="203"/>
        <v>0</v>
      </c>
      <c r="R231" s="53">
        <f t="shared" si="204"/>
        <v>0</v>
      </c>
      <c r="S231" s="53">
        <f t="shared" si="205"/>
        <v>0</v>
      </c>
      <c r="T231" s="53">
        <f t="shared" si="206"/>
        <v>0</v>
      </c>
      <c r="U231" s="53">
        <f t="shared" si="207"/>
        <v>0</v>
      </c>
      <c r="V231" s="53">
        <f t="shared" si="208"/>
        <v>0</v>
      </c>
      <c r="W231" s="53">
        <f t="shared" si="209"/>
        <v>0</v>
      </c>
    </row>
    <row r="232" spans="1:23">
      <c r="A232" s="48" t="s">
        <v>102</v>
      </c>
      <c r="B232" s="53">
        <v>0</v>
      </c>
      <c r="C232" s="53">
        <v>0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31"/>
      <c r="L232" s="31"/>
      <c r="N232" s="48" t="s">
        <v>102</v>
      </c>
      <c r="O232" s="53">
        <f t="shared" si="210"/>
        <v>0</v>
      </c>
      <c r="P232" s="53">
        <f t="shared" si="202"/>
        <v>0</v>
      </c>
      <c r="Q232" s="53">
        <f t="shared" si="203"/>
        <v>0</v>
      </c>
      <c r="R232" s="53">
        <f t="shared" si="204"/>
        <v>0</v>
      </c>
      <c r="S232" s="53">
        <f t="shared" si="205"/>
        <v>0</v>
      </c>
      <c r="T232" s="53">
        <f t="shared" si="206"/>
        <v>0</v>
      </c>
      <c r="U232" s="53">
        <f t="shared" si="207"/>
        <v>0</v>
      </c>
      <c r="V232" s="53">
        <f t="shared" si="208"/>
        <v>0</v>
      </c>
      <c r="W232" s="53">
        <f t="shared" si="209"/>
        <v>0</v>
      </c>
    </row>
    <row r="233" spans="1:23">
      <c r="A233" s="48" t="s">
        <v>103</v>
      </c>
      <c r="B233" s="53">
        <v>0</v>
      </c>
      <c r="C233" s="53">
        <v>0</v>
      </c>
      <c r="D233" s="53">
        <v>0</v>
      </c>
      <c r="E233" s="53">
        <v>0</v>
      </c>
      <c r="F233" s="53">
        <v>0</v>
      </c>
      <c r="G233" s="53">
        <v>0</v>
      </c>
      <c r="H233" s="53">
        <v>0</v>
      </c>
      <c r="I233" s="53">
        <v>0</v>
      </c>
      <c r="J233" s="53">
        <v>0</v>
      </c>
      <c r="K233" s="31"/>
      <c r="L233" s="31"/>
      <c r="N233" s="48" t="s">
        <v>103</v>
      </c>
      <c r="O233" s="53">
        <f t="shared" si="210"/>
        <v>0</v>
      </c>
      <c r="P233" s="53">
        <f t="shared" si="202"/>
        <v>0</v>
      </c>
      <c r="Q233" s="53">
        <f t="shared" si="203"/>
        <v>0</v>
      </c>
      <c r="R233" s="53">
        <f t="shared" si="204"/>
        <v>0</v>
      </c>
      <c r="S233" s="53">
        <f t="shared" si="205"/>
        <v>0</v>
      </c>
      <c r="T233" s="53">
        <f t="shared" si="206"/>
        <v>0</v>
      </c>
      <c r="U233" s="53">
        <f t="shared" si="207"/>
        <v>0</v>
      </c>
      <c r="V233" s="53">
        <f t="shared" si="208"/>
        <v>0</v>
      </c>
      <c r="W233" s="53">
        <f t="shared" si="209"/>
        <v>0</v>
      </c>
    </row>
    <row r="234" spans="1:23">
      <c r="A234" s="48" t="s">
        <v>104</v>
      </c>
      <c r="B234" s="53">
        <v>0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31"/>
      <c r="L234" s="31"/>
      <c r="N234" s="48" t="s">
        <v>104</v>
      </c>
      <c r="O234" s="53">
        <f t="shared" si="210"/>
        <v>0</v>
      </c>
      <c r="P234" s="53">
        <f t="shared" si="202"/>
        <v>0</v>
      </c>
      <c r="Q234" s="53">
        <f t="shared" si="203"/>
        <v>0</v>
      </c>
      <c r="R234" s="53">
        <f t="shared" si="204"/>
        <v>0</v>
      </c>
      <c r="S234" s="53">
        <f t="shared" si="205"/>
        <v>0</v>
      </c>
      <c r="T234" s="53">
        <f t="shared" si="206"/>
        <v>0</v>
      </c>
      <c r="U234" s="53">
        <f t="shared" si="207"/>
        <v>0</v>
      </c>
      <c r="V234" s="53">
        <f t="shared" si="208"/>
        <v>0</v>
      </c>
      <c r="W234" s="53">
        <f t="shared" si="209"/>
        <v>0</v>
      </c>
    </row>
    <row r="235" spans="1:23">
      <c r="A235" s="48" t="s">
        <v>105</v>
      </c>
      <c r="B235" s="53">
        <v>0</v>
      </c>
      <c r="C235" s="53">
        <v>0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31"/>
      <c r="L235" s="31"/>
      <c r="N235" s="48" t="s">
        <v>105</v>
      </c>
      <c r="O235" s="53">
        <f t="shared" si="210"/>
        <v>0</v>
      </c>
      <c r="P235" s="53">
        <f t="shared" si="202"/>
        <v>0</v>
      </c>
      <c r="Q235" s="53">
        <f t="shared" si="203"/>
        <v>0</v>
      </c>
      <c r="R235" s="53">
        <f t="shared" si="204"/>
        <v>0</v>
      </c>
      <c r="S235" s="53">
        <f t="shared" si="205"/>
        <v>0</v>
      </c>
      <c r="T235" s="53">
        <f t="shared" si="206"/>
        <v>0</v>
      </c>
      <c r="U235" s="53">
        <f t="shared" si="207"/>
        <v>0</v>
      </c>
      <c r="V235" s="53">
        <f t="shared" si="208"/>
        <v>0</v>
      </c>
      <c r="W235" s="53">
        <f t="shared" si="209"/>
        <v>0</v>
      </c>
    </row>
    <row r="236" spans="1:23">
      <c r="A236" s="48" t="s">
        <v>106</v>
      </c>
      <c r="B236" s="53">
        <v>15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31"/>
      <c r="L236" s="31"/>
      <c r="N236" s="48" t="s">
        <v>106</v>
      </c>
      <c r="O236" s="53">
        <f t="shared" si="210"/>
        <v>5475</v>
      </c>
      <c r="P236" s="53">
        <f t="shared" si="202"/>
        <v>0</v>
      </c>
      <c r="Q236" s="53">
        <f t="shared" si="203"/>
        <v>0</v>
      </c>
      <c r="R236" s="53">
        <f t="shared" si="204"/>
        <v>0</v>
      </c>
      <c r="S236" s="53">
        <f t="shared" si="205"/>
        <v>0</v>
      </c>
      <c r="T236" s="53">
        <f t="shared" si="206"/>
        <v>0</v>
      </c>
      <c r="U236" s="53">
        <f t="shared" si="207"/>
        <v>0</v>
      </c>
      <c r="V236" s="53">
        <f t="shared" si="208"/>
        <v>0</v>
      </c>
      <c r="W236" s="53">
        <f t="shared" si="209"/>
        <v>0</v>
      </c>
    </row>
    <row r="237" spans="1:23">
      <c r="A237" s="48" t="s">
        <v>107</v>
      </c>
      <c r="B237" s="53">
        <v>0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31"/>
      <c r="L237" s="31"/>
      <c r="N237" s="48" t="s">
        <v>107</v>
      </c>
      <c r="O237" s="53">
        <f t="shared" si="210"/>
        <v>0</v>
      </c>
      <c r="P237" s="53">
        <f t="shared" si="202"/>
        <v>0</v>
      </c>
      <c r="Q237" s="53">
        <f t="shared" si="203"/>
        <v>0</v>
      </c>
      <c r="R237" s="53">
        <f t="shared" si="204"/>
        <v>0</v>
      </c>
      <c r="S237" s="53">
        <f t="shared" si="205"/>
        <v>0</v>
      </c>
      <c r="T237" s="53">
        <f t="shared" si="206"/>
        <v>0</v>
      </c>
      <c r="U237" s="53">
        <f t="shared" si="207"/>
        <v>0</v>
      </c>
      <c r="V237" s="53">
        <f t="shared" si="208"/>
        <v>0</v>
      </c>
      <c r="W237" s="53">
        <f t="shared" si="209"/>
        <v>0</v>
      </c>
    </row>
    <row r="238" spans="1:23">
      <c r="A238" s="48" t="s">
        <v>108</v>
      </c>
      <c r="B238" s="53">
        <v>321</v>
      </c>
      <c r="C238" s="53">
        <v>264.27671232876713</v>
      </c>
      <c r="D238" s="53">
        <v>97.37534246575342</v>
      </c>
      <c r="E238" s="53">
        <v>85.2</v>
      </c>
      <c r="F238" s="53">
        <v>81.698630136986296</v>
      </c>
      <c r="G238" s="53">
        <v>0</v>
      </c>
      <c r="H238" s="53">
        <v>0</v>
      </c>
      <c r="I238" s="53">
        <v>0</v>
      </c>
      <c r="J238" s="53">
        <v>0</v>
      </c>
      <c r="K238" s="31"/>
      <c r="L238" s="31"/>
      <c r="N238" s="48" t="s">
        <v>108</v>
      </c>
      <c r="O238" s="53">
        <f t="shared" si="210"/>
        <v>117165</v>
      </c>
      <c r="P238" s="53">
        <f t="shared" si="202"/>
        <v>96461</v>
      </c>
      <c r="Q238" s="53">
        <f t="shared" si="203"/>
        <v>35542</v>
      </c>
      <c r="R238" s="53">
        <f t="shared" si="204"/>
        <v>31098</v>
      </c>
      <c r="S238" s="53">
        <f t="shared" si="205"/>
        <v>29819.999999999996</v>
      </c>
      <c r="T238" s="53">
        <f t="shared" si="206"/>
        <v>0</v>
      </c>
      <c r="U238" s="53">
        <f t="shared" si="207"/>
        <v>0</v>
      </c>
      <c r="V238" s="53">
        <f t="shared" si="208"/>
        <v>0</v>
      </c>
      <c r="W238" s="53">
        <f t="shared" si="209"/>
        <v>0</v>
      </c>
    </row>
    <row r="239" spans="1:23">
      <c r="A239" s="48" t="s">
        <v>109</v>
      </c>
      <c r="B239" s="53">
        <v>0</v>
      </c>
      <c r="C239" s="53">
        <v>0</v>
      </c>
      <c r="D239" s="53">
        <v>0</v>
      </c>
      <c r="E239" s="53">
        <v>0</v>
      </c>
      <c r="F239" s="53">
        <v>0</v>
      </c>
      <c r="G239" s="53">
        <v>0</v>
      </c>
      <c r="H239" s="53">
        <v>0</v>
      </c>
      <c r="I239" s="53">
        <v>0</v>
      </c>
      <c r="J239" s="53">
        <v>0</v>
      </c>
      <c r="K239" s="31"/>
      <c r="L239" s="31"/>
      <c r="N239" s="48" t="s">
        <v>109</v>
      </c>
      <c r="O239" s="53">
        <f t="shared" si="210"/>
        <v>0</v>
      </c>
      <c r="P239" s="53">
        <f t="shared" si="202"/>
        <v>0</v>
      </c>
      <c r="Q239" s="53">
        <f t="shared" si="203"/>
        <v>0</v>
      </c>
      <c r="R239" s="53">
        <f t="shared" si="204"/>
        <v>0</v>
      </c>
      <c r="S239" s="53">
        <f t="shared" si="205"/>
        <v>0</v>
      </c>
      <c r="T239" s="53">
        <f t="shared" si="206"/>
        <v>0</v>
      </c>
      <c r="U239" s="53">
        <f t="shared" si="207"/>
        <v>0</v>
      </c>
      <c r="V239" s="53">
        <f t="shared" si="208"/>
        <v>0</v>
      </c>
      <c r="W239" s="53">
        <f t="shared" si="209"/>
        <v>0</v>
      </c>
    </row>
    <row r="240" spans="1:23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31"/>
      <c r="L240" s="31"/>
      <c r="N240" s="52"/>
      <c r="O240" s="52"/>
      <c r="P240" s="52"/>
      <c r="Q240" s="52"/>
      <c r="R240" s="52"/>
      <c r="S240" s="52"/>
      <c r="T240" s="52"/>
      <c r="U240" s="52"/>
      <c r="V240" s="52"/>
      <c r="W240" s="52"/>
    </row>
    <row r="241" spans="1:23">
      <c r="A241" s="52"/>
      <c r="B241" s="52"/>
      <c r="C241" s="52"/>
      <c r="D241" s="52"/>
      <c r="E241" s="52"/>
      <c r="F241" s="52"/>
      <c r="G241" s="52"/>
      <c r="H241" s="52"/>
      <c r="I241" s="52"/>
      <c r="J241" s="33" t="s">
        <v>111</v>
      </c>
      <c r="K241" s="31"/>
      <c r="L241" s="31"/>
      <c r="N241" s="52"/>
      <c r="O241" s="52"/>
      <c r="P241" s="52"/>
      <c r="Q241" s="52"/>
      <c r="R241" s="52"/>
      <c r="S241" s="52"/>
      <c r="T241" s="52"/>
      <c r="U241" s="52"/>
      <c r="V241" s="52"/>
      <c r="W241" s="33" t="s">
        <v>111</v>
      </c>
    </row>
    <row r="242" spans="1:23">
      <c r="A242" s="46" t="s">
        <v>112</v>
      </c>
      <c r="B242" s="46" t="s">
        <v>113</v>
      </c>
      <c r="C242" s="46" t="s">
        <v>114</v>
      </c>
      <c r="D242" s="46" t="s">
        <v>15</v>
      </c>
      <c r="E242" s="46" t="s">
        <v>19</v>
      </c>
      <c r="F242" s="46" t="s">
        <v>16</v>
      </c>
      <c r="G242" s="46" t="s">
        <v>115</v>
      </c>
      <c r="H242" s="46" t="s">
        <v>116</v>
      </c>
      <c r="I242" s="46" t="s">
        <v>22</v>
      </c>
      <c r="J242" s="46" t="s">
        <v>117</v>
      </c>
      <c r="K242" s="31"/>
      <c r="L242" s="31"/>
      <c r="N242" s="46" t="s">
        <v>112</v>
      </c>
      <c r="O242" s="46" t="s">
        <v>113</v>
      </c>
      <c r="P242" s="46" t="s">
        <v>114</v>
      </c>
      <c r="Q242" s="46" t="s">
        <v>15</v>
      </c>
      <c r="R242" s="46" t="s">
        <v>19</v>
      </c>
      <c r="S242" s="46" t="s">
        <v>16</v>
      </c>
      <c r="T242" s="46" t="s">
        <v>115</v>
      </c>
      <c r="U242" s="46" t="s">
        <v>116</v>
      </c>
      <c r="V242" s="46" t="s">
        <v>22</v>
      </c>
      <c r="W242" s="46" t="s">
        <v>117</v>
      </c>
    </row>
    <row r="243" spans="1:23">
      <c r="A243" s="47" t="s">
        <v>126</v>
      </c>
      <c r="B243" s="53">
        <v>8993</v>
      </c>
      <c r="C243" s="53">
        <v>6946.7616438356154</v>
      </c>
      <c r="D243" s="53">
        <v>3734.9945205479457</v>
      </c>
      <c r="E243" s="53">
        <v>1227.2383561643835</v>
      </c>
      <c r="F243" s="53">
        <v>1968.7890410958908</v>
      </c>
      <c r="G243" s="53">
        <v>43.136986301369866</v>
      </c>
      <c r="H243" s="53">
        <v>0</v>
      </c>
      <c r="I243" s="53">
        <v>0</v>
      </c>
      <c r="J243" s="53">
        <v>0</v>
      </c>
      <c r="K243" s="31"/>
      <c r="L243" s="37">
        <v>6974.1589041095895</v>
      </c>
      <c r="N243" s="47" t="s">
        <v>126</v>
      </c>
      <c r="O243" s="53">
        <f>B243*365</f>
        <v>3282445</v>
      </c>
      <c r="P243" s="53">
        <f t="shared" ref="P243:P254" si="211">C243*365</f>
        <v>2535567.9999999995</v>
      </c>
      <c r="Q243" s="53">
        <f t="shared" ref="Q243:Q254" si="212">D243*365</f>
        <v>1363273.0000000002</v>
      </c>
      <c r="R243" s="53">
        <f t="shared" ref="R243:R254" si="213">E243*365</f>
        <v>447942</v>
      </c>
      <c r="S243" s="53">
        <f t="shared" ref="S243:S254" si="214">F243*365</f>
        <v>718608.00000000012</v>
      </c>
      <c r="T243" s="53">
        <f t="shared" ref="T243:T254" si="215">G243*365</f>
        <v>15745.000000000002</v>
      </c>
      <c r="U243" s="53">
        <f t="shared" ref="U243:U254" si="216">H243*365</f>
        <v>0</v>
      </c>
      <c r="V243" s="53">
        <f t="shared" ref="V243:V254" si="217">I243*365</f>
        <v>0</v>
      </c>
      <c r="W243" s="53">
        <f t="shared" ref="W243:W254" si="218">J243*365</f>
        <v>0</v>
      </c>
    </row>
    <row r="244" spans="1:23">
      <c r="A244" s="48" t="s">
        <v>99</v>
      </c>
      <c r="B244" s="53">
        <v>5762</v>
      </c>
      <c r="C244" s="53">
        <v>4724.6794520547946</v>
      </c>
      <c r="D244" s="53">
        <v>2354.1232876712329</v>
      </c>
      <c r="E244" s="53">
        <v>861.58630136986301</v>
      </c>
      <c r="F244" s="53">
        <v>1486.2849315068493</v>
      </c>
      <c r="G244" s="53">
        <v>22.684931506849313</v>
      </c>
      <c r="H244" s="53">
        <v>0</v>
      </c>
      <c r="I244" s="53">
        <v>0</v>
      </c>
      <c r="J244" s="53">
        <v>0</v>
      </c>
      <c r="K244" s="31"/>
      <c r="L244" s="31"/>
      <c r="N244" s="48" t="s">
        <v>99</v>
      </c>
      <c r="O244" s="53">
        <f t="shared" ref="O244:O254" si="219">B244*365</f>
        <v>2103130</v>
      </c>
      <c r="P244" s="53">
        <f t="shared" si="211"/>
        <v>1724508</v>
      </c>
      <c r="Q244" s="53">
        <f t="shared" si="212"/>
        <v>859255</v>
      </c>
      <c r="R244" s="53">
        <f t="shared" si="213"/>
        <v>314479</v>
      </c>
      <c r="S244" s="53">
        <f t="shared" si="214"/>
        <v>542494</v>
      </c>
      <c r="T244" s="53">
        <f t="shared" si="215"/>
        <v>8280</v>
      </c>
      <c r="U244" s="53">
        <f t="shared" si="216"/>
        <v>0</v>
      </c>
      <c r="V244" s="53">
        <f t="shared" si="217"/>
        <v>0</v>
      </c>
      <c r="W244" s="53">
        <f t="shared" si="218"/>
        <v>0</v>
      </c>
    </row>
    <row r="245" spans="1:23">
      <c r="A245" s="48" t="s">
        <v>100</v>
      </c>
      <c r="B245" s="53">
        <v>2750</v>
      </c>
      <c r="C245" s="53">
        <v>1913.7972602739726</v>
      </c>
      <c r="D245" s="53">
        <v>1256.1698630136987</v>
      </c>
      <c r="E245" s="53">
        <v>264.53424657534248</v>
      </c>
      <c r="F245" s="53">
        <v>372.64109589041095</v>
      </c>
      <c r="G245" s="53">
        <v>20.452054794520549</v>
      </c>
      <c r="H245" s="53">
        <v>0</v>
      </c>
      <c r="I245" s="53">
        <v>0</v>
      </c>
      <c r="J245" s="53">
        <v>0</v>
      </c>
      <c r="K245" s="31"/>
      <c r="L245" s="31"/>
      <c r="N245" s="48" t="s">
        <v>100</v>
      </c>
      <c r="O245" s="53">
        <f t="shared" si="219"/>
        <v>1003750</v>
      </c>
      <c r="P245" s="53">
        <f t="shared" si="211"/>
        <v>698536</v>
      </c>
      <c r="Q245" s="53">
        <f t="shared" si="212"/>
        <v>458502</v>
      </c>
      <c r="R245" s="53">
        <f t="shared" si="213"/>
        <v>96555</v>
      </c>
      <c r="S245" s="53">
        <f t="shared" si="214"/>
        <v>136014</v>
      </c>
      <c r="T245" s="53">
        <f t="shared" si="215"/>
        <v>7465.0000000000009</v>
      </c>
      <c r="U245" s="53">
        <f t="shared" si="216"/>
        <v>0</v>
      </c>
      <c r="V245" s="53">
        <f t="shared" si="217"/>
        <v>0</v>
      </c>
      <c r="W245" s="53">
        <f t="shared" si="218"/>
        <v>0</v>
      </c>
    </row>
    <row r="246" spans="1:23">
      <c r="A246" s="48" t="s">
        <v>101</v>
      </c>
      <c r="B246" s="53">
        <v>0</v>
      </c>
      <c r="C246" s="53">
        <v>0</v>
      </c>
      <c r="D246" s="53">
        <v>0</v>
      </c>
      <c r="E246" s="53">
        <v>0</v>
      </c>
      <c r="F246" s="53">
        <v>0</v>
      </c>
      <c r="G246" s="53">
        <v>0</v>
      </c>
      <c r="H246" s="53">
        <v>0</v>
      </c>
      <c r="I246" s="53">
        <v>0</v>
      </c>
      <c r="J246" s="53">
        <v>0</v>
      </c>
      <c r="K246" s="31"/>
      <c r="L246" s="31"/>
      <c r="N246" s="48" t="s">
        <v>101</v>
      </c>
      <c r="O246" s="53">
        <f t="shared" si="219"/>
        <v>0</v>
      </c>
      <c r="P246" s="53">
        <f t="shared" si="211"/>
        <v>0</v>
      </c>
      <c r="Q246" s="53">
        <f t="shared" si="212"/>
        <v>0</v>
      </c>
      <c r="R246" s="53">
        <f t="shared" si="213"/>
        <v>0</v>
      </c>
      <c r="S246" s="53">
        <f t="shared" si="214"/>
        <v>0</v>
      </c>
      <c r="T246" s="53">
        <f t="shared" si="215"/>
        <v>0</v>
      </c>
      <c r="U246" s="53">
        <f t="shared" si="216"/>
        <v>0</v>
      </c>
      <c r="V246" s="53">
        <f t="shared" si="217"/>
        <v>0</v>
      </c>
      <c r="W246" s="53">
        <f t="shared" si="218"/>
        <v>0</v>
      </c>
    </row>
    <row r="247" spans="1:23">
      <c r="A247" s="48" t="s">
        <v>102</v>
      </c>
      <c r="B247" s="53">
        <v>0</v>
      </c>
      <c r="C247" s="53">
        <v>0</v>
      </c>
      <c r="D247" s="53">
        <v>0</v>
      </c>
      <c r="E247" s="53">
        <v>0</v>
      </c>
      <c r="F247" s="53">
        <v>0</v>
      </c>
      <c r="G247" s="53">
        <v>0</v>
      </c>
      <c r="H247" s="53">
        <v>0</v>
      </c>
      <c r="I247" s="53">
        <v>0</v>
      </c>
      <c r="J247" s="53">
        <v>0</v>
      </c>
      <c r="K247" s="31"/>
      <c r="L247" s="31"/>
      <c r="N247" s="48" t="s">
        <v>102</v>
      </c>
      <c r="O247" s="53">
        <f t="shared" si="219"/>
        <v>0</v>
      </c>
      <c r="P247" s="53">
        <f t="shared" si="211"/>
        <v>0</v>
      </c>
      <c r="Q247" s="53">
        <f t="shared" si="212"/>
        <v>0</v>
      </c>
      <c r="R247" s="53">
        <f t="shared" si="213"/>
        <v>0</v>
      </c>
      <c r="S247" s="53">
        <f t="shared" si="214"/>
        <v>0</v>
      </c>
      <c r="T247" s="53">
        <f t="shared" si="215"/>
        <v>0</v>
      </c>
      <c r="U247" s="53">
        <f t="shared" si="216"/>
        <v>0</v>
      </c>
      <c r="V247" s="53">
        <f t="shared" si="217"/>
        <v>0</v>
      </c>
      <c r="W247" s="53">
        <f t="shared" si="218"/>
        <v>0</v>
      </c>
    </row>
    <row r="248" spans="1:23">
      <c r="A248" s="48" t="s">
        <v>103</v>
      </c>
      <c r="B248" s="53">
        <v>0</v>
      </c>
      <c r="C248" s="53">
        <v>0</v>
      </c>
      <c r="D248" s="53">
        <v>0</v>
      </c>
      <c r="E248" s="53">
        <v>0</v>
      </c>
      <c r="F248" s="53">
        <v>0</v>
      </c>
      <c r="G248" s="53">
        <v>0</v>
      </c>
      <c r="H248" s="53">
        <v>0</v>
      </c>
      <c r="I248" s="53">
        <v>0</v>
      </c>
      <c r="J248" s="53">
        <v>0</v>
      </c>
      <c r="K248" s="31"/>
      <c r="L248" s="31"/>
      <c r="N248" s="48" t="s">
        <v>103</v>
      </c>
      <c r="O248" s="53">
        <f t="shared" si="219"/>
        <v>0</v>
      </c>
      <c r="P248" s="53">
        <f t="shared" si="211"/>
        <v>0</v>
      </c>
      <c r="Q248" s="53">
        <f t="shared" si="212"/>
        <v>0</v>
      </c>
      <c r="R248" s="53">
        <f t="shared" si="213"/>
        <v>0</v>
      </c>
      <c r="S248" s="53">
        <f t="shared" si="214"/>
        <v>0</v>
      </c>
      <c r="T248" s="53">
        <f t="shared" si="215"/>
        <v>0</v>
      </c>
      <c r="U248" s="53">
        <f t="shared" si="216"/>
        <v>0</v>
      </c>
      <c r="V248" s="53">
        <f t="shared" si="217"/>
        <v>0</v>
      </c>
      <c r="W248" s="53">
        <f t="shared" si="218"/>
        <v>0</v>
      </c>
    </row>
    <row r="249" spans="1:23">
      <c r="A249" s="48" t="s">
        <v>104</v>
      </c>
      <c r="B249" s="53">
        <v>0</v>
      </c>
      <c r="C249" s="53">
        <v>0</v>
      </c>
      <c r="D249" s="53">
        <v>0</v>
      </c>
      <c r="E249" s="53">
        <v>0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31"/>
      <c r="L249" s="31"/>
      <c r="N249" s="48" t="s">
        <v>104</v>
      </c>
      <c r="O249" s="53">
        <f t="shared" si="219"/>
        <v>0</v>
      </c>
      <c r="P249" s="53">
        <f t="shared" si="211"/>
        <v>0</v>
      </c>
      <c r="Q249" s="53">
        <f t="shared" si="212"/>
        <v>0</v>
      </c>
      <c r="R249" s="53">
        <f t="shared" si="213"/>
        <v>0</v>
      </c>
      <c r="S249" s="53">
        <f t="shared" si="214"/>
        <v>0</v>
      </c>
      <c r="T249" s="53">
        <f t="shared" si="215"/>
        <v>0</v>
      </c>
      <c r="U249" s="53">
        <f t="shared" si="216"/>
        <v>0</v>
      </c>
      <c r="V249" s="53">
        <f t="shared" si="217"/>
        <v>0</v>
      </c>
      <c r="W249" s="53">
        <f t="shared" si="218"/>
        <v>0</v>
      </c>
    </row>
    <row r="250" spans="1:23">
      <c r="A250" s="48" t="s">
        <v>105</v>
      </c>
      <c r="B250" s="53">
        <v>0</v>
      </c>
      <c r="C250" s="53">
        <v>0</v>
      </c>
      <c r="D250" s="53">
        <v>0</v>
      </c>
      <c r="E250" s="53">
        <v>0</v>
      </c>
      <c r="F250" s="53">
        <v>0</v>
      </c>
      <c r="G250" s="53">
        <v>0</v>
      </c>
      <c r="H250" s="53">
        <v>0</v>
      </c>
      <c r="I250" s="53">
        <v>0</v>
      </c>
      <c r="J250" s="53">
        <v>0</v>
      </c>
      <c r="K250" s="31"/>
      <c r="L250" s="31"/>
      <c r="N250" s="48" t="s">
        <v>105</v>
      </c>
      <c r="O250" s="53">
        <f t="shared" si="219"/>
        <v>0</v>
      </c>
      <c r="P250" s="53">
        <f t="shared" si="211"/>
        <v>0</v>
      </c>
      <c r="Q250" s="53">
        <f t="shared" si="212"/>
        <v>0</v>
      </c>
      <c r="R250" s="53">
        <f t="shared" si="213"/>
        <v>0</v>
      </c>
      <c r="S250" s="53">
        <f t="shared" si="214"/>
        <v>0</v>
      </c>
      <c r="T250" s="53">
        <f t="shared" si="215"/>
        <v>0</v>
      </c>
      <c r="U250" s="53">
        <f t="shared" si="216"/>
        <v>0</v>
      </c>
      <c r="V250" s="53">
        <f t="shared" si="217"/>
        <v>0</v>
      </c>
      <c r="W250" s="53">
        <f t="shared" si="218"/>
        <v>0</v>
      </c>
    </row>
    <row r="251" spans="1:23">
      <c r="A251" s="48" t="s">
        <v>106</v>
      </c>
      <c r="B251" s="53">
        <v>0</v>
      </c>
      <c r="C251" s="53">
        <v>0</v>
      </c>
      <c r="D251" s="53">
        <v>0</v>
      </c>
      <c r="E251" s="53">
        <v>0</v>
      </c>
      <c r="F251" s="53">
        <v>0</v>
      </c>
      <c r="G251" s="53">
        <v>0</v>
      </c>
      <c r="H251" s="53">
        <v>0</v>
      </c>
      <c r="I251" s="53">
        <v>0</v>
      </c>
      <c r="J251" s="53">
        <v>0</v>
      </c>
      <c r="K251" s="31"/>
      <c r="L251" s="31"/>
      <c r="N251" s="48" t="s">
        <v>106</v>
      </c>
      <c r="O251" s="53">
        <f t="shared" si="219"/>
        <v>0</v>
      </c>
      <c r="P251" s="53">
        <f t="shared" si="211"/>
        <v>0</v>
      </c>
      <c r="Q251" s="53">
        <f t="shared" si="212"/>
        <v>0</v>
      </c>
      <c r="R251" s="53">
        <f t="shared" si="213"/>
        <v>0</v>
      </c>
      <c r="S251" s="53">
        <f t="shared" si="214"/>
        <v>0</v>
      </c>
      <c r="T251" s="53">
        <f t="shared" si="215"/>
        <v>0</v>
      </c>
      <c r="U251" s="53">
        <f t="shared" si="216"/>
        <v>0</v>
      </c>
      <c r="V251" s="53">
        <f t="shared" si="217"/>
        <v>0</v>
      </c>
      <c r="W251" s="53">
        <f t="shared" si="218"/>
        <v>0</v>
      </c>
    </row>
    <row r="252" spans="1:23">
      <c r="A252" s="48" t="s">
        <v>107</v>
      </c>
      <c r="B252" s="53">
        <v>0</v>
      </c>
      <c r="C252" s="53">
        <v>0</v>
      </c>
      <c r="D252" s="53">
        <v>0</v>
      </c>
      <c r="E252" s="53">
        <v>0</v>
      </c>
      <c r="F252" s="53">
        <v>0</v>
      </c>
      <c r="G252" s="53">
        <v>0</v>
      </c>
      <c r="H252" s="53">
        <v>0</v>
      </c>
      <c r="I252" s="53">
        <v>0</v>
      </c>
      <c r="J252" s="53">
        <v>0</v>
      </c>
      <c r="K252" s="31"/>
      <c r="L252" s="31"/>
      <c r="N252" s="48" t="s">
        <v>107</v>
      </c>
      <c r="O252" s="53">
        <f t="shared" si="219"/>
        <v>0</v>
      </c>
      <c r="P252" s="53">
        <f t="shared" si="211"/>
        <v>0</v>
      </c>
      <c r="Q252" s="53">
        <f t="shared" si="212"/>
        <v>0</v>
      </c>
      <c r="R252" s="53">
        <f t="shared" si="213"/>
        <v>0</v>
      </c>
      <c r="S252" s="53">
        <f t="shared" si="214"/>
        <v>0</v>
      </c>
      <c r="T252" s="53">
        <f t="shared" si="215"/>
        <v>0</v>
      </c>
      <c r="U252" s="53">
        <f t="shared" si="216"/>
        <v>0</v>
      </c>
      <c r="V252" s="53">
        <f t="shared" si="217"/>
        <v>0</v>
      </c>
      <c r="W252" s="53">
        <f t="shared" si="218"/>
        <v>0</v>
      </c>
    </row>
    <row r="253" spans="1:23">
      <c r="A253" s="48" t="s">
        <v>108</v>
      </c>
      <c r="B253" s="53">
        <v>481</v>
      </c>
      <c r="C253" s="53">
        <v>308.28493150684932</v>
      </c>
      <c r="D253" s="53">
        <v>124.7013698630137</v>
      </c>
      <c r="E253" s="53">
        <v>101.11780821917809</v>
      </c>
      <c r="F253" s="53">
        <v>109.86301369863014</v>
      </c>
      <c r="G253" s="53">
        <v>0</v>
      </c>
      <c r="H253" s="53">
        <v>0</v>
      </c>
      <c r="I253" s="53">
        <v>0</v>
      </c>
      <c r="J253" s="53">
        <v>0</v>
      </c>
      <c r="K253" s="31"/>
      <c r="L253" s="31"/>
      <c r="N253" s="48" t="s">
        <v>108</v>
      </c>
      <c r="O253" s="53">
        <f t="shared" si="219"/>
        <v>175565</v>
      </c>
      <c r="P253" s="53">
        <f t="shared" si="211"/>
        <v>112524</v>
      </c>
      <c r="Q253" s="53">
        <f t="shared" si="212"/>
        <v>45516</v>
      </c>
      <c r="R253" s="53">
        <f t="shared" si="213"/>
        <v>36908</v>
      </c>
      <c r="S253" s="53">
        <f t="shared" si="214"/>
        <v>40100</v>
      </c>
      <c r="T253" s="53">
        <f t="shared" si="215"/>
        <v>0</v>
      </c>
      <c r="U253" s="53">
        <f t="shared" si="216"/>
        <v>0</v>
      </c>
      <c r="V253" s="53">
        <f t="shared" si="217"/>
        <v>0</v>
      </c>
      <c r="W253" s="53">
        <f t="shared" si="218"/>
        <v>0</v>
      </c>
    </row>
    <row r="254" spans="1:23">
      <c r="A254" s="48" t="s">
        <v>109</v>
      </c>
      <c r="B254" s="53">
        <v>0</v>
      </c>
      <c r="C254" s="53">
        <v>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53">
        <v>0</v>
      </c>
      <c r="K254" s="31"/>
      <c r="L254" s="31"/>
      <c r="N254" s="48" t="s">
        <v>109</v>
      </c>
      <c r="O254" s="53">
        <f t="shared" si="219"/>
        <v>0</v>
      </c>
      <c r="P254" s="53">
        <f t="shared" si="211"/>
        <v>0</v>
      </c>
      <c r="Q254" s="53">
        <f t="shared" si="212"/>
        <v>0</v>
      </c>
      <c r="R254" s="53">
        <f t="shared" si="213"/>
        <v>0</v>
      </c>
      <c r="S254" s="53">
        <f t="shared" si="214"/>
        <v>0</v>
      </c>
      <c r="T254" s="53">
        <f t="shared" si="215"/>
        <v>0</v>
      </c>
      <c r="U254" s="53">
        <f t="shared" si="216"/>
        <v>0</v>
      </c>
      <c r="V254" s="53">
        <f t="shared" si="217"/>
        <v>0</v>
      </c>
      <c r="W254" s="53">
        <f t="shared" si="218"/>
        <v>0</v>
      </c>
    </row>
    <row r="255" spans="1:23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31"/>
      <c r="L255" s="31"/>
      <c r="N255" s="52"/>
      <c r="O255" s="52"/>
      <c r="P255" s="52"/>
      <c r="Q255" s="52"/>
      <c r="R255" s="52"/>
      <c r="S255" s="52"/>
      <c r="T255" s="52"/>
      <c r="U255" s="52"/>
      <c r="V255" s="52"/>
      <c r="W255" s="52"/>
    </row>
    <row r="256" spans="1:23">
      <c r="A256" s="52"/>
      <c r="B256" s="52"/>
      <c r="C256" s="52"/>
      <c r="D256" s="52"/>
      <c r="E256" s="52"/>
      <c r="F256" s="52"/>
      <c r="G256" s="52"/>
      <c r="H256" s="52"/>
      <c r="I256" s="52"/>
      <c r="J256" s="33" t="s">
        <v>111</v>
      </c>
      <c r="K256" s="31"/>
      <c r="L256" s="31"/>
      <c r="N256" s="52"/>
      <c r="O256" s="52"/>
      <c r="P256" s="52"/>
      <c r="Q256" s="52"/>
      <c r="R256" s="52"/>
      <c r="S256" s="52"/>
      <c r="T256" s="52"/>
      <c r="U256" s="52"/>
      <c r="V256" s="52"/>
      <c r="W256" s="33" t="s">
        <v>111</v>
      </c>
    </row>
    <row r="257" spans="1:23">
      <c r="A257" s="46" t="s">
        <v>112</v>
      </c>
      <c r="B257" s="46" t="s">
        <v>113</v>
      </c>
      <c r="C257" s="46" t="s">
        <v>114</v>
      </c>
      <c r="D257" s="46" t="s">
        <v>15</v>
      </c>
      <c r="E257" s="46" t="s">
        <v>19</v>
      </c>
      <c r="F257" s="46" t="s">
        <v>16</v>
      </c>
      <c r="G257" s="46" t="s">
        <v>115</v>
      </c>
      <c r="H257" s="46" t="s">
        <v>116</v>
      </c>
      <c r="I257" s="46" t="s">
        <v>22</v>
      </c>
      <c r="J257" s="46" t="s">
        <v>117</v>
      </c>
      <c r="K257" s="31"/>
      <c r="L257" s="31"/>
      <c r="N257" s="46" t="s">
        <v>112</v>
      </c>
      <c r="O257" s="46" t="s">
        <v>113</v>
      </c>
      <c r="P257" s="46" t="s">
        <v>114</v>
      </c>
      <c r="Q257" s="46" t="s">
        <v>15</v>
      </c>
      <c r="R257" s="46" t="s">
        <v>19</v>
      </c>
      <c r="S257" s="46" t="s">
        <v>16</v>
      </c>
      <c r="T257" s="46" t="s">
        <v>115</v>
      </c>
      <c r="U257" s="46" t="s">
        <v>116</v>
      </c>
      <c r="V257" s="46" t="s">
        <v>22</v>
      </c>
      <c r="W257" s="46" t="s">
        <v>117</v>
      </c>
    </row>
    <row r="258" spans="1:23">
      <c r="A258" s="47" t="s">
        <v>127</v>
      </c>
      <c r="B258" s="53">
        <v>9032</v>
      </c>
      <c r="C258" s="53">
        <v>6906.0273972602736</v>
      </c>
      <c r="D258" s="53">
        <v>3850.654794520548</v>
      </c>
      <c r="E258" s="53">
        <v>1174.0191780821917</v>
      </c>
      <c r="F258" s="53">
        <v>1831.0821917808219</v>
      </c>
      <c r="G258" s="53">
        <v>50.271232876712325</v>
      </c>
      <c r="H258" s="53">
        <v>0</v>
      </c>
      <c r="I258" s="53">
        <v>0</v>
      </c>
      <c r="J258" s="53">
        <v>0</v>
      </c>
      <c r="K258" s="31"/>
      <c r="L258" s="37">
        <v>6906.0273972602736</v>
      </c>
      <c r="N258" s="47" t="s">
        <v>127</v>
      </c>
      <c r="O258" s="53">
        <f>B258*365</f>
        <v>3296680</v>
      </c>
      <c r="P258" s="53">
        <f t="shared" ref="P258:P269" si="220">C258*365</f>
        <v>2520700</v>
      </c>
      <c r="Q258" s="53">
        <f t="shared" ref="Q258:Q269" si="221">D258*365</f>
        <v>1405489</v>
      </c>
      <c r="R258" s="53">
        <f t="shared" ref="R258:R269" si="222">E258*365</f>
        <v>428517</v>
      </c>
      <c r="S258" s="53">
        <f t="shared" ref="S258:S269" si="223">F258*365</f>
        <v>668345</v>
      </c>
      <c r="T258" s="53">
        <f t="shared" ref="T258:T269" si="224">G258*365</f>
        <v>18349</v>
      </c>
      <c r="U258" s="53">
        <f t="shared" ref="U258:U269" si="225">H258*365</f>
        <v>0</v>
      </c>
      <c r="V258" s="53">
        <f t="shared" ref="V258:V269" si="226">I258*365</f>
        <v>0</v>
      </c>
      <c r="W258" s="53">
        <f t="shared" ref="W258:W269" si="227">J258*365</f>
        <v>0</v>
      </c>
    </row>
    <row r="259" spans="1:23">
      <c r="A259" s="48" t="s">
        <v>99</v>
      </c>
      <c r="B259" s="53">
        <v>5997</v>
      </c>
      <c r="C259" s="53">
        <v>4712.7369863013701</v>
      </c>
      <c r="D259" s="53">
        <v>2477.027397260274</v>
      </c>
      <c r="E259" s="53">
        <v>827.26575342465753</v>
      </c>
      <c r="F259" s="53">
        <v>1381.6904109589041</v>
      </c>
      <c r="G259" s="53">
        <v>26.753424657534246</v>
      </c>
      <c r="H259" s="53">
        <v>0</v>
      </c>
      <c r="I259" s="53">
        <v>0</v>
      </c>
      <c r="J259" s="53">
        <v>0</v>
      </c>
      <c r="K259" s="31"/>
      <c r="L259" s="31"/>
      <c r="N259" s="48" t="s">
        <v>99</v>
      </c>
      <c r="O259" s="53">
        <f t="shared" ref="O259:O269" si="228">B259*365</f>
        <v>2188905</v>
      </c>
      <c r="P259" s="53">
        <f t="shared" si="220"/>
        <v>1720149</v>
      </c>
      <c r="Q259" s="53">
        <f t="shared" si="221"/>
        <v>904115</v>
      </c>
      <c r="R259" s="53">
        <f t="shared" si="222"/>
        <v>301952</v>
      </c>
      <c r="S259" s="53">
        <f t="shared" si="223"/>
        <v>504317</v>
      </c>
      <c r="T259" s="53">
        <f t="shared" si="224"/>
        <v>9765</v>
      </c>
      <c r="U259" s="53">
        <f t="shared" si="225"/>
        <v>0</v>
      </c>
      <c r="V259" s="53">
        <f t="shared" si="226"/>
        <v>0</v>
      </c>
      <c r="W259" s="53">
        <f t="shared" si="227"/>
        <v>0</v>
      </c>
    </row>
    <row r="260" spans="1:23">
      <c r="A260" s="48" t="s">
        <v>100</v>
      </c>
      <c r="B260" s="53">
        <v>2648</v>
      </c>
      <c r="C260" s="53">
        <v>1877.9068493150685</v>
      </c>
      <c r="D260" s="53">
        <v>1253.813698630137</v>
      </c>
      <c r="E260" s="53">
        <v>247.76164383561644</v>
      </c>
      <c r="F260" s="53">
        <v>352.81369863013697</v>
      </c>
      <c r="G260" s="53">
        <v>23.517808219178082</v>
      </c>
      <c r="H260" s="53">
        <v>0</v>
      </c>
      <c r="I260" s="53">
        <v>0</v>
      </c>
      <c r="J260" s="53">
        <v>0</v>
      </c>
      <c r="K260" s="31"/>
      <c r="L260" s="31"/>
      <c r="N260" s="48" t="s">
        <v>100</v>
      </c>
      <c r="O260" s="53">
        <f t="shared" si="228"/>
        <v>966520</v>
      </c>
      <c r="P260" s="53">
        <f t="shared" si="220"/>
        <v>685436</v>
      </c>
      <c r="Q260" s="53">
        <f t="shared" si="221"/>
        <v>457642</v>
      </c>
      <c r="R260" s="53">
        <f t="shared" si="222"/>
        <v>90433</v>
      </c>
      <c r="S260" s="53">
        <f t="shared" si="223"/>
        <v>128777</v>
      </c>
      <c r="T260" s="53">
        <f t="shared" si="224"/>
        <v>8584</v>
      </c>
      <c r="U260" s="53">
        <f t="shared" si="225"/>
        <v>0</v>
      </c>
      <c r="V260" s="53">
        <f t="shared" si="226"/>
        <v>0</v>
      </c>
      <c r="W260" s="53">
        <f t="shared" si="227"/>
        <v>0</v>
      </c>
    </row>
    <row r="261" spans="1:23">
      <c r="A261" s="48" t="s">
        <v>101</v>
      </c>
      <c r="B261" s="53">
        <v>0</v>
      </c>
      <c r="C261" s="53">
        <v>0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0</v>
      </c>
      <c r="J261" s="53">
        <v>0</v>
      </c>
      <c r="K261" s="31"/>
      <c r="L261" s="31"/>
      <c r="N261" s="48" t="s">
        <v>101</v>
      </c>
      <c r="O261" s="53">
        <f t="shared" si="228"/>
        <v>0</v>
      </c>
      <c r="P261" s="53">
        <f t="shared" si="220"/>
        <v>0</v>
      </c>
      <c r="Q261" s="53">
        <f t="shared" si="221"/>
        <v>0</v>
      </c>
      <c r="R261" s="53">
        <f t="shared" si="222"/>
        <v>0</v>
      </c>
      <c r="S261" s="53">
        <f t="shared" si="223"/>
        <v>0</v>
      </c>
      <c r="T261" s="53">
        <f t="shared" si="224"/>
        <v>0</v>
      </c>
      <c r="U261" s="53">
        <f t="shared" si="225"/>
        <v>0</v>
      </c>
      <c r="V261" s="53">
        <f t="shared" si="226"/>
        <v>0</v>
      </c>
      <c r="W261" s="53">
        <f t="shared" si="227"/>
        <v>0</v>
      </c>
    </row>
    <row r="262" spans="1:23">
      <c r="A262" s="48" t="s">
        <v>102</v>
      </c>
      <c r="B262" s="53">
        <v>0</v>
      </c>
      <c r="C262" s="53">
        <v>0</v>
      </c>
      <c r="D262" s="53">
        <v>0</v>
      </c>
      <c r="E262" s="53">
        <v>0</v>
      </c>
      <c r="F262" s="53">
        <v>0</v>
      </c>
      <c r="G262" s="53">
        <v>0</v>
      </c>
      <c r="H262" s="53">
        <v>0</v>
      </c>
      <c r="I262" s="53">
        <v>0</v>
      </c>
      <c r="J262" s="53">
        <v>0</v>
      </c>
      <c r="K262" s="31"/>
      <c r="L262" s="31"/>
      <c r="N262" s="48" t="s">
        <v>102</v>
      </c>
      <c r="O262" s="53">
        <f t="shared" si="228"/>
        <v>0</v>
      </c>
      <c r="P262" s="53">
        <f t="shared" si="220"/>
        <v>0</v>
      </c>
      <c r="Q262" s="53">
        <f t="shared" si="221"/>
        <v>0</v>
      </c>
      <c r="R262" s="53">
        <f t="shared" si="222"/>
        <v>0</v>
      </c>
      <c r="S262" s="53">
        <f t="shared" si="223"/>
        <v>0</v>
      </c>
      <c r="T262" s="53">
        <f t="shared" si="224"/>
        <v>0</v>
      </c>
      <c r="U262" s="53">
        <f t="shared" si="225"/>
        <v>0</v>
      </c>
      <c r="V262" s="53">
        <f t="shared" si="226"/>
        <v>0</v>
      </c>
      <c r="W262" s="53">
        <f t="shared" si="227"/>
        <v>0</v>
      </c>
    </row>
    <row r="263" spans="1:23">
      <c r="A263" s="48" t="s">
        <v>103</v>
      </c>
      <c r="B263" s="53">
        <v>0</v>
      </c>
      <c r="C263" s="53">
        <v>0</v>
      </c>
      <c r="D263" s="53">
        <v>0</v>
      </c>
      <c r="E263" s="53">
        <v>0</v>
      </c>
      <c r="F263" s="53">
        <v>0</v>
      </c>
      <c r="G263" s="53">
        <v>0</v>
      </c>
      <c r="H263" s="53">
        <v>0</v>
      </c>
      <c r="I263" s="53">
        <v>0</v>
      </c>
      <c r="J263" s="53">
        <v>0</v>
      </c>
      <c r="K263" s="31"/>
      <c r="L263" s="31"/>
      <c r="N263" s="48" t="s">
        <v>103</v>
      </c>
      <c r="O263" s="53">
        <f t="shared" si="228"/>
        <v>0</v>
      </c>
      <c r="P263" s="53">
        <f t="shared" si="220"/>
        <v>0</v>
      </c>
      <c r="Q263" s="53">
        <f t="shared" si="221"/>
        <v>0</v>
      </c>
      <c r="R263" s="53">
        <f t="shared" si="222"/>
        <v>0</v>
      </c>
      <c r="S263" s="53">
        <f t="shared" si="223"/>
        <v>0</v>
      </c>
      <c r="T263" s="53">
        <f t="shared" si="224"/>
        <v>0</v>
      </c>
      <c r="U263" s="53">
        <f t="shared" si="225"/>
        <v>0</v>
      </c>
      <c r="V263" s="53">
        <f t="shared" si="226"/>
        <v>0</v>
      </c>
      <c r="W263" s="53">
        <f t="shared" si="227"/>
        <v>0</v>
      </c>
    </row>
    <row r="264" spans="1:23">
      <c r="A264" s="48" t="s">
        <v>104</v>
      </c>
      <c r="B264" s="53">
        <v>0</v>
      </c>
      <c r="C264" s="53">
        <v>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53">
        <v>0</v>
      </c>
      <c r="K264" s="31"/>
      <c r="L264" s="31"/>
      <c r="N264" s="48" t="s">
        <v>104</v>
      </c>
      <c r="O264" s="53">
        <f t="shared" si="228"/>
        <v>0</v>
      </c>
      <c r="P264" s="53">
        <f t="shared" si="220"/>
        <v>0</v>
      </c>
      <c r="Q264" s="53">
        <f t="shared" si="221"/>
        <v>0</v>
      </c>
      <c r="R264" s="53">
        <f t="shared" si="222"/>
        <v>0</v>
      </c>
      <c r="S264" s="53">
        <f t="shared" si="223"/>
        <v>0</v>
      </c>
      <c r="T264" s="53">
        <f t="shared" si="224"/>
        <v>0</v>
      </c>
      <c r="U264" s="53">
        <f t="shared" si="225"/>
        <v>0</v>
      </c>
      <c r="V264" s="53">
        <f t="shared" si="226"/>
        <v>0</v>
      </c>
      <c r="W264" s="53">
        <f t="shared" si="227"/>
        <v>0</v>
      </c>
    </row>
    <row r="265" spans="1:23">
      <c r="A265" s="48" t="s">
        <v>105</v>
      </c>
      <c r="B265" s="53">
        <v>0</v>
      </c>
      <c r="C265" s="53">
        <v>0</v>
      </c>
      <c r="D265" s="53">
        <v>0</v>
      </c>
      <c r="E265" s="53">
        <v>0</v>
      </c>
      <c r="F265" s="53">
        <v>0</v>
      </c>
      <c r="G265" s="53">
        <v>0</v>
      </c>
      <c r="H265" s="53">
        <v>0</v>
      </c>
      <c r="I265" s="53">
        <v>0</v>
      </c>
      <c r="J265" s="53">
        <v>0</v>
      </c>
      <c r="K265" s="31"/>
      <c r="L265" s="31"/>
      <c r="N265" s="48" t="s">
        <v>105</v>
      </c>
      <c r="O265" s="53">
        <f t="shared" si="228"/>
        <v>0</v>
      </c>
      <c r="P265" s="53">
        <f t="shared" si="220"/>
        <v>0</v>
      </c>
      <c r="Q265" s="53">
        <f t="shared" si="221"/>
        <v>0</v>
      </c>
      <c r="R265" s="53">
        <f t="shared" si="222"/>
        <v>0</v>
      </c>
      <c r="S265" s="53">
        <f t="shared" si="223"/>
        <v>0</v>
      </c>
      <c r="T265" s="53">
        <f t="shared" si="224"/>
        <v>0</v>
      </c>
      <c r="U265" s="53">
        <f t="shared" si="225"/>
        <v>0</v>
      </c>
      <c r="V265" s="53">
        <f t="shared" si="226"/>
        <v>0</v>
      </c>
      <c r="W265" s="53">
        <f t="shared" si="227"/>
        <v>0</v>
      </c>
    </row>
    <row r="266" spans="1:23">
      <c r="A266" s="48" t="s">
        <v>106</v>
      </c>
      <c r="B266" s="53">
        <v>0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53">
        <v>0</v>
      </c>
      <c r="K266" s="31"/>
      <c r="L266" s="31"/>
      <c r="N266" s="48" t="s">
        <v>106</v>
      </c>
      <c r="O266" s="53">
        <f t="shared" si="228"/>
        <v>0</v>
      </c>
      <c r="P266" s="53">
        <f t="shared" si="220"/>
        <v>0</v>
      </c>
      <c r="Q266" s="53">
        <f t="shared" si="221"/>
        <v>0</v>
      </c>
      <c r="R266" s="53">
        <f t="shared" si="222"/>
        <v>0</v>
      </c>
      <c r="S266" s="53">
        <f t="shared" si="223"/>
        <v>0</v>
      </c>
      <c r="T266" s="53">
        <f t="shared" si="224"/>
        <v>0</v>
      </c>
      <c r="U266" s="53">
        <f t="shared" si="225"/>
        <v>0</v>
      </c>
      <c r="V266" s="53">
        <f t="shared" si="226"/>
        <v>0</v>
      </c>
      <c r="W266" s="53">
        <f t="shared" si="227"/>
        <v>0</v>
      </c>
    </row>
    <row r="267" spans="1:23">
      <c r="A267" s="48" t="s">
        <v>107</v>
      </c>
      <c r="B267" s="53">
        <v>0</v>
      </c>
      <c r="C267" s="53">
        <v>0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0</v>
      </c>
      <c r="J267" s="53">
        <v>0</v>
      </c>
      <c r="K267" s="31"/>
      <c r="L267" s="31"/>
      <c r="N267" s="48" t="s">
        <v>107</v>
      </c>
      <c r="O267" s="53">
        <f t="shared" si="228"/>
        <v>0</v>
      </c>
      <c r="P267" s="53">
        <f t="shared" si="220"/>
        <v>0</v>
      </c>
      <c r="Q267" s="53">
        <f t="shared" si="221"/>
        <v>0</v>
      </c>
      <c r="R267" s="53">
        <f t="shared" si="222"/>
        <v>0</v>
      </c>
      <c r="S267" s="53">
        <f t="shared" si="223"/>
        <v>0</v>
      </c>
      <c r="T267" s="53">
        <f t="shared" si="224"/>
        <v>0</v>
      </c>
      <c r="U267" s="53">
        <f t="shared" si="225"/>
        <v>0</v>
      </c>
      <c r="V267" s="53">
        <f t="shared" si="226"/>
        <v>0</v>
      </c>
      <c r="W267" s="53">
        <f t="shared" si="227"/>
        <v>0</v>
      </c>
    </row>
    <row r="268" spans="1:23">
      <c r="A268" s="48" t="s">
        <v>108</v>
      </c>
      <c r="B268" s="53">
        <v>387</v>
      </c>
      <c r="C268" s="53">
        <v>315.38356164383561</v>
      </c>
      <c r="D268" s="53">
        <v>119.81369863013698</v>
      </c>
      <c r="E268" s="53">
        <v>98.991780821917814</v>
      </c>
      <c r="F268" s="53">
        <v>96.578082191780823</v>
      </c>
      <c r="G268" s="53">
        <v>0</v>
      </c>
      <c r="H268" s="53">
        <v>0</v>
      </c>
      <c r="I268" s="53">
        <v>0</v>
      </c>
      <c r="J268" s="53">
        <v>0</v>
      </c>
      <c r="K268" s="31"/>
      <c r="L268" s="31"/>
      <c r="N268" s="48" t="s">
        <v>108</v>
      </c>
      <c r="O268" s="53">
        <f t="shared" si="228"/>
        <v>141255</v>
      </c>
      <c r="P268" s="53">
        <f t="shared" si="220"/>
        <v>115115</v>
      </c>
      <c r="Q268" s="53">
        <f t="shared" si="221"/>
        <v>43732</v>
      </c>
      <c r="R268" s="53">
        <f t="shared" si="222"/>
        <v>36132</v>
      </c>
      <c r="S268" s="53">
        <f t="shared" si="223"/>
        <v>35251</v>
      </c>
      <c r="T268" s="53">
        <f t="shared" si="224"/>
        <v>0</v>
      </c>
      <c r="U268" s="53">
        <f t="shared" si="225"/>
        <v>0</v>
      </c>
      <c r="V268" s="53">
        <f t="shared" si="226"/>
        <v>0</v>
      </c>
      <c r="W268" s="53">
        <f t="shared" si="227"/>
        <v>0</v>
      </c>
    </row>
    <row r="269" spans="1:23">
      <c r="A269" s="48" t="s">
        <v>109</v>
      </c>
      <c r="B269" s="53">
        <v>0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53">
        <v>0</v>
      </c>
      <c r="K269" s="31"/>
      <c r="L269" s="31"/>
      <c r="N269" s="48" t="s">
        <v>109</v>
      </c>
      <c r="O269" s="53">
        <f t="shared" si="228"/>
        <v>0</v>
      </c>
      <c r="P269" s="53">
        <f t="shared" si="220"/>
        <v>0</v>
      </c>
      <c r="Q269" s="53">
        <f t="shared" si="221"/>
        <v>0</v>
      </c>
      <c r="R269" s="53">
        <f t="shared" si="222"/>
        <v>0</v>
      </c>
      <c r="S269" s="53">
        <f t="shared" si="223"/>
        <v>0</v>
      </c>
      <c r="T269" s="53">
        <f t="shared" si="224"/>
        <v>0</v>
      </c>
      <c r="U269" s="53">
        <f t="shared" si="225"/>
        <v>0</v>
      </c>
      <c r="V269" s="53">
        <f t="shared" si="226"/>
        <v>0</v>
      </c>
      <c r="W269" s="53">
        <f t="shared" si="227"/>
        <v>0</v>
      </c>
    </row>
    <row r="270" spans="1:23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31"/>
      <c r="L270" s="31"/>
      <c r="N270" s="52"/>
      <c r="O270" s="52"/>
      <c r="P270" s="52"/>
      <c r="Q270" s="52"/>
      <c r="R270" s="52"/>
      <c r="S270" s="52"/>
      <c r="T270" s="52"/>
      <c r="U270" s="52"/>
      <c r="V270" s="52"/>
      <c r="W270" s="52"/>
    </row>
    <row r="271" spans="1:23">
      <c r="A271" s="52"/>
      <c r="B271" s="52"/>
      <c r="C271" s="52"/>
      <c r="D271" s="52"/>
      <c r="E271" s="52"/>
      <c r="F271" s="52"/>
      <c r="G271" s="52"/>
      <c r="H271" s="52"/>
      <c r="I271" s="52"/>
      <c r="J271" s="33" t="s">
        <v>111</v>
      </c>
      <c r="K271" s="31"/>
      <c r="L271" s="31"/>
      <c r="N271" s="52"/>
      <c r="O271" s="52"/>
      <c r="P271" s="52"/>
      <c r="Q271" s="52"/>
      <c r="R271" s="52"/>
      <c r="S271" s="52"/>
      <c r="T271" s="52"/>
      <c r="U271" s="52"/>
      <c r="V271" s="52"/>
      <c r="W271" s="33" t="s">
        <v>111</v>
      </c>
    </row>
    <row r="272" spans="1:23">
      <c r="A272" s="46" t="s">
        <v>112</v>
      </c>
      <c r="B272" s="46" t="s">
        <v>113</v>
      </c>
      <c r="C272" s="46" t="s">
        <v>114</v>
      </c>
      <c r="D272" s="46" t="s">
        <v>15</v>
      </c>
      <c r="E272" s="46" t="s">
        <v>19</v>
      </c>
      <c r="F272" s="46" t="s">
        <v>16</v>
      </c>
      <c r="G272" s="46" t="s">
        <v>115</v>
      </c>
      <c r="H272" s="46" t="s">
        <v>116</v>
      </c>
      <c r="I272" s="46" t="s">
        <v>22</v>
      </c>
      <c r="J272" s="46" t="s">
        <v>117</v>
      </c>
      <c r="K272" s="31"/>
      <c r="L272" s="31"/>
      <c r="N272" s="46" t="s">
        <v>112</v>
      </c>
      <c r="O272" s="46" t="s">
        <v>113</v>
      </c>
      <c r="P272" s="46" t="s">
        <v>114</v>
      </c>
      <c r="Q272" s="46" t="s">
        <v>15</v>
      </c>
      <c r="R272" s="46" t="s">
        <v>19</v>
      </c>
      <c r="S272" s="46" t="s">
        <v>16</v>
      </c>
      <c r="T272" s="46" t="s">
        <v>115</v>
      </c>
      <c r="U272" s="46" t="s">
        <v>116</v>
      </c>
      <c r="V272" s="46" t="s">
        <v>22</v>
      </c>
      <c r="W272" s="46" t="s">
        <v>117</v>
      </c>
    </row>
    <row r="273" spans="1:23">
      <c r="A273" s="47" t="s">
        <v>128</v>
      </c>
      <c r="B273" s="53">
        <v>9302</v>
      </c>
      <c r="C273" s="53">
        <v>7814.1260273972603</v>
      </c>
      <c r="D273" s="53">
        <v>2501.4547945205481</v>
      </c>
      <c r="E273" s="53">
        <v>1679.9232876712329</v>
      </c>
      <c r="F273" s="53">
        <v>2170.7205479452059</v>
      </c>
      <c r="G273" s="53">
        <v>1462.027397260274</v>
      </c>
      <c r="H273" s="53">
        <v>0</v>
      </c>
      <c r="I273" s="53">
        <v>0</v>
      </c>
      <c r="J273" s="53">
        <v>0</v>
      </c>
      <c r="K273" s="31"/>
      <c r="L273" s="37">
        <v>7814.1260273972603</v>
      </c>
      <c r="N273" s="47" t="s">
        <v>128</v>
      </c>
      <c r="O273" s="53">
        <f>B273*365</f>
        <v>3395230</v>
      </c>
      <c r="P273" s="53">
        <f t="shared" ref="P273:P284" si="229">C273*365</f>
        <v>2852156</v>
      </c>
      <c r="Q273" s="53">
        <f t="shared" ref="Q273:Q284" si="230">D273*365</f>
        <v>913031.00000000012</v>
      </c>
      <c r="R273" s="53">
        <f t="shared" ref="R273:R284" si="231">E273*365</f>
        <v>613172</v>
      </c>
      <c r="S273" s="53">
        <f t="shared" ref="S273:S284" si="232">F273*365</f>
        <v>792313.00000000012</v>
      </c>
      <c r="T273" s="53">
        <f t="shared" ref="T273:T284" si="233">G273*365</f>
        <v>533640</v>
      </c>
      <c r="U273" s="53">
        <f t="shared" ref="U273:U284" si="234">H273*365</f>
        <v>0</v>
      </c>
      <c r="V273" s="53">
        <f t="shared" ref="V273:V284" si="235">I273*365</f>
        <v>0</v>
      </c>
      <c r="W273" s="53">
        <f t="shared" ref="W273:W284" si="236">J273*365</f>
        <v>0</v>
      </c>
    </row>
    <row r="274" spans="1:23">
      <c r="A274" s="48" t="s">
        <v>99</v>
      </c>
      <c r="B274" s="53">
        <v>6264</v>
      </c>
      <c r="C274" s="53">
        <v>5214.364383561644</v>
      </c>
      <c r="D274" s="53">
        <v>1673.6136986301369</v>
      </c>
      <c r="E274" s="53">
        <v>1119.9643835616439</v>
      </c>
      <c r="F274" s="53">
        <v>1445.0027397260274</v>
      </c>
      <c r="G274" s="53">
        <v>975.78356164383558</v>
      </c>
      <c r="H274" s="53">
        <v>0</v>
      </c>
      <c r="I274" s="53">
        <v>0</v>
      </c>
      <c r="J274" s="53">
        <v>0</v>
      </c>
      <c r="K274" s="31"/>
      <c r="L274" s="31"/>
      <c r="N274" s="48" t="s">
        <v>99</v>
      </c>
      <c r="O274" s="53">
        <f t="shared" ref="O274:O284" si="237">B274*365</f>
        <v>2286360</v>
      </c>
      <c r="P274" s="53">
        <f t="shared" si="229"/>
        <v>1903243</v>
      </c>
      <c r="Q274" s="53">
        <f t="shared" si="230"/>
        <v>610869</v>
      </c>
      <c r="R274" s="53">
        <f t="shared" si="231"/>
        <v>408787</v>
      </c>
      <c r="S274" s="53">
        <f t="shared" si="232"/>
        <v>527426</v>
      </c>
      <c r="T274" s="53">
        <f t="shared" si="233"/>
        <v>356161</v>
      </c>
      <c r="U274" s="53">
        <f t="shared" si="234"/>
        <v>0</v>
      </c>
      <c r="V274" s="53">
        <f t="shared" si="235"/>
        <v>0</v>
      </c>
      <c r="W274" s="53">
        <f t="shared" si="236"/>
        <v>0</v>
      </c>
    </row>
    <row r="275" spans="1:23">
      <c r="A275" s="48" t="s">
        <v>100</v>
      </c>
      <c r="B275" s="53">
        <v>2700</v>
      </c>
      <c r="C275" s="53">
        <v>2209.2301369863012</v>
      </c>
      <c r="D275" s="53">
        <v>694.86301369863008</v>
      </c>
      <c r="E275" s="53">
        <v>477.91506849315067</v>
      </c>
      <c r="F275" s="53">
        <v>623.61369863013704</v>
      </c>
      <c r="G275" s="53">
        <v>412.83835616438358</v>
      </c>
      <c r="H275" s="53">
        <v>0</v>
      </c>
      <c r="I275" s="53">
        <v>0</v>
      </c>
      <c r="J275" s="53">
        <v>0</v>
      </c>
      <c r="K275" s="31"/>
      <c r="L275" s="31"/>
      <c r="N275" s="48" t="s">
        <v>100</v>
      </c>
      <c r="O275" s="53">
        <f t="shared" si="237"/>
        <v>985500</v>
      </c>
      <c r="P275" s="53">
        <f t="shared" si="229"/>
        <v>806368.99999999988</v>
      </c>
      <c r="Q275" s="53">
        <f t="shared" si="230"/>
        <v>253624.99999999997</v>
      </c>
      <c r="R275" s="53">
        <f t="shared" si="231"/>
        <v>174439</v>
      </c>
      <c r="S275" s="53">
        <f t="shared" si="232"/>
        <v>227619.00000000003</v>
      </c>
      <c r="T275" s="53">
        <f t="shared" si="233"/>
        <v>150686</v>
      </c>
      <c r="U275" s="53">
        <f t="shared" si="234"/>
        <v>0</v>
      </c>
      <c r="V275" s="53">
        <f t="shared" si="235"/>
        <v>0</v>
      </c>
      <c r="W275" s="53">
        <f t="shared" si="236"/>
        <v>0</v>
      </c>
    </row>
    <row r="276" spans="1:23">
      <c r="A276" s="48" t="s">
        <v>101</v>
      </c>
      <c r="B276" s="53">
        <v>0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31"/>
      <c r="L276" s="31"/>
      <c r="N276" s="48" t="s">
        <v>101</v>
      </c>
      <c r="O276" s="53">
        <f t="shared" si="237"/>
        <v>0</v>
      </c>
      <c r="P276" s="53">
        <f t="shared" si="229"/>
        <v>0</v>
      </c>
      <c r="Q276" s="53">
        <f t="shared" si="230"/>
        <v>0</v>
      </c>
      <c r="R276" s="53">
        <f t="shared" si="231"/>
        <v>0</v>
      </c>
      <c r="S276" s="53">
        <f t="shared" si="232"/>
        <v>0</v>
      </c>
      <c r="T276" s="53">
        <f t="shared" si="233"/>
        <v>0</v>
      </c>
      <c r="U276" s="53">
        <f t="shared" si="234"/>
        <v>0</v>
      </c>
      <c r="V276" s="53">
        <f t="shared" si="235"/>
        <v>0</v>
      </c>
      <c r="W276" s="53">
        <f t="shared" si="236"/>
        <v>0</v>
      </c>
    </row>
    <row r="277" spans="1:23">
      <c r="A277" s="48" t="s">
        <v>102</v>
      </c>
      <c r="B277" s="53">
        <v>0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31"/>
      <c r="L277" s="31"/>
      <c r="N277" s="48" t="s">
        <v>102</v>
      </c>
      <c r="O277" s="53">
        <f t="shared" si="237"/>
        <v>0</v>
      </c>
      <c r="P277" s="53">
        <f t="shared" si="229"/>
        <v>0</v>
      </c>
      <c r="Q277" s="53">
        <f t="shared" si="230"/>
        <v>0</v>
      </c>
      <c r="R277" s="53">
        <f t="shared" si="231"/>
        <v>0</v>
      </c>
      <c r="S277" s="53">
        <f t="shared" si="232"/>
        <v>0</v>
      </c>
      <c r="T277" s="53">
        <f t="shared" si="233"/>
        <v>0</v>
      </c>
      <c r="U277" s="53">
        <f t="shared" si="234"/>
        <v>0</v>
      </c>
      <c r="V277" s="53">
        <f t="shared" si="235"/>
        <v>0</v>
      </c>
      <c r="W277" s="53">
        <f t="shared" si="236"/>
        <v>0</v>
      </c>
    </row>
    <row r="278" spans="1:23">
      <c r="A278" s="48" t="s">
        <v>103</v>
      </c>
      <c r="B278" s="53">
        <v>0</v>
      </c>
      <c r="C278" s="53">
        <v>0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53">
        <v>0</v>
      </c>
      <c r="K278" s="31"/>
      <c r="L278" s="31"/>
      <c r="N278" s="48" t="s">
        <v>103</v>
      </c>
      <c r="O278" s="53">
        <f t="shared" si="237"/>
        <v>0</v>
      </c>
      <c r="P278" s="53">
        <f t="shared" si="229"/>
        <v>0</v>
      </c>
      <c r="Q278" s="53">
        <f t="shared" si="230"/>
        <v>0</v>
      </c>
      <c r="R278" s="53">
        <f t="shared" si="231"/>
        <v>0</v>
      </c>
      <c r="S278" s="53">
        <f t="shared" si="232"/>
        <v>0</v>
      </c>
      <c r="T278" s="53">
        <f t="shared" si="233"/>
        <v>0</v>
      </c>
      <c r="U278" s="53">
        <f t="shared" si="234"/>
        <v>0</v>
      </c>
      <c r="V278" s="53">
        <f t="shared" si="235"/>
        <v>0</v>
      </c>
      <c r="W278" s="53">
        <f t="shared" si="236"/>
        <v>0</v>
      </c>
    </row>
    <row r="279" spans="1:23">
      <c r="A279" s="48" t="s">
        <v>104</v>
      </c>
      <c r="B279" s="53">
        <v>0</v>
      </c>
      <c r="C279" s="53">
        <v>0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0</v>
      </c>
      <c r="J279" s="53">
        <v>0</v>
      </c>
      <c r="K279" s="31"/>
      <c r="L279" s="31"/>
      <c r="N279" s="48" t="s">
        <v>104</v>
      </c>
      <c r="O279" s="53">
        <f t="shared" si="237"/>
        <v>0</v>
      </c>
      <c r="P279" s="53">
        <f t="shared" si="229"/>
        <v>0</v>
      </c>
      <c r="Q279" s="53">
        <f t="shared" si="230"/>
        <v>0</v>
      </c>
      <c r="R279" s="53">
        <f t="shared" si="231"/>
        <v>0</v>
      </c>
      <c r="S279" s="53">
        <f t="shared" si="232"/>
        <v>0</v>
      </c>
      <c r="T279" s="53">
        <f t="shared" si="233"/>
        <v>0</v>
      </c>
      <c r="U279" s="53">
        <f t="shared" si="234"/>
        <v>0</v>
      </c>
      <c r="V279" s="53">
        <f t="shared" si="235"/>
        <v>0</v>
      </c>
      <c r="W279" s="53">
        <f t="shared" si="236"/>
        <v>0</v>
      </c>
    </row>
    <row r="280" spans="1:23">
      <c r="A280" s="48" t="s">
        <v>105</v>
      </c>
      <c r="B280" s="53">
        <v>0</v>
      </c>
      <c r="C280" s="53">
        <v>0</v>
      </c>
      <c r="D280" s="53">
        <v>0</v>
      </c>
      <c r="E280" s="53">
        <v>0</v>
      </c>
      <c r="F280" s="53">
        <v>0</v>
      </c>
      <c r="G280" s="53">
        <v>0</v>
      </c>
      <c r="H280" s="53">
        <v>0</v>
      </c>
      <c r="I280" s="53">
        <v>0</v>
      </c>
      <c r="J280" s="53">
        <v>0</v>
      </c>
      <c r="K280" s="31"/>
      <c r="L280" s="31"/>
      <c r="N280" s="48" t="s">
        <v>105</v>
      </c>
      <c r="O280" s="53">
        <f t="shared" si="237"/>
        <v>0</v>
      </c>
      <c r="P280" s="53">
        <f t="shared" si="229"/>
        <v>0</v>
      </c>
      <c r="Q280" s="53">
        <f t="shared" si="230"/>
        <v>0</v>
      </c>
      <c r="R280" s="53">
        <f t="shared" si="231"/>
        <v>0</v>
      </c>
      <c r="S280" s="53">
        <f t="shared" si="232"/>
        <v>0</v>
      </c>
      <c r="T280" s="53">
        <f t="shared" si="233"/>
        <v>0</v>
      </c>
      <c r="U280" s="53">
        <f t="shared" si="234"/>
        <v>0</v>
      </c>
      <c r="V280" s="53">
        <f t="shared" si="235"/>
        <v>0</v>
      </c>
      <c r="W280" s="53">
        <f t="shared" si="236"/>
        <v>0</v>
      </c>
    </row>
    <row r="281" spans="1:23">
      <c r="A281" s="48" t="s">
        <v>106</v>
      </c>
      <c r="B281" s="53">
        <v>0</v>
      </c>
      <c r="C281" s="53">
        <v>0</v>
      </c>
      <c r="D281" s="53">
        <v>0</v>
      </c>
      <c r="E281" s="53">
        <v>0</v>
      </c>
      <c r="F281" s="53">
        <v>0</v>
      </c>
      <c r="G281" s="53">
        <v>0</v>
      </c>
      <c r="H281" s="53">
        <v>0</v>
      </c>
      <c r="I281" s="53">
        <v>0</v>
      </c>
      <c r="J281" s="53">
        <v>0</v>
      </c>
      <c r="K281" s="31"/>
      <c r="L281" s="31"/>
      <c r="N281" s="48" t="s">
        <v>106</v>
      </c>
      <c r="O281" s="53">
        <f t="shared" si="237"/>
        <v>0</v>
      </c>
      <c r="P281" s="53">
        <f t="shared" si="229"/>
        <v>0</v>
      </c>
      <c r="Q281" s="53">
        <f t="shared" si="230"/>
        <v>0</v>
      </c>
      <c r="R281" s="53">
        <f t="shared" si="231"/>
        <v>0</v>
      </c>
      <c r="S281" s="53">
        <f t="shared" si="232"/>
        <v>0</v>
      </c>
      <c r="T281" s="53">
        <f t="shared" si="233"/>
        <v>0</v>
      </c>
      <c r="U281" s="53">
        <f t="shared" si="234"/>
        <v>0</v>
      </c>
      <c r="V281" s="53">
        <f t="shared" si="235"/>
        <v>0</v>
      </c>
      <c r="W281" s="53">
        <f t="shared" si="236"/>
        <v>0</v>
      </c>
    </row>
    <row r="282" spans="1:23">
      <c r="A282" s="48" t="s">
        <v>107</v>
      </c>
      <c r="B282" s="53">
        <v>0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53">
        <v>0</v>
      </c>
      <c r="K282" s="31"/>
      <c r="L282" s="31"/>
      <c r="N282" s="48" t="s">
        <v>107</v>
      </c>
      <c r="O282" s="53">
        <f t="shared" si="237"/>
        <v>0</v>
      </c>
      <c r="P282" s="53">
        <f t="shared" si="229"/>
        <v>0</v>
      </c>
      <c r="Q282" s="53">
        <f t="shared" si="230"/>
        <v>0</v>
      </c>
      <c r="R282" s="53">
        <f t="shared" si="231"/>
        <v>0</v>
      </c>
      <c r="S282" s="53">
        <f t="shared" si="232"/>
        <v>0</v>
      </c>
      <c r="T282" s="53">
        <f t="shared" si="233"/>
        <v>0</v>
      </c>
      <c r="U282" s="53">
        <f t="shared" si="234"/>
        <v>0</v>
      </c>
      <c r="V282" s="53">
        <f t="shared" si="235"/>
        <v>0</v>
      </c>
      <c r="W282" s="53">
        <f t="shared" si="236"/>
        <v>0</v>
      </c>
    </row>
    <row r="283" spans="1:23">
      <c r="A283" s="48" t="s">
        <v>108</v>
      </c>
      <c r="B283" s="53">
        <v>338</v>
      </c>
      <c r="C283" s="53">
        <v>390.53150684931506</v>
      </c>
      <c r="D283" s="53">
        <v>132.97808219178083</v>
      </c>
      <c r="E283" s="53">
        <v>82.043835616438358</v>
      </c>
      <c r="F283" s="53">
        <v>102.1041095890411</v>
      </c>
      <c r="G283" s="53">
        <v>73.405479452054792</v>
      </c>
      <c r="H283" s="53">
        <v>0</v>
      </c>
      <c r="I283" s="53">
        <v>0</v>
      </c>
      <c r="J283" s="53">
        <v>0</v>
      </c>
      <c r="K283" s="31"/>
      <c r="L283" s="31"/>
      <c r="N283" s="48" t="s">
        <v>108</v>
      </c>
      <c r="O283" s="53">
        <f t="shared" si="237"/>
        <v>123370</v>
      </c>
      <c r="P283" s="53">
        <f t="shared" si="229"/>
        <v>142544</v>
      </c>
      <c r="Q283" s="53">
        <f t="shared" si="230"/>
        <v>48537</v>
      </c>
      <c r="R283" s="53">
        <f t="shared" si="231"/>
        <v>29946</v>
      </c>
      <c r="S283" s="53">
        <f t="shared" si="232"/>
        <v>37268</v>
      </c>
      <c r="T283" s="53">
        <f t="shared" si="233"/>
        <v>26793</v>
      </c>
      <c r="U283" s="53">
        <f t="shared" si="234"/>
        <v>0</v>
      </c>
      <c r="V283" s="53">
        <f t="shared" si="235"/>
        <v>0</v>
      </c>
      <c r="W283" s="53">
        <f t="shared" si="236"/>
        <v>0</v>
      </c>
    </row>
    <row r="284" spans="1:23">
      <c r="A284" s="48" t="s">
        <v>109</v>
      </c>
      <c r="B284" s="53">
        <v>0</v>
      </c>
      <c r="C284" s="53">
        <v>0</v>
      </c>
      <c r="D284" s="53">
        <v>0</v>
      </c>
      <c r="E284" s="53">
        <v>0</v>
      </c>
      <c r="F284" s="53">
        <v>0</v>
      </c>
      <c r="G284" s="53">
        <v>0</v>
      </c>
      <c r="H284" s="53">
        <v>0</v>
      </c>
      <c r="I284" s="53">
        <v>0</v>
      </c>
      <c r="J284" s="53">
        <v>0</v>
      </c>
      <c r="K284" s="31"/>
      <c r="L284" s="31"/>
      <c r="N284" s="48" t="s">
        <v>109</v>
      </c>
      <c r="O284" s="53">
        <f t="shared" si="237"/>
        <v>0</v>
      </c>
      <c r="P284" s="53">
        <f t="shared" si="229"/>
        <v>0</v>
      </c>
      <c r="Q284" s="53">
        <f t="shared" si="230"/>
        <v>0</v>
      </c>
      <c r="R284" s="53">
        <f t="shared" si="231"/>
        <v>0</v>
      </c>
      <c r="S284" s="53">
        <f t="shared" si="232"/>
        <v>0</v>
      </c>
      <c r="T284" s="53">
        <f t="shared" si="233"/>
        <v>0</v>
      </c>
      <c r="U284" s="53">
        <f t="shared" si="234"/>
        <v>0</v>
      </c>
      <c r="V284" s="53">
        <f t="shared" si="235"/>
        <v>0</v>
      </c>
      <c r="W284" s="53">
        <f t="shared" si="236"/>
        <v>0</v>
      </c>
    </row>
    <row r="285" spans="1:23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31"/>
      <c r="L285" s="31"/>
      <c r="N285" s="52"/>
      <c r="O285" s="52"/>
      <c r="P285" s="52"/>
      <c r="Q285" s="52"/>
      <c r="R285" s="52"/>
      <c r="S285" s="52"/>
      <c r="T285" s="52"/>
      <c r="U285" s="52"/>
      <c r="V285" s="52"/>
      <c r="W285" s="52"/>
    </row>
    <row r="286" spans="1:23">
      <c r="A286" s="52"/>
      <c r="B286" s="52"/>
      <c r="C286" s="52"/>
      <c r="D286" s="52"/>
      <c r="E286" s="52"/>
      <c r="F286" s="52"/>
      <c r="G286" s="52"/>
      <c r="H286" s="52"/>
      <c r="I286" s="52"/>
      <c r="J286" s="33" t="s">
        <v>111</v>
      </c>
      <c r="K286" s="31"/>
      <c r="L286" s="31"/>
      <c r="N286" s="52"/>
      <c r="O286" s="52"/>
      <c r="P286" s="52"/>
      <c r="Q286" s="52"/>
      <c r="R286" s="52"/>
      <c r="S286" s="52"/>
      <c r="T286" s="52"/>
      <c r="U286" s="52"/>
      <c r="V286" s="52"/>
      <c r="W286" s="33" t="s">
        <v>111</v>
      </c>
    </row>
    <row r="287" spans="1:23">
      <c r="A287" s="46" t="s">
        <v>112</v>
      </c>
      <c r="B287" s="46" t="s">
        <v>113</v>
      </c>
      <c r="C287" s="46" t="s">
        <v>114</v>
      </c>
      <c r="D287" s="46" t="s">
        <v>15</v>
      </c>
      <c r="E287" s="46" t="s">
        <v>19</v>
      </c>
      <c r="F287" s="46" t="s">
        <v>16</v>
      </c>
      <c r="G287" s="46" t="s">
        <v>115</v>
      </c>
      <c r="H287" s="46" t="s">
        <v>116</v>
      </c>
      <c r="I287" s="46" t="s">
        <v>22</v>
      </c>
      <c r="J287" s="46" t="s">
        <v>117</v>
      </c>
      <c r="K287" s="31"/>
      <c r="L287" s="31"/>
      <c r="N287" s="46" t="s">
        <v>112</v>
      </c>
      <c r="O287" s="46" t="s">
        <v>113</v>
      </c>
      <c r="P287" s="46" t="s">
        <v>114</v>
      </c>
      <c r="Q287" s="46" t="s">
        <v>15</v>
      </c>
      <c r="R287" s="46" t="s">
        <v>19</v>
      </c>
      <c r="S287" s="46" t="s">
        <v>16</v>
      </c>
      <c r="T287" s="46" t="s">
        <v>115</v>
      </c>
      <c r="U287" s="46" t="s">
        <v>116</v>
      </c>
      <c r="V287" s="46" t="s">
        <v>22</v>
      </c>
      <c r="W287" s="46" t="s">
        <v>117</v>
      </c>
    </row>
    <row r="288" spans="1:23">
      <c r="A288" s="47" t="s">
        <v>129</v>
      </c>
      <c r="B288" s="53">
        <v>8787</v>
      </c>
      <c r="C288" s="53">
        <v>7342</v>
      </c>
      <c r="D288" s="53">
        <v>3839</v>
      </c>
      <c r="E288" s="53">
        <v>1304</v>
      </c>
      <c r="F288" s="53">
        <v>2134</v>
      </c>
      <c r="G288" s="53">
        <v>65</v>
      </c>
      <c r="H288" s="53">
        <v>0</v>
      </c>
      <c r="I288" s="53">
        <v>0</v>
      </c>
      <c r="J288" s="53">
        <v>0</v>
      </c>
      <c r="K288" s="31"/>
      <c r="L288" s="37">
        <v>7342</v>
      </c>
      <c r="N288" s="47" t="s">
        <v>129</v>
      </c>
      <c r="O288" s="53">
        <f>B288*365</f>
        <v>3207255</v>
      </c>
      <c r="P288" s="53">
        <f t="shared" ref="P288:W288" si="238">C288*365</f>
        <v>2679830</v>
      </c>
      <c r="Q288" s="53">
        <f t="shared" si="238"/>
        <v>1401235</v>
      </c>
      <c r="R288" s="53">
        <f t="shared" si="238"/>
        <v>475960</v>
      </c>
      <c r="S288" s="53">
        <f t="shared" si="238"/>
        <v>778910</v>
      </c>
      <c r="T288" s="53">
        <f t="shared" si="238"/>
        <v>23725</v>
      </c>
      <c r="U288" s="53">
        <f t="shared" si="238"/>
        <v>0</v>
      </c>
      <c r="V288" s="53">
        <f t="shared" si="238"/>
        <v>0</v>
      </c>
      <c r="W288" s="53">
        <f t="shared" si="238"/>
        <v>0</v>
      </c>
    </row>
    <row r="289" spans="1:23">
      <c r="A289" s="54" t="s">
        <v>99</v>
      </c>
      <c r="B289" s="53">
        <v>5556</v>
      </c>
      <c r="C289" s="53">
        <v>5288</v>
      </c>
      <c r="D289" s="53">
        <v>2908</v>
      </c>
      <c r="E289" s="53">
        <v>826</v>
      </c>
      <c r="F289" s="53">
        <v>1525</v>
      </c>
      <c r="G289" s="53">
        <v>29</v>
      </c>
      <c r="H289" s="53">
        <v>0</v>
      </c>
      <c r="I289" s="53">
        <v>0</v>
      </c>
      <c r="J289" s="53">
        <v>0</v>
      </c>
      <c r="K289" s="31"/>
      <c r="L289" s="31"/>
      <c r="N289" s="54" t="s">
        <v>99</v>
      </c>
      <c r="O289" s="53">
        <f t="shared" ref="O289:O299" si="239">B289*365</f>
        <v>2027940</v>
      </c>
      <c r="P289" s="53">
        <f t="shared" ref="P289:P299" si="240">C289*365</f>
        <v>1930120</v>
      </c>
      <c r="Q289" s="53">
        <f t="shared" ref="Q289:Q299" si="241">D289*365</f>
        <v>1061420</v>
      </c>
      <c r="R289" s="53">
        <f t="shared" ref="R289:R299" si="242">E289*365</f>
        <v>301490</v>
      </c>
      <c r="S289" s="53">
        <f t="shared" ref="S289:S299" si="243">F289*365</f>
        <v>556625</v>
      </c>
      <c r="T289" s="53">
        <f t="shared" ref="T289:T299" si="244">G289*365</f>
        <v>10585</v>
      </c>
      <c r="U289" s="53">
        <f t="shared" ref="U289:U299" si="245">H289*365</f>
        <v>0</v>
      </c>
      <c r="V289" s="53">
        <f t="shared" ref="V289:V299" si="246">I289*365</f>
        <v>0</v>
      </c>
      <c r="W289" s="53">
        <f t="shared" ref="W289:W299" si="247">J289*365</f>
        <v>0</v>
      </c>
    </row>
    <row r="290" spans="1:23">
      <c r="A290" s="54" t="s">
        <v>100</v>
      </c>
      <c r="B290" s="53">
        <v>2788</v>
      </c>
      <c r="C290" s="53">
        <v>1403</v>
      </c>
      <c r="D290" s="53">
        <v>520</v>
      </c>
      <c r="E290" s="53">
        <v>350</v>
      </c>
      <c r="F290" s="53">
        <v>497</v>
      </c>
      <c r="G290" s="53">
        <v>36</v>
      </c>
      <c r="H290" s="53">
        <v>0</v>
      </c>
      <c r="I290" s="53">
        <v>0</v>
      </c>
      <c r="J290" s="53">
        <v>0</v>
      </c>
      <c r="K290" s="31"/>
      <c r="L290" s="31"/>
      <c r="N290" s="54" t="s">
        <v>100</v>
      </c>
      <c r="O290" s="53">
        <f t="shared" si="239"/>
        <v>1017620</v>
      </c>
      <c r="P290" s="53">
        <f t="shared" si="240"/>
        <v>512095</v>
      </c>
      <c r="Q290" s="53">
        <f t="shared" si="241"/>
        <v>189800</v>
      </c>
      <c r="R290" s="53">
        <f t="shared" si="242"/>
        <v>127750</v>
      </c>
      <c r="S290" s="53">
        <f t="shared" si="243"/>
        <v>181405</v>
      </c>
      <c r="T290" s="53">
        <f t="shared" si="244"/>
        <v>13140</v>
      </c>
      <c r="U290" s="53">
        <f t="shared" si="245"/>
        <v>0</v>
      </c>
      <c r="V290" s="53">
        <f t="shared" si="246"/>
        <v>0</v>
      </c>
      <c r="W290" s="53">
        <f t="shared" si="247"/>
        <v>0</v>
      </c>
    </row>
    <row r="291" spans="1:23">
      <c r="A291" s="54" t="s">
        <v>101</v>
      </c>
      <c r="B291" s="53">
        <v>0</v>
      </c>
      <c r="C291" s="53">
        <v>0</v>
      </c>
      <c r="D291" s="53">
        <v>0</v>
      </c>
      <c r="E291" s="53">
        <v>0</v>
      </c>
      <c r="F291" s="53">
        <v>0</v>
      </c>
      <c r="G291" s="53">
        <v>0</v>
      </c>
      <c r="H291" s="53">
        <v>0</v>
      </c>
      <c r="I291" s="53">
        <v>0</v>
      </c>
      <c r="J291" s="53">
        <v>0</v>
      </c>
      <c r="K291" s="31"/>
      <c r="L291" s="31"/>
      <c r="N291" s="54" t="s">
        <v>101</v>
      </c>
      <c r="O291" s="53">
        <f t="shared" si="239"/>
        <v>0</v>
      </c>
      <c r="P291" s="53">
        <f t="shared" si="240"/>
        <v>0</v>
      </c>
      <c r="Q291" s="53">
        <f t="shared" si="241"/>
        <v>0</v>
      </c>
      <c r="R291" s="53">
        <f t="shared" si="242"/>
        <v>0</v>
      </c>
      <c r="S291" s="53">
        <f t="shared" si="243"/>
        <v>0</v>
      </c>
      <c r="T291" s="53">
        <f t="shared" si="244"/>
        <v>0</v>
      </c>
      <c r="U291" s="53">
        <f t="shared" si="245"/>
        <v>0</v>
      </c>
      <c r="V291" s="53">
        <f t="shared" si="246"/>
        <v>0</v>
      </c>
      <c r="W291" s="53">
        <f t="shared" si="247"/>
        <v>0</v>
      </c>
    </row>
    <row r="292" spans="1:23">
      <c r="A292" s="54" t="s">
        <v>102</v>
      </c>
      <c r="B292" s="53">
        <v>0</v>
      </c>
      <c r="C292" s="53">
        <v>0</v>
      </c>
      <c r="D292" s="53">
        <v>0</v>
      </c>
      <c r="E292" s="53">
        <v>0</v>
      </c>
      <c r="F292" s="53">
        <v>0</v>
      </c>
      <c r="G292" s="53">
        <v>0</v>
      </c>
      <c r="H292" s="53">
        <v>0</v>
      </c>
      <c r="I292" s="53">
        <v>0</v>
      </c>
      <c r="J292" s="53">
        <v>0</v>
      </c>
      <c r="K292" s="31"/>
      <c r="L292" s="31"/>
      <c r="N292" s="54" t="s">
        <v>102</v>
      </c>
      <c r="O292" s="53">
        <f t="shared" si="239"/>
        <v>0</v>
      </c>
      <c r="P292" s="53">
        <f t="shared" si="240"/>
        <v>0</v>
      </c>
      <c r="Q292" s="53">
        <f t="shared" si="241"/>
        <v>0</v>
      </c>
      <c r="R292" s="53">
        <f t="shared" si="242"/>
        <v>0</v>
      </c>
      <c r="S292" s="53">
        <f t="shared" si="243"/>
        <v>0</v>
      </c>
      <c r="T292" s="53">
        <f t="shared" si="244"/>
        <v>0</v>
      </c>
      <c r="U292" s="53">
        <f t="shared" si="245"/>
        <v>0</v>
      </c>
      <c r="V292" s="53">
        <f t="shared" si="246"/>
        <v>0</v>
      </c>
      <c r="W292" s="53">
        <f t="shared" si="247"/>
        <v>0</v>
      </c>
    </row>
    <row r="293" spans="1:23">
      <c r="A293" s="54" t="s">
        <v>103</v>
      </c>
      <c r="B293" s="53">
        <v>0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53">
        <v>0</v>
      </c>
      <c r="K293" s="31"/>
      <c r="L293" s="31"/>
      <c r="N293" s="54" t="s">
        <v>103</v>
      </c>
      <c r="O293" s="53">
        <f t="shared" si="239"/>
        <v>0</v>
      </c>
      <c r="P293" s="53">
        <f t="shared" si="240"/>
        <v>0</v>
      </c>
      <c r="Q293" s="53">
        <f t="shared" si="241"/>
        <v>0</v>
      </c>
      <c r="R293" s="53">
        <f t="shared" si="242"/>
        <v>0</v>
      </c>
      <c r="S293" s="53">
        <f t="shared" si="243"/>
        <v>0</v>
      </c>
      <c r="T293" s="53">
        <f t="shared" si="244"/>
        <v>0</v>
      </c>
      <c r="U293" s="53">
        <f t="shared" si="245"/>
        <v>0</v>
      </c>
      <c r="V293" s="53">
        <f t="shared" si="246"/>
        <v>0</v>
      </c>
      <c r="W293" s="53">
        <f t="shared" si="247"/>
        <v>0</v>
      </c>
    </row>
    <row r="294" spans="1:23">
      <c r="A294" s="54" t="s">
        <v>104</v>
      </c>
      <c r="B294" s="53">
        <v>0</v>
      </c>
      <c r="C294" s="53">
        <v>0</v>
      </c>
      <c r="D294" s="53">
        <v>0</v>
      </c>
      <c r="E294" s="53">
        <v>0</v>
      </c>
      <c r="F294" s="53">
        <v>0</v>
      </c>
      <c r="G294" s="53">
        <v>0</v>
      </c>
      <c r="H294" s="53">
        <v>0</v>
      </c>
      <c r="I294" s="53">
        <v>0</v>
      </c>
      <c r="J294" s="53">
        <v>0</v>
      </c>
      <c r="K294" s="31"/>
      <c r="L294" s="31"/>
      <c r="N294" s="54" t="s">
        <v>104</v>
      </c>
      <c r="O294" s="53">
        <f t="shared" si="239"/>
        <v>0</v>
      </c>
      <c r="P294" s="53">
        <f t="shared" si="240"/>
        <v>0</v>
      </c>
      <c r="Q294" s="53">
        <f t="shared" si="241"/>
        <v>0</v>
      </c>
      <c r="R294" s="53">
        <f t="shared" si="242"/>
        <v>0</v>
      </c>
      <c r="S294" s="53">
        <f t="shared" si="243"/>
        <v>0</v>
      </c>
      <c r="T294" s="53">
        <f t="shared" si="244"/>
        <v>0</v>
      </c>
      <c r="U294" s="53">
        <f t="shared" si="245"/>
        <v>0</v>
      </c>
      <c r="V294" s="53">
        <f t="shared" si="246"/>
        <v>0</v>
      </c>
      <c r="W294" s="53">
        <f t="shared" si="247"/>
        <v>0</v>
      </c>
    </row>
    <row r="295" spans="1:23">
      <c r="A295" s="54" t="s">
        <v>105</v>
      </c>
      <c r="B295" s="53">
        <v>0</v>
      </c>
      <c r="C295" s="53">
        <v>0</v>
      </c>
      <c r="D295" s="53">
        <v>0</v>
      </c>
      <c r="E295" s="53">
        <v>0</v>
      </c>
      <c r="F295" s="53">
        <v>0</v>
      </c>
      <c r="G295" s="53">
        <v>0</v>
      </c>
      <c r="H295" s="53">
        <v>0</v>
      </c>
      <c r="I295" s="53">
        <v>0</v>
      </c>
      <c r="J295" s="53">
        <v>0</v>
      </c>
      <c r="K295" s="31"/>
      <c r="L295" s="31"/>
      <c r="N295" s="54" t="s">
        <v>105</v>
      </c>
      <c r="O295" s="53">
        <f t="shared" si="239"/>
        <v>0</v>
      </c>
      <c r="P295" s="53">
        <f t="shared" si="240"/>
        <v>0</v>
      </c>
      <c r="Q295" s="53">
        <f t="shared" si="241"/>
        <v>0</v>
      </c>
      <c r="R295" s="53">
        <f t="shared" si="242"/>
        <v>0</v>
      </c>
      <c r="S295" s="53">
        <f t="shared" si="243"/>
        <v>0</v>
      </c>
      <c r="T295" s="53">
        <f t="shared" si="244"/>
        <v>0</v>
      </c>
      <c r="U295" s="53">
        <f t="shared" si="245"/>
        <v>0</v>
      </c>
      <c r="V295" s="53">
        <f t="shared" si="246"/>
        <v>0</v>
      </c>
      <c r="W295" s="53">
        <f t="shared" si="247"/>
        <v>0</v>
      </c>
    </row>
    <row r="296" spans="1:23">
      <c r="A296" s="54" t="s">
        <v>106</v>
      </c>
      <c r="B296" s="53">
        <v>0</v>
      </c>
      <c r="C296" s="53">
        <v>0</v>
      </c>
      <c r="D296" s="53">
        <v>0</v>
      </c>
      <c r="E296" s="53">
        <v>0</v>
      </c>
      <c r="F296" s="53">
        <v>0</v>
      </c>
      <c r="G296" s="53">
        <v>0</v>
      </c>
      <c r="H296" s="53">
        <v>0</v>
      </c>
      <c r="I296" s="53">
        <v>0</v>
      </c>
      <c r="J296" s="53">
        <v>0</v>
      </c>
      <c r="K296" s="31"/>
      <c r="L296" s="31"/>
      <c r="N296" s="54" t="s">
        <v>106</v>
      </c>
      <c r="O296" s="53">
        <f t="shared" si="239"/>
        <v>0</v>
      </c>
      <c r="P296" s="53">
        <f t="shared" si="240"/>
        <v>0</v>
      </c>
      <c r="Q296" s="53">
        <f t="shared" si="241"/>
        <v>0</v>
      </c>
      <c r="R296" s="53">
        <f t="shared" si="242"/>
        <v>0</v>
      </c>
      <c r="S296" s="53">
        <f t="shared" si="243"/>
        <v>0</v>
      </c>
      <c r="T296" s="53">
        <f t="shared" si="244"/>
        <v>0</v>
      </c>
      <c r="U296" s="53">
        <f t="shared" si="245"/>
        <v>0</v>
      </c>
      <c r="V296" s="53">
        <f t="shared" si="246"/>
        <v>0</v>
      </c>
      <c r="W296" s="53">
        <f t="shared" si="247"/>
        <v>0</v>
      </c>
    </row>
    <row r="297" spans="1:23">
      <c r="A297" s="54" t="s">
        <v>107</v>
      </c>
      <c r="B297" s="53">
        <v>0</v>
      </c>
      <c r="C297" s="53">
        <v>0</v>
      </c>
      <c r="D297" s="53">
        <v>0</v>
      </c>
      <c r="E297" s="53">
        <v>0</v>
      </c>
      <c r="F297" s="53">
        <v>0</v>
      </c>
      <c r="G297" s="53">
        <v>0</v>
      </c>
      <c r="H297" s="53">
        <v>0</v>
      </c>
      <c r="I297" s="53">
        <v>0</v>
      </c>
      <c r="J297" s="53">
        <v>0</v>
      </c>
      <c r="K297" s="31"/>
      <c r="L297" s="31"/>
      <c r="N297" s="54" t="s">
        <v>107</v>
      </c>
      <c r="O297" s="53">
        <f t="shared" si="239"/>
        <v>0</v>
      </c>
      <c r="P297" s="53">
        <f t="shared" si="240"/>
        <v>0</v>
      </c>
      <c r="Q297" s="53">
        <f t="shared" si="241"/>
        <v>0</v>
      </c>
      <c r="R297" s="53">
        <f t="shared" si="242"/>
        <v>0</v>
      </c>
      <c r="S297" s="53">
        <f t="shared" si="243"/>
        <v>0</v>
      </c>
      <c r="T297" s="53">
        <f t="shared" si="244"/>
        <v>0</v>
      </c>
      <c r="U297" s="53">
        <f t="shared" si="245"/>
        <v>0</v>
      </c>
      <c r="V297" s="53">
        <f t="shared" si="246"/>
        <v>0</v>
      </c>
      <c r="W297" s="53">
        <f t="shared" si="247"/>
        <v>0</v>
      </c>
    </row>
    <row r="298" spans="1:23">
      <c r="A298" s="54" t="s">
        <v>108</v>
      </c>
      <c r="B298" s="53">
        <v>443</v>
      </c>
      <c r="C298" s="53">
        <v>652</v>
      </c>
      <c r="D298" s="53">
        <v>411</v>
      </c>
      <c r="E298" s="53">
        <v>128</v>
      </c>
      <c r="F298" s="53">
        <v>113</v>
      </c>
      <c r="G298" s="53">
        <v>0</v>
      </c>
      <c r="H298" s="53">
        <v>0</v>
      </c>
      <c r="I298" s="53">
        <v>0</v>
      </c>
      <c r="J298" s="53">
        <v>0</v>
      </c>
      <c r="K298" s="31"/>
      <c r="L298" s="31"/>
      <c r="N298" s="54" t="s">
        <v>108</v>
      </c>
      <c r="O298" s="53">
        <f t="shared" si="239"/>
        <v>161695</v>
      </c>
      <c r="P298" s="53">
        <f t="shared" si="240"/>
        <v>237980</v>
      </c>
      <c r="Q298" s="53">
        <f t="shared" si="241"/>
        <v>150015</v>
      </c>
      <c r="R298" s="53">
        <f t="shared" si="242"/>
        <v>46720</v>
      </c>
      <c r="S298" s="53">
        <f t="shared" si="243"/>
        <v>41245</v>
      </c>
      <c r="T298" s="53">
        <f t="shared" si="244"/>
        <v>0</v>
      </c>
      <c r="U298" s="53">
        <f t="shared" si="245"/>
        <v>0</v>
      </c>
      <c r="V298" s="53">
        <f t="shared" si="246"/>
        <v>0</v>
      </c>
      <c r="W298" s="53">
        <f t="shared" si="247"/>
        <v>0</v>
      </c>
    </row>
    <row r="299" spans="1:23">
      <c r="A299" s="54" t="s">
        <v>109</v>
      </c>
      <c r="B299" s="53">
        <v>0</v>
      </c>
      <c r="C299" s="53">
        <v>0</v>
      </c>
      <c r="D299" s="53">
        <v>0</v>
      </c>
      <c r="E299" s="53">
        <v>0</v>
      </c>
      <c r="F299" s="53">
        <v>0</v>
      </c>
      <c r="G299" s="53">
        <v>0</v>
      </c>
      <c r="H299" s="53">
        <v>0</v>
      </c>
      <c r="I299" s="53">
        <v>0</v>
      </c>
      <c r="J299" s="53">
        <v>0</v>
      </c>
      <c r="K299" s="31"/>
      <c r="L299" s="31"/>
      <c r="N299" s="54" t="s">
        <v>109</v>
      </c>
      <c r="O299" s="53">
        <f t="shared" si="239"/>
        <v>0</v>
      </c>
      <c r="P299" s="53">
        <f t="shared" si="240"/>
        <v>0</v>
      </c>
      <c r="Q299" s="53">
        <f t="shared" si="241"/>
        <v>0</v>
      </c>
      <c r="R299" s="53">
        <f t="shared" si="242"/>
        <v>0</v>
      </c>
      <c r="S299" s="53">
        <f t="shared" si="243"/>
        <v>0</v>
      </c>
      <c r="T299" s="53">
        <f t="shared" si="244"/>
        <v>0</v>
      </c>
      <c r="U299" s="53">
        <f t="shared" si="245"/>
        <v>0</v>
      </c>
      <c r="V299" s="53">
        <f t="shared" si="246"/>
        <v>0</v>
      </c>
      <c r="W299" s="53">
        <f t="shared" si="247"/>
        <v>0</v>
      </c>
    </row>
    <row r="308" spans="14:23">
      <c r="N308" s="46" t="s">
        <v>112</v>
      </c>
      <c r="O308" s="46" t="s">
        <v>113</v>
      </c>
      <c r="P308" s="46" t="s">
        <v>114</v>
      </c>
      <c r="Q308" s="46" t="s">
        <v>15</v>
      </c>
      <c r="R308" s="46" t="s">
        <v>19</v>
      </c>
      <c r="S308" s="46" t="s">
        <v>16</v>
      </c>
      <c r="T308" s="46" t="s">
        <v>115</v>
      </c>
      <c r="U308" s="46" t="s">
        <v>116</v>
      </c>
      <c r="V308" s="46" t="s">
        <v>22</v>
      </c>
      <c r="W308" s="46" t="s">
        <v>117</v>
      </c>
    </row>
    <row r="309" spans="14:23">
      <c r="N309" s="47" t="s">
        <v>129</v>
      </c>
      <c r="O309" s="53"/>
      <c r="P309" s="53">
        <f>SUM(Q309:V309)</f>
        <v>197525.26575342464</v>
      </c>
      <c r="Q309" s="53">
        <f>SUM(Q310:Q320)</f>
        <v>116336.37534246575</v>
      </c>
      <c r="R309" s="53">
        <f t="shared" ref="R309:V309" si="248">SUM(R310:R320)</f>
        <v>50221.534246575342</v>
      </c>
      <c r="S309" s="53">
        <f t="shared" si="248"/>
        <v>27073.23835616438</v>
      </c>
      <c r="T309" s="53">
        <f t="shared" si="248"/>
        <v>3888.5561643835617</v>
      </c>
      <c r="U309" s="53">
        <f t="shared" si="248"/>
        <v>5.5616438356164375</v>
      </c>
      <c r="V309" s="53">
        <f t="shared" si="248"/>
        <v>0</v>
      </c>
      <c r="W309" s="53"/>
    </row>
    <row r="310" spans="14:23">
      <c r="N310" s="54" t="s">
        <v>99</v>
      </c>
      <c r="O310" s="53"/>
      <c r="P310" s="53">
        <f>SUM(Q310:V310)</f>
        <v>132078.07397260275</v>
      </c>
      <c r="Q310" s="53">
        <f t="shared" ref="Q310:Q320" si="249">D289+D274+D259+D244+D229+D214+D199+D184+D170+D155+D140+D125+D110+D95+D80+D65+D50+D35+D20</f>
        <v>79354.252054794517</v>
      </c>
      <c r="R310" s="53">
        <f t="shared" ref="R310:R320" si="250">E289+E274+E259+E244+E229+E214+E199+E184+E170+E155+E140+E125+E110+E95+E80+E65+E50+E35+E20</f>
        <v>30941.734246575343</v>
      </c>
      <c r="S310" s="53">
        <f t="shared" ref="S310:S320" si="251">F289+F274+F259+F244+F229+F214+F199+F184+F170+F155+F140+F125+F110+F95+F80+F65+F50+F35+F20</f>
        <v>18649.531506849315</v>
      </c>
      <c r="T310" s="53">
        <f t="shared" ref="T310:T320" si="252">G289+G274+G259+G244+G229+G214+G199+G184+G170+G155+G140+G125+G110+G95+G80+G65+G50+G35+G20</f>
        <v>3126.9945205479453</v>
      </c>
      <c r="U310" s="53">
        <f t="shared" ref="U310:U320" si="253">H289+H274+H259+H244+H229+H214+H199+H184+H170+H155+H140+H125+H110+H95+H80+H65+H50+H35+H20</f>
        <v>5.5616438356164375</v>
      </c>
      <c r="V310" s="53">
        <f t="shared" ref="V310:V320" si="254">I289+I274+I259+I244+I229+I214+I199+I184+I170+I155+I140+I125+I110+I95+I80+I65+I50+I35+I20</f>
        <v>0</v>
      </c>
      <c r="W310" s="53"/>
    </row>
    <row r="311" spans="14:23">
      <c r="N311" s="54" t="s">
        <v>100</v>
      </c>
      <c r="O311" s="53"/>
      <c r="P311" s="53">
        <f t="shared" ref="P311:P320" si="255">SUM(Q311:V311)</f>
        <v>36251.471232876705</v>
      </c>
      <c r="Q311" s="53">
        <f t="shared" si="249"/>
        <v>22380.161643835614</v>
      </c>
      <c r="R311" s="53">
        <f t="shared" si="250"/>
        <v>7844.6164383561645</v>
      </c>
      <c r="S311" s="53">
        <f t="shared" si="251"/>
        <v>5338.5369863013702</v>
      </c>
      <c r="T311" s="53">
        <f t="shared" si="252"/>
        <v>688.15616438356176</v>
      </c>
      <c r="U311" s="53">
        <f t="shared" si="253"/>
        <v>0</v>
      </c>
      <c r="V311" s="53">
        <f t="shared" si="254"/>
        <v>0</v>
      </c>
      <c r="W311" s="53"/>
    </row>
    <row r="312" spans="14:23">
      <c r="N312" s="54" t="s">
        <v>101</v>
      </c>
      <c r="O312" s="53"/>
      <c r="P312" s="53">
        <f t="shared" si="255"/>
        <v>4204</v>
      </c>
      <c r="Q312" s="53">
        <f t="shared" si="249"/>
        <v>3387</v>
      </c>
      <c r="R312" s="53">
        <f t="shared" si="250"/>
        <v>817</v>
      </c>
      <c r="S312" s="53">
        <f t="shared" si="251"/>
        <v>0</v>
      </c>
      <c r="T312" s="53">
        <f t="shared" si="252"/>
        <v>0</v>
      </c>
      <c r="U312" s="53">
        <f t="shared" si="253"/>
        <v>0</v>
      </c>
      <c r="V312" s="53">
        <f t="shared" si="254"/>
        <v>0</v>
      </c>
      <c r="W312" s="53"/>
    </row>
    <row r="313" spans="14:23">
      <c r="N313" s="54" t="s">
        <v>102</v>
      </c>
      <c r="O313" s="53"/>
      <c r="P313" s="53">
        <f t="shared" si="255"/>
        <v>89</v>
      </c>
      <c r="Q313" s="53">
        <f t="shared" si="249"/>
        <v>57</v>
      </c>
      <c r="R313" s="53">
        <f t="shared" si="250"/>
        <v>32</v>
      </c>
      <c r="S313" s="53">
        <f t="shared" si="251"/>
        <v>0</v>
      </c>
      <c r="T313" s="53">
        <f t="shared" si="252"/>
        <v>0</v>
      </c>
      <c r="U313" s="53">
        <f t="shared" si="253"/>
        <v>0</v>
      </c>
      <c r="V313" s="53">
        <f t="shared" si="254"/>
        <v>0</v>
      </c>
      <c r="W313" s="53"/>
    </row>
    <row r="314" spans="14:23">
      <c r="N314" s="54" t="s">
        <v>103</v>
      </c>
      <c r="O314" s="53"/>
      <c r="P314" s="53">
        <f t="shared" si="255"/>
        <v>1247</v>
      </c>
      <c r="Q314" s="53">
        <f t="shared" si="249"/>
        <v>1017</v>
      </c>
      <c r="R314" s="53">
        <f t="shared" si="250"/>
        <v>230</v>
      </c>
      <c r="S314" s="53">
        <f t="shared" si="251"/>
        <v>0</v>
      </c>
      <c r="T314" s="53">
        <f t="shared" si="252"/>
        <v>0</v>
      </c>
      <c r="U314" s="53">
        <f t="shared" si="253"/>
        <v>0</v>
      </c>
      <c r="V314" s="53">
        <f t="shared" si="254"/>
        <v>0</v>
      </c>
      <c r="W314" s="53"/>
    </row>
    <row r="315" spans="14:23">
      <c r="N315" s="54" t="s">
        <v>104</v>
      </c>
      <c r="O315" s="53"/>
      <c r="P315" s="53">
        <f t="shared" si="255"/>
        <v>589</v>
      </c>
      <c r="Q315" s="53">
        <f t="shared" si="249"/>
        <v>496</v>
      </c>
      <c r="R315" s="53">
        <f t="shared" si="250"/>
        <v>93</v>
      </c>
      <c r="S315" s="53">
        <f t="shared" si="251"/>
        <v>0</v>
      </c>
      <c r="T315" s="53">
        <f t="shared" si="252"/>
        <v>0</v>
      </c>
      <c r="U315" s="53">
        <f t="shared" si="253"/>
        <v>0</v>
      </c>
      <c r="V315" s="53">
        <f t="shared" si="254"/>
        <v>0</v>
      </c>
      <c r="W315" s="53"/>
    </row>
    <row r="316" spans="14:23">
      <c r="N316" s="54" t="s">
        <v>105</v>
      </c>
      <c r="O316" s="53"/>
      <c r="P316" s="53">
        <f t="shared" si="255"/>
        <v>6425.8657534246577</v>
      </c>
      <c r="Q316" s="53">
        <f t="shared" si="249"/>
        <v>1583.0630136986301</v>
      </c>
      <c r="R316" s="53">
        <f t="shared" si="250"/>
        <v>3940.5397260273971</v>
      </c>
      <c r="S316" s="53">
        <f t="shared" si="251"/>
        <v>902.26301369863017</v>
      </c>
      <c r="T316" s="53">
        <f t="shared" si="252"/>
        <v>0</v>
      </c>
      <c r="U316" s="53">
        <f t="shared" si="253"/>
        <v>0</v>
      </c>
      <c r="V316" s="53">
        <f t="shared" si="254"/>
        <v>0</v>
      </c>
      <c r="W316" s="53"/>
    </row>
    <row r="317" spans="14:23">
      <c r="N317" s="54" t="s">
        <v>106</v>
      </c>
      <c r="O317" s="53"/>
      <c r="P317" s="53">
        <f t="shared" si="255"/>
        <v>3382.5780821917806</v>
      </c>
      <c r="Q317" s="53">
        <f t="shared" si="249"/>
        <v>1283.7397260273972</v>
      </c>
      <c r="R317" s="53">
        <f t="shared" si="250"/>
        <v>1842.6082191780822</v>
      </c>
      <c r="S317" s="53">
        <f t="shared" si="251"/>
        <v>256.23013698630137</v>
      </c>
      <c r="T317" s="53">
        <f t="shared" si="252"/>
        <v>0</v>
      </c>
      <c r="U317" s="53">
        <f t="shared" si="253"/>
        <v>0</v>
      </c>
      <c r="V317" s="53">
        <f t="shared" si="254"/>
        <v>0</v>
      </c>
      <c r="W317" s="53"/>
    </row>
    <row r="318" spans="14:23">
      <c r="N318" s="54" t="s">
        <v>107</v>
      </c>
      <c r="O318" s="53"/>
      <c r="P318" s="53">
        <f t="shared" si="255"/>
        <v>5219.6684931506852</v>
      </c>
      <c r="Q318" s="53">
        <f t="shared" si="249"/>
        <v>2781.9232876712331</v>
      </c>
      <c r="R318" s="53">
        <f t="shared" si="250"/>
        <v>1800.6438356164383</v>
      </c>
      <c r="S318" s="53">
        <f t="shared" si="251"/>
        <v>637.1013698630137</v>
      </c>
      <c r="T318" s="53">
        <f t="shared" si="252"/>
        <v>0</v>
      </c>
      <c r="U318" s="53">
        <f t="shared" si="253"/>
        <v>0</v>
      </c>
      <c r="V318" s="53">
        <f t="shared" si="254"/>
        <v>0</v>
      </c>
      <c r="W318" s="53"/>
    </row>
    <row r="319" spans="14:23">
      <c r="N319" s="54" t="s">
        <v>108</v>
      </c>
      <c r="O319" s="53"/>
      <c r="P319" s="53">
        <f t="shared" si="255"/>
        <v>7005.2602739726017</v>
      </c>
      <c r="Q319" s="53">
        <f t="shared" si="249"/>
        <v>3139.7698630136983</v>
      </c>
      <c r="R319" s="53">
        <f t="shared" si="250"/>
        <v>2507.5753424657532</v>
      </c>
      <c r="S319" s="53">
        <f t="shared" si="251"/>
        <v>1284.5095890410958</v>
      </c>
      <c r="T319" s="53">
        <f t="shared" si="252"/>
        <v>73.405479452054792</v>
      </c>
      <c r="U319" s="53">
        <f t="shared" si="253"/>
        <v>0</v>
      </c>
      <c r="V319" s="53">
        <f t="shared" si="254"/>
        <v>0</v>
      </c>
      <c r="W319" s="53"/>
    </row>
    <row r="320" spans="14:23">
      <c r="N320" s="54" t="s">
        <v>109</v>
      </c>
      <c r="O320" s="53"/>
      <c r="P320" s="53">
        <f t="shared" si="255"/>
        <v>1033.3479452054794</v>
      </c>
      <c r="Q320" s="53">
        <f t="shared" si="249"/>
        <v>856.46575342465758</v>
      </c>
      <c r="R320" s="53">
        <f t="shared" si="250"/>
        <v>171.81643835616438</v>
      </c>
      <c r="S320" s="53">
        <f t="shared" si="251"/>
        <v>5.065753424657534</v>
      </c>
      <c r="T320" s="53">
        <f t="shared" si="252"/>
        <v>0</v>
      </c>
      <c r="U320" s="53">
        <f t="shared" si="253"/>
        <v>0</v>
      </c>
      <c r="V320" s="53">
        <f t="shared" si="254"/>
        <v>0</v>
      </c>
      <c r="W320" s="53"/>
    </row>
    <row r="508" spans="1:10" ht="17.25" thickBo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</row>
    <row r="509" spans="1:10">
      <c r="A509" s="34" t="s">
        <v>112</v>
      </c>
      <c r="B509" s="49"/>
      <c r="C509" s="35" t="s">
        <v>14</v>
      </c>
      <c r="D509" s="35" t="s">
        <v>15</v>
      </c>
      <c r="E509" s="35" t="s">
        <v>19</v>
      </c>
      <c r="F509" s="35" t="s">
        <v>16</v>
      </c>
      <c r="G509" s="35" t="s">
        <v>115</v>
      </c>
      <c r="H509" s="35" t="s">
        <v>116</v>
      </c>
      <c r="I509" s="35" t="s">
        <v>22</v>
      </c>
      <c r="J509" s="36" t="s">
        <v>117</v>
      </c>
    </row>
    <row r="510" spans="1:10">
      <c r="A510" s="39">
        <v>2006</v>
      </c>
      <c r="B510" s="50"/>
      <c r="C510" s="40">
        <v>3501</v>
      </c>
      <c r="D510" s="40">
        <v>1988</v>
      </c>
      <c r="E510" s="40">
        <v>710</v>
      </c>
      <c r="F510" s="40">
        <v>797</v>
      </c>
      <c r="G510" s="40">
        <v>6</v>
      </c>
      <c r="H510" s="40"/>
      <c r="I510" s="40"/>
      <c r="J510" s="41"/>
    </row>
    <row r="511" spans="1:10">
      <c r="A511" s="39">
        <v>2005</v>
      </c>
      <c r="B511" s="50"/>
      <c r="C511" s="40">
        <v>3196</v>
      </c>
      <c r="D511" s="40">
        <v>1778</v>
      </c>
      <c r="E511" s="40">
        <v>637</v>
      </c>
      <c r="F511" s="40">
        <v>775</v>
      </c>
      <c r="G511" s="40">
        <v>6</v>
      </c>
      <c r="H511" s="40"/>
      <c r="I511" s="40"/>
      <c r="J511" s="41"/>
    </row>
    <row r="512" spans="1:10">
      <c r="A512" s="39">
        <v>2004</v>
      </c>
      <c r="B512" s="50"/>
      <c r="C512" s="40">
        <v>3072</v>
      </c>
      <c r="D512" s="40">
        <v>1744</v>
      </c>
      <c r="E512" s="40">
        <v>464</v>
      </c>
      <c r="F512" s="40">
        <v>344</v>
      </c>
      <c r="G512" s="40">
        <v>518</v>
      </c>
      <c r="H512" s="40">
        <v>2</v>
      </c>
      <c r="I512" s="40"/>
      <c r="J512" s="41"/>
    </row>
    <row r="513" spans="1:10">
      <c r="A513" s="39">
        <v>2003</v>
      </c>
      <c r="B513" s="50"/>
      <c r="C513" s="40">
        <v>2705</v>
      </c>
      <c r="D513" s="42">
        <v>1555</v>
      </c>
      <c r="E513" s="42">
        <v>451</v>
      </c>
      <c r="F513" s="42">
        <v>690</v>
      </c>
      <c r="G513" s="40">
        <v>9</v>
      </c>
      <c r="H513" s="40"/>
      <c r="I513" s="40"/>
      <c r="J513" s="41"/>
    </row>
    <row r="514" spans="1:10">
      <c r="A514" s="39">
        <v>2002</v>
      </c>
      <c r="B514" s="50"/>
      <c r="C514" s="40">
        <v>2594</v>
      </c>
      <c r="D514" s="40">
        <v>1452</v>
      </c>
      <c r="E514" s="40">
        <v>438</v>
      </c>
      <c r="F514" s="40">
        <v>693</v>
      </c>
      <c r="G514" s="40">
        <v>11</v>
      </c>
      <c r="H514" s="40"/>
      <c r="I514" s="40"/>
      <c r="J514" s="41"/>
    </row>
    <row r="515" spans="1:10">
      <c r="A515" s="39">
        <v>2001</v>
      </c>
      <c r="B515" s="50"/>
      <c r="C515" s="40">
        <v>2618</v>
      </c>
      <c r="D515" s="40">
        <v>1416</v>
      </c>
      <c r="E515" s="40">
        <v>466</v>
      </c>
      <c r="F515" s="40">
        <v>722</v>
      </c>
      <c r="G515" s="40">
        <v>14</v>
      </c>
      <c r="H515" s="40"/>
      <c r="I515" s="40"/>
      <c r="J515" s="41"/>
    </row>
    <row r="516" spans="1:10">
      <c r="A516" s="39">
        <v>2000</v>
      </c>
      <c r="B516" s="50"/>
      <c r="C516" s="40">
        <v>2571</v>
      </c>
      <c r="D516" s="40">
        <v>1352</v>
      </c>
      <c r="E516" s="40">
        <v>482</v>
      </c>
      <c r="F516" s="40">
        <v>722</v>
      </c>
      <c r="G516" s="40">
        <v>15</v>
      </c>
      <c r="H516" s="40"/>
      <c r="I516" s="40"/>
      <c r="J516" s="41"/>
    </row>
    <row r="517" spans="1:10">
      <c r="A517" s="39">
        <v>1999</v>
      </c>
      <c r="B517" s="50"/>
      <c r="C517" s="40">
        <v>2545.5679999999998</v>
      </c>
      <c r="D517" s="40">
        <v>1363.2729999999999</v>
      </c>
      <c r="E517" s="40">
        <v>447.94200000000001</v>
      </c>
      <c r="F517" s="40">
        <v>718.60799999999995</v>
      </c>
      <c r="G517" s="40">
        <v>15.744999999999999</v>
      </c>
      <c r="H517" s="40"/>
      <c r="I517" s="40"/>
      <c r="J517" s="41"/>
    </row>
    <row r="518" spans="1:10">
      <c r="A518" s="39">
        <v>1998</v>
      </c>
      <c r="B518" s="50"/>
      <c r="C518" s="40">
        <v>2520</v>
      </c>
      <c r="D518" s="40">
        <v>1405</v>
      </c>
      <c r="E518" s="40">
        <v>429</v>
      </c>
      <c r="F518" s="40">
        <v>668</v>
      </c>
      <c r="G518" s="40">
        <v>18</v>
      </c>
      <c r="H518" s="40"/>
      <c r="I518" s="40"/>
      <c r="J518" s="41"/>
    </row>
    <row r="519" spans="1:10" ht="17.25" thickBot="1">
      <c r="A519" s="43">
        <v>1997</v>
      </c>
      <c r="B519" s="51"/>
      <c r="C519" s="44">
        <v>2852.11</v>
      </c>
      <c r="D519" s="44">
        <v>912.5</v>
      </c>
      <c r="E519" s="44">
        <v>613.19999999999993</v>
      </c>
      <c r="F519" s="44">
        <v>792.41499999999996</v>
      </c>
      <c r="G519" s="44">
        <v>533.63</v>
      </c>
      <c r="H519" s="44"/>
      <c r="I519" s="44"/>
      <c r="J519" s="45"/>
    </row>
  </sheetData>
  <mergeCells count="1">
    <mergeCell ref="A1:F1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FD52"/>
  <sheetViews>
    <sheetView view="pageBreakPreview" zoomScale="55" zoomScaleNormal="55" zoomScaleSheetLayoutView="55" workbookViewId="0">
      <selection activeCell="V87" sqref="V87"/>
    </sheetView>
  </sheetViews>
  <sheetFormatPr defaultRowHeight="16.5"/>
  <cols>
    <col min="1" max="1" width="9" style="223"/>
    <col min="2" max="2" width="16.5" style="223" bestFit="1" customWidth="1"/>
    <col min="3" max="3" width="14.625" style="223" bestFit="1" customWidth="1"/>
    <col min="4" max="4" width="20.75" style="223" bestFit="1" customWidth="1"/>
    <col min="5" max="18" width="20.75" style="223" customWidth="1"/>
    <col min="19" max="19" width="9" style="223"/>
    <col min="20" max="20" width="16.25" style="223" bestFit="1" customWidth="1"/>
    <col min="21" max="21" width="18.25" style="223" bestFit="1" customWidth="1"/>
    <col min="22" max="23" width="14.625" style="223" bestFit="1" customWidth="1"/>
    <col min="24" max="24" width="16.25" style="223" bestFit="1" customWidth="1"/>
    <col min="25" max="25" width="14.625" style="223" bestFit="1" customWidth="1"/>
    <col min="26" max="26" width="12.625" style="223" bestFit="1" customWidth="1"/>
    <col min="27" max="27" width="16.25" style="223" bestFit="1" customWidth="1"/>
    <col min="28" max="28" width="10.125" style="223" bestFit="1" customWidth="1"/>
    <col min="29" max="29" width="14.25" style="223" bestFit="1" customWidth="1"/>
    <col min="30" max="30" width="10.75" style="223" bestFit="1" customWidth="1"/>
    <col min="31" max="31" width="16.25" style="223" bestFit="1" customWidth="1"/>
    <col min="32" max="32" width="9.625" style="223" bestFit="1" customWidth="1"/>
    <col min="33" max="33" width="13.5" style="223" bestFit="1" customWidth="1"/>
    <col min="34" max="35" width="12.625" style="223" bestFit="1" customWidth="1"/>
    <col min="36" max="36" width="9.5" style="223" bestFit="1" customWidth="1"/>
    <col min="37" max="37" width="13.5" style="223" bestFit="1" customWidth="1"/>
    <col min="38" max="40" width="9.5" style="223" bestFit="1" customWidth="1"/>
    <col min="41" max="41" width="13.5" style="223" bestFit="1" customWidth="1"/>
    <col min="42" max="43" width="7.625" style="223" bestFit="1" customWidth="1"/>
    <col min="44" max="44" width="10.625" style="223" bestFit="1" customWidth="1"/>
    <col min="45" max="45" width="13.5" style="223" bestFit="1" customWidth="1"/>
    <col min="46" max="47" width="7.625" style="223" bestFit="1" customWidth="1"/>
    <col min="48" max="48" width="10.625" style="223" bestFit="1" customWidth="1"/>
    <col min="49" max="49" width="14.25" style="223" bestFit="1" customWidth="1"/>
    <col min="50" max="51" width="7.625" style="223" bestFit="1" customWidth="1"/>
    <col min="52" max="52" width="10.625" style="223" bestFit="1" customWidth="1"/>
    <col min="53" max="54" width="7.625" style="223" bestFit="1" customWidth="1"/>
    <col min="55" max="55" width="9.875" style="223" bestFit="1" customWidth="1"/>
    <col min="56" max="57" width="7.625" style="223" bestFit="1" customWidth="1"/>
    <col min="58" max="58" width="9.875" style="223" bestFit="1" customWidth="1"/>
    <col min="59" max="59" width="10.375" style="223" bestFit="1" customWidth="1"/>
    <col min="60" max="60" width="9.5" style="223" bestFit="1" customWidth="1"/>
    <col min="61" max="61" width="22.625" style="223" bestFit="1" customWidth="1"/>
    <col min="62" max="16384" width="9" style="223"/>
  </cols>
  <sheetData>
    <row r="1" spans="1:16384" ht="16.5" customHeight="1">
      <c r="C1" s="277"/>
      <c r="D1" s="277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T1" s="706" t="s">
        <v>162</v>
      </c>
      <c r="U1" s="708" t="s">
        <v>150</v>
      </c>
      <c r="V1" s="710" t="s">
        <v>151</v>
      </c>
      <c r="W1" s="714" t="s">
        <v>14</v>
      </c>
      <c r="X1" s="715"/>
      <c r="Y1" s="716"/>
      <c r="Z1" s="714" t="s">
        <v>15</v>
      </c>
      <c r="AA1" s="715"/>
      <c r="AB1" s="715"/>
      <c r="AC1" s="716"/>
      <c r="AD1" s="714" t="s">
        <v>19</v>
      </c>
      <c r="AE1" s="715"/>
      <c r="AF1" s="715"/>
      <c r="AG1" s="716"/>
      <c r="AH1" s="714" t="s">
        <v>214</v>
      </c>
      <c r="AI1" s="715"/>
      <c r="AJ1" s="715"/>
      <c r="AK1" s="716"/>
      <c r="AL1" s="714" t="s">
        <v>215</v>
      </c>
      <c r="AM1" s="715"/>
      <c r="AN1" s="715"/>
      <c r="AO1" s="716"/>
      <c r="AP1" s="714" t="s">
        <v>216</v>
      </c>
      <c r="AQ1" s="715"/>
      <c r="AR1" s="715"/>
      <c r="AS1" s="716"/>
      <c r="AT1" s="714" t="s">
        <v>18</v>
      </c>
      <c r="AU1" s="715"/>
      <c r="AV1" s="715"/>
      <c r="AW1" s="716"/>
      <c r="AX1" s="714" t="s">
        <v>217</v>
      </c>
      <c r="AY1" s="715"/>
      <c r="AZ1" s="716"/>
      <c r="BA1" s="714" t="s">
        <v>218</v>
      </c>
      <c r="BB1" s="715"/>
      <c r="BC1" s="716"/>
      <c r="BD1" s="714" t="s">
        <v>219</v>
      </c>
      <c r="BE1" s="715"/>
      <c r="BF1" s="716"/>
      <c r="BG1" s="717" t="s">
        <v>220</v>
      </c>
      <c r="BH1" s="718" t="s">
        <v>221</v>
      </c>
      <c r="BI1" s="719"/>
    </row>
    <row r="2" spans="1:16384" ht="16.5" customHeight="1">
      <c r="C2" s="278"/>
      <c r="D2" s="278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T2" s="706"/>
      <c r="U2" s="709"/>
      <c r="V2" s="717"/>
      <c r="W2" s="710" t="s">
        <v>222</v>
      </c>
      <c r="X2" s="710" t="s">
        <v>223</v>
      </c>
      <c r="Y2" s="712" t="s">
        <v>224</v>
      </c>
      <c r="Z2" s="710" t="s">
        <v>222</v>
      </c>
      <c r="AA2" s="710" t="s">
        <v>223</v>
      </c>
      <c r="AB2" s="712" t="s">
        <v>224</v>
      </c>
      <c r="AC2" s="710" t="s">
        <v>225</v>
      </c>
      <c r="AD2" s="710" t="s">
        <v>222</v>
      </c>
      <c r="AE2" s="710" t="s">
        <v>223</v>
      </c>
      <c r="AF2" s="712" t="s">
        <v>224</v>
      </c>
      <c r="AG2" s="710" t="s">
        <v>226</v>
      </c>
      <c r="AH2" s="710" t="s">
        <v>222</v>
      </c>
      <c r="AI2" s="710" t="s">
        <v>223</v>
      </c>
      <c r="AJ2" s="712" t="s">
        <v>224</v>
      </c>
      <c r="AK2" s="710" t="s">
        <v>226</v>
      </c>
      <c r="AL2" s="710" t="s">
        <v>222</v>
      </c>
      <c r="AM2" s="710" t="s">
        <v>223</v>
      </c>
      <c r="AN2" s="712" t="s">
        <v>224</v>
      </c>
      <c r="AO2" s="710" t="s">
        <v>226</v>
      </c>
      <c r="AP2" s="710" t="s">
        <v>222</v>
      </c>
      <c r="AQ2" s="710" t="s">
        <v>223</v>
      </c>
      <c r="AR2" s="712" t="s">
        <v>224</v>
      </c>
      <c r="AS2" s="710" t="s">
        <v>226</v>
      </c>
      <c r="AT2" s="710" t="s">
        <v>222</v>
      </c>
      <c r="AU2" s="710" t="s">
        <v>223</v>
      </c>
      <c r="AV2" s="712" t="s">
        <v>224</v>
      </c>
      <c r="AW2" s="710" t="s">
        <v>225</v>
      </c>
      <c r="AX2" s="710" t="s">
        <v>222</v>
      </c>
      <c r="AY2" s="710" t="s">
        <v>223</v>
      </c>
      <c r="AZ2" s="712" t="s">
        <v>224</v>
      </c>
      <c r="BA2" s="710" t="s">
        <v>222</v>
      </c>
      <c r="BB2" s="710" t="s">
        <v>223</v>
      </c>
      <c r="BC2" s="712" t="s">
        <v>224</v>
      </c>
      <c r="BD2" s="710" t="s">
        <v>222</v>
      </c>
      <c r="BE2" s="710" t="s">
        <v>223</v>
      </c>
      <c r="BF2" s="712" t="s">
        <v>224</v>
      </c>
      <c r="BG2" s="717"/>
      <c r="BH2" s="712" t="s">
        <v>227</v>
      </c>
      <c r="BI2" s="712" t="s">
        <v>228</v>
      </c>
    </row>
    <row r="3" spans="1:16384" ht="48" customHeight="1">
      <c r="A3" s="728" t="s">
        <v>284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T3" s="706"/>
      <c r="U3" s="709"/>
      <c r="V3" s="711"/>
      <c r="W3" s="711"/>
      <c r="X3" s="711"/>
      <c r="Y3" s="713"/>
      <c r="Z3" s="711"/>
      <c r="AA3" s="711"/>
      <c r="AB3" s="713"/>
      <c r="AC3" s="711"/>
      <c r="AD3" s="711"/>
      <c r="AE3" s="711"/>
      <c r="AF3" s="713"/>
      <c r="AG3" s="711"/>
      <c r="AH3" s="711"/>
      <c r="AI3" s="711"/>
      <c r="AJ3" s="713"/>
      <c r="AK3" s="711"/>
      <c r="AL3" s="711"/>
      <c r="AM3" s="711"/>
      <c r="AN3" s="713"/>
      <c r="AO3" s="711"/>
      <c r="AP3" s="711"/>
      <c r="AQ3" s="711"/>
      <c r="AR3" s="713"/>
      <c r="AS3" s="711"/>
      <c r="AT3" s="711"/>
      <c r="AU3" s="711"/>
      <c r="AV3" s="713"/>
      <c r="AW3" s="711"/>
      <c r="AX3" s="711"/>
      <c r="AY3" s="711"/>
      <c r="AZ3" s="713"/>
      <c r="BA3" s="711"/>
      <c r="BB3" s="711"/>
      <c r="BC3" s="713"/>
      <c r="BD3" s="711"/>
      <c r="BE3" s="711"/>
      <c r="BF3" s="713"/>
      <c r="BG3" s="711"/>
      <c r="BH3" s="713"/>
      <c r="BI3" s="713"/>
    </row>
    <row r="4" spans="1:16384" ht="27.75" customHeight="1">
      <c r="A4" s="722" t="s">
        <v>77</v>
      </c>
      <c r="B4" s="725" t="s">
        <v>285</v>
      </c>
      <c r="C4" s="729" t="s">
        <v>7</v>
      </c>
      <c r="D4" s="729"/>
      <c r="E4" s="729"/>
      <c r="F4" s="729"/>
      <c r="G4" s="729"/>
      <c r="H4" s="729"/>
      <c r="I4" s="729"/>
      <c r="J4" s="729" t="s">
        <v>8</v>
      </c>
      <c r="K4" s="729"/>
      <c r="L4" s="729"/>
      <c r="M4" s="729"/>
      <c r="N4" s="729"/>
      <c r="O4" s="729"/>
      <c r="P4" s="729"/>
      <c r="Q4" s="729"/>
      <c r="R4" s="729"/>
      <c r="T4" s="706"/>
      <c r="U4" s="709"/>
      <c r="V4" s="219" t="s">
        <v>154</v>
      </c>
      <c r="W4" s="219" t="s">
        <v>229</v>
      </c>
      <c r="X4" s="219" t="s">
        <v>230</v>
      </c>
      <c r="Y4" s="220" t="s">
        <v>231</v>
      </c>
      <c r="Z4" s="219" t="s">
        <v>229</v>
      </c>
      <c r="AA4" s="219" t="s">
        <v>230</v>
      </c>
      <c r="AB4" s="220" t="s">
        <v>231</v>
      </c>
      <c r="AC4" s="219" t="s">
        <v>231</v>
      </c>
      <c r="AD4" s="219" t="s">
        <v>229</v>
      </c>
      <c r="AE4" s="219" t="s">
        <v>230</v>
      </c>
      <c r="AF4" s="220" t="s">
        <v>231</v>
      </c>
      <c r="AG4" s="219" t="s">
        <v>231</v>
      </c>
      <c r="AH4" s="219" t="s">
        <v>229</v>
      </c>
      <c r="AI4" s="219" t="s">
        <v>230</v>
      </c>
      <c r="AJ4" s="220" t="s">
        <v>231</v>
      </c>
      <c r="AK4" s="219" t="s">
        <v>231</v>
      </c>
      <c r="AL4" s="219" t="s">
        <v>229</v>
      </c>
      <c r="AM4" s="219" t="s">
        <v>230</v>
      </c>
      <c r="AN4" s="220" t="s">
        <v>231</v>
      </c>
      <c r="AO4" s="219" t="s">
        <v>231</v>
      </c>
      <c r="AP4" s="219" t="s">
        <v>229</v>
      </c>
      <c r="AQ4" s="219" t="s">
        <v>230</v>
      </c>
      <c r="AR4" s="220" t="s">
        <v>231</v>
      </c>
      <c r="AS4" s="219" t="s">
        <v>231</v>
      </c>
      <c r="AT4" s="219" t="s">
        <v>229</v>
      </c>
      <c r="AU4" s="219" t="s">
        <v>230</v>
      </c>
      <c r="AV4" s="220" t="s">
        <v>231</v>
      </c>
      <c r="AW4" s="219" t="s">
        <v>231</v>
      </c>
      <c r="AX4" s="219" t="s">
        <v>229</v>
      </c>
      <c r="AY4" s="219" t="s">
        <v>230</v>
      </c>
      <c r="AZ4" s="220" t="s">
        <v>231</v>
      </c>
      <c r="BA4" s="219" t="s">
        <v>229</v>
      </c>
      <c r="BB4" s="219" t="s">
        <v>230</v>
      </c>
      <c r="BC4" s="220" t="s">
        <v>231</v>
      </c>
      <c r="BD4" s="219" t="s">
        <v>229</v>
      </c>
      <c r="BE4" s="219" t="s">
        <v>230</v>
      </c>
      <c r="BF4" s="220" t="s">
        <v>231</v>
      </c>
      <c r="BG4" s="219" t="s">
        <v>231</v>
      </c>
      <c r="BH4" s="220" t="s">
        <v>161</v>
      </c>
      <c r="BI4" s="220" t="s">
        <v>232</v>
      </c>
    </row>
    <row r="5" spans="1:16384" ht="27.75" customHeight="1">
      <c r="A5" s="722"/>
      <c r="B5" s="726"/>
      <c r="C5" s="729" t="s">
        <v>14</v>
      </c>
      <c r="D5" s="729" t="s">
        <v>15</v>
      </c>
      <c r="E5" s="723" t="s">
        <v>19</v>
      </c>
      <c r="F5" s="729" t="s">
        <v>16</v>
      </c>
      <c r="G5" s="729" t="s">
        <v>17</v>
      </c>
      <c r="H5" s="729"/>
      <c r="I5" s="729" t="s">
        <v>22</v>
      </c>
      <c r="J5" s="705" t="s">
        <v>15</v>
      </c>
      <c r="K5" s="729" t="s">
        <v>19</v>
      </c>
      <c r="L5" s="729"/>
      <c r="M5" s="729" t="s">
        <v>16</v>
      </c>
      <c r="N5" s="729" t="s">
        <v>17</v>
      </c>
      <c r="O5" s="729"/>
      <c r="P5" s="704" t="s">
        <v>22</v>
      </c>
      <c r="Q5" s="704" t="s">
        <v>23</v>
      </c>
      <c r="R5" s="704" t="s">
        <v>24</v>
      </c>
      <c r="T5" s="707"/>
      <c r="U5" s="709"/>
      <c r="V5" s="221" t="s">
        <v>156</v>
      </c>
      <c r="W5" s="221" t="s">
        <v>233</v>
      </c>
      <c r="X5" s="221" t="s">
        <v>234</v>
      </c>
      <c r="Y5" s="217" t="s">
        <v>235</v>
      </c>
      <c r="Z5" s="221" t="s">
        <v>236</v>
      </c>
      <c r="AA5" s="221" t="s">
        <v>237</v>
      </c>
      <c r="AB5" s="217" t="s">
        <v>238</v>
      </c>
      <c r="AC5" s="221" t="s">
        <v>239</v>
      </c>
      <c r="AD5" s="221" t="s">
        <v>240</v>
      </c>
      <c r="AE5" s="221" t="s">
        <v>241</v>
      </c>
      <c r="AF5" s="217" t="s">
        <v>242</v>
      </c>
      <c r="AG5" s="221" t="s">
        <v>243</v>
      </c>
      <c r="AH5" s="221" t="s">
        <v>244</v>
      </c>
      <c r="AI5" s="221" t="s">
        <v>245</v>
      </c>
      <c r="AJ5" s="217" t="s">
        <v>246</v>
      </c>
      <c r="AK5" s="221" t="s">
        <v>247</v>
      </c>
      <c r="AL5" s="221" t="s">
        <v>248</v>
      </c>
      <c r="AM5" s="221" t="s">
        <v>249</v>
      </c>
      <c r="AN5" s="217" t="s">
        <v>250</v>
      </c>
      <c r="AO5" s="221" t="s">
        <v>251</v>
      </c>
      <c r="AP5" s="221" t="s">
        <v>252</v>
      </c>
      <c r="AQ5" s="221" t="s">
        <v>253</v>
      </c>
      <c r="AR5" s="217" t="s">
        <v>254</v>
      </c>
      <c r="AS5" s="221" t="s">
        <v>255</v>
      </c>
      <c r="AT5" s="221" t="s">
        <v>256</v>
      </c>
      <c r="AU5" s="221" t="s">
        <v>257</v>
      </c>
      <c r="AV5" s="217" t="s">
        <v>258</v>
      </c>
      <c r="AW5" s="221" t="s">
        <v>259</v>
      </c>
      <c r="AX5" s="221" t="s">
        <v>260</v>
      </c>
      <c r="AY5" s="221" t="s">
        <v>261</v>
      </c>
      <c r="AZ5" s="217" t="s">
        <v>262</v>
      </c>
      <c r="BA5" s="221" t="s">
        <v>263</v>
      </c>
      <c r="BB5" s="221" t="s">
        <v>264</v>
      </c>
      <c r="BC5" s="217" t="s">
        <v>265</v>
      </c>
      <c r="BD5" s="221" t="s">
        <v>266</v>
      </c>
      <c r="BE5" s="221" t="s">
        <v>267</v>
      </c>
      <c r="BF5" s="217" t="s">
        <v>268</v>
      </c>
      <c r="BG5" s="221" t="s">
        <v>269</v>
      </c>
      <c r="BH5" s="217" t="s">
        <v>270</v>
      </c>
      <c r="BI5" s="217" t="s">
        <v>271</v>
      </c>
    </row>
    <row r="6" spans="1:16384" ht="27.75" customHeight="1">
      <c r="A6" s="722"/>
      <c r="B6" s="727"/>
      <c r="C6" s="729"/>
      <c r="D6" s="729"/>
      <c r="E6" s="724"/>
      <c r="F6" s="729"/>
      <c r="G6" s="295" t="s">
        <v>25</v>
      </c>
      <c r="H6" s="295" t="s">
        <v>26</v>
      </c>
      <c r="I6" s="729"/>
      <c r="J6" s="705"/>
      <c r="K6" s="295" t="s">
        <v>25</v>
      </c>
      <c r="L6" s="295" t="s">
        <v>26</v>
      </c>
      <c r="M6" s="729"/>
      <c r="N6" s="295" t="s">
        <v>25</v>
      </c>
      <c r="O6" s="295" t="s">
        <v>26</v>
      </c>
      <c r="P6" s="704"/>
      <c r="Q6" s="704"/>
      <c r="R6" s="704"/>
      <c r="T6" s="225">
        <v>1996</v>
      </c>
      <c r="U6" s="226" t="s">
        <v>145</v>
      </c>
      <c r="V6" s="225"/>
      <c r="W6" s="225"/>
      <c r="X6" s="276">
        <v>3207419</v>
      </c>
      <c r="Y6" s="225"/>
      <c r="Z6" s="225"/>
      <c r="AA6" s="276">
        <v>2687752</v>
      </c>
      <c r="AB6" s="225"/>
      <c r="AC6" s="225"/>
      <c r="AD6" s="225"/>
      <c r="AE6" s="225"/>
      <c r="AF6" s="225"/>
      <c r="AG6" s="225"/>
      <c r="AH6" s="225"/>
      <c r="AI6" s="251">
        <f>X6-+AA6</f>
        <v>519667</v>
      </c>
      <c r="AJ6" s="225"/>
      <c r="AK6" s="225"/>
      <c r="AL6" s="225"/>
      <c r="AM6" s="225"/>
      <c r="AN6" s="225"/>
      <c r="AO6" s="225">
        <v>0</v>
      </c>
      <c r="AP6" s="225">
        <v>0</v>
      </c>
      <c r="AQ6" s="225">
        <v>0</v>
      </c>
      <c r="AR6" s="225">
        <v>0</v>
      </c>
      <c r="AS6" s="225">
        <v>0</v>
      </c>
      <c r="AT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>
        <v>0</v>
      </c>
      <c r="BC6" s="225">
        <v>0</v>
      </c>
      <c r="BD6" s="225">
        <v>0</v>
      </c>
      <c r="BE6" s="225">
        <v>0</v>
      </c>
      <c r="BF6" s="225">
        <v>0</v>
      </c>
      <c r="BG6" s="225"/>
      <c r="BH6" s="225"/>
      <c r="BI6" s="225"/>
    </row>
    <row r="7" spans="1:16384" s="224" customFormat="1" ht="27.75" customHeight="1">
      <c r="A7" s="288">
        <v>1996</v>
      </c>
      <c r="B7" s="137">
        <v>38731</v>
      </c>
      <c r="C7" s="285">
        <f>SUM(D7:I7)</f>
        <v>3207419</v>
      </c>
      <c r="D7" s="285">
        <f>W33</f>
        <v>2687752</v>
      </c>
      <c r="E7" s="285">
        <f>X33</f>
        <v>0</v>
      </c>
      <c r="F7" s="285">
        <f>Y33</f>
        <v>519667</v>
      </c>
      <c r="G7" s="285">
        <f>Z33</f>
        <v>0</v>
      </c>
      <c r="H7" s="285">
        <f>AA33</f>
        <v>0</v>
      </c>
      <c r="I7" s="285">
        <f>AE33</f>
        <v>0</v>
      </c>
      <c r="J7" s="294">
        <f>(D7/$B7)*1000</f>
        <v>69395.36805143168</v>
      </c>
      <c r="K7" s="288"/>
      <c r="L7" s="288"/>
      <c r="M7" s="288"/>
      <c r="N7" s="288"/>
      <c r="O7" s="288"/>
      <c r="P7" s="288"/>
      <c r="Q7" s="281"/>
      <c r="R7" s="281"/>
      <c r="T7" s="225">
        <v>1997</v>
      </c>
      <c r="U7" s="226" t="s">
        <v>145</v>
      </c>
      <c r="V7" s="225"/>
      <c r="W7" s="251">
        <f>Z7+AD7+AH7+AL7+AP7+AT7+AX7+BA7+BD7</f>
        <v>929.03899999999999</v>
      </c>
      <c r="X7" s="251">
        <f>AA7+AE7+AI7+AM7+AQ7+AU7+AY7+BB7+BE7</f>
        <v>2852.1549999999997</v>
      </c>
      <c r="Y7" s="252">
        <f>AVERAGE(AB7,AF7,AJ7,AN7,AR7,AV7,AZ7,BC7,BF7)</f>
        <v>147.06950869904307</v>
      </c>
      <c r="Z7" s="255">
        <v>207.25800000000001</v>
      </c>
      <c r="AA7" s="255">
        <v>913.03</v>
      </c>
      <c r="AB7" s="256">
        <v>227.00020809831003</v>
      </c>
      <c r="AC7" s="225"/>
      <c r="AD7" s="255">
        <v>221.35499999999999</v>
      </c>
      <c r="AE7" s="255">
        <v>613.17200000000003</v>
      </c>
      <c r="AF7" s="256">
        <v>360.99984996053308</v>
      </c>
      <c r="AG7" s="225"/>
      <c r="AH7" s="255">
        <v>330.39499999999998</v>
      </c>
      <c r="AI7" s="255">
        <v>792.31299999999999</v>
      </c>
      <c r="AJ7" s="256">
        <v>417.0006045590568</v>
      </c>
      <c r="AK7" s="225"/>
      <c r="AL7" s="255">
        <v>170.03100000000001</v>
      </c>
      <c r="AM7" s="255">
        <v>533.64</v>
      </c>
      <c r="AN7" s="256">
        <v>318.62491567348775</v>
      </c>
      <c r="AO7" s="225">
        <v>0</v>
      </c>
      <c r="AP7" s="225">
        <v>0</v>
      </c>
      <c r="AQ7" s="225">
        <v>0</v>
      </c>
      <c r="AR7" s="225">
        <v>0</v>
      </c>
      <c r="AS7" s="225">
        <v>0</v>
      </c>
      <c r="AT7" s="225">
        <v>0</v>
      </c>
      <c r="AU7" s="225">
        <v>0</v>
      </c>
      <c r="AV7" s="225">
        <v>0</v>
      </c>
      <c r="AW7" s="225">
        <v>0</v>
      </c>
      <c r="AX7" s="225">
        <v>0</v>
      </c>
      <c r="AY7" s="225">
        <v>0</v>
      </c>
      <c r="AZ7" s="225">
        <v>0</v>
      </c>
      <c r="BA7" s="225">
        <v>0</v>
      </c>
      <c r="BB7" s="225">
        <v>0</v>
      </c>
      <c r="BC7" s="225">
        <v>0</v>
      </c>
      <c r="BD7" s="225">
        <v>0</v>
      </c>
      <c r="BE7" s="225">
        <v>0</v>
      </c>
      <c r="BF7" s="225">
        <v>0</v>
      </c>
      <c r="BG7" s="225"/>
      <c r="BH7" s="225"/>
      <c r="BI7" s="225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  <c r="XFA7" s="223"/>
      <c r="XFB7" s="223"/>
      <c r="XFC7" s="223"/>
      <c r="XFD7" s="223"/>
    </row>
    <row r="8" spans="1:16384" ht="27.75" customHeight="1">
      <c r="A8" s="296">
        <f>A7+1</f>
        <v>1997</v>
      </c>
      <c r="B8" s="137">
        <v>39190</v>
      </c>
      <c r="C8" s="285">
        <f t="shared" ref="C8:C26" si="0">SUM(D8:I8)</f>
        <v>7814.1232876712329</v>
      </c>
      <c r="D8" s="285">
        <f t="shared" ref="D8:I15" si="1">(W34/365)*1000</f>
        <v>2501.4520547945203</v>
      </c>
      <c r="E8" s="285">
        <f t="shared" si="1"/>
        <v>1679.9232876712329</v>
      </c>
      <c r="F8" s="285">
        <f t="shared" si="1"/>
        <v>2170.7205479452055</v>
      </c>
      <c r="G8" s="285">
        <f t="shared" si="1"/>
        <v>1462.027397260274</v>
      </c>
      <c r="H8" s="285">
        <f t="shared" si="1"/>
        <v>0</v>
      </c>
      <c r="I8" s="285">
        <f t="shared" si="1"/>
        <v>0</v>
      </c>
      <c r="J8" s="294">
        <f t="shared" ref="J8:J26" si="2">(D8/$B8)*1000</f>
        <v>63.828835284371529</v>
      </c>
      <c r="K8" s="296"/>
      <c r="L8" s="296"/>
      <c r="M8" s="296"/>
      <c r="N8" s="296"/>
      <c r="O8" s="296"/>
      <c r="P8" s="296"/>
      <c r="Q8" s="281"/>
      <c r="R8" s="281"/>
      <c r="T8" s="225">
        <v>1998</v>
      </c>
      <c r="U8" s="226" t="s">
        <v>145</v>
      </c>
      <c r="V8" s="225"/>
      <c r="W8" s="251">
        <f>Z8+AD8+AH8+AL8+AP8+AT8+AX8+BA8+BD8</f>
        <v>814.04600000000005</v>
      </c>
      <c r="X8" s="251">
        <f>AA8+AE8+AI8+AM8+AQ8+AU8+AY8+BB8+BE8</f>
        <v>2520.7000000000003</v>
      </c>
      <c r="Y8" s="252">
        <f>AVERAGE(AB8,AF8,AJ8,AN8,AR8,AV8,AZ8,BC8,BF8)</f>
        <v>157.62966034616682</v>
      </c>
      <c r="Z8" s="253">
        <v>347.05900000000003</v>
      </c>
      <c r="AA8" s="253">
        <v>1405.489</v>
      </c>
      <c r="AB8" s="254">
        <v>246.93113926896618</v>
      </c>
      <c r="AC8" s="225"/>
      <c r="AD8" s="253">
        <v>169.27199999999999</v>
      </c>
      <c r="AE8" s="253">
        <v>428.517</v>
      </c>
      <c r="AF8" s="254">
        <v>395.01816730724806</v>
      </c>
      <c r="AG8" s="225"/>
      <c r="AH8" s="253">
        <v>291.46499999999997</v>
      </c>
      <c r="AI8" s="253">
        <v>668.34500000000003</v>
      </c>
      <c r="AJ8" s="254">
        <v>436.09961920864225</v>
      </c>
      <c r="AK8" s="225"/>
      <c r="AL8" s="253">
        <v>6.25</v>
      </c>
      <c r="AM8" s="253">
        <v>18.349</v>
      </c>
      <c r="AN8" s="254">
        <v>340.6180173306447</v>
      </c>
      <c r="AO8" s="225">
        <v>0</v>
      </c>
      <c r="AP8" s="225">
        <v>0</v>
      </c>
      <c r="AQ8" s="225">
        <v>0</v>
      </c>
      <c r="AR8" s="225">
        <v>0</v>
      </c>
      <c r="AS8" s="225">
        <v>0</v>
      </c>
      <c r="AT8" s="225">
        <v>0</v>
      </c>
      <c r="AU8" s="225">
        <v>0</v>
      </c>
      <c r="AV8" s="225">
        <v>0</v>
      </c>
      <c r="AW8" s="225">
        <v>0</v>
      </c>
      <c r="AX8" s="225">
        <v>0</v>
      </c>
      <c r="AY8" s="225">
        <v>0</v>
      </c>
      <c r="AZ8" s="225">
        <v>0</v>
      </c>
      <c r="BA8" s="225">
        <v>0</v>
      </c>
      <c r="BB8" s="225">
        <v>0</v>
      </c>
      <c r="BC8" s="225">
        <v>0</v>
      </c>
      <c r="BD8" s="225">
        <v>0</v>
      </c>
      <c r="BE8" s="225">
        <v>0</v>
      </c>
      <c r="BF8" s="225">
        <v>0</v>
      </c>
      <c r="BG8" s="225"/>
      <c r="BH8" s="225"/>
      <c r="BI8" s="225"/>
    </row>
    <row r="9" spans="1:16384" ht="27.75" customHeight="1">
      <c r="A9" s="296">
        <f t="shared" ref="A9:A26" si="3">A8+1</f>
        <v>1998</v>
      </c>
      <c r="B9" s="137">
        <v>40072</v>
      </c>
      <c r="C9" s="285">
        <f t="shared" si="0"/>
        <v>6906.0273972602736</v>
      </c>
      <c r="D9" s="285">
        <f t="shared" si="1"/>
        <v>3850.654794520548</v>
      </c>
      <c r="E9" s="285">
        <f t="shared" si="1"/>
        <v>1174.0191780821917</v>
      </c>
      <c r="F9" s="285">
        <f t="shared" si="1"/>
        <v>1831.0821917808221</v>
      </c>
      <c r="G9" s="285">
        <f t="shared" si="1"/>
        <v>50.271232876712325</v>
      </c>
      <c r="H9" s="285">
        <f t="shared" si="1"/>
        <v>0</v>
      </c>
      <c r="I9" s="285">
        <f t="shared" si="1"/>
        <v>0</v>
      </c>
      <c r="J9" s="294">
        <f t="shared" si="2"/>
        <v>96.093401739881912</v>
      </c>
      <c r="K9" s="296"/>
      <c r="L9" s="296"/>
      <c r="M9" s="296"/>
      <c r="N9" s="296"/>
      <c r="O9" s="296"/>
      <c r="P9" s="296"/>
      <c r="Q9" s="281"/>
      <c r="R9" s="281"/>
      <c r="S9" s="218"/>
      <c r="T9" s="225">
        <v>1999</v>
      </c>
      <c r="U9" s="226" t="s">
        <v>145</v>
      </c>
      <c r="V9" s="225"/>
      <c r="W9" s="248">
        <v>913</v>
      </c>
      <c r="X9" s="249">
        <v>2546</v>
      </c>
      <c r="Y9" s="250">
        <v>358.6</v>
      </c>
      <c r="Z9" s="248">
        <v>363</v>
      </c>
      <c r="AA9" s="249">
        <v>1363</v>
      </c>
      <c r="AB9" s="248">
        <v>266</v>
      </c>
      <c r="AC9" s="225"/>
      <c r="AD9" s="248">
        <v>196</v>
      </c>
      <c r="AE9" s="248">
        <v>448</v>
      </c>
      <c r="AF9" s="248">
        <v>437</v>
      </c>
      <c r="AG9" s="225"/>
      <c r="AH9" s="248">
        <v>349</v>
      </c>
      <c r="AI9" s="248">
        <v>719</v>
      </c>
      <c r="AJ9" s="248">
        <v>485</v>
      </c>
      <c r="AK9" s="225"/>
      <c r="AL9" s="248">
        <v>5</v>
      </c>
      <c r="AM9" s="248">
        <v>16</v>
      </c>
      <c r="AN9" s="248">
        <v>287</v>
      </c>
      <c r="AO9" s="225">
        <v>0</v>
      </c>
      <c r="AP9" s="225">
        <v>0</v>
      </c>
      <c r="AQ9" s="225">
        <v>0</v>
      </c>
      <c r="AR9" s="225">
        <v>0</v>
      </c>
      <c r="AS9" s="225">
        <v>0</v>
      </c>
      <c r="AT9" s="225">
        <v>0</v>
      </c>
      <c r="AU9" s="225">
        <v>0</v>
      </c>
      <c r="AV9" s="225">
        <v>0</v>
      </c>
      <c r="AW9" s="225">
        <v>0</v>
      </c>
      <c r="AX9" s="225">
        <v>0</v>
      </c>
      <c r="AY9" s="225">
        <v>0</v>
      </c>
      <c r="AZ9" s="225">
        <v>0</v>
      </c>
      <c r="BA9" s="225">
        <v>0</v>
      </c>
      <c r="BB9" s="225">
        <v>0</v>
      </c>
      <c r="BC9" s="225">
        <v>0</v>
      </c>
      <c r="BD9" s="225">
        <v>0</v>
      </c>
      <c r="BE9" s="225">
        <v>0</v>
      </c>
      <c r="BF9" s="225">
        <v>0</v>
      </c>
      <c r="BG9" s="225"/>
      <c r="BH9" s="225"/>
      <c r="BI9" s="225"/>
    </row>
    <row r="10" spans="1:16384" ht="27.75" customHeight="1">
      <c r="A10" s="296">
        <f t="shared" si="3"/>
        <v>1999</v>
      </c>
      <c r="B10" s="137">
        <v>40713</v>
      </c>
      <c r="C10" s="285">
        <f t="shared" si="0"/>
        <v>6975.3424657534242</v>
      </c>
      <c r="D10" s="285">
        <f t="shared" si="1"/>
        <v>3734.2465753424658</v>
      </c>
      <c r="E10" s="285">
        <f t="shared" si="1"/>
        <v>1227.3972602739727</v>
      </c>
      <c r="F10" s="285">
        <f t="shared" si="1"/>
        <v>1969.8630136986301</v>
      </c>
      <c r="G10" s="285">
        <f t="shared" si="1"/>
        <v>43.835616438356162</v>
      </c>
      <c r="H10" s="285">
        <f t="shared" si="1"/>
        <v>0</v>
      </c>
      <c r="I10" s="285">
        <f>(AB36/365)*1000</f>
        <v>0</v>
      </c>
      <c r="J10" s="294">
        <f t="shared" si="2"/>
        <v>91.721233398238056</v>
      </c>
      <c r="K10" s="296"/>
      <c r="L10" s="296"/>
      <c r="M10" s="296"/>
      <c r="N10" s="296"/>
      <c r="O10" s="296"/>
      <c r="P10" s="296"/>
      <c r="Q10" s="281"/>
      <c r="R10" s="281"/>
      <c r="T10" s="225">
        <v>2000</v>
      </c>
      <c r="U10" s="226" t="s">
        <v>145</v>
      </c>
      <c r="V10" s="225"/>
      <c r="W10" s="246">
        <v>1291</v>
      </c>
      <c r="X10" s="246">
        <v>2570</v>
      </c>
      <c r="Y10" s="247">
        <v>502.33463035019452</v>
      </c>
      <c r="Z10" s="245">
        <v>545</v>
      </c>
      <c r="AA10" s="245">
        <v>1352</v>
      </c>
      <c r="AB10" s="247">
        <v>403.10650887573962</v>
      </c>
      <c r="AC10" s="225"/>
      <c r="AD10" s="245">
        <v>288</v>
      </c>
      <c r="AE10" s="245">
        <v>482</v>
      </c>
      <c r="AF10" s="247">
        <v>597.51037344398344</v>
      </c>
      <c r="AG10" s="225"/>
      <c r="AH10" s="245">
        <v>449</v>
      </c>
      <c r="AI10" s="245">
        <v>721</v>
      </c>
      <c r="AJ10" s="247">
        <v>622.74618585298197</v>
      </c>
      <c r="AK10" s="225"/>
      <c r="AL10" s="245">
        <v>9</v>
      </c>
      <c r="AM10" s="245">
        <v>15</v>
      </c>
      <c r="AN10" s="247">
        <v>600</v>
      </c>
      <c r="AO10" s="225">
        <v>0</v>
      </c>
      <c r="AP10" s="225">
        <v>0</v>
      </c>
      <c r="AQ10" s="225">
        <v>0</v>
      </c>
      <c r="AR10" s="225">
        <v>0</v>
      </c>
      <c r="AS10" s="225">
        <v>0</v>
      </c>
      <c r="AT10" s="225">
        <v>0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0</v>
      </c>
      <c r="BB10" s="225">
        <v>0</v>
      </c>
      <c r="BC10" s="225">
        <v>0</v>
      </c>
      <c r="BD10" s="225">
        <v>0</v>
      </c>
      <c r="BE10" s="225">
        <v>0</v>
      </c>
      <c r="BF10" s="225">
        <v>0</v>
      </c>
      <c r="BG10" s="225"/>
      <c r="BH10" s="225"/>
      <c r="BI10" s="225"/>
    </row>
    <row r="11" spans="1:16384" ht="27.75" customHeight="1">
      <c r="A11" s="296">
        <f t="shared" si="3"/>
        <v>2000</v>
      </c>
      <c r="B11" s="136">
        <v>40986</v>
      </c>
      <c r="C11" s="285">
        <f t="shared" si="0"/>
        <v>7041.0958904109593</v>
      </c>
      <c r="D11" s="285">
        <f t="shared" si="1"/>
        <v>3704.1095890410957</v>
      </c>
      <c r="E11" s="285">
        <f t="shared" si="1"/>
        <v>1320.5479452054794</v>
      </c>
      <c r="F11" s="285">
        <f t="shared" si="1"/>
        <v>1975.3424657534247</v>
      </c>
      <c r="G11" s="285">
        <f t="shared" si="1"/>
        <v>41.095890410958901</v>
      </c>
      <c r="H11" s="285">
        <f t="shared" si="1"/>
        <v>0</v>
      </c>
      <c r="I11" s="285">
        <f t="shared" si="1"/>
        <v>0</v>
      </c>
      <c r="J11" s="294">
        <f t="shared" si="2"/>
        <v>90.37499607283209</v>
      </c>
      <c r="K11" s="296"/>
      <c r="L11" s="296"/>
      <c r="M11" s="296"/>
      <c r="N11" s="296"/>
      <c r="O11" s="296"/>
      <c r="P11" s="296"/>
      <c r="Q11" s="281"/>
      <c r="R11" s="281"/>
      <c r="T11" s="225">
        <v>2001</v>
      </c>
      <c r="U11" s="226" t="s">
        <v>145</v>
      </c>
      <c r="V11" s="225"/>
      <c r="W11" s="246">
        <v>1337</v>
      </c>
      <c r="X11" s="246">
        <v>2618</v>
      </c>
      <c r="Y11" s="244">
        <v>510.69518716577545</v>
      </c>
      <c r="Z11" s="245">
        <v>567</v>
      </c>
      <c r="AA11" s="245">
        <v>1417</v>
      </c>
      <c r="AB11" s="244">
        <v>400.14114326040936</v>
      </c>
      <c r="AC11" s="225"/>
      <c r="AD11" s="245">
        <v>276</v>
      </c>
      <c r="AE11" s="245">
        <v>466</v>
      </c>
      <c r="AF11" s="244">
        <v>592.27467811158795</v>
      </c>
      <c r="AG11" s="225"/>
      <c r="AH11" s="245">
        <v>489</v>
      </c>
      <c r="AI11" s="245">
        <v>722</v>
      </c>
      <c r="AJ11" s="244">
        <v>677.2853185595568</v>
      </c>
      <c r="AK11" s="225"/>
      <c r="AL11" s="245">
        <v>5</v>
      </c>
      <c r="AM11" s="245">
        <v>13</v>
      </c>
      <c r="AN11" s="244">
        <v>384.61538461538464</v>
      </c>
      <c r="AO11" s="225">
        <v>0</v>
      </c>
      <c r="AP11" s="225">
        <v>0</v>
      </c>
      <c r="AQ11" s="225">
        <v>0</v>
      </c>
      <c r="AR11" s="225">
        <v>0</v>
      </c>
      <c r="AS11" s="225">
        <v>0</v>
      </c>
      <c r="AT11" s="225">
        <v>0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>
        <v>0</v>
      </c>
      <c r="BC11" s="225">
        <v>0</v>
      </c>
      <c r="BD11" s="225">
        <v>0</v>
      </c>
      <c r="BE11" s="225">
        <v>0</v>
      </c>
      <c r="BF11" s="225">
        <v>0</v>
      </c>
      <c r="BG11" s="225"/>
      <c r="BH11" s="225"/>
      <c r="BI11" s="225"/>
    </row>
    <row r="12" spans="1:16384" ht="27.75" customHeight="1">
      <c r="A12" s="296">
        <f t="shared" si="3"/>
        <v>2001</v>
      </c>
      <c r="B12" s="136">
        <v>39897</v>
      </c>
      <c r="C12" s="285">
        <f t="shared" si="0"/>
        <v>7172.6027397260277</v>
      </c>
      <c r="D12" s="285">
        <f t="shared" si="1"/>
        <v>3882.1917808219177</v>
      </c>
      <c r="E12" s="285">
        <f t="shared" si="1"/>
        <v>1276.7123287671234</v>
      </c>
      <c r="F12" s="285">
        <f t="shared" si="1"/>
        <v>1978.0821917808221</v>
      </c>
      <c r="G12" s="285">
        <f t="shared" si="1"/>
        <v>35.61643835616438</v>
      </c>
      <c r="H12" s="285">
        <f t="shared" si="1"/>
        <v>0</v>
      </c>
      <c r="I12" s="285">
        <f t="shared" si="1"/>
        <v>0</v>
      </c>
      <c r="J12" s="294">
        <f t="shared" si="2"/>
        <v>97.305355811763235</v>
      </c>
      <c r="K12" s="296"/>
      <c r="L12" s="296"/>
      <c r="M12" s="296"/>
      <c r="N12" s="296"/>
      <c r="O12" s="296"/>
      <c r="P12" s="296"/>
      <c r="Q12" s="281"/>
      <c r="R12" s="281"/>
      <c r="T12" s="225">
        <v>2002</v>
      </c>
      <c r="U12" s="226" t="s">
        <v>145</v>
      </c>
      <c r="V12" s="225"/>
      <c r="W12" s="242">
        <v>1422</v>
      </c>
      <c r="X12" s="242">
        <v>2594</v>
      </c>
      <c r="Y12" s="244">
        <v>548.18812644564377</v>
      </c>
      <c r="Z12" s="245">
        <v>603</v>
      </c>
      <c r="AA12" s="245">
        <v>1452</v>
      </c>
      <c r="AB12" s="244">
        <v>415.28925619834712</v>
      </c>
      <c r="AC12" s="225"/>
      <c r="AD12" s="245">
        <v>285</v>
      </c>
      <c r="AE12" s="245">
        <v>438</v>
      </c>
      <c r="AF12" s="244">
        <v>650.68493150684935</v>
      </c>
      <c r="AG12" s="225"/>
      <c r="AH12" s="245">
        <v>529</v>
      </c>
      <c r="AI12" s="245">
        <v>694</v>
      </c>
      <c r="AJ12" s="244">
        <v>762.24783861671472</v>
      </c>
      <c r="AK12" s="225"/>
      <c r="AL12" s="245">
        <v>5</v>
      </c>
      <c r="AM12" s="245">
        <v>10</v>
      </c>
      <c r="AN12" s="244">
        <v>500</v>
      </c>
      <c r="AO12" s="225">
        <v>0</v>
      </c>
      <c r="AP12" s="225">
        <v>0</v>
      </c>
      <c r="AQ12" s="225">
        <v>0</v>
      </c>
      <c r="AR12" s="225">
        <v>0</v>
      </c>
      <c r="AS12" s="225">
        <v>0</v>
      </c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>
        <v>0</v>
      </c>
      <c r="BC12" s="225">
        <v>0</v>
      </c>
      <c r="BD12" s="225">
        <v>0</v>
      </c>
      <c r="BE12" s="225">
        <v>0</v>
      </c>
      <c r="BF12" s="225">
        <v>0</v>
      </c>
      <c r="BG12" s="225"/>
      <c r="BH12" s="225"/>
      <c r="BI12" s="225"/>
    </row>
    <row r="13" spans="1:16384" ht="27.75" customHeight="1">
      <c r="A13" s="296">
        <f t="shared" si="3"/>
        <v>2002</v>
      </c>
      <c r="B13" s="136">
        <v>40634</v>
      </c>
      <c r="C13" s="285">
        <f t="shared" si="0"/>
        <v>7106.8493150684935</v>
      </c>
      <c r="D13" s="285">
        <f t="shared" si="1"/>
        <v>3978.0821917808221</v>
      </c>
      <c r="E13" s="285">
        <f t="shared" si="1"/>
        <v>1200</v>
      </c>
      <c r="F13" s="285">
        <f t="shared" si="1"/>
        <v>1901.3698630136987</v>
      </c>
      <c r="G13" s="285">
        <f t="shared" si="1"/>
        <v>27.397260273972602</v>
      </c>
      <c r="H13" s="285">
        <f t="shared" si="1"/>
        <v>0</v>
      </c>
      <c r="I13" s="285">
        <f t="shared" si="1"/>
        <v>0</v>
      </c>
      <c r="J13" s="294">
        <f t="shared" si="2"/>
        <v>97.90033449280952</v>
      </c>
      <c r="K13" s="296"/>
      <c r="L13" s="296"/>
      <c r="M13" s="296"/>
      <c r="N13" s="296"/>
      <c r="O13" s="296"/>
      <c r="P13" s="296"/>
      <c r="Q13" s="281"/>
      <c r="R13" s="281"/>
      <c r="T13" s="225">
        <v>2003</v>
      </c>
      <c r="U13" s="226" t="s">
        <v>145</v>
      </c>
      <c r="V13" s="225"/>
      <c r="W13" s="242">
        <v>1535</v>
      </c>
      <c r="X13" s="242">
        <v>2690</v>
      </c>
      <c r="Y13" s="243">
        <v>570.63197026022306</v>
      </c>
      <c r="Z13" s="242">
        <v>677</v>
      </c>
      <c r="AA13" s="242">
        <v>1533</v>
      </c>
      <c r="AB13" s="243">
        <v>441.61774298760599</v>
      </c>
      <c r="AC13" s="225"/>
      <c r="AD13" s="242">
        <v>312</v>
      </c>
      <c r="AE13" s="242">
        <v>453</v>
      </c>
      <c r="AF13" s="243">
        <v>688.74172185430461</v>
      </c>
      <c r="AG13" s="225"/>
      <c r="AH13" s="242">
        <v>542</v>
      </c>
      <c r="AI13" s="242">
        <v>694</v>
      </c>
      <c r="AJ13" s="243">
        <v>780.97982708933716</v>
      </c>
      <c r="AK13" s="225"/>
      <c r="AL13" s="242">
        <v>4</v>
      </c>
      <c r="AM13" s="242">
        <v>10</v>
      </c>
      <c r="AN13" s="243">
        <v>400</v>
      </c>
      <c r="AO13" s="225">
        <v>0</v>
      </c>
      <c r="AP13" s="225">
        <v>0</v>
      </c>
      <c r="AQ13" s="225">
        <v>0</v>
      </c>
      <c r="AR13" s="225">
        <v>0</v>
      </c>
      <c r="AS13" s="225">
        <v>0</v>
      </c>
      <c r="AT13" s="225">
        <v>0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>
        <v>0</v>
      </c>
      <c r="BC13" s="225">
        <v>0</v>
      </c>
      <c r="BD13" s="225">
        <v>0</v>
      </c>
      <c r="BE13" s="225">
        <v>0</v>
      </c>
      <c r="BF13" s="225">
        <v>0</v>
      </c>
      <c r="BG13" s="225"/>
      <c r="BH13" s="225"/>
      <c r="BI13" s="225"/>
    </row>
    <row r="14" spans="1:16384" ht="27.75" customHeight="1">
      <c r="A14" s="296">
        <f t="shared" si="3"/>
        <v>2003</v>
      </c>
      <c r="B14" s="136">
        <v>42514</v>
      </c>
      <c r="C14" s="285">
        <f t="shared" si="0"/>
        <v>7369.8630136986303</v>
      </c>
      <c r="D14" s="285">
        <f t="shared" si="1"/>
        <v>4200</v>
      </c>
      <c r="E14" s="285">
        <f t="shared" si="1"/>
        <v>1241.0958904109589</v>
      </c>
      <c r="F14" s="285">
        <f t="shared" si="1"/>
        <v>1901.3698630136987</v>
      </c>
      <c r="G14" s="285">
        <f t="shared" si="1"/>
        <v>27.397260273972602</v>
      </c>
      <c r="H14" s="285">
        <f t="shared" si="1"/>
        <v>0</v>
      </c>
      <c r="I14" s="285">
        <f t="shared" si="1"/>
        <v>0</v>
      </c>
      <c r="J14" s="294">
        <f t="shared" si="2"/>
        <v>98.790986498565175</v>
      </c>
      <c r="K14" s="296"/>
      <c r="L14" s="296"/>
      <c r="M14" s="296"/>
      <c r="N14" s="296"/>
      <c r="O14" s="296"/>
      <c r="P14" s="296"/>
      <c r="Q14" s="281"/>
      <c r="R14" s="281"/>
      <c r="T14" s="225">
        <v>2004</v>
      </c>
      <c r="U14" s="226" t="s">
        <v>145</v>
      </c>
      <c r="V14" s="225"/>
      <c r="W14" s="240">
        <v>1773</v>
      </c>
      <c r="X14" s="240">
        <v>3071</v>
      </c>
      <c r="Y14" s="241">
        <v>577.33637251709547</v>
      </c>
      <c r="Z14" s="240">
        <v>746</v>
      </c>
      <c r="AA14" s="240">
        <v>1743</v>
      </c>
      <c r="AB14" s="241">
        <v>427.99770510613882</v>
      </c>
      <c r="AC14" s="225"/>
      <c r="AD14" s="240">
        <v>320</v>
      </c>
      <c r="AE14" s="240">
        <v>463</v>
      </c>
      <c r="AF14" s="241">
        <v>691.14470842332605</v>
      </c>
      <c r="AG14" s="225"/>
      <c r="AH14" s="240">
        <v>704</v>
      </c>
      <c r="AI14" s="240">
        <v>857</v>
      </c>
      <c r="AJ14" s="241">
        <v>821.47024504084004</v>
      </c>
      <c r="AK14" s="225"/>
      <c r="AL14" s="240">
        <v>3</v>
      </c>
      <c r="AM14" s="240">
        <v>8</v>
      </c>
      <c r="AN14" s="241">
        <v>375</v>
      </c>
      <c r="AO14" s="225">
        <v>0</v>
      </c>
      <c r="AP14" s="225">
        <v>0</v>
      </c>
      <c r="AQ14" s="225">
        <v>0</v>
      </c>
      <c r="AR14" s="225">
        <v>0</v>
      </c>
      <c r="AS14" s="225">
        <v>0</v>
      </c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>
        <v>0</v>
      </c>
      <c r="BC14" s="225">
        <v>0</v>
      </c>
      <c r="BD14" s="225">
        <v>0</v>
      </c>
      <c r="BE14" s="225">
        <v>0</v>
      </c>
      <c r="BF14" s="225">
        <v>0</v>
      </c>
      <c r="BG14" s="225"/>
      <c r="BH14" s="225"/>
      <c r="BI14" s="225"/>
    </row>
    <row r="15" spans="1:16384" ht="27.75" customHeight="1">
      <c r="A15" s="296">
        <f t="shared" si="3"/>
        <v>2004</v>
      </c>
      <c r="B15" s="136">
        <v>43940</v>
      </c>
      <c r="C15" s="285">
        <f t="shared" si="0"/>
        <v>8413.6986301369852</v>
      </c>
      <c r="D15" s="285">
        <f t="shared" si="1"/>
        <v>4775.3424657534242</v>
      </c>
      <c r="E15" s="285">
        <f t="shared" si="1"/>
        <v>1268.4931506849316</v>
      </c>
      <c r="F15" s="285">
        <f t="shared" si="1"/>
        <v>2347.9452054794519</v>
      </c>
      <c r="G15" s="285">
        <f t="shared" si="1"/>
        <v>21.917808219178081</v>
      </c>
      <c r="H15" s="285">
        <f t="shared" si="1"/>
        <v>0</v>
      </c>
      <c r="I15" s="285">
        <f t="shared" si="1"/>
        <v>0</v>
      </c>
      <c r="J15" s="294">
        <f t="shared" si="2"/>
        <v>108.67870882461138</v>
      </c>
      <c r="K15" s="296"/>
      <c r="L15" s="296"/>
      <c r="M15" s="296"/>
      <c r="N15" s="296"/>
      <c r="O15" s="296"/>
      <c r="P15" s="296"/>
      <c r="Q15" s="281"/>
      <c r="R15" s="281"/>
      <c r="T15" s="225">
        <v>2005</v>
      </c>
      <c r="U15" s="226" t="s">
        <v>145</v>
      </c>
      <c r="V15" s="225"/>
      <c r="W15" s="239">
        <v>1852</v>
      </c>
      <c r="X15" s="239">
        <v>3224</v>
      </c>
      <c r="Y15" s="239">
        <v>574.44168734491313</v>
      </c>
      <c r="Z15" s="239">
        <v>741</v>
      </c>
      <c r="AA15" s="239">
        <v>1791</v>
      </c>
      <c r="AB15" s="239">
        <v>413.73534338358456</v>
      </c>
      <c r="AC15" s="225"/>
      <c r="AD15" s="239">
        <v>478</v>
      </c>
      <c r="AE15" s="239">
        <v>642</v>
      </c>
      <c r="AF15" s="239">
        <v>744.54828660436135</v>
      </c>
      <c r="AG15" s="225"/>
      <c r="AH15" s="239">
        <v>630</v>
      </c>
      <c r="AI15" s="239">
        <v>785</v>
      </c>
      <c r="AJ15" s="239">
        <v>802.54777070063699</v>
      </c>
      <c r="AK15" s="225"/>
      <c r="AL15" s="239">
        <v>3</v>
      </c>
      <c r="AM15" s="239">
        <v>6</v>
      </c>
      <c r="AN15" s="239">
        <v>500</v>
      </c>
      <c r="AO15" s="225">
        <v>0</v>
      </c>
      <c r="AP15" s="225">
        <v>0</v>
      </c>
      <c r="AQ15" s="225">
        <v>0</v>
      </c>
      <c r="AR15" s="225">
        <v>0</v>
      </c>
      <c r="AS15" s="225">
        <v>0</v>
      </c>
      <c r="AT15" s="225">
        <v>0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>
        <v>0</v>
      </c>
      <c r="BC15" s="225">
        <v>0</v>
      </c>
      <c r="BD15" s="225">
        <v>0</v>
      </c>
      <c r="BE15" s="225">
        <v>0</v>
      </c>
      <c r="BF15" s="225">
        <v>0</v>
      </c>
      <c r="BG15" s="225"/>
      <c r="BH15" s="225"/>
      <c r="BI15" s="225"/>
    </row>
    <row r="16" spans="1:16384" ht="27.75" customHeight="1">
      <c r="A16" s="296">
        <f t="shared" si="3"/>
        <v>2005</v>
      </c>
      <c r="B16" s="134">
        <v>46092</v>
      </c>
      <c r="C16" s="285">
        <f t="shared" si="0"/>
        <v>8832.8767123287689</v>
      </c>
      <c r="D16" s="285">
        <f t="shared" ref="D16:I16" si="4">(W42/365)*1000</f>
        <v>4906.8493150684935</v>
      </c>
      <c r="E16" s="285">
        <f t="shared" si="4"/>
        <v>1758.9041095890411</v>
      </c>
      <c r="F16" s="285">
        <f t="shared" si="4"/>
        <v>2150.6849315068494</v>
      </c>
      <c r="G16" s="285">
        <f t="shared" si="4"/>
        <v>16.43835616438356</v>
      </c>
      <c r="H16" s="285">
        <f t="shared" si="4"/>
        <v>0</v>
      </c>
      <c r="I16" s="285">
        <f t="shared" si="4"/>
        <v>0</v>
      </c>
      <c r="J16" s="294">
        <f t="shared" si="2"/>
        <v>106.45772184041685</v>
      </c>
      <c r="K16" s="296"/>
      <c r="L16" s="296"/>
      <c r="M16" s="296"/>
      <c r="N16" s="296"/>
      <c r="O16" s="296"/>
      <c r="P16" s="296"/>
      <c r="Q16" s="281"/>
      <c r="R16" s="281"/>
      <c r="T16" s="225">
        <v>2006</v>
      </c>
      <c r="U16" s="226" t="s">
        <v>145</v>
      </c>
      <c r="V16" s="233"/>
      <c r="W16" s="234">
        <v>2013751</v>
      </c>
      <c r="X16" s="234">
        <v>3500421</v>
      </c>
      <c r="Y16" s="235">
        <v>575.28822961580909</v>
      </c>
      <c r="Z16" s="234">
        <v>839924</v>
      </c>
      <c r="AA16" s="234">
        <v>1987530</v>
      </c>
      <c r="AB16" s="235">
        <v>422.59689161924598</v>
      </c>
      <c r="AC16" s="234">
        <v>300</v>
      </c>
      <c r="AD16" s="234">
        <v>533500</v>
      </c>
      <c r="AE16" s="234">
        <v>709701</v>
      </c>
      <c r="AF16" s="235">
        <v>751.72502222767048</v>
      </c>
      <c r="AG16" s="234">
        <v>440</v>
      </c>
      <c r="AH16" s="234">
        <v>637735</v>
      </c>
      <c r="AI16" s="236">
        <v>797153</v>
      </c>
      <c r="AJ16" s="235">
        <v>800.01580625049394</v>
      </c>
      <c r="AK16" s="234">
        <v>570</v>
      </c>
      <c r="AL16" s="234">
        <v>2592</v>
      </c>
      <c r="AM16" s="234">
        <v>6037</v>
      </c>
      <c r="AN16" s="235">
        <v>429.35232731489151</v>
      </c>
      <c r="AO16" s="225">
        <v>0</v>
      </c>
      <c r="AP16" s="225">
        <v>0</v>
      </c>
      <c r="AQ16" s="225">
        <v>0</v>
      </c>
      <c r="AR16" s="225">
        <v>0</v>
      </c>
      <c r="AS16" s="225">
        <v>0</v>
      </c>
      <c r="AT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>
        <v>0</v>
      </c>
      <c r="BC16" s="225">
        <v>0</v>
      </c>
      <c r="BD16" s="225">
        <v>0</v>
      </c>
      <c r="BE16" s="225">
        <v>0</v>
      </c>
      <c r="BF16" s="225">
        <v>0</v>
      </c>
      <c r="BG16" s="238">
        <v>1096</v>
      </c>
      <c r="BH16" s="237">
        <v>52.489801972245353</v>
      </c>
      <c r="BI16" s="275">
        <v>114.92797955324772</v>
      </c>
    </row>
    <row r="17" spans="1:61" ht="27.75" customHeight="1">
      <c r="A17" s="296">
        <f t="shared" si="3"/>
        <v>2006</v>
      </c>
      <c r="B17" s="151">
        <v>54057</v>
      </c>
      <c r="C17" s="285">
        <f t="shared" si="0"/>
        <v>9590</v>
      </c>
      <c r="D17" s="285">
        <f t="shared" ref="D17:I25" si="5">ROUND(W43/365,0)</f>
        <v>5445</v>
      </c>
      <c r="E17" s="285">
        <f t="shared" si="5"/>
        <v>1944</v>
      </c>
      <c r="F17" s="285">
        <f t="shared" si="5"/>
        <v>2184</v>
      </c>
      <c r="G17" s="285">
        <f t="shared" si="5"/>
        <v>17</v>
      </c>
      <c r="H17" s="285">
        <f t="shared" si="5"/>
        <v>0</v>
      </c>
      <c r="I17" s="285">
        <f t="shared" si="5"/>
        <v>0</v>
      </c>
      <c r="J17" s="294">
        <f t="shared" si="2"/>
        <v>100.72701037793439</v>
      </c>
      <c r="K17" s="296"/>
      <c r="L17" s="296"/>
      <c r="M17" s="296"/>
      <c r="N17" s="296"/>
      <c r="O17" s="296"/>
      <c r="P17" s="296"/>
      <c r="Q17" s="281"/>
      <c r="R17" s="281"/>
      <c r="T17" s="225">
        <v>2007</v>
      </c>
      <c r="U17" s="226" t="s">
        <v>145</v>
      </c>
      <c r="V17" s="225"/>
      <c r="W17" s="271">
        <v>3314266</v>
      </c>
      <c r="X17" s="271">
        <v>3890033</v>
      </c>
      <c r="Y17" s="272">
        <v>851.98917335662702</v>
      </c>
      <c r="Z17" s="271">
        <v>2133354</v>
      </c>
      <c r="AA17" s="271">
        <v>2352133</v>
      </c>
      <c r="AB17" s="272">
        <v>906.98697735204598</v>
      </c>
      <c r="AC17" s="273">
        <v>300</v>
      </c>
      <c r="AD17" s="271">
        <v>526551</v>
      </c>
      <c r="AE17" s="271">
        <v>701644</v>
      </c>
      <c r="AF17" s="272">
        <v>750.45322129170916</v>
      </c>
      <c r="AG17" s="273">
        <v>440</v>
      </c>
      <c r="AH17" s="271">
        <v>602231</v>
      </c>
      <c r="AI17" s="271">
        <v>773513</v>
      </c>
      <c r="AJ17" s="272">
        <v>778.56610037581788</v>
      </c>
      <c r="AK17" s="273">
        <v>570</v>
      </c>
      <c r="AL17" s="271">
        <v>52130</v>
      </c>
      <c r="AM17" s="271">
        <v>62743</v>
      </c>
      <c r="AN17" s="272">
        <v>830.84965653539041</v>
      </c>
      <c r="AO17" s="225">
        <v>0</v>
      </c>
      <c r="AP17" s="225">
        <v>0</v>
      </c>
      <c r="AQ17" s="225">
        <v>0</v>
      </c>
      <c r="AR17" s="225">
        <v>0</v>
      </c>
      <c r="AS17" s="225">
        <v>0</v>
      </c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>
        <v>0</v>
      </c>
      <c r="BC17" s="225">
        <v>0</v>
      </c>
      <c r="BD17" s="225">
        <v>0</v>
      </c>
      <c r="BE17" s="225">
        <v>0</v>
      </c>
      <c r="BF17" s="225">
        <v>0</v>
      </c>
      <c r="BG17" s="273">
        <v>1442.87</v>
      </c>
      <c r="BH17" s="274">
        <v>59.048228416740734</v>
      </c>
      <c r="BI17" s="274">
        <v>129.93910553696011</v>
      </c>
    </row>
    <row r="18" spans="1:61" ht="27.75" customHeight="1">
      <c r="A18" s="296">
        <f t="shared" si="3"/>
        <v>2007</v>
      </c>
      <c r="B18" s="150">
        <v>55513</v>
      </c>
      <c r="C18" s="285">
        <f t="shared" si="0"/>
        <v>10657</v>
      </c>
      <c r="D18" s="285">
        <f t="shared" si="5"/>
        <v>6444</v>
      </c>
      <c r="E18" s="285">
        <f t="shared" si="5"/>
        <v>1922</v>
      </c>
      <c r="F18" s="285">
        <f t="shared" si="5"/>
        <v>2119</v>
      </c>
      <c r="G18" s="285">
        <f t="shared" si="5"/>
        <v>172</v>
      </c>
      <c r="H18" s="285">
        <f t="shared" si="5"/>
        <v>0</v>
      </c>
      <c r="I18" s="285">
        <f t="shared" si="5"/>
        <v>0</v>
      </c>
      <c r="J18" s="294">
        <f t="shared" si="2"/>
        <v>116.08091798317511</v>
      </c>
      <c r="K18" s="296"/>
      <c r="L18" s="296"/>
      <c r="M18" s="296"/>
      <c r="N18" s="296"/>
      <c r="O18" s="296"/>
      <c r="P18" s="296"/>
      <c r="Q18" s="281"/>
      <c r="R18" s="281"/>
      <c r="T18" s="225">
        <v>2008</v>
      </c>
      <c r="U18" s="226" t="s">
        <v>145</v>
      </c>
      <c r="V18" s="270" t="s">
        <v>272</v>
      </c>
      <c r="W18" s="267">
        <v>2534838</v>
      </c>
      <c r="X18" s="267">
        <v>4133806</v>
      </c>
      <c r="Y18" s="259">
        <v>613.19713600493105</v>
      </c>
      <c r="Z18" s="264">
        <v>1222866</v>
      </c>
      <c r="AA18" s="264">
        <v>2612582</v>
      </c>
      <c r="AB18" s="259">
        <v>468.06798791387217</v>
      </c>
      <c r="AC18" s="264">
        <v>400</v>
      </c>
      <c r="AD18" s="264">
        <v>627171</v>
      </c>
      <c r="AE18" s="264">
        <v>730210</v>
      </c>
      <c r="AF18" s="259">
        <v>858.89127785157689</v>
      </c>
      <c r="AG18" s="264">
        <v>640</v>
      </c>
      <c r="AH18" s="264">
        <v>641810</v>
      </c>
      <c r="AI18" s="264">
        <v>745500</v>
      </c>
      <c r="AJ18" s="259">
        <v>860.91213950368876</v>
      </c>
      <c r="AK18" s="264">
        <v>640</v>
      </c>
      <c r="AL18" s="264">
        <v>42991</v>
      </c>
      <c r="AM18" s="264">
        <v>45514</v>
      </c>
      <c r="AN18" s="259">
        <v>944.56650700883245</v>
      </c>
      <c r="AO18" s="225">
        <v>0</v>
      </c>
      <c r="AP18" s="225">
        <v>0</v>
      </c>
      <c r="AQ18" s="225">
        <v>0</v>
      </c>
      <c r="AR18" s="225">
        <v>0</v>
      </c>
      <c r="AS18" s="225">
        <v>0</v>
      </c>
      <c r="AT18" s="225">
        <v>0</v>
      </c>
      <c r="AU18" s="225">
        <v>0</v>
      </c>
      <c r="AV18" s="225">
        <v>0</v>
      </c>
      <c r="AW18" s="225">
        <v>0</v>
      </c>
      <c r="AX18" s="225">
        <v>0</v>
      </c>
      <c r="AY18" s="225">
        <v>0</v>
      </c>
      <c r="AZ18" s="225">
        <v>0</v>
      </c>
      <c r="BA18" s="225">
        <v>0</v>
      </c>
      <c r="BB18" s="225">
        <v>0</v>
      </c>
      <c r="BC18" s="225">
        <v>0</v>
      </c>
      <c r="BD18" s="225">
        <v>0</v>
      </c>
      <c r="BE18" s="225">
        <v>0</v>
      </c>
      <c r="BF18" s="225">
        <v>0</v>
      </c>
      <c r="BG18" s="268">
        <v>1442.87</v>
      </c>
      <c r="BH18" s="259">
        <v>42.498432707377042</v>
      </c>
      <c r="BI18" s="259">
        <v>135.87258614649667</v>
      </c>
    </row>
    <row r="19" spans="1:61" ht="27.75" customHeight="1">
      <c r="A19" s="296">
        <f t="shared" si="3"/>
        <v>2008</v>
      </c>
      <c r="B19" s="149">
        <v>52536</v>
      </c>
      <c r="C19" s="285">
        <f t="shared" si="0"/>
        <v>11326</v>
      </c>
      <c r="D19" s="285">
        <f t="shared" si="5"/>
        <v>7158</v>
      </c>
      <c r="E19" s="285">
        <f t="shared" si="5"/>
        <v>2001</v>
      </c>
      <c r="F19" s="285">
        <f t="shared" si="5"/>
        <v>2042</v>
      </c>
      <c r="G19" s="285">
        <f t="shared" si="5"/>
        <v>125</v>
      </c>
      <c r="H19" s="285">
        <f t="shared" si="5"/>
        <v>0</v>
      </c>
      <c r="I19" s="285">
        <f t="shared" si="5"/>
        <v>0</v>
      </c>
      <c r="J19" s="294">
        <f t="shared" si="2"/>
        <v>136.2494289629968</v>
      </c>
      <c r="K19" s="296"/>
      <c r="L19" s="296"/>
      <c r="M19" s="296"/>
      <c r="N19" s="296"/>
      <c r="O19" s="296"/>
      <c r="P19" s="296"/>
      <c r="Q19" s="281"/>
      <c r="R19" s="281"/>
      <c r="T19" s="225">
        <v>2009</v>
      </c>
      <c r="U19" s="226" t="s">
        <v>145</v>
      </c>
      <c r="V19" s="269"/>
      <c r="W19" s="267">
        <v>2739579</v>
      </c>
      <c r="X19" s="267">
        <v>4418738</v>
      </c>
      <c r="Y19" s="259">
        <v>619.99127352651362</v>
      </c>
      <c r="Z19" s="264">
        <v>1343102</v>
      </c>
      <c r="AA19" s="264">
        <v>2862574</v>
      </c>
      <c r="AB19" s="259">
        <v>469.19380948754514</v>
      </c>
      <c r="AC19" s="264">
        <v>400</v>
      </c>
      <c r="AD19" s="264">
        <v>0</v>
      </c>
      <c r="AE19" s="264">
        <v>0</v>
      </c>
      <c r="AF19" s="259" t="e">
        <v>#DIV/0!</v>
      </c>
      <c r="AG19" s="264">
        <v>0</v>
      </c>
      <c r="AH19" s="264">
        <v>1369761</v>
      </c>
      <c r="AI19" s="264">
        <v>1526991</v>
      </c>
      <c r="AJ19" s="259">
        <v>897.03279194179925</v>
      </c>
      <c r="AK19" s="264">
        <v>640</v>
      </c>
      <c r="AL19" s="264">
        <v>26716</v>
      </c>
      <c r="AM19" s="264">
        <v>29173</v>
      </c>
      <c r="AN19" s="259">
        <v>915.77828814314603</v>
      </c>
      <c r="AO19" s="225">
        <v>0</v>
      </c>
      <c r="AP19" s="225">
        <v>0</v>
      </c>
      <c r="AQ19" s="225">
        <v>0</v>
      </c>
      <c r="AR19" s="225">
        <v>0</v>
      </c>
      <c r="AS19" s="225">
        <v>0</v>
      </c>
      <c r="AT19" s="225">
        <v>0</v>
      </c>
      <c r="AU19" s="225">
        <v>0</v>
      </c>
      <c r="AV19" s="225">
        <v>0</v>
      </c>
      <c r="AW19" s="225">
        <v>0</v>
      </c>
      <c r="AX19" s="225">
        <v>0</v>
      </c>
      <c r="AY19" s="225">
        <v>0</v>
      </c>
      <c r="AZ19" s="225">
        <v>0</v>
      </c>
      <c r="BA19" s="225">
        <v>0</v>
      </c>
      <c r="BB19" s="225">
        <v>0</v>
      </c>
      <c r="BC19" s="225">
        <v>0</v>
      </c>
      <c r="BD19" s="225">
        <v>0</v>
      </c>
      <c r="BE19" s="225">
        <v>0</v>
      </c>
      <c r="BF19" s="225">
        <v>0</v>
      </c>
      <c r="BG19" s="268">
        <v>1442.9</v>
      </c>
      <c r="BH19" s="259">
        <v>42.968415935027629</v>
      </c>
      <c r="BI19" s="259">
        <v>149.50091486972084</v>
      </c>
    </row>
    <row r="20" spans="1:61" ht="27.75" customHeight="1">
      <c r="A20" s="296">
        <f t="shared" si="3"/>
        <v>2009</v>
      </c>
      <c r="B20" s="148">
        <v>52459</v>
      </c>
      <c r="C20" s="285">
        <f t="shared" si="0"/>
        <v>12107</v>
      </c>
      <c r="D20" s="285">
        <f t="shared" si="5"/>
        <v>7843</v>
      </c>
      <c r="E20" s="285">
        <f t="shared" si="5"/>
        <v>0</v>
      </c>
      <c r="F20" s="285">
        <f t="shared" si="5"/>
        <v>4184</v>
      </c>
      <c r="G20" s="285">
        <f t="shared" si="5"/>
        <v>80</v>
      </c>
      <c r="H20" s="285">
        <f t="shared" si="5"/>
        <v>0</v>
      </c>
      <c r="I20" s="285">
        <f t="shared" si="5"/>
        <v>0</v>
      </c>
      <c r="J20" s="294">
        <f t="shared" si="2"/>
        <v>149.50723422101069</v>
      </c>
      <c r="K20" s="296"/>
      <c r="L20" s="296"/>
      <c r="M20" s="296"/>
      <c r="N20" s="296"/>
      <c r="O20" s="296"/>
      <c r="P20" s="296"/>
      <c r="Q20" s="281"/>
      <c r="R20" s="281"/>
      <c r="T20" s="225">
        <v>2010</v>
      </c>
      <c r="U20" s="226" t="s">
        <v>145</v>
      </c>
      <c r="V20" s="266"/>
      <c r="W20" s="267">
        <v>2776280</v>
      </c>
      <c r="X20" s="267">
        <v>4681418</v>
      </c>
      <c r="Y20" s="259">
        <v>593.04253540273476</v>
      </c>
      <c r="Z20" s="264">
        <v>1405288</v>
      </c>
      <c r="AA20" s="264">
        <v>2984771</v>
      </c>
      <c r="AB20" s="259">
        <v>470.81936939215774</v>
      </c>
      <c r="AC20" s="264">
        <v>400</v>
      </c>
      <c r="AD20" s="264">
        <v>0</v>
      </c>
      <c r="AE20" s="264">
        <v>0</v>
      </c>
      <c r="AF20" s="259" t="e">
        <v>#DIV/0!</v>
      </c>
      <c r="AG20" s="264">
        <v>0</v>
      </c>
      <c r="AH20" s="264">
        <v>1351423</v>
      </c>
      <c r="AI20" s="264">
        <v>1674564</v>
      </c>
      <c r="AJ20" s="259">
        <v>807.02977013718203</v>
      </c>
      <c r="AK20" s="264">
        <v>640</v>
      </c>
      <c r="AL20" s="264">
        <v>19569</v>
      </c>
      <c r="AM20" s="264">
        <v>22083</v>
      </c>
      <c r="AN20" s="259">
        <v>886.15677217769326</v>
      </c>
      <c r="AO20" s="225">
        <v>0</v>
      </c>
      <c r="AP20" s="225">
        <v>0</v>
      </c>
      <c r="AQ20" s="225">
        <v>0</v>
      </c>
      <c r="AR20" s="225">
        <v>0</v>
      </c>
      <c r="AS20" s="225">
        <v>0</v>
      </c>
      <c r="AT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>
        <v>0</v>
      </c>
      <c r="BC20" s="225">
        <v>0</v>
      </c>
      <c r="BD20" s="225">
        <v>0</v>
      </c>
      <c r="BE20" s="225">
        <v>0</v>
      </c>
      <c r="BF20" s="225">
        <v>0</v>
      </c>
      <c r="BG20" s="268">
        <v>1442.9</v>
      </c>
      <c r="BH20" s="259">
        <v>41.100737085226605</v>
      </c>
      <c r="BI20" s="259">
        <v>148.00287400493281</v>
      </c>
    </row>
    <row r="21" spans="1:61" ht="27.75" customHeight="1">
      <c r="A21" s="296">
        <f t="shared" si="3"/>
        <v>2010</v>
      </c>
      <c r="B21" s="148">
        <v>55252</v>
      </c>
      <c r="C21" s="285">
        <f t="shared" si="0"/>
        <v>12826</v>
      </c>
      <c r="D21" s="285">
        <f t="shared" si="5"/>
        <v>8177</v>
      </c>
      <c r="E21" s="285">
        <f t="shared" si="5"/>
        <v>0</v>
      </c>
      <c r="F21" s="285">
        <f t="shared" si="5"/>
        <v>4588</v>
      </c>
      <c r="G21" s="285">
        <f t="shared" si="5"/>
        <v>61</v>
      </c>
      <c r="H21" s="285">
        <f t="shared" si="5"/>
        <v>0</v>
      </c>
      <c r="I21" s="285">
        <f t="shared" si="5"/>
        <v>0</v>
      </c>
      <c r="J21" s="294">
        <f t="shared" si="2"/>
        <v>147.99464272786506</v>
      </c>
      <c r="K21" s="296"/>
      <c r="L21" s="296"/>
      <c r="M21" s="296"/>
      <c r="N21" s="296"/>
      <c r="O21" s="296"/>
      <c r="P21" s="296"/>
      <c r="Q21" s="281"/>
      <c r="R21" s="281"/>
      <c r="T21" s="225">
        <v>2011</v>
      </c>
      <c r="U21" s="226" t="s">
        <v>145</v>
      </c>
      <c r="V21" s="263"/>
      <c r="W21" s="258">
        <v>3311234</v>
      </c>
      <c r="X21" s="258">
        <v>5253336</v>
      </c>
      <c r="Y21" s="258">
        <v>630.31072065445653</v>
      </c>
      <c r="Z21" s="264">
        <v>1513815</v>
      </c>
      <c r="AA21" s="264">
        <v>3323639</v>
      </c>
      <c r="AB21" s="265">
        <v>455.46914090248669</v>
      </c>
      <c r="AC21" s="264">
        <v>400</v>
      </c>
      <c r="AD21" s="264">
        <v>0</v>
      </c>
      <c r="AE21" s="264">
        <v>0</v>
      </c>
      <c r="AF21" s="265" t="s">
        <v>211</v>
      </c>
      <c r="AG21" s="264">
        <v>0</v>
      </c>
      <c r="AH21" s="264">
        <v>1788785</v>
      </c>
      <c r="AI21" s="264">
        <v>1917053</v>
      </c>
      <c r="AJ21" s="265">
        <v>933.09105173409398</v>
      </c>
      <c r="AK21" s="264">
        <v>640</v>
      </c>
      <c r="AL21" s="264">
        <v>8634</v>
      </c>
      <c r="AM21" s="264">
        <v>12644</v>
      </c>
      <c r="AN21" s="265">
        <v>682.85352736475795</v>
      </c>
      <c r="AO21" s="225">
        <v>0</v>
      </c>
      <c r="AP21" s="225">
        <v>0</v>
      </c>
      <c r="AQ21" s="225">
        <v>0</v>
      </c>
      <c r="AR21" s="225">
        <v>0</v>
      </c>
      <c r="AS21" s="225">
        <v>0</v>
      </c>
      <c r="AT21" s="225">
        <v>0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>
        <v>0</v>
      </c>
      <c r="BC21" s="225">
        <v>0</v>
      </c>
      <c r="BD21" s="225">
        <v>0</v>
      </c>
      <c r="BE21" s="225">
        <v>0</v>
      </c>
      <c r="BF21" s="225">
        <v>0</v>
      </c>
      <c r="BG21" s="264">
        <v>1442.9</v>
      </c>
      <c r="BH21" s="258">
        <v>43.683603898707915</v>
      </c>
      <c r="BI21" s="258">
        <v>153.41870291261779</v>
      </c>
    </row>
    <row r="22" spans="1:61" ht="27.75" customHeight="1">
      <c r="A22" s="296">
        <f t="shared" si="3"/>
        <v>2011</v>
      </c>
      <c r="B22" s="148">
        <v>59353</v>
      </c>
      <c r="C22" s="285">
        <f t="shared" si="0"/>
        <v>14393</v>
      </c>
      <c r="D22" s="285">
        <f t="shared" si="5"/>
        <v>9106</v>
      </c>
      <c r="E22" s="285">
        <f t="shared" si="5"/>
        <v>0</v>
      </c>
      <c r="F22" s="285">
        <f t="shared" si="5"/>
        <v>5252</v>
      </c>
      <c r="G22" s="285">
        <f t="shared" si="5"/>
        <v>35</v>
      </c>
      <c r="H22" s="285">
        <f t="shared" si="5"/>
        <v>0</v>
      </c>
      <c r="I22" s="285">
        <f t="shared" si="5"/>
        <v>0</v>
      </c>
      <c r="J22" s="294">
        <f t="shared" si="2"/>
        <v>153.42105706535474</v>
      </c>
      <c r="K22" s="296"/>
      <c r="L22" s="296"/>
      <c r="M22" s="296"/>
      <c r="N22" s="296"/>
      <c r="O22" s="296"/>
      <c r="P22" s="296"/>
      <c r="Q22" s="281"/>
      <c r="R22" s="281"/>
      <c r="T22" s="225">
        <v>2012</v>
      </c>
      <c r="U22" s="226" t="s">
        <v>145</v>
      </c>
      <c r="V22" s="257"/>
      <c r="W22" s="258">
        <v>3568382</v>
      </c>
      <c r="X22" s="258">
        <v>6322459</v>
      </c>
      <c r="Y22" s="259">
        <v>564.39780787823224</v>
      </c>
      <c r="Z22" s="260">
        <v>1721103</v>
      </c>
      <c r="AA22" s="260">
        <v>4298147</v>
      </c>
      <c r="AB22" s="259">
        <v>400.42906861957027</v>
      </c>
      <c r="AC22" s="260">
        <v>400</v>
      </c>
      <c r="AD22" s="260">
        <v>0</v>
      </c>
      <c r="AE22" s="260">
        <v>0</v>
      </c>
      <c r="AF22" s="259" t="s">
        <v>210</v>
      </c>
      <c r="AG22" s="260">
        <v>0</v>
      </c>
      <c r="AH22" s="260">
        <v>1833107</v>
      </c>
      <c r="AI22" s="260">
        <v>2007107</v>
      </c>
      <c r="AJ22" s="259">
        <v>913.30805980946707</v>
      </c>
      <c r="AK22" s="260">
        <v>640</v>
      </c>
      <c r="AL22" s="260">
        <v>14172</v>
      </c>
      <c r="AM22" s="260">
        <v>17205</v>
      </c>
      <c r="AN22" s="259">
        <v>823.71403661726242</v>
      </c>
      <c r="AO22" s="225">
        <v>0</v>
      </c>
      <c r="AP22" s="225">
        <v>0</v>
      </c>
      <c r="AQ22" s="225">
        <v>0</v>
      </c>
      <c r="AR22" s="225">
        <v>0</v>
      </c>
      <c r="AS22" s="225">
        <v>0</v>
      </c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>
        <v>0</v>
      </c>
      <c r="BC22" s="225">
        <v>0</v>
      </c>
      <c r="BD22" s="225">
        <v>0</v>
      </c>
      <c r="BE22" s="225">
        <v>0</v>
      </c>
      <c r="BF22" s="225">
        <v>0</v>
      </c>
      <c r="BG22" s="261">
        <v>1637.96</v>
      </c>
      <c r="BH22" s="262">
        <v>34.457362077110076</v>
      </c>
      <c r="BI22" s="262">
        <v>174.44142300695719</v>
      </c>
    </row>
    <row r="23" spans="1:61" ht="27.75" customHeight="1">
      <c r="A23" s="296">
        <f t="shared" si="3"/>
        <v>2012</v>
      </c>
      <c r="B23" s="148">
        <v>67321</v>
      </c>
      <c r="C23" s="285">
        <f t="shared" si="0"/>
        <v>17322</v>
      </c>
      <c r="D23" s="285">
        <f t="shared" si="5"/>
        <v>11776</v>
      </c>
      <c r="E23" s="285">
        <f t="shared" si="5"/>
        <v>0</v>
      </c>
      <c r="F23" s="285">
        <f t="shared" si="5"/>
        <v>5499</v>
      </c>
      <c r="G23" s="285">
        <f t="shared" si="5"/>
        <v>47</v>
      </c>
      <c r="H23" s="285">
        <f t="shared" si="5"/>
        <v>0</v>
      </c>
      <c r="I23" s="285">
        <f t="shared" si="5"/>
        <v>0</v>
      </c>
      <c r="J23" s="294">
        <f t="shared" si="2"/>
        <v>174.92312948411342</v>
      </c>
      <c r="K23" s="296"/>
      <c r="L23" s="296"/>
      <c r="M23" s="296"/>
      <c r="N23" s="296"/>
      <c r="O23" s="296"/>
      <c r="P23" s="296"/>
      <c r="Q23" s="281"/>
      <c r="R23" s="281"/>
      <c r="T23" s="230">
        <v>2013</v>
      </c>
      <c r="U23" s="226" t="s">
        <v>145</v>
      </c>
      <c r="V23" s="227"/>
      <c r="W23" s="228">
        <v>4290275</v>
      </c>
      <c r="X23" s="228">
        <v>6686097</v>
      </c>
      <c r="Y23" s="228">
        <v>641.67106758995567</v>
      </c>
      <c r="Z23" s="227">
        <v>2202147</v>
      </c>
      <c r="AA23" s="227">
        <v>4452128</v>
      </c>
      <c r="AB23" s="231">
        <v>494.62796217898494</v>
      </c>
      <c r="AC23" s="227">
        <v>400</v>
      </c>
      <c r="AD23" s="227">
        <v>0</v>
      </c>
      <c r="AE23" s="227">
        <v>0</v>
      </c>
      <c r="AF23" s="231" t="s">
        <v>273</v>
      </c>
      <c r="AG23" s="227">
        <v>0</v>
      </c>
      <c r="AH23" s="227">
        <v>2051186</v>
      </c>
      <c r="AI23" s="227">
        <v>2195356</v>
      </c>
      <c r="AJ23" s="231">
        <v>934.32955748407096</v>
      </c>
      <c r="AK23" s="227">
        <v>640</v>
      </c>
      <c r="AL23" s="227">
        <v>36942</v>
      </c>
      <c r="AM23" s="227">
        <v>38613</v>
      </c>
      <c r="AN23" s="231">
        <v>956.72441923704457</v>
      </c>
      <c r="AO23" s="225">
        <v>0</v>
      </c>
      <c r="AP23" s="225">
        <v>0</v>
      </c>
      <c r="AQ23" s="225">
        <v>0</v>
      </c>
      <c r="AR23" s="225">
        <v>0</v>
      </c>
      <c r="AS23" s="225">
        <v>0</v>
      </c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>
        <v>0</v>
      </c>
      <c r="BC23" s="225">
        <v>0</v>
      </c>
      <c r="BD23" s="225">
        <v>0</v>
      </c>
      <c r="BE23" s="225">
        <v>0</v>
      </c>
      <c r="BF23" s="225">
        <v>0</v>
      </c>
      <c r="BG23" s="227">
        <v>1785.15</v>
      </c>
      <c r="BH23" s="232">
        <v>35.944938385567355</v>
      </c>
      <c r="BI23" s="232">
        <v>163.28359292795523</v>
      </c>
    </row>
    <row r="24" spans="1:61" ht="27.75" customHeight="1">
      <c r="A24" s="296">
        <f t="shared" si="3"/>
        <v>2013</v>
      </c>
      <c r="B24" s="147">
        <v>74702</v>
      </c>
      <c r="C24" s="285">
        <f t="shared" si="0"/>
        <v>18319</v>
      </c>
      <c r="D24" s="285">
        <f t="shared" si="5"/>
        <v>12198</v>
      </c>
      <c r="E24" s="285">
        <f t="shared" si="5"/>
        <v>0</v>
      </c>
      <c r="F24" s="285">
        <f t="shared" si="5"/>
        <v>6015</v>
      </c>
      <c r="G24" s="285">
        <f t="shared" si="5"/>
        <v>106</v>
      </c>
      <c r="H24" s="285">
        <f t="shared" si="5"/>
        <v>0</v>
      </c>
      <c r="I24" s="285">
        <f t="shared" si="5"/>
        <v>0</v>
      </c>
      <c r="J24" s="294">
        <f t="shared" si="2"/>
        <v>163.28880083531899</v>
      </c>
      <c r="K24" s="296"/>
      <c r="L24" s="296"/>
      <c r="M24" s="296"/>
      <c r="N24" s="296"/>
      <c r="O24" s="296"/>
      <c r="P24" s="296"/>
      <c r="Q24" s="281"/>
      <c r="R24" s="281"/>
      <c r="T24" s="225">
        <v>2014</v>
      </c>
      <c r="U24" s="226" t="s">
        <v>145</v>
      </c>
      <c r="V24" s="227"/>
      <c r="W24" s="228">
        <v>4412170</v>
      </c>
      <c r="X24" s="228">
        <v>6926560</v>
      </c>
      <c r="Y24" s="229">
        <v>636.99296620544681</v>
      </c>
      <c r="Z24" s="227">
        <v>2302985</v>
      </c>
      <c r="AA24" s="227">
        <v>4698543</v>
      </c>
      <c r="AB24" s="229">
        <v>490.14875462457189</v>
      </c>
      <c r="AC24" s="227">
        <v>400</v>
      </c>
      <c r="AD24" s="227">
        <v>0</v>
      </c>
      <c r="AE24" s="227">
        <v>0</v>
      </c>
      <c r="AF24" s="229" t="s">
        <v>211</v>
      </c>
      <c r="AG24" s="227">
        <v>0</v>
      </c>
      <c r="AH24" s="227">
        <v>2077894</v>
      </c>
      <c r="AI24" s="227">
        <v>2194546</v>
      </c>
      <c r="AJ24" s="229">
        <v>946.84458653407125</v>
      </c>
      <c r="AK24" s="227">
        <v>640</v>
      </c>
      <c r="AL24" s="227">
        <v>31291</v>
      </c>
      <c r="AM24" s="227">
        <v>33471</v>
      </c>
      <c r="AN24" s="229">
        <v>934.86899106689373</v>
      </c>
      <c r="AO24" s="225">
        <v>0</v>
      </c>
      <c r="AP24" s="225">
        <v>0</v>
      </c>
      <c r="AQ24" s="225">
        <v>0</v>
      </c>
      <c r="AR24" s="225">
        <v>0</v>
      </c>
      <c r="AS24" s="225">
        <v>0</v>
      </c>
      <c r="AT24" s="225">
        <v>0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0</v>
      </c>
      <c r="BB24" s="225">
        <v>0</v>
      </c>
      <c r="BC24" s="225">
        <v>0</v>
      </c>
      <c r="BD24" s="225">
        <v>0</v>
      </c>
      <c r="BE24" s="225">
        <v>0</v>
      </c>
      <c r="BF24" s="225">
        <v>0</v>
      </c>
      <c r="BG24" s="227">
        <v>1744.1</v>
      </c>
      <c r="BH24" s="229">
        <v>36.522731850550244</v>
      </c>
      <c r="BI24" s="229">
        <v>164.0610293762054</v>
      </c>
    </row>
    <row r="25" spans="1:61" ht="27.75" customHeight="1">
      <c r="A25" s="296">
        <f t="shared" si="3"/>
        <v>2014</v>
      </c>
      <c r="B25" s="147">
        <v>78463</v>
      </c>
      <c r="C25" s="285">
        <f t="shared" si="0"/>
        <v>18977</v>
      </c>
      <c r="D25" s="285">
        <f t="shared" si="5"/>
        <v>12873</v>
      </c>
      <c r="E25" s="285">
        <f t="shared" si="5"/>
        <v>0</v>
      </c>
      <c r="F25" s="285">
        <f t="shared" si="5"/>
        <v>6012</v>
      </c>
      <c r="G25" s="285">
        <f t="shared" si="5"/>
        <v>92</v>
      </c>
      <c r="H25" s="285">
        <f t="shared" si="5"/>
        <v>0</v>
      </c>
      <c r="I25" s="285">
        <f t="shared" si="5"/>
        <v>0</v>
      </c>
      <c r="J25" s="294">
        <f t="shared" si="2"/>
        <v>164.06459095369792</v>
      </c>
      <c r="K25" s="296"/>
      <c r="L25" s="296"/>
      <c r="M25" s="296"/>
      <c r="N25" s="296"/>
      <c r="O25" s="296"/>
      <c r="P25" s="296"/>
      <c r="Q25" s="296"/>
      <c r="R25" s="296"/>
    </row>
    <row r="26" spans="1:61" ht="27.75" customHeight="1">
      <c r="A26" s="296">
        <f t="shared" si="3"/>
        <v>2015</v>
      </c>
      <c r="B26" s="133">
        <v>81475</v>
      </c>
      <c r="C26" s="285">
        <f t="shared" si="0"/>
        <v>18977</v>
      </c>
      <c r="D26" s="285">
        <f t="shared" ref="D26:I26" si="6">ROUND(W52/365,0)</f>
        <v>12873</v>
      </c>
      <c r="E26" s="285">
        <f t="shared" si="6"/>
        <v>0</v>
      </c>
      <c r="F26" s="285">
        <f t="shared" si="6"/>
        <v>6012</v>
      </c>
      <c r="G26" s="285">
        <f t="shared" si="6"/>
        <v>92</v>
      </c>
      <c r="H26" s="285">
        <f t="shared" si="6"/>
        <v>0</v>
      </c>
      <c r="I26" s="285">
        <f t="shared" si="6"/>
        <v>0</v>
      </c>
      <c r="J26" s="294">
        <f t="shared" si="2"/>
        <v>157.9993863148205</v>
      </c>
      <c r="K26" s="296"/>
      <c r="L26" s="296"/>
      <c r="M26" s="296"/>
      <c r="N26" s="296"/>
      <c r="O26" s="296"/>
      <c r="P26" s="296"/>
      <c r="Q26" s="296"/>
      <c r="R26" s="296"/>
    </row>
    <row r="28" spans="1:61"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</row>
    <row r="29" spans="1:61"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</row>
    <row r="30" spans="1:61"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</row>
    <row r="31" spans="1:61" ht="24">
      <c r="K31" s="277"/>
      <c r="L31" s="277"/>
      <c r="M31" s="277"/>
      <c r="N31" s="277"/>
      <c r="O31" s="277"/>
      <c r="P31" s="277"/>
      <c r="Q31" s="277"/>
      <c r="R31" s="277"/>
      <c r="S31" s="277"/>
      <c r="T31" s="702" t="s">
        <v>275</v>
      </c>
      <c r="U31" s="702" t="s">
        <v>77</v>
      </c>
      <c r="V31" s="702" t="s">
        <v>277</v>
      </c>
      <c r="W31" s="702" t="s">
        <v>278</v>
      </c>
      <c r="X31" s="702" t="s">
        <v>279</v>
      </c>
      <c r="Y31" s="702" t="s">
        <v>280</v>
      </c>
      <c r="Z31" s="720" t="s">
        <v>283</v>
      </c>
      <c r="AA31" s="721"/>
      <c r="AB31" s="702" t="s">
        <v>18</v>
      </c>
      <c r="AC31" s="702" t="s">
        <v>217</v>
      </c>
      <c r="AD31" s="702" t="s">
        <v>218</v>
      </c>
      <c r="AE31" s="702" t="s">
        <v>219</v>
      </c>
    </row>
    <row r="32" spans="1:61" ht="24">
      <c r="K32" s="277"/>
      <c r="L32" s="277"/>
      <c r="M32" s="277"/>
      <c r="N32" s="277"/>
      <c r="O32" s="277"/>
      <c r="P32" s="277"/>
      <c r="Q32" s="277"/>
      <c r="R32" s="277"/>
      <c r="S32" s="277"/>
      <c r="T32" s="703"/>
      <c r="U32" s="703"/>
      <c r="V32" s="703"/>
      <c r="W32" s="703"/>
      <c r="X32" s="703"/>
      <c r="Y32" s="703"/>
      <c r="Z32" s="279" t="s">
        <v>281</v>
      </c>
      <c r="AA32" s="279" t="s">
        <v>282</v>
      </c>
      <c r="AB32" s="703"/>
      <c r="AC32" s="703"/>
      <c r="AD32" s="703"/>
      <c r="AE32" s="703"/>
    </row>
    <row r="33" spans="11:31" ht="24">
      <c r="K33" s="278"/>
      <c r="L33" s="278"/>
      <c r="M33" s="278"/>
      <c r="N33" s="278"/>
      <c r="O33" s="278"/>
      <c r="P33" s="278"/>
      <c r="Q33" s="277"/>
      <c r="R33" s="278"/>
      <c r="S33" s="278"/>
      <c r="T33" s="699" t="s">
        <v>276</v>
      </c>
      <c r="U33" s="280">
        <v>1996</v>
      </c>
      <c r="V33" s="281">
        <f>SUM(W33:AE33)</f>
        <v>3207419</v>
      </c>
      <c r="W33" s="281">
        <f t="shared" ref="W33:W51" si="7">AA6</f>
        <v>2687752</v>
      </c>
      <c r="X33" s="281">
        <f t="shared" ref="X33:X51" si="8">AE6</f>
        <v>0</v>
      </c>
      <c r="Y33" s="281">
        <f t="shared" ref="Y33:Y51" si="9">AI6</f>
        <v>519667</v>
      </c>
      <c r="Z33" s="281">
        <f t="shared" ref="Z33:Z51" si="10">AM6</f>
        <v>0</v>
      </c>
      <c r="AA33" s="281">
        <f t="shared" ref="AA33:AA51" si="11">AQ6</f>
        <v>0</v>
      </c>
      <c r="AB33" s="281">
        <f t="shared" ref="AB33:AB51" si="12">AU6</f>
        <v>0</v>
      </c>
      <c r="AC33" s="281">
        <f t="shared" ref="AC33:AC51" si="13">AY6</f>
        <v>0</v>
      </c>
      <c r="AD33" s="281">
        <f t="shared" ref="AD33:AD51" si="14">BB6</f>
        <v>0</v>
      </c>
      <c r="AE33" s="281">
        <f t="shared" ref="AE33:AE51" si="15">BE6</f>
        <v>0</v>
      </c>
    </row>
    <row r="34" spans="11:31" ht="24">
      <c r="K34" s="277"/>
      <c r="L34" s="277"/>
      <c r="M34" s="277"/>
      <c r="N34" s="277"/>
      <c r="O34" s="277"/>
      <c r="P34" s="277"/>
      <c r="Q34" s="277"/>
      <c r="R34" s="277"/>
      <c r="S34" s="277"/>
      <c r="T34" s="700"/>
      <c r="U34" s="280">
        <v>1997</v>
      </c>
      <c r="V34" s="281">
        <f t="shared" ref="V34:V51" si="16">SUM(W34:AE34)</f>
        <v>2852.1549999999997</v>
      </c>
      <c r="W34" s="281">
        <f t="shared" si="7"/>
        <v>913.03</v>
      </c>
      <c r="X34" s="281">
        <f t="shared" si="8"/>
        <v>613.17200000000003</v>
      </c>
      <c r="Y34" s="281">
        <f t="shared" si="9"/>
        <v>792.31299999999999</v>
      </c>
      <c r="Z34" s="281">
        <f t="shared" si="10"/>
        <v>533.64</v>
      </c>
      <c r="AA34" s="281">
        <f t="shared" si="11"/>
        <v>0</v>
      </c>
      <c r="AB34" s="281">
        <f t="shared" si="12"/>
        <v>0</v>
      </c>
      <c r="AC34" s="281">
        <f t="shared" si="13"/>
        <v>0</v>
      </c>
      <c r="AD34" s="281">
        <f t="shared" si="14"/>
        <v>0</v>
      </c>
      <c r="AE34" s="281">
        <f t="shared" si="15"/>
        <v>0</v>
      </c>
    </row>
    <row r="35" spans="11:31" ht="24">
      <c r="K35" s="277"/>
      <c r="L35" s="277"/>
      <c r="M35" s="277"/>
      <c r="N35" s="277"/>
      <c r="O35" s="277"/>
      <c r="P35" s="277"/>
      <c r="Q35" s="277"/>
      <c r="R35" s="277"/>
      <c r="S35" s="277"/>
      <c r="T35" s="700"/>
      <c r="U35" s="280">
        <v>1998</v>
      </c>
      <c r="V35" s="281">
        <f t="shared" si="16"/>
        <v>2520.7000000000003</v>
      </c>
      <c r="W35" s="281">
        <f t="shared" si="7"/>
        <v>1405.489</v>
      </c>
      <c r="X35" s="281">
        <f t="shared" si="8"/>
        <v>428.517</v>
      </c>
      <c r="Y35" s="281">
        <f t="shared" si="9"/>
        <v>668.34500000000003</v>
      </c>
      <c r="Z35" s="281">
        <f t="shared" si="10"/>
        <v>18.349</v>
      </c>
      <c r="AA35" s="281">
        <f t="shared" si="11"/>
        <v>0</v>
      </c>
      <c r="AB35" s="281">
        <f t="shared" si="12"/>
        <v>0</v>
      </c>
      <c r="AC35" s="281">
        <f t="shared" si="13"/>
        <v>0</v>
      </c>
      <c r="AD35" s="281">
        <f t="shared" si="14"/>
        <v>0</v>
      </c>
      <c r="AE35" s="281">
        <f t="shared" si="15"/>
        <v>0</v>
      </c>
    </row>
    <row r="36" spans="11:31" ht="24">
      <c r="K36" s="277"/>
      <c r="L36" s="277"/>
      <c r="M36" s="277"/>
      <c r="N36" s="277"/>
      <c r="O36" s="277"/>
      <c r="P36" s="277"/>
      <c r="Q36" s="277"/>
      <c r="R36" s="277"/>
      <c r="S36" s="277"/>
      <c r="T36" s="700"/>
      <c r="U36" s="280">
        <v>1999</v>
      </c>
      <c r="V36" s="281">
        <f t="shared" si="16"/>
        <v>2546</v>
      </c>
      <c r="W36" s="281">
        <f t="shared" si="7"/>
        <v>1363</v>
      </c>
      <c r="X36" s="281">
        <f t="shared" si="8"/>
        <v>448</v>
      </c>
      <c r="Y36" s="281">
        <f t="shared" si="9"/>
        <v>719</v>
      </c>
      <c r="Z36" s="281">
        <f t="shared" si="10"/>
        <v>16</v>
      </c>
      <c r="AA36" s="281">
        <f t="shared" si="11"/>
        <v>0</v>
      </c>
      <c r="AB36" s="281">
        <f t="shared" si="12"/>
        <v>0</v>
      </c>
      <c r="AC36" s="281">
        <f t="shared" si="13"/>
        <v>0</v>
      </c>
      <c r="AD36" s="281">
        <f t="shared" si="14"/>
        <v>0</v>
      </c>
      <c r="AE36" s="281">
        <f t="shared" si="15"/>
        <v>0</v>
      </c>
    </row>
    <row r="37" spans="11:31" ht="24">
      <c r="K37" s="277"/>
      <c r="L37" s="277"/>
      <c r="M37" s="277"/>
      <c r="N37" s="277"/>
      <c r="O37" s="277"/>
      <c r="P37" s="277"/>
      <c r="Q37" s="277"/>
      <c r="R37" s="277"/>
      <c r="S37" s="277"/>
      <c r="T37" s="700"/>
      <c r="U37" s="280">
        <v>2000</v>
      </c>
      <c r="V37" s="281">
        <f t="shared" si="16"/>
        <v>2570</v>
      </c>
      <c r="W37" s="281">
        <f t="shared" si="7"/>
        <v>1352</v>
      </c>
      <c r="X37" s="281">
        <f t="shared" si="8"/>
        <v>482</v>
      </c>
      <c r="Y37" s="281">
        <f t="shared" si="9"/>
        <v>721</v>
      </c>
      <c r="Z37" s="281">
        <f t="shared" si="10"/>
        <v>15</v>
      </c>
      <c r="AA37" s="281">
        <f t="shared" si="11"/>
        <v>0</v>
      </c>
      <c r="AB37" s="281">
        <f t="shared" si="12"/>
        <v>0</v>
      </c>
      <c r="AC37" s="281">
        <f t="shared" si="13"/>
        <v>0</v>
      </c>
      <c r="AD37" s="281">
        <f t="shared" si="14"/>
        <v>0</v>
      </c>
      <c r="AE37" s="281">
        <f t="shared" si="15"/>
        <v>0</v>
      </c>
    </row>
    <row r="38" spans="11:31" ht="24">
      <c r="K38" s="277"/>
      <c r="L38" s="277"/>
      <c r="M38" s="277"/>
      <c r="N38" s="277"/>
      <c r="O38" s="277"/>
      <c r="P38" s="277"/>
      <c r="Q38" s="277"/>
      <c r="R38" s="277"/>
      <c r="S38" s="277"/>
      <c r="T38" s="700"/>
      <c r="U38" s="280">
        <v>2001</v>
      </c>
      <c r="V38" s="281">
        <f t="shared" si="16"/>
        <v>2618</v>
      </c>
      <c r="W38" s="281">
        <f t="shared" si="7"/>
        <v>1417</v>
      </c>
      <c r="X38" s="281">
        <f t="shared" si="8"/>
        <v>466</v>
      </c>
      <c r="Y38" s="281">
        <f t="shared" si="9"/>
        <v>722</v>
      </c>
      <c r="Z38" s="281">
        <f t="shared" si="10"/>
        <v>13</v>
      </c>
      <c r="AA38" s="281">
        <f t="shared" si="11"/>
        <v>0</v>
      </c>
      <c r="AB38" s="281">
        <f t="shared" si="12"/>
        <v>0</v>
      </c>
      <c r="AC38" s="281">
        <f t="shared" si="13"/>
        <v>0</v>
      </c>
      <c r="AD38" s="281">
        <f t="shared" si="14"/>
        <v>0</v>
      </c>
      <c r="AE38" s="281">
        <f t="shared" si="15"/>
        <v>0</v>
      </c>
    </row>
    <row r="39" spans="11:31" ht="24">
      <c r="K39" s="277"/>
      <c r="L39" s="277"/>
      <c r="M39" s="277"/>
      <c r="N39" s="277"/>
      <c r="O39" s="277"/>
      <c r="P39" s="277"/>
      <c r="Q39" s="277"/>
      <c r="R39" s="277"/>
      <c r="S39" s="277"/>
      <c r="T39" s="700"/>
      <c r="U39" s="280">
        <v>2002</v>
      </c>
      <c r="V39" s="281">
        <f t="shared" si="16"/>
        <v>2594</v>
      </c>
      <c r="W39" s="281">
        <f t="shared" si="7"/>
        <v>1452</v>
      </c>
      <c r="X39" s="281">
        <f t="shared" si="8"/>
        <v>438</v>
      </c>
      <c r="Y39" s="281">
        <f t="shared" si="9"/>
        <v>694</v>
      </c>
      <c r="Z39" s="281">
        <f t="shared" si="10"/>
        <v>10</v>
      </c>
      <c r="AA39" s="281">
        <f t="shared" si="11"/>
        <v>0</v>
      </c>
      <c r="AB39" s="281">
        <f t="shared" si="12"/>
        <v>0</v>
      </c>
      <c r="AC39" s="281">
        <f t="shared" si="13"/>
        <v>0</v>
      </c>
      <c r="AD39" s="281">
        <f t="shared" si="14"/>
        <v>0</v>
      </c>
      <c r="AE39" s="281">
        <f t="shared" si="15"/>
        <v>0</v>
      </c>
    </row>
    <row r="40" spans="11:31" ht="24">
      <c r="K40" s="277"/>
      <c r="L40" s="277"/>
      <c r="M40" s="277"/>
      <c r="N40" s="277"/>
      <c r="O40" s="277"/>
      <c r="P40" s="277"/>
      <c r="Q40" s="277"/>
      <c r="R40" s="277"/>
      <c r="S40" s="277"/>
      <c r="T40" s="700"/>
      <c r="U40" s="280">
        <v>2003</v>
      </c>
      <c r="V40" s="281">
        <f t="shared" si="16"/>
        <v>2690</v>
      </c>
      <c r="W40" s="281">
        <f t="shared" si="7"/>
        <v>1533</v>
      </c>
      <c r="X40" s="281">
        <f t="shared" si="8"/>
        <v>453</v>
      </c>
      <c r="Y40" s="281">
        <f t="shared" si="9"/>
        <v>694</v>
      </c>
      <c r="Z40" s="281">
        <f t="shared" si="10"/>
        <v>10</v>
      </c>
      <c r="AA40" s="281">
        <f t="shared" si="11"/>
        <v>0</v>
      </c>
      <c r="AB40" s="281">
        <f t="shared" si="12"/>
        <v>0</v>
      </c>
      <c r="AC40" s="281">
        <f t="shared" si="13"/>
        <v>0</v>
      </c>
      <c r="AD40" s="281">
        <f t="shared" si="14"/>
        <v>0</v>
      </c>
      <c r="AE40" s="281">
        <f t="shared" si="15"/>
        <v>0</v>
      </c>
    </row>
    <row r="41" spans="11:31" ht="24">
      <c r="K41" s="277"/>
      <c r="L41" s="277"/>
      <c r="M41" s="277"/>
      <c r="N41" s="277"/>
      <c r="O41" s="277"/>
      <c r="P41" s="277"/>
      <c r="Q41" s="277"/>
      <c r="R41" s="277"/>
      <c r="S41" s="277"/>
      <c r="T41" s="700"/>
      <c r="U41" s="280">
        <v>2004</v>
      </c>
      <c r="V41" s="281">
        <f t="shared" si="16"/>
        <v>3071</v>
      </c>
      <c r="W41" s="281">
        <f t="shared" si="7"/>
        <v>1743</v>
      </c>
      <c r="X41" s="281">
        <f t="shared" si="8"/>
        <v>463</v>
      </c>
      <c r="Y41" s="281">
        <f t="shared" si="9"/>
        <v>857</v>
      </c>
      <c r="Z41" s="281">
        <f t="shared" si="10"/>
        <v>8</v>
      </c>
      <c r="AA41" s="281">
        <f t="shared" si="11"/>
        <v>0</v>
      </c>
      <c r="AB41" s="281">
        <f t="shared" si="12"/>
        <v>0</v>
      </c>
      <c r="AC41" s="281">
        <f t="shared" si="13"/>
        <v>0</v>
      </c>
      <c r="AD41" s="281">
        <f t="shared" si="14"/>
        <v>0</v>
      </c>
      <c r="AE41" s="281">
        <f t="shared" si="15"/>
        <v>0</v>
      </c>
    </row>
    <row r="42" spans="11:31" ht="24">
      <c r="K42" s="277"/>
      <c r="L42" s="277"/>
      <c r="M42" s="277"/>
      <c r="N42" s="277"/>
      <c r="O42" s="277"/>
      <c r="P42" s="277"/>
      <c r="Q42" s="277"/>
      <c r="R42" s="277"/>
      <c r="S42" s="277"/>
      <c r="T42" s="700"/>
      <c r="U42" s="280">
        <v>2005</v>
      </c>
      <c r="V42" s="281">
        <f t="shared" si="16"/>
        <v>3224</v>
      </c>
      <c r="W42" s="281">
        <f t="shared" si="7"/>
        <v>1791</v>
      </c>
      <c r="X42" s="281">
        <f t="shared" si="8"/>
        <v>642</v>
      </c>
      <c r="Y42" s="281">
        <f t="shared" si="9"/>
        <v>785</v>
      </c>
      <c r="Z42" s="281">
        <f t="shared" si="10"/>
        <v>6</v>
      </c>
      <c r="AA42" s="281">
        <f t="shared" si="11"/>
        <v>0</v>
      </c>
      <c r="AB42" s="281">
        <f t="shared" si="12"/>
        <v>0</v>
      </c>
      <c r="AC42" s="281">
        <f t="shared" si="13"/>
        <v>0</v>
      </c>
      <c r="AD42" s="281">
        <f t="shared" si="14"/>
        <v>0</v>
      </c>
      <c r="AE42" s="281">
        <f t="shared" si="15"/>
        <v>0</v>
      </c>
    </row>
    <row r="43" spans="11:31" ht="24">
      <c r="K43" s="277"/>
      <c r="L43" s="277"/>
      <c r="M43" s="277"/>
      <c r="N43" s="277"/>
      <c r="O43" s="277"/>
      <c r="P43" s="277"/>
      <c r="Q43" s="277"/>
      <c r="R43" s="277"/>
      <c r="S43" s="277"/>
      <c r="T43" s="700"/>
      <c r="U43" s="280">
        <v>2006</v>
      </c>
      <c r="V43" s="281">
        <f t="shared" si="16"/>
        <v>3500421</v>
      </c>
      <c r="W43" s="281">
        <f t="shared" si="7"/>
        <v>1987530</v>
      </c>
      <c r="X43" s="281">
        <f t="shared" si="8"/>
        <v>709701</v>
      </c>
      <c r="Y43" s="281">
        <f t="shared" si="9"/>
        <v>797153</v>
      </c>
      <c r="Z43" s="281">
        <f t="shared" si="10"/>
        <v>6037</v>
      </c>
      <c r="AA43" s="281">
        <f t="shared" si="11"/>
        <v>0</v>
      </c>
      <c r="AB43" s="281">
        <f t="shared" si="12"/>
        <v>0</v>
      </c>
      <c r="AC43" s="281">
        <f t="shared" si="13"/>
        <v>0</v>
      </c>
      <c r="AD43" s="281">
        <f t="shared" si="14"/>
        <v>0</v>
      </c>
      <c r="AE43" s="281">
        <f t="shared" si="15"/>
        <v>0</v>
      </c>
    </row>
    <row r="44" spans="11:31" ht="24">
      <c r="K44" s="277"/>
      <c r="L44" s="277"/>
      <c r="M44" s="277"/>
      <c r="N44" s="277"/>
      <c r="O44" s="277"/>
      <c r="P44" s="277"/>
      <c r="Q44" s="277"/>
      <c r="R44" s="277"/>
      <c r="S44" s="277"/>
      <c r="T44" s="700"/>
      <c r="U44" s="280">
        <v>2007</v>
      </c>
      <c r="V44" s="281">
        <f t="shared" si="16"/>
        <v>3890033</v>
      </c>
      <c r="W44" s="281">
        <f t="shared" si="7"/>
        <v>2352133</v>
      </c>
      <c r="X44" s="281">
        <f t="shared" si="8"/>
        <v>701644</v>
      </c>
      <c r="Y44" s="281">
        <f t="shared" si="9"/>
        <v>773513</v>
      </c>
      <c r="Z44" s="281">
        <f t="shared" si="10"/>
        <v>62743</v>
      </c>
      <c r="AA44" s="281">
        <f t="shared" si="11"/>
        <v>0</v>
      </c>
      <c r="AB44" s="281">
        <f t="shared" si="12"/>
        <v>0</v>
      </c>
      <c r="AC44" s="281">
        <f t="shared" si="13"/>
        <v>0</v>
      </c>
      <c r="AD44" s="281">
        <f t="shared" si="14"/>
        <v>0</v>
      </c>
      <c r="AE44" s="281">
        <f t="shared" si="15"/>
        <v>0</v>
      </c>
    </row>
    <row r="45" spans="11:31" ht="24">
      <c r="K45" s="277"/>
      <c r="L45" s="277"/>
      <c r="M45" s="277"/>
      <c r="N45" s="277"/>
      <c r="O45" s="277"/>
      <c r="P45" s="277"/>
      <c r="Q45" s="277"/>
      <c r="R45" s="277"/>
      <c r="S45" s="277"/>
      <c r="T45" s="700"/>
      <c r="U45" s="280">
        <v>2008</v>
      </c>
      <c r="V45" s="281">
        <f t="shared" si="16"/>
        <v>4133806</v>
      </c>
      <c r="W45" s="281">
        <f t="shared" si="7"/>
        <v>2612582</v>
      </c>
      <c r="X45" s="281">
        <f t="shared" si="8"/>
        <v>730210</v>
      </c>
      <c r="Y45" s="281">
        <f t="shared" si="9"/>
        <v>745500</v>
      </c>
      <c r="Z45" s="281">
        <f t="shared" si="10"/>
        <v>45514</v>
      </c>
      <c r="AA45" s="281">
        <f t="shared" si="11"/>
        <v>0</v>
      </c>
      <c r="AB45" s="281">
        <f t="shared" si="12"/>
        <v>0</v>
      </c>
      <c r="AC45" s="281">
        <f t="shared" si="13"/>
        <v>0</v>
      </c>
      <c r="AD45" s="281">
        <f t="shared" si="14"/>
        <v>0</v>
      </c>
      <c r="AE45" s="281">
        <f t="shared" si="15"/>
        <v>0</v>
      </c>
    </row>
    <row r="46" spans="11:31" ht="24">
      <c r="K46" s="277"/>
      <c r="L46" s="277"/>
      <c r="M46" s="277"/>
      <c r="N46" s="277"/>
      <c r="O46" s="277"/>
      <c r="P46" s="277"/>
      <c r="Q46" s="277"/>
      <c r="R46" s="277"/>
      <c r="S46" s="277"/>
      <c r="T46" s="700"/>
      <c r="U46" s="280">
        <v>2009</v>
      </c>
      <c r="V46" s="281">
        <f t="shared" si="16"/>
        <v>4418738</v>
      </c>
      <c r="W46" s="281">
        <f t="shared" si="7"/>
        <v>2862574</v>
      </c>
      <c r="X46" s="281">
        <f t="shared" si="8"/>
        <v>0</v>
      </c>
      <c r="Y46" s="281">
        <f t="shared" si="9"/>
        <v>1526991</v>
      </c>
      <c r="Z46" s="281">
        <f t="shared" si="10"/>
        <v>29173</v>
      </c>
      <c r="AA46" s="281">
        <f t="shared" si="11"/>
        <v>0</v>
      </c>
      <c r="AB46" s="281">
        <f t="shared" si="12"/>
        <v>0</v>
      </c>
      <c r="AC46" s="281">
        <f t="shared" si="13"/>
        <v>0</v>
      </c>
      <c r="AD46" s="281">
        <f t="shared" si="14"/>
        <v>0</v>
      </c>
      <c r="AE46" s="281">
        <f t="shared" si="15"/>
        <v>0</v>
      </c>
    </row>
    <row r="47" spans="11:31" ht="24">
      <c r="K47" s="277"/>
      <c r="L47" s="277"/>
      <c r="M47" s="277"/>
      <c r="N47" s="277"/>
      <c r="O47" s="277"/>
      <c r="P47" s="277"/>
      <c r="Q47" s="277"/>
      <c r="R47" s="277"/>
      <c r="S47" s="277"/>
      <c r="T47" s="700"/>
      <c r="U47" s="280">
        <v>2010</v>
      </c>
      <c r="V47" s="281">
        <f t="shared" si="16"/>
        <v>4681418</v>
      </c>
      <c r="W47" s="281">
        <f t="shared" si="7"/>
        <v>2984771</v>
      </c>
      <c r="X47" s="281">
        <f t="shared" si="8"/>
        <v>0</v>
      </c>
      <c r="Y47" s="281">
        <f t="shared" si="9"/>
        <v>1674564</v>
      </c>
      <c r="Z47" s="281">
        <f t="shared" si="10"/>
        <v>22083</v>
      </c>
      <c r="AA47" s="281">
        <f t="shared" si="11"/>
        <v>0</v>
      </c>
      <c r="AB47" s="281">
        <f t="shared" si="12"/>
        <v>0</v>
      </c>
      <c r="AC47" s="281">
        <f t="shared" si="13"/>
        <v>0</v>
      </c>
      <c r="AD47" s="281">
        <f t="shared" si="14"/>
        <v>0</v>
      </c>
      <c r="AE47" s="281">
        <f t="shared" si="15"/>
        <v>0</v>
      </c>
    </row>
    <row r="48" spans="11:31" ht="24">
      <c r="K48" s="277"/>
      <c r="L48" s="277"/>
      <c r="M48" s="277"/>
      <c r="N48" s="277"/>
      <c r="O48" s="277"/>
      <c r="P48" s="277"/>
      <c r="Q48" s="277"/>
      <c r="R48" s="277"/>
      <c r="S48" s="277"/>
      <c r="T48" s="700"/>
      <c r="U48" s="280">
        <v>2011</v>
      </c>
      <c r="V48" s="281">
        <f t="shared" si="16"/>
        <v>5253336</v>
      </c>
      <c r="W48" s="281">
        <f t="shared" si="7"/>
        <v>3323639</v>
      </c>
      <c r="X48" s="281">
        <f t="shared" si="8"/>
        <v>0</v>
      </c>
      <c r="Y48" s="281">
        <f t="shared" si="9"/>
        <v>1917053</v>
      </c>
      <c r="Z48" s="281">
        <f t="shared" si="10"/>
        <v>12644</v>
      </c>
      <c r="AA48" s="281">
        <f t="shared" si="11"/>
        <v>0</v>
      </c>
      <c r="AB48" s="281">
        <f t="shared" si="12"/>
        <v>0</v>
      </c>
      <c r="AC48" s="281">
        <f t="shared" si="13"/>
        <v>0</v>
      </c>
      <c r="AD48" s="281">
        <f t="shared" si="14"/>
        <v>0</v>
      </c>
      <c r="AE48" s="281">
        <f t="shared" si="15"/>
        <v>0</v>
      </c>
    </row>
    <row r="49" spans="20:31" ht="24">
      <c r="T49" s="700"/>
      <c r="U49" s="280">
        <v>2012</v>
      </c>
      <c r="V49" s="281">
        <f t="shared" si="16"/>
        <v>6322459</v>
      </c>
      <c r="W49" s="281">
        <f t="shared" si="7"/>
        <v>4298147</v>
      </c>
      <c r="X49" s="281">
        <f t="shared" si="8"/>
        <v>0</v>
      </c>
      <c r="Y49" s="281">
        <f t="shared" si="9"/>
        <v>2007107</v>
      </c>
      <c r="Z49" s="281">
        <f t="shared" si="10"/>
        <v>17205</v>
      </c>
      <c r="AA49" s="281">
        <f t="shared" si="11"/>
        <v>0</v>
      </c>
      <c r="AB49" s="281">
        <f t="shared" si="12"/>
        <v>0</v>
      </c>
      <c r="AC49" s="281">
        <f t="shared" si="13"/>
        <v>0</v>
      </c>
      <c r="AD49" s="281">
        <f t="shared" si="14"/>
        <v>0</v>
      </c>
      <c r="AE49" s="281">
        <f t="shared" si="15"/>
        <v>0</v>
      </c>
    </row>
    <row r="50" spans="20:31" ht="24">
      <c r="T50" s="700"/>
      <c r="U50" s="280">
        <v>2013</v>
      </c>
      <c r="V50" s="281">
        <f t="shared" si="16"/>
        <v>6686097</v>
      </c>
      <c r="W50" s="281">
        <f t="shared" si="7"/>
        <v>4452128</v>
      </c>
      <c r="X50" s="281">
        <f t="shared" si="8"/>
        <v>0</v>
      </c>
      <c r="Y50" s="281">
        <f t="shared" si="9"/>
        <v>2195356</v>
      </c>
      <c r="Z50" s="281">
        <f t="shared" si="10"/>
        <v>38613</v>
      </c>
      <c r="AA50" s="281">
        <f t="shared" si="11"/>
        <v>0</v>
      </c>
      <c r="AB50" s="281">
        <f t="shared" si="12"/>
        <v>0</v>
      </c>
      <c r="AC50" s="281">
        <f t="shared" si="13"/>
        <v>0</v>
      </c>
      <c r="AD50" s="281">
        <f t="shared" si="14"/>
        <v>0</v>
      </c>
      <c r="AE50" s="281">
        <f t="shared" si="15"/>
        <v>0</v>
      </c>
    </row>
    <row r="51" spans="20:31" ht="24">
      <c r="T51" s="700"/>
      <c r="U51" s="280">
        <v>2014</v>
      </c>
      <c r="V51" s="281">
        <f t="shared" si="16"/>
        <v>6926560</v>
      </c>
      <c r="W51" s="281">
        <f t="shared" si="7"/>
        <v>4698543</v>
      </c>
      <c r="X51" s="281">
        <f t="shared" si="8"/>
        <v>0</v>
      </c>
      <c r="Y51" s="281">
        <f t="shared" si="9"/>
        <v>2194546</v>
      </c>
      <c r="Z51" s="281">
        <f t="shared" si="10"/>
        <v>33471</v>
      </c>
      <c r="AA51" s="281">
        <f t="shared" si="11"/>
        <v>0</v>
      </c>
      <c r="AB51" s="281">
        <f t="shared" si="12"/>
        <v>0</v>
      </c>
      <c r="AC51" s="281">
        <f t="shared" si="13"/>
        <v>0</v>
      </c>
      <c r="AD51" s="281">
        <f t="shared" si="14"/>
        <v>0</v>
      </c>
      <c r="AE51" s="281">
        <f t="shared" si="15"/>
        <v>0</v>
      </c>
    </row>
    <row r="52" spans="20:31" ht="24">
      <c r="T52" s="701"/>
      <c r="U52" s="280">
        <v>2015</v>
      </c>
      <c r="V52" s="282">
        <f>V51</f>
        <v>6926560</v>
      </c>
      <c r="W52" s="282">
        <f t="shared" ref="W52:AE52" si="17">W51</f>
        <v>4698543</v>
      </c>
      <c r="X52" s="282">
        <f t="shared" si="17"/>
        <v>0</v>
      </c>
      <c r="Y52" s="282">
        <f t="shared" si="17"/>
        <v>2194546</v>
      </c>
      <c r="Z52" s="282">
        <f t="shared" si="17"/>
        <v>33471</v>
      </c>
      <c r="AA52" s="282">
        <f t="shared" si="17"/>
        <v>0</v>
      </c>
      <c r="AB52" s="282">
        <f t="shared" si="17"/>
        <v>0</v>
      </c>
      <c r="AC52" s="282">
        <f t="shared" si="17"/>
        <v>0</v>
      </c>
      <c r="AD52" s="282">
        <f t="shared" si="17"/>
        <v>0</v>
      </c>
      <c r="AE52" s="282">
        <f t="shared" si="17"/>
        <v>0</v>
      </c>
    </row>
  </sheetData>
  <mergeCells count="83">
    <mergeCell ref="A4:A6"/>
    <mergeCell ref="E5:E6"/>
    <mergeCell ref="B4:B6"/>
    <mergeCell ref="A3:R3"/>
    <mergeCell ref="C4:I4"/>
    <mergeCell ref="G5:H5"/>
    <mergeCell ref="I5:I6"/>
    <mergeCell ref="F5:F6"/>
    <mergeCell ref="Q5:Q6"/>
    <mergeCell ref="J4:R4"/>
    <mergeCell ref="K5:L5"/>
    <mergeCell ref="P5:P6"/>
    <mergeCell ref="C5:C6"/>
    <mergeCell ref="D5:D6"/>
    <mergeCell ref="M5:M6"/>
    <mergeCell ref="N5:O5"/>
    <mergeCell ref="V31:V32"/>
    <mergeCell ref="W31:W32"/>
    <mergeCell ref="X31:X32"/>
    <mergeCell ref="Y31:Y32"/>
    <mergeCell ref="Z31:AA31"/>
    <mergeCell ref="AW2:AW3"/>
    <mergeCell ref="AX2:AX3"/>
    <mergeCell ref="AY2:AY3"/>
    <mergeCell ref="AZ2:AZ3"/>
    <mergeCell ref="BA2:BA3"/>
    <mergeCell ref="AR2:AR3"/>
    <mergeCell ref="AS2:AS3"/>
    <mergeCell ref="AT2:AT3"/>
    <mergeCell ref="AU2:AU3"/>
    <mergeCell ref="AV2:AV3"/>
    <mergeCell ref="AM2:AM3"/>
    <mergeCell ref="AN2:AN3"/>
    <mergeCell ref="AO2:AO3"/>
    <mergeCell ref="AP2:AP3"/>
    <mergeCell ref="AQ2:AQ3"/>
    <mergeCell ref="AX1:AZ1"/>
    <mergeCell ref="BA1:BC1"/>
    <mergeCell ref="BD1:BF1"/>
    <mergeCell ref="BG1:BG3"/>
    <mergeCell ref="BH1:BI1"/>
    <mergeCell ref="BB2:BB3"/>
    <mergeCell ref="BC2:BC3"/>
    <mergeCell ref="BD2:BD3"/>
    <mergeCell ref="BE2:BE3"/>
    <mergeCell ref="BF2:BF3"/>
    <mergeCell ref="BH2:BH3"/>
    <mergeCell ref="BI2:BI3"/>
    <mergeCell ref="V1:V3"/>
    <mergeCell ref="W1:Y1"/>
    <mergeCell ref="Z1:AC1"/>
    <mergeCell ref="W2:W3"/>
    <mergeCell ref="X2:X3"/>
    <mergeCell ref="Y2:Y3"/>
    <mergeCell ref="Z2:Z3"/>
    <mergeCell ref="AA2:AA3"/>
    <mergeCell ref="AB2:AB3"/>
    <mergeCell ref="AC2:AC3"/>
    <mergeCell ref="AD1:AG1"/>
    <mergeCell ref="AH1:AK1"/>
    <mergeCell ref="AL1:AO1"/>
    <mergeCell ref="AP1:AS1"/>
    <mergeCell ref="AT1:AW1"/>
    <mergeCell ref="AI2:AI3"/>
    <mergeCell ref="AJ2:AJ3"/>
    <mergeCell ref="AK2:AK3"/>
    <mergeCell ref="AL2:AL3"/>
    <mergeCell ref="AB31:AB32"/>
    <mergeCell ref="AC31:AC32"/>
    <mergeCell ref="AD31:AD32"/>
    <mergeCell ref="AE31:AE32"/>
    <mergeCell ref="AD2:AD3"/>
    <mergeCell ref="AE2:AE3"/>
    <mergeCell ref="AF2:AF3"/>
    <mergeCell ref="AG2:AG3"/>
    <mergeCell ref="AH2:AH3"/>
    <mergeCell ref="T33:T52"/>
    <mergeCell ref="T31:T32"/>
    <mergeCell ref="U31:U32"/>
    <mergeCell ref="R5:R6"/>
    <mergeCell ref="J5:J6"/>
    <mergeCell ref="T1:T5"/>
    <mergeCell ref="U1:U5"/>
  </mergeCells>
  <phoneticPr fontId="3" type="noConversion"/>
  <pageMargins left="0.7" right="0.7" top="0.75" bottom="0.75" header="0.3" footer="0.3"/>
  <pageSetup paperSize="9" scale="2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FD52"/>
  <sheetViews>
    <sheetView view="pageBreakPreview" zoomScale="55" zoomScaleNormal="55" zoomScaleSheetLayoutView="55" workbookViewId="0">
      <selection activeCell="B25" sqref="B25"/>
    </sheetView>
  </sheetViews>
  <sheetFormatPr defaultRowHeight="16.5"/>
  <cols>
    <col min="1" max="1" width="9" style="223"/>
    <col min="2" max="2" width="16.5" style="223" bestFit="1" customWidth="1"/>
    <col min="3" max="3" width="14.625" style="223" bestFit="1" customWidth="1"/>
    <col min="4" max="4" width="20.75" style="223" bestFit="1" customWidth="1"/>
    <col min="5" max="18" width="20.75" style="223" customWidth="1"/>
    <col min="19" max="19" width="9" style="223"/>
    <col min="20" max="20" width="16.25" style="223" bestFit="1" customWidth="1"/>
    <col min="21" max="21" width="18.25" style="223" bestFit="1" customWidth="1"/>
    <col min="22" max="23" width="14.625" style="223" bestFit="1" customWidth="1"/>
    <col min="24" max="24" width="16.25" style="223" bestFit="1" customWidth="1"/>
    <col min="25" max="25" width="14.625" style="223" bestFit="1" customWidth="1"/>
    <col min="26" max="26" width="12.625" style="223" bestFit="1" customWidth="1"/>
    <col min="27" max="27" width="16.25" style="223" bestFit="1" customWidth="1"/>
    <col min="28" max="28" width="10.125" style="223" bestFit="1" customWidth="1"/>
    <col min="29" max="29" width="14.25" style="223" bestFit="1" customWidth="1"/>
    <col min="30" max="30" width="10.75" style="223" bestFit="1" customWidth="1"/>
    <col min="31" max="31" width="16.25" style="223" bestFit="1" customWidth="1"/>
    <col min="32" max="32" width="9.625" style="223" bestFit="1" customWidth="1"/>
    <col min="33" max="33" width="13.5" style="223" bestFit="1" customWidth="1"/>
    <col min="34" max="35" width="12.625" style="223" bestFit="1" customWidth="1"/>
    <col min="36" max="36" width="15.375" style="223" bestFit="1" customWidth="1"/>
    <col min="37" max="37" width="19.25" style="223" bestFit="1" customWidth="1"/>
    <col min="38" max="38" width="17.125" style="223" bestFit="1" customWidth="1"/>
    <col min="39" max="39" width="20.625" style="223" bestFit="1" customWidth="1"/>
    <col min="40" max="40" width="25.75" style="223" bestFit="1" customWidth="1"/>
    <col min="41" max="41" width="15.75" style="223" bestFit="1" customWidth="1"/>
    <col min="42" max="42" width="12.875" style="223" bestFit="1" customWidth="1"/>
    <col min="43" max="43" width="13.125" style="223" bestFit="1" customWidth="1"/>
    <col min="44" max="44" width="11.25" style="223" bestFit="1" customWidth="1"/>
    <col min="45" max="45" width="13.5" style="223" bestFit="1" customWidth="1"/>
    <col min="46" max="46" width="13.125" style="223" bestFit="1" customWidth="1"/>
    <col min="47" max="47" width="11.25" style="223" bestFit="1" customWidth="1"/>
    <col min="48" max="48" width="9.5" style="223" bestFit="1" customWidth="1"/>
    <col min="49" max="49" width="14.25" style="223" bestFit="1" customWidth="1"/>
    <col min="50" max="50" width="13.125" style="223" bestFit="1" customWidth="1"/>
    <col min="51" max="52" width="12.125" style="223" bestFit="1" customWidth="1"/>
    <col min="53" max="53" width="13.125" style="223" bestFit="1" customWidth="1"/>
    <col min="54" max="56" width="12.125" style="223" bestFit="1" customWidth="1"/>
    <col min="57" max="58" width="15.75" style="223" bestFit="1" customWidth="1"/>
    <col min="59" max="59" width="10.375" style="223" bestFit="1" customWidth="1"/>
    <col min="60" max="60" width="9.5" style="223" bestFit="1" customWidth="1"/>
    <col min="61" max="61" width="22.625" style="223" bestFit="1" customWidth="1"/>
    <col min="62" max="16384" width="9" style="223"/>
  </cols>
  <sheetData>
    <row r="1" spans="1:16384" ht="16.5" customHeight="1">
      <c r="C1" s="277"/>
      <c r="D1" s="277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T1" s="706" t="s">
        <v>162</v>
      </c>
      <c r="U1" s="708" t="s">
        <v>150</v>
      </c>
      <c r="V1" s="710" t="s">
        <v>151</v>
      </c>
      <c r="W1" s="714" t="s">
        <v>14</v>
      </c>
      <c r="X1" s="715"/>
      <c r="Y1" s="716"/>
      <c r="Z1" s="714" t="s">
        <v>15</v>
      </c>
      <c r="AA1" s="715"/>
      <c r="AB1" s="715"/>
      <c r="AC1" s="716"/>
      <c r="AD1" s="714" t="s">
        <v>19</v>
      </c>
      <c r="AE1" s="715"/>
      <c r="AF1" s="715"/>
      <c r="AG1" s="716"/>
      <c r="AH1" s="714" t="s">
        <v>214</v>
      </c>
      <c r="AI1" s="715"/>
      <c r="AJ1" s="715"/>
      <c r="AK1" s="716"/>
      <c r="AL1" s="714" t="s">
        <v>215</v>
      </c>
      <c r="AM1" s="715"/>
      <c r="AN1" s="715"/>
      <c r="AO1" s="716"/>
      <c r="AP1" s="714" t="s">
        <v>216</v>
      </c>
      <c r="AQ1" s="715"/>
      <c r="AR1" s="715"/>
      <c r="AS1" s="716"/>
      <c r="AT1" s="714" t="s">
        <v>18</v>
      </c>
      <c r="AU1" s="715"/>
      <c r="AV1" s="715"/>
      <c r="AW1" s="716"/>
      <c r="AX1" s="714" t="s">
        <v>217</v>
      </c>
      <c r="AY1" s="715"/>
      <c r="AZ1" s="716"/>
      <c r="BA1" s="714" t="s">
        <v>218</v>
      </c>
      <c r="BB1" s="715"/>
      <c r="BC1" s="716"/>
      <c r="BD1" s="714" t="s">
        <v>219</v>
      </c>
      <c r="BE1" s="715"/>
      <c r="BF1" s="716"/>
      <c r="BG1" s="717" t="s">
        <v>220</v>
      </c>
      <c r="BH1" s="718" t="s">
        <v>221</v>
      </c>
      <c r="BI1" s="719"/>
    </row>
    <row r="2" spans="1:16384" ht="16.5" customHeight="1">
      <c r="C2" s="278"/>
      <c r="D2" s="278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T2" s="706"/>
      <c r="U2" s="709"/>
      <c r="V2" s="717"/>
      <c r="W2" s="710" t="s">
        <v>222</v>
      </c>
      <c r="X2" s="710" t="s">
        <v>223</v>
      </c>
      <c r="Y2" s="712" t="s">
        <v>224</v>
      </c>
      <c r="Z2" s="710" t="s">
        <v>222</v>
      </c>
      <c r="AA2" s="710" t="s">
        <v>223</v>
      </c>
      <c r="AB2" s="712" t="s">
        <v>224</v>
      </c>
      <c r="AC2" s="710" t="s">
        <v>225</v>
      </c>
      <c r="AD2" s="710" t="s">
        <v>222</v>
      </c>
      <c r="AE2" s="710" t="s">
        <v>223</v>
      </c>
      <c r="AF2" s="712" t="s">
        <v>224</v>
      </c>
      <c r="AG2" s="710" t="s">
        <v>226</v>
      </c>
      <c r="AH2" s="710" t="s">
        <v>222</v>
      </c>
      <c r="AI2" s="710" t="s">
        <v>223</v>
      </c>
      <c r="AJ2" s="712" t="s">
        <v>224</v>
      </c>
      <c r="AK2" s="710" t="s">
        <v>226</v>
      </c>
      <c r="AL2" s="710" t="s">
        <v>222</v>
      </c>
      <c r="AM2" s="710" t="s">
        <v>223</v>
      </c>
      <c r="AN2" s="712" t="s">
        <v>224</v>
      </c>
      <c r="AO2" s="710" t="s">
        <v>226</v>
      </c>
      <c r="AP2" s="710" t="s">
        <v>222</v>
      </c>
      <c r="AQ2" s="710" t="s">
        <v>223</v>
      </c>
      <c r="AR2" s="712" t="s">
        <v>224</v>
      </c>
      <c r="AS2" s="710" t="s">
        <v>226</v>
      </c>
      <c r="AT2" s="710" t="s">
        <v>222</v>
      </c>
      <c r="AU2" s="710" t="s">
        <v>223</v>
      </c>
      <c r="AV2" s="712" t="s">
        <v>224</v>
      </c>
      <c r="AW2" s="710" t="s">
        <v>225</v>
      </c>
      <c r="AX2" s="710" t="s">
        <v>222</v>
      </c>
      <c r="AY2" s="710" t="s">
        <v>223</v>
      </c>
      <c r="AZ2" s="712" t="s">
        <v>224</v>
      </c>
      <c r="BA2" s="710" t="s">
        <v>222</v>
      </c>
      <c r="BB2" s="710" t="s">
        <v>223</v>
      </c>
      <c r="BC2" s="712" t="s">
        <v>224</v>
      </c>
      <c r="BD2" s="710" t="s">
        <v>222</v>
      </c>
      <c r="BE2" s="710" t="s">
        <v>223</v>
      </c>
      <c r="BF2" s="712" t="s">
        <v>224</v>
      </c>
      <c r="BG2" s="717"/>
      <c r="BH2" s="712" t="s">
        <v>227</v>
      </c>
      <c r="BI2" s="712" t="s">
        <v>228</v>
      </c>
    </row>
    <row r="3" spans="1:16384" ht="48" customHeight="1">
      <c r="A3" s="728" t="s">
        <v>286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T3" s="706"/>
      <c r="U3" s="709"/>
      <c r="V3" s="711"/>
      <c r="W3" s="711"/>
      <c r="X3" s="711"/>
      <c r="Y3" s="713"/>
      <c r="Z3" s="711"/>
      <c r="AA3" s="711"/>
      <c r="AB3" s="713"/>
      <c r="AC3" s="711"/>
      <c r="AD3" s="711"/>
      <c r="AE3" s="711"/>
      <c r="AF3" s="713"/>
      <c r="AG3" s="711"/>
      <c r="AH3" s="711"/>
      <c r="AI3" s="711"/>
      <c r="AJ3" s="713"/>
      <c r="AK3" s="711"/>
      <c r="AL3" s="711"/>
      <c r="AM3" s="711"/>
      <c r="AN3" s="713"/>
      <c r="AO3" s="711"/>
      <c r="AP3" s="711"/>
      <c r="AQ3" s="711"/>
      <c r="AR3" s="713"/>
      <c r="AS3" s="711"/>
      <c r="AT3" s="711"/>
      <c r="AU3" s="711"/>
      <c r="AV3" s="713"/>
      <c r="AW3" s="711"/>
      <c r="AX3" s="711"/>
      <c r="AY3" s="711"/>
      <c r="AZ3" s="713"/>
      <c r="BA3" s="711"/>
      <c r="BB3" s="711"/>
      <c r="BC3" s="713"/>
      <c r="BD3" s="711"/>
      <c r="BE3" s="711"/>
      <c r="BF3" s="713"/>
      <c r="BG3" s="711"/>
      <c r="BH3" s="713"/>
      <c r="BI3" s="713"/>
    </row>
    <row r="4" spans="1:16384" ht="27.75" customHeight="1">
      <c r="A4" s="722" t="s">
        <v>77</v>
      </c>
      <c r="B4" s="725" t="s">
        <v>285</v>
      </c>
      <c r="C4" s="729" t="s">
        <v>7</v>
      </c>
      <c r="D4" s="729"/>
      <c r="E4" s="729"/>
      <c r="F4" s="729"/>
      <c r="G4" s="729"/>
      <c r="H4" s="729"/>
      <c r="I4" s="729"/>
      <c r="J4" s="729" t="s">
        <v>8</v>
      </c>
      <c r="K4" s="729"/>
      <c r="L4" s="729"/>
      <c r="M4" s="729"/>
      <c r="N4" s="729"/>
      <c r="O4" s="729"/>
      <c r="P4" s="729"/>
      <c r="Q4" s="729"/>
      <c r="R4" s="729"/>
      <c r="T4" s="706"/>
      <c r="U4" s="709"/>
      <c r="V4" s="219" t="s">
        <v>154</v>
      </c>
      <c r="W4" s="219" t="s">
        <v>229</v>
      </c>
      <c r="X4" s="219" t="s">
        <v>230</v>
      </c>
      <c r="Y4" s="220" t="s">
        <v>231</v>
      </c>
      <c r="Z4" s="219" t="s">
        <v>229</v>
      </c>
      <c r="AA4" s="219" t="s">
        <v>230</v>
      </c>
      <c r="AB4" s="220" t="s">
        <v>231</v>
      </c>
      <c r="AC4" s="219" t="s">
        <v>231</v>
      </c>
      <c r="AD4" s="219" t="s">
        <v>229</v>
      </c>
      <c r="AE4" s="219" t="s">
        <v>230</v>
      </c>
      <c r="AF4" s="220" t="s">
        <v>231</v>
      </c>
      <c r="AG4" s="219" t="s">
        <v>231</v>
      </c>
      <c r="AH4" s="219" t="s">
        <v>229</v>
      </c>
      <c r="AI4" s="219" t="s">
        <v>230</v>
      </c>
      <c r="AJ4" s="220" t="s">
        <v>231</v>
      </c>
      <c r="AK4" s="219" t="s">
        <v>231</v>
      </c>
      <c r="AL4" s="219" t="s">
        <v>229</v>
      </c>
      <c r="AM4" s="219" t="s">
        <v>230</v>
      </c>
      <c r="AN4" s="220" t="s">
        <v>231</v>
      </c>
      <c r="AO4" s="219" t="s">
        <v>231</v>
      </c>
      <c r="AP4" s="219" t="s">
        <v>229</v>
      </c>
      <c r="AQ4" s="219" t="s">
        <v>230</v>
      </c>
      <c r="AR4" s="220" t="s">
        <v>231</v>
      </c>
      <c r="AS4" s="219" t="s">
        <v>231</v>
      </c>
      <c r="AT4" s="219" t="s">
        <v>229</v>
      </c>
      <c r="AU4" s="219" t="s">
        <v>230</v>
      </c>
      <c r="AV4" s="220" t="s">
        <v>231</v>
      </c>
      <c r="AW4" s="219" t="s">
        <v>231</v>
      </c>
      <c r="AX4" s="219" t="s">
        <v>229</v>
      </c>
      <c r="AY4" s="219" t="s">
        <v>230</v>
      </c>
      <c r="AZ4" s="220" t="s">
        <v>231</v>
      </c>
      <c r="BA4" s="219" t="s">
        <v>229</v>
      </c>
      <c r="BB4" s="219" t="s">
        <v>230</v>
      </c>
      <c r="BC4" s="220" t="s">
        <v>231</v>
      </c>
      <c r="BD4" s="219" t="s">
        <v>229</v>
      </c>
      <c r="BE4" s="219" t="s">
        <v>230</v>
      </c>
      <c r="BF4" s="220" t="s">
        <v>231</v>
      </c>
      <c r="BG4" s="219" t="s">
        <v>231</v>
      </c>
      <c r="BH4" s="220" t="s">
        <v>161</v>
      </c>
      <c r="BI4" s="220" t="s">
        <v>232</v>
      </c>
    </row>
    <row r="5" spans="1:16384" ht="27.75" customHeight="1">
      <c r="A5" s="722"/>
      <c r="B5" s="726"/>
      <c r="C5" s="729" t="s">
        <v>14</v>
      </c>
      <c r="D5" s="729" t="s">
        <v>15</v>
      </c>
      <c r="E5" s="723" t="s">
        <v>19</v>
      </c>
      <c r="F5" s="729" t="s">
        <v>16</v>
      </c>
      <c r="G5" s="729" t="s">
        <v>17</v>
      </c>
      <c r="H5" s="729"/>
      <c r="I5" s="729" t="s">
        <v>22</v>
      </c>
      <c r="J5" s="705" t="s">
        <v>15</v>
      </c>
      <c r="K5" s="729" t="s">
        <v>19</v>
      </c>
      <c r="L5" s="729"/>
      <c r="M5" s="729" t="s">
        <v>16</v>
      </c>
      <c r="N5" s="729" t="s">
        <v>17</v>
      </c>
      <c r="O5" s="729"/>
      <c r="P5" s="704" t="s">
        <v>22</v>
      </c>
      <c r="Q5" s="704" t="s">
        <v>23</v>
      </c>
      <c r="R5" s="704" t="s">
        <v>24</v>
      </c>
      <c r="T5" s="707"/>
      <c r="U5" s="709"/>
      <c r="V5" s="221" t="s">
        <v>156</v>
      </c>
      <c r="W5" s="221" t="s">
        <v>233</v>
      </c>
      <c r="X5" s="221" t="s">
        <v>234</v>
      </c>
      <c r="Y5" s="217" t="s">
        <v>235</v>
      </c>
      <c r="Z5" s="221" t="s">
        <v>236</v>
      </c>
      <c r="AA5" s="221" t="s">
        <v>237</v>
      </c>
      <c r="AB5" s="217" t="s">
        <v>238</v>
      </c>
      <c r="AC5" s="221" t="s">
        <v>239</v>
      </c>
      <c r="AD5" s="221" t="s">
        <v>240</v>
      </c>
      <c r="AE5" s="221" t="s">
        <v>241</v>
      </c>
      <c r="AF5" s="217" t="s">
        <v>242</v>
      </c>
      <c r="AG5" s="221" t="s">
        <v>243</v>
      </c>
      <c r="AH5" s="221" t="s">
        <v>244</v>
      </c>
      <c r="AI5" s="221" t="s">
        <v>245</v>
      </c>
      <c r="AJ5" s="217" t="s">
        <v>246</v>
      </c>
      <c r="AK5" s="221" t="s">
        <v>247</v>
      </c>
      <c r="AL5" s="221" t="s">
        <v>248</v>
      </c>
      <c r="AM5" s="221" t="s">
        <v>249</v>
      </c>
      <c r="AN5" s="217" t="s">
        <v>250</v>
      </c>
      <c r="AO5" s="221" t="s">
        <v>251</v>
      </c>
      <c r="AP5" s="221" t="s">
        <v>252</v>
      </c>
      <c r="AQ5" s="221" t="s">
        <v>253</v>
      </c>
      <c r="AR5" s="217" t="s">
        <v>254</v>
      </c>
      <c r="AS5" s="221" t="s">
        <v>255</v>
      </c>
      <c r="AT5" s="221" t="s">
        <v>256</v>
      </c>
      <c r="AU5" s="221" t="s">
        <v>257</v>
      </c>
      <c r="AV5" s="217" t="s">
        <v>258</v>
      </c>
      <c r="AW5" s="221" t="s">
        <v>259</v>
      </c>
      <c r="AX5" s="221" t="s">
        <v>260</v>
      </c>
      <c r="AY5" s="221" t="s">
        <v>261</v>
      </c>
      <c r="AZ5" s="217" t="s">
        <v>262</v>
      </c>
      <c r="BA5" s="221" t="s">
        <v>263</v>
      </c>
      <c r="BB5" s="221" t="s">
        <v>264</v>
      </c>
      <c r="BC5" s="217" t="s">
        <v>265</v>
      </c>
      <c r="BD5" s="221" t="s">
        <v>266</v>
      </c>
      <c r="BE5" s="221" t="s">
        <v>267</v>
      </c>
      <c r="BF5" s="217" t="s">
        <v>268</v>
      </c>
      <c r="BG5" s="221" t="s">
        <v>269</v>
      </c>
      <c r="BH5" s="217" t="s">
        <v>270</v>
      </c>
      <c r="BI5" s="217" t="s">
        <v>271</v>
      </c>
    </row>
    <row r="6" spans="1:16384" ht="27.75" customHeight="1">
      <c r="A6" s="722"/>
      <c r="B6" s="727"/>
      <c r="C6" s="729"/>
      <c r="D6" s="729"/>
      <c r="E6" s="724"/>
      <c r="F6" s="729"/>
      <c r="G6" s="295" t="s">
        <v>25</v>
      </c>
      <c r="H6" s="295" t="s">
        <v>26</v>
      </c>
      <c r="I6" s="729"/>
      <c r="J6" s="705"/>
      <c r="K6" s="295" t="s">
        <v>25</v>
      </c>
      <c r="L6" s="295" t="s">
        <v>26</v>
      </c>
      <c r="M6" s="729"/>
      <c r="N6" s="295" t="s">
        <v>25</v>
      </c>
      <c r="O6" s="295" t="s">
        <v>26</v>
      </c>
      <c r="P6" s="704"/>
      <c r="Q6" s="704"/>
      <c r="R6" s="704"/>
      <c r="T6" s="225">
        <v>1996</v>
      </c>
      <c r="U6" s="226" t="s">
        <v>145</v>
      </c>
      <c r="V6" s="225"/>
      <c r="W6" s="225"/>
      <c r="X6" s="276">
        <v>3207419</v>
      </c>
      <c r="Y6" s="225"/>
      <c r="Z6" s="225"/>
      <c r="AA6" s="276">
        <v>2687752</v>
      </c>
      <c r="AB6" s="225"/>
      <c r="AC6" s="225"/>
      <c r="AD6" s="225"/>
      <c r="AE6" s="225"/>
      <c r="AF6" s="225"/>
      <c r="AG6" s="225"/>
      <c r="AH6" s="225"/>
      <c r="AI6" s="251">
        <f>X6-+AA6</f>
        <v>519667</v>
      </c>
      <c r="AJ6" s="225"/>
      <c r="AK6" s="225"/>
      <c r="AL6" s="225"/>
      <c r="AM6" s="225"/>
      <c r="AN6" s="225"/>
      <c r="AO6" s="225">
        <v>0</v>
      </c>
      <c r="AP6" s="225">
        <v>0</v>
      </c>
      <c r="AQ6" s="225">
        <v>0</v>
      </c>
      <c r="AR6" s="225">
        <v>0</v>
      </c>
      <c r="AS6" s="225">
        <v>0</v>
      </c>
      <c r="AT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>
        <v>0</v>
      </c>
      <c r="BC6" s="225">
        <v>0</v>
      </c>
      <c r="BD6" s="225">
        <v>0</v>
      </c>
      <c r="BE6" s="225">
        <v>0</v>
      </c>
      <c r="BF6" s="225">
        <v>0</v>
      </c>
      <c r="BG6" s="225"/>
      <c r="BH6" s="225"/>
      <c r="BI6" s="225"/>
    </row>
    <row r="7" spans="1:16384" s="224" customFormat="1" ht="27.75" customHeight="1">
      <c r="A7" s="288">
        <v>1996</v>
      </c>
      <c r="B7" s="137">
        <v>38731</v>
      </c>
      <c r="C7" s="285">
        <f>SUM(D7:I7)</f>
        <v>3207419</v>
      </c>
      <c r="D7" s="285">
        <f>W33</f>
        <v>2687752</v>
      </c>
      <c r="E7" s="285">
        <f>X33</f>
        <v>0</v>
      </c>
      <c r="F7" s="285">
        <f>Y33</f>
        <v>519667</v>
      </c>
      <c r="G7" s="285">
        <f>Z33</f>
        <v>0</v>
      </c>
      <c r="H7" s="285">
        <f>AA33</f>
        <v>0</v>
      </c>
      <c r="I7" s="285">
        <f>AE33</f>
        <v>0</v>
      </c>
      <c r="J7" s="294">
        <f>(D7/$B7)*1000</f>
        <v>69395.36805143168</v>
      </c>
      <c r="K7" s="288"/>
      <c r="L7" s="288"/>
      <c r="M7" s="288"/>
      <c r="N7" s="288"/>
      <c r="O7" s="288"/>
      <c r="P7" s="288"/>
      <c r="Q7" s="281"/>
      <c r="R7" s="281"/>
      <c r="T7" s="225">
        <v>1997</v>
      </c>
      <c r="U7" s="226" t="s">
        <v>145</v>
      </c>
      <c r="V7" s="225"/>
      <c r="W7" s="251">
        <f>Z7+AD7+AH7+AL7+AP7+AT7+AX7+BA7+BD7</f>
        <v>929.03899999999999</v>
      </c>
      <c r="X7" s="251">
        <f>AA7+AE7+AI7+AM7+AQ7+AU7+AY7+BB7+BE7</f>
        <v>2852.1549999999997</v>
      </c>
      <c r="Y7" s="252">
        <f>AVERAGE(AB7,AF7,AJ7,AN7,AR7,AV7,AZ7,BC7,BF7)</f>
        <v>147.06950869904307</v>
      </c>
      <c r="Z7" s="255">
        <v>207.25800000000001</v>
      </c>
      <c r="AA7" s="255">
        <v>913.03</v>
      </c>
      <c r="AB7" s="256">
        <v>227.00020809831003</v>
      </c>
      <c r="AC7" s="225"/>
      <c r="AD7" s="255">
        <v>221.35499999999999</v>
      </c>
      <c r="AE7" s="255">
        <v>613.17200000000003</v>
      </c>
      <c r="AF7" s="256">
        <v>360.99984996053308</v>
      </c>
      <c r="AG7" s="225"/>
      <c r="AH7" s="255">
        <v>330.39499999999998</v>
      </c>
      <c r="AI7" s="255">
        <v>792.31299999999999</v>
      </c>
      <c r="AJ7" s="256">
        <v>417.0006045590568</v>
      </c>
      <c r="AK7" s="225"/>
      <c r="AL7" s="255">
        <v>170.03100000000001</v>
      </c>
      <c r="AM7" s="255">
        <v>533.64</v>
      </c>
      <c r="AN7" s="256">
        <v>318.62491567348775</v>
      </c>
      <c r="AO7" s="225">
        <v>0</v>
      </c>
      <c r="AP7" s="225">
        <v>0</v>
      </c>
      <c r="AQ7" s="225">
        <v>0</v>
      </c>
      <c r="AR7" s="225">
        <v>0</v>
      </c>
      <c r="AS7" s="225">
        <v>0</v>
      </c>
      <c r="AT7" s="225">
        <v>0</v>
      </c>
      <c r="AU7" s="225">
        <v>0</v>
      </c>
      <c r="AV7" s="225">
        <v>0</v>
      </c>
      <c r="AW7" s="225">
        <v>0</v>
      </c>
      <c r="AX7" s="225">
        <v>0</v>
      </c>
      <c r="AY7" s="225">
        <v>0</v>
      </c>
      <c r="AZ7" s="225">
        <v>0</v>
      </c>
      <c r="BA7" s="225">
        <v>0</v>
      </c>
      <c r="BB7" s="225">
        <v>0</v>
      </c>
      <c r="BC7" s="225">
        <v>0</v>
      </c>
      <c r="BD7" s="225">
        <v>0</v>
      </c>
      <c r="BE7" s="225">
        <v>0</v>
      </c>
      <c r="BF7" s="225">
        <v>0</v>
      </c>
      <c r="BG7" s="225"/>
      <c r="BH7" s="225"/>
      <c r="BI7" s="225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  <c r="IW7" s="223"/>
      <c r="IX7" s="223"/>
      <c r="IY7" s="223"/>
      <c r="IZ7" s="223"/>
      <c r="JA7" s="223"/>
      <c r="JB7" s="223"/>
      <c r="JC7" s="223"/>
      <c r="JD7" s="223"/>
      <c r="JE7" s="223"/>
      <c r="JF7" s="223"/>
      <c r="JG7" s="223"/>
      <c r="JH7" s="223"/>
      <c r="JI7" s="223"/>
      <c r="JJ7" s="223"/>
      <c r="JK7" s="223"/>
      <c r="JL7" s="223"/>
      <c r="JM7" s="223"/>
      <c r="JN7" s="223"/>
      <c r="JO7" s="223"/>
      <c r="JP7" s="223"/>
      <c r="JQ7" s="223"/>
      <c r="JR7" s="223"/>
      <c r="JS7" s="223"/>
      <c r="JT7" s="223"/>
      <c r="JU7" s="223"/>
      <c r="JV7" s="223"/>
      <c r="JW7" s="223"/>
      <c r="JX7" s="223"/>
      <c r="JY7" s="223"/>
      <c r="JZ7" s="223"/>
      <c r="KA7" s="223"/>
      <c r="KB7" s="223"/>
      <c r="KC7" s="223"/>
      <c r="KD7" s="223"/>
      <c r="KE7" s="223"/>
      <c r="KF7" s="223"/>
      <c r="KG7" s="223"/>
      <c r="KH7" s="223"/>
      <c r="KI7" s="223"/>
      <c r="KJ7" s="223"/>
      <c r="KK7" s="223"/>
      <c r="KL7" s="223"/>
      <c r="KM7" s="223"/>
      <c r="KN7" s="223"/>
      <c r="KO7" s="223"/>
      <c r="KP7" s="223"/>
      <c r="KQ7" s="223"/>
      <c r="KR7" s="223"/>
      <c r="KS7" s="223"/>
      <c r="KT7" s="223"/>
      <c r="KU7" s="223"/>
      <c r="KV7" s="223"/>
      <c r="KW7" s="223"/>
      <c r="KX7" s="223"/>
      <c r="KY7" s="223"/>
      <c r="KZ7" s="223"/>
      <c r="LA7" s="223"/>
      <c r="LB7" s="223"/>
      <c r="LC7" s="223"/>
      <c r="LD7" s="223"/>
      <c r="LE7" s="223"/>
      <c r="LF7" s="223"/>
      <c r="LG7" s="223"/>
      <c r="LH7" s="223"/>
      <c r="LI7" s="223"/>
      <c r="LJ7" s="223"/>
      <c r="LK7" s="223"/>
      <c r="LL7" s="223"/>
      <c r="LM7" s="223"/>
      <c r="LN7" s="223"/>
      <c r="LO7" s="223"/>
      <c r="LP7" s="223"/>
      <c r="LQ7" s="223"/>
      <c r="LR7" s="223"/>
      <c r="LS7" s="223"/>
      <c r="LT7" s="223"/>
      <c r="LU7" s="223"/>
      <c r="LV7" s="223"/>
      <c r="LW7" s="223"/>
      <c r="LX7" s="223"/>
      <c r="LY7" s="223"/>
      <c r="LZ7" s="223"/>
      <c r="MA7" s="223"/>
      <c r="MB7" s="223"/>
      <c r="MC7" s="223"/>
      <c r="MD7" s="223"/>
      <c r="ME7" s="223"/>
      <c r="MF7" s="223"/>
      <c r="MG7" s="223"/>
      <c r="MH7" s="223"/>
      <c r="MI7" s="223"/>
      <c r="MJ7" s="223"/>
      <c r="MK7" s="223"/>
      <c r="ML7" s="223"/>
      <c r="MM7" s="223"/>
      <c r="MN7" s="223"/>
      <c r="MO7" s="223"/>
      <c r="MP7" s="223"/>
      <c r="MQ7" s="223"/>
      <c r="MR7" s="223"/>
      <c r="MS7" s="223"/>
      <c r="MT7" s="223"/>
      <c r="MU7" s="223"/>
      <c r="MV7" s="223"/>
      <c r="MW7" s="223"/>
      <c r="MX7" s="223"/>
      <c r="MY7" s="223"/>
      <c r="MZ7" s="223"/>
      <c r="NA7" s="223"/>
      <c r="NB7" s="223"/>
      <c r="NC7" s="223"/>
      <c r="ND7" s="223"/>
      <c r="NE7" s="223"/>
      <c r="NF7" s="223"/>
      <c r="NG7" s="223"/>
      <c r="NH7" s="223"/>
      <c r="NI7" s="223"/>
      <c r="NJ7" s="223"/>
      <c r="NK7" s="223"/>
      <c r="NL7" s="223"/>
      <c r="NM7" s="223"/>
      <c r="NN7" s="223"/>
      <c r="NO7" s="223"/>
      <c r="NP7" s="223"/>
      <c r="NQ7" s="223"/>
      <c r="NR7" s="223"/>
      <c r="NS7" s="223"/>
      <c r="NT7" s="223"/>
      <c r="NU7" s="223"/>
      <c r="NV7" s="223"/>
      <c r="NW7" s="223"/>
      <c r="NX7" s="223"/>
      <c r="NY7" s="223"/>
      <c r="NZ7" s="223"/>
      <c r="OA7" s="223"/>
      <c r="OB7" s="223"/>
      <c r="OC7" s="223"/>
      <c r="OD7" s="223"/>
      <c r="OE7" s="223"/>
      <c r="OF7" s="223"/>
      <c r="OG7" s="223"/>
      <c r="OH7" s="223"/>
      <c r="OI7" s="223"/>
      <c r="OJ7" s="223"/>
      <c r="OK7" s="223"/>
      <c r="OL7" s="223"/>
      <c r="OM7" s="223"/>
      <c r="ON7" s="223"/>
      <c r="OO7" s="223"/>
      <c r="OP7" s="223"/>
      <c r="OQ7" s="223"/>
      <c r="OR7" s="223"/>
      <c r="OS7" s="223"/>
      <c r="OT7" s="223"/>
      <c r="OU7" s="223"/>
      <c r="OV7" s="223"/>
      <c r="OW7" s="223"/>
      <c r="OX7" s="223"/>
      <c r="OY7" s="223"/>
      <c r="OZ7" s="223"/>
      <c r="PA7" s="223"/>
      <c r="PB7" s="223"/>
      <c r="PC7" s="223"/>
      <c r="PD7" s="223"/>
      <c r="PE7" s="223"/>
      <c r="PF7" s="223"/>
      <c r="PG7" s="223"/>
      <c r="PH7" s="223"/>
      <c r="PI7" s="223"/>
      <c r="PJ7" s="223"/>
      <c r="PK7" s="223"/>
      <c r="PL7" s="223"/>
      <c r="PM7" s="223"/>
      <c r="PN7" s="223"/>
      <c r="PO7" s="223"/>
      <c r="PP7" s="223"/>
      <c r="PQ7" s="223"/>
      <c r="PR7" s="223"/>
      <c r="PS7" s="223"/>
      <c r="PT7" s="223"/>
      <c r="PU7" s="223"/>
      <c r="PV7" s="223"/>
      <c r="PW7" s="223"/>
      <c r="PX7" s="223"/>
      <c r="PY7" s="223"/>
      <c r="PZ7" s="223"/>
      <c r="QA7" s="223"/>
      <c r="QB7" s="223"/>
      <c r="QC7" s="223"/>
      <c r="QD7" s="223"/>
      <c r="QE7" s="223"/>
      <c r="QF7" s="223"/>
      <c r="QG7" s="223"/>
      <c r="QH7" s="223"/>
      <c r="QI7" s="223"/>
      <c r="QJ7" s="223"/>
      <c r="QK7" s="223"/>
      <c r="QL7" s="223"/>
      <c r="QM7" s="223"/>
      <c r="QN7" s="223"/>
      <c r="QO7" s="223"/>
      <c r="QP7" s="223"/>
      <c r="QQ7" s="223"/>
      <c r="QR7" s="223"/>
      <c r="QS7" s="223"/>
      <c r="QT7" s="223"/>
      <c r="QU7" s="223"/>
      <c r="QV7" s="223"/>
      <c r="QW7" s="223"/>
      <c r="QX7" s="223"/>
      <c r="QY7" s="223"/>
      <c r="QZ7" s="223"/>
      <c r="RA7" s="223"/>
      <c r="RB7" s="223"/>
      <c r="RC7" s="223"/>
      <c r="RD7" s="223"/>
      <c r="RE7" s="223"/>
      <c r="RF7" s="223"/>
      <c r="RG7" s="223"/>
      <c r="RH7" s="223"/>
      <c r="RI7" s="223"/>
      <c r="RJ7" s="223"/>
      <c r="RK7" s="223"/>
      <c r="RL7" s="223"/>
      <c r="RM7" s="223"/>
      <c r="RN7" s="223"/>
      <c r="RO7" s="223"/>
      <c r="RP7" s="223"/>
      <c r="RQ7" s="223"/>
      <c r="RR7" s="223"/>
      <c r="RS7" s="223"/>
      <c r="RT7" s="223"/>
      <c r="RU7" s="223"/>
      <c r="RV7" s="223"/>
      <c r="RW7" s="223"/>
      <c r="RX7" s="223"/>
      <c r="RY7" s="223"/>
      <c r="RZ7" s="223"/>
      <c r="SA7" s="223"/>
      <c r="SB7" s="223"/>
      <c r="SC7" s="223"/>
      <c r="SD7" s="223"/>
      <c r="SE7" s="223"/>
      <c r="SF7" s="223"/>
      <c r="SG7" s="223"/>
      <c r="SH7" s="223"/>
      <c r="SI7" s="223"/>
      <c r="SJ7" s="223"/>
      <c r="SK7" s="223"/>
      <c r="SL7" s="223"/>
      <c r="SM7" s="223"/>
      <c r="SN7" s="223"/>
      <c r="SO7" s="223"/>
      <c r="SP7" s="223"/>
      <c r="SQ7" s="223"/>
      <c r="SR7" s="223"/>
      <c r="SS7" s="223"/>
      <c r="ST7" s="223"/>
      <c r="SU7" s="223"/>
      <c r="SV7" s="223"/>
      <c r="SW7" s="223"/>
      <c r="SX7" s="223"/>
      <c r="SY7" s="223"/>
      <c r="SZ7" s="223"/>
      <c r="TA7" s="223"/>
      <c r="TB7" s="223"/>
      <c r="TC7" s="223"/>
      <c r="TD7" s="223"/>
      <c r="TE7" s="223"/>
      <c r="TF7" s="223"/>
      <c r="TG7" s="223"/>
      <c r="TH7" s="223"/>
      <c r="TI7" s="223"/>
      <c r="TJ7" s="223"/>
      <c r="TK7" s="223"/>
      <c r="TL7" s="223"/>
      <c r="TM7" s="223"/>
      <c r="TN7" s="223"/>
      <c r="TO7" s="223"/>
      <c r="TP7" s="223"/>
      <c r="TQ7" s="223"/>
      <c r="TR7" s="223"/>
      <c r="TS7" s="223"/>
      <c r="TT7" s="223"/>
      <c r="TU7" s="223"/>
      <c r="TV7" s="223"/>
      <c r="TW7" s="223"/>
      <c r="TX7" s="223"/>
      <c r="TY7" s="223"/>
      <c r="TZ7" s="223"/>
      <c r="UA7" s="223"/>
      <c r="UB7" s="223"/>
      <c r="UC7" s="223"/>
      <c r="UD7" s="223"/>
      <c r="UE7" s="223"/>
      <c r="UF7" s="223"/>
      <c r="UG7" s="223"/>
      <c r="UH7" s="223"/>
      <c r="UI7" s="223"/>
      <c r="UJ7" s="223"/>
      <c r="UK7" s="223"/>
      <c r="UL7" s="223"/>
      <c r="UM7" s="223"/>
      <c r="UN7" s="223"/>
      <c r="UO7" s="223"/>
      <c r="UP7" s="223"/>
      <c r="UQ7" s="223"/>
      <c r="UR7" s="223"/>
      <c r="US7" s="223"/>
      <c r="UT7" s="223"/>
      <c r="UU7" s="223"/>
      <c r="UV7" s="223"/>
      <c r="UW7" s="223"/>
      <c r="UX7" s="223"/>
      <c r="UY7" s="223"/>
      <c r="UZ7" s="223"/>
      <c r="VA7" s="223"/>
      <c r="VB7" s="223"/>
      <c r="VC7" s="223"/>
      <c r="VD7" s="223"/>
      <c r="VE7" s="223"/>
      <c r="VF7" s="223"/>
      <c r="VG7" s="223"/>
      <c r="VH7" s="223"/>
      <c r="VI7" s="223"/>
      <c r="VJ7" s="223"/>
      <c r="VK7" s="223"/>
      <c r="VL7" s="223"/>
      <c r="VM7" s="223"/>
      <c r="VN7" s="223"/>
      <c r="VO7" s="223"/>
      <c r="VP7" s="223"/>
      <c r="VQ7" s="223"/>
      <c r="VR7" s="223"/>
      <c r="VS7" s="223"/>
      <c r="VT7" s="223"/>
      <c r="VU7" s="223"/>
      <c r="VV7" s="223"/>
      <c r="VW7" s="223"/>
      <c r="VX7" s="223"/>
      <c r="VY7" s="223"/>
      <c r="VZ7" s="223"/>
      <c r="WA7" s="223"/>
      <c r="WB7" s="223"/>
      <c r="WC7" s="223"/>
      <c r="WD7" s="223"/>
      <c r="WE7" s="223"/>
      <c r="WF7" s="223"/>
      <c r="WG7" s="223"/>
      <c r="WH7" s="223"/>
      <c r="WI7" s="223"/>
      <c r="WJ7" s="223"/>
      <c r="WK7" s="223"/>
      <c r="WL7" s="223"/>
      <c r="WM7" s="223"/>
      <c r="WN7" s="223"/>
      <c r="WO7" s="223"/>
      <c r="WP7" s="223"/>
      <c r="WQ7" s="223"/>
      <c r="WR7" s="223"/>
      <c r="WS7" s="223"/>
      <c r="WT7" s="223"/>
      <c r="WU7" s="223"/>
      <c r="WV7" s="223"/>
      <c r="WW7" s="223"/>
      <c r="WX7" s="223"/>
      <c r="WY7" s="223"/>
      <c r="WZ7" s="223"/>
      <c r="XA7" s="223"/>
      <c r="XB7" s="223"/>
      <c r="XC7" s="223"/>
      <c r="XD7" s="223"/>
      <c r="XE7" s="223"/>
      <c r="XF7" s="223"/>
      <c r="XG7" s="223"/>
      <c r="XH7" s="223"/>
      <c r="XI7" s="223"/>
      <c r="XJ7" s="223"/>
      <c r="XK7" s="223"/>
      <c r="XL7" s="223"/>
      <c r="XM7" s="223"/>
      <c r="XN7" s="223"/>
      <c r="XO7" s="223"/>
      <c r="XP7" s="223"/>
      <c r="XQ7" s="223"/>
      <c r="XR7" s="223"/>
      <c r="XS7" s="223"/>
      <c r="XT7" s="223"/>
      <c r="XU7" s="223"/>
      <c r="XV7" s="223"/>
      <c r="XW7" s="223"/>
      <c r="XX7" s="223"/>
      <c r="XY7" s="223"/>
      <c r="XZ7" s="223"/>
      <c r="YA7" s="223"/>
      <c r="YB7" s="223"/>
      <c r="YC7" s="223"/>
      <c r="YD7" s="223"/>
      <c r="YE7" s="223"/>
      <c r="YF7" s="223"/>
      <c r="YG7" s="223"/>
      <c r="YH7" s="223"/>
      <c r="YI7" s="223"/>
      <c r="YJ7" s="223"/>
      <c r="YK7" s="223"/>
      <c r="YL7" s="223"/>
      <c r="YM7" s="223"/>
      <c r="YN7" s="223"/>
      <c r="YO7" s="223"/>
      <c r="YP7" s="223"/>
      <c r="YQ7" s="223"/>
      <c r="YR7" s="223"/>
      <c r="YS7" s="223"/>
      <c r="YT7" s="223"/>
      <c r="YU7" s="223"/>
      <c r="YV7" s="223"/>
      <c r="YW7" s="223"/>
      <c r="YX7" s="223"/>
      <c r="YY7" s="223"/>
      <c r="YZ7" s="223"/>
      <c r="ZA7" s="223"/>
      <c r="ZB7" s="223"/>
      <c r="ZC7" s="223"/>
      <c r="ZD7" s="223"/>
      <c r="ZE7" s="223"/>
      <c r="ZF7" s="223"/>
      <c r="ZG7" s="223"/>
      <c r="ZH7" s="223"/>
      <c r="ZI7" s="223"/>
      <c r="ZJ7" s="223"/>
      <c r="ZK7" s="223"/>
      <c r="ZL7" s="223"/>
      <c r="ZM7" s="223"/>
      <c r="ZN7" s="223"/>
      <c r="ZO7" s="223"/>
      <c r="ZP7" s="223"/>
      <c r="ZQ7" s="223"/>
      <c r="ZR7" s="223"/>
      <c r="ZS7" s="223"/>
      <c r="ZT7" s="223"/>
      <c r="ZU7" s="223"/>
      <c r="ZV7" s="223"/>
      <c r="ZW7" s="223"/>
      <c r="ZX7" s="223"/>
      <c r="ZY7" s="223"/>
      <c r="ZZ7" s="223"/>
      <c r="AAA7" s="223"/>
      <c r="AAB7" s="223"/>
      <c r="AAC7" s="223"/>
      <c r="AAD7" s="223"/>
      <c r="AAE7" s="223"/>
      <c r="AAF7" s="223"/>
      <c r="AAG7" s="223"/>
      <c r="AAH7" s="223"/>
      <c r="AAI7" s="223"/>
      <c r="AAJ7" s="223"/>
      <c r="AAK7" s="223"/>
      <c r="AAL7" s="223"/>
      <c r="AAM7" s="223"/>
      <c r="AAN7" s="223"/>
      <c r="AAO7" s="223"/>
      <c r="AAP7" s="223"/>
      <c r="AAQ7" s="223"/>
      <c r="AAR7" s="223"/>
      <c r="AAS7" s="223"/>
      <c r="AAT7" s="223"/>
      <c r="AAU7" s="223"/>
      <c r="AAV7" s="223"/>
      <c r="AAW7" s="223"/>
      <c r="AAX7" s="223"/>
      <c r="AAY7" s="223"/>
      <c r="AAZ7" s="223"/>
      <c r="ABA7" s="223"/>
      <c r="ABB7" s="223"/>
      <c r="ABC7" s="223"/>
      <c r="ABD7" s="223"/>
      <c r="ABE7" s="223"/>
      <c r="ABF7" s="223"/>
      <c r="ABG7" s="223"/>
      <c r="ABH7" s="223"/>
      <c r="ABI7" s="223"/>
      <c r="ABJ7" s="223"/>
      <c r="ABK7" s="223"/>
      <c r="ABL7" s="223"/>
      <c r="ABM7" s="223"/>
      <c r="ABN7" s="223"/>
      <c r="ABO7" s="223"/>
      <c r="ABP7" s="223"/>
      <c r="ABQ7" s="223"/>
      <c r="ABR7" s="223"/>
      <c r="ABS7" s="223"/>
      <c r="ABT7" s="223"/>
      <c r="ABU7" s="223"/>
      <c r="ABV7" s="223"/>
      <c r="ABW7" s="223"/>
      <c r="ABX7" s="223"/>
      <c r="ABY7" s="223"/>
      <c r="ABZ7" s="223"/>
      <c r="ACA7" s="223"/>
      <c r="ACB7" s="223"/>
      <c r="ACC7" s="223"/>
      <c r="ACD7" s="223"/>
      <c r="ACE7" s="223"/>
      <c r="ACF7" s="223"/>
      <c r="ACG7" s="223"/>
      <c r="ACH7" s="223"/>
      <c r="ACI7" s="223"/>
      <c r="ACJ7" s="223"/>
      <c r="ACK7" s="223"/>
      <c r="ACL7" s="223"/>
      <c r="ACM7" s="223"/>
      <c r="ACN7" s="223"/>
      <c r="ACO7" s="223"/>
      <c r="ACP7" s="223"/>
      <c r="ACQ7" s="223"/>
      <c r="ACR7" s="223"/>
      <c r="ACS7" s="223"/>
      <c r="ACT7" s="223"/>
      <c r="ACU7" s="223"/>
      <c r="ACV7" s="223"/>
      <c r="ACW7" s="223"/>
      <c r="ACX7" s="223"/>
      <c r="ACY7" s="223"/>
      <c r="ACZ7" s="223"/>
      <c r="ADA7" s="223"/>
      <c r="ADB7" s="223"/>
      <c r="ADC7" s="223"/>
      <c r="ADD7" s="223"/>
      <c r="ADE7" s="223"/>
      <c r="ADF7" s="223"/>
      <c r="ADG7" s="223"/>
      <c r="ADH7" s="223"/>
      <c r="ADI7" s="223"/>
      <c r="ADJ7" s="223"/>
      <c r="ADK7" s="223"/>
      <c r="ADL7" s="223"/>
      <c r="ADM7" s="223"/>
      <c r="ADN7" s="223"/>
      <c r="ADO7" s="223"/>
      <c r="ADP7" s="223"/>
      <c r="ADQ7" s="223"/>
      <c r="ADR7" s="223"/>
      <c r="ADS7" s="223"/>
      <c r="ADT7" s="223"/>
      <c r="ADU7" s="223"/>
      <c r="ADV7" s="223"/>
      <c r="ADW7" s="223"/>
      <c r="ADX7" s="223"/>
      <c r="ADY7" s="223"/>
      <c r="ADZ7" s="223"/>
      <c r="AEA7" s="223"/>
      <c r="AEB7" s="223"/>
      <c r="AEC7" s="223"/>
      <c r="AED7" s="223"/>
      <c r="AEE7" s="223"/>
      <c r="AEF7" s="223"/>
      <c r="AEG7" s="223"/>
      <c r="AEH7" s="223"/>
      <c r="AEI7" s="223"/>
      <c r="AEJ7" s="223"/>
      <c r="AEK7" s="223"/>
      <c r="AEL7" s="223"/>
      <c r="AEM7" s="223"/>
      <c r="AEN7" s="223"/>
      <c r="AEO7" s="223"/>
      <c r="AEP7" s="223"/>
      <c r="AEQ7" s="223"/>
      <c r="AER7" s="223"/>
      <c r="AES7" s="223"/>
      <c r="AET7" s="223"/>
      <c r="AEU7" s="223"/>
      <c r="AEV7" s="223"/>
      <c r="AEW7" s="223"/>
      <c r="AEX7" s="223"/>
      <c r="AEY7" s="223"/>
      <c r="AEZ7" s="223"/>
      <c r="AFA7" s="223"/>
      <c r="AFB7" s="223"/>
      <c r="AFC7" s="223"/>
      <c r="AFD7" s="223"/>
      <c r="AFE7" s="223"/>
      <c r="AFF7" s="223"/>
      <c r="AFG7" s="223"/>
      <c r="AFH7" s="223"/>
      <c r="AFI7" s="223"/>
      <c r="AFJ7" s="223"/>
      <c r="AFK7" s="223"/>
      <c r="AFL7" s="223"/>
      <c r="AFM7" s="223"/>
      <c r="AFN7" s="223"/>
      <c r="AFO7" s="223"/>
      <c r="AFP7" s="223"/>
      <c r="AFQ7" s="223"/>
      <c r="AFR7" s="223"/>
      <c r="AFS7" s="223"/>
      <c r="AFT7" s="223"/>
      <c r="AFU7" s="223"/>
      <c r="AFV7" s="223"/>
      <c r="AFW7" s="223"/>
      <c r="AFX7" s="223"/>
      <c r="AFY7" s="223"/>
      <c r="AFZ7" s="223"/>
      <c r="AGA7" s="223"/>
      <c r="AGB7" s="223"/>
      <c r="AGC7" s="223"/>
      <c r="AGD7" s="223"/>
      <c r="AGE7" s="223"/>
      <c r="AGF7" s="223"/>
      <c r="AGG7" s="223"/>
      <c r="AGH7" s="223"/>
      <c r="AGI7" s="223"/>
      <c r="AGJ7" s="223"/>
      <c r="AGK7" s="223"/>
      <c r="AGL7" s="223"/>
      <c r="AGM7" s="223"/>
      <c r="AGN7" s="223"/>
      <c r="AGO7" s="223"/>
      <c r="AGP7" s="223"/>
      <c r="AGQ7" s="223"/>
      <c r="AGR7" s="223"/>
      <c r="AGS7" s="223"/>
      <c r="AGT7" s="223"/>
      <c r="AGU7" s="223"/>
      <c r="AGV7" s="223"/>
      <c r="AGW7" s="223"/>
      <c r="AGX7" s="223"/>
      <c r="AGY7" s="223"/>
      <c r="AGZ7" s="223"/>
      <c r="AHA7" s="223"/>
      <c r="AHB7" s="223"/>
      <c r="AHC7" s="223"/>
      <c r="AHD7" s="223"/>
      <c r="AHE7" s="223"/>
      <c r="AHF7" s="223"/>
      <c r="AHG7" s="223"/>
      <c r="AHH7" s="223"/>
      <c r="AHI7" s="223"/>
      <c r="AHJ7" s="223"/>
      <c r="AHK7" s="223"/>
      <c r="AHL7" s="223"/>
      <c r="AHM7" s="223"/>
      <c r="AHN7" s="223"/>
      <c r="AHO7" s="223"/>
      <c r="AHP7" s="223"/>
      <c r="AHQ7" s="223"/>
      <c r="AHR7" s="223"/>
      <c r="AHS7" s="223"/>
      <c r="AHT7" s="223"/>
      <c r="AHU7" s="223"/>
      <c r="AHV7" s="223"/>
      <c r="AHW7" s="223"/>
      <c r="AHX7" s="223"/>
      <c r="AHY7" s="223"/>
      <c r="AHZ7" s="223"/>
      <c r="AIA7" s="223"/>
      <c r="AIB7" s="223"/>
      <c r="AIC7" s="223"/>
      <c r="AID7" s="223"/>
      <c r="AIE7" s="223"/>
      <c r="AIF7" s="223"/>
      <c r="AIG7" s="223"/>
      <c r="AIH7" s="223"/>
      <c r="AII7" s="223"/>
      <c r="AIJ7" s="223"/>
      <c r="AIK7" s="223"/>
      <c r="AIL7" s="223"/>
      <c r="AIM7" s="223"/>
      <c r="AIN7" s="223"/>
      <c r="AIO7" s="223"/>
      <c r="AIP7" s="223"/>
      <c r="AIQ7" s="223"/>
      <c r="AIR7" s="223"/>
      <c r="AIS7" s="223"/>
      <c r="AIT7" s="223"/>
      <c r="AIU7" s="223"/>
      <c r="AIV7" s="223"/>
      <c r="AIW7" s="223"/>
      <c r="AIX7" s="223"/>
      <c r="AIY7" s="223"/>
      <c r="AIZ7" s="223"/>
      <c r="AJA7" s="223"/>
      <c r="AJB7" s="223"/>
      <c r="AJC7" s="223"/>
      <c r="AJD7" s="223"/>
      <c r="AJE7" s="223"/>
      <c r="AJF7" s="223"/>
      <c r="AJG7" s="223"/>
      <c r="AJH7" s="223"/>
      <c r="AJI7" s="223"/>
      <c r="AJJ7" s="223"/>
      <c r="AJK7" s="223"/>
      <c r="AJL7" s="223"/>
      <c r="AJM7" s="223"/>
      <c r="AJN7" s="223"/>
      <c r="AJO7" s="223"/>
      <c r="AJP7" s="223"/>
      <c r="AJQ7" s="223"/>
      <c r="AJR7" s="223"/>
      <c r="AJS7" s="223"/>
      <c r="AJT7" s="223"/>
      <c r="AJU7" s="223"/>
      <c r="AJV7" s="223"/>
      <c r="AJW7" s="223"/>
      <c r="AJX7" s="223"/>
      <c r="AJY7" s="223"/>
      <c r="AJZ7" s="223"/>
      <c r="AKA7" s="223"/>
      <c r="AKB7" s="223"/>
      <c r="AKC7" s="223"/>
      <c r="AKD7" s="223"/>
      <c r="AKE7" s="223"/>
      <c r="AKF7" s="223"/>
      <c r="AKG7" s="223"/>
      <c r="AKH7" s="223"/>
      <c r="AKI7" s="223"/>
      <c r="AKJ7" s="223"/>
      <c r="AKK7" s="223"/>
      <c r="AKL7" s="223"/>
      <c r="AKM7" s="223"/>
      <c r="AKN7" s="223"/>
      <c r="AKO7" s="223"/>
      <c r="AKP7" s="223"/>
      <c r="AKQ7" s="223"/>
      <c r="AKR7" s="223"/>
      <c r="AKS7" s="223"/>
      <c r="AKT7" s="223"/>
      <c r="AKU7" s="223"/>
      <c r="AKV7" s="223"/>
      <c r="AKW7" s="223"/>
      <c r="AKX7" s="223"/>
      <c r="AKY7" s="223"/>
      <c r="AKZ7" s="223"/>
      <c r="ALA7" s="223"/>
      <c r="ALB7" s="223"/>
      <c r="ALC7" s="223"/>
      <c r="ALD7" s="223"/>
      <c r="ALE7" s="223"/>
      <c r="ALF7" s="223"/>
      <c r="ALG7" s="223"/>
      <c r="ALH7" s="223"/>
      <c r="ALI7" s="223"/>
      <c r="ALJ7" s="223"/>
      <c r="ALK7" s="223"/>
      <c r="ALL7" s="223"/>
      <c r="ALM7" s="223"/>
      <c r="ALN7" s="223"/>
      <c r="ALO7" s="223"/>
      <c r="ALP7" s="223"/>
      <c r="ALQ7" s="223"/>
      <c r="ALR7" s="223"/>
      <c r="ALS7" s="223"/>
      <c r="ALT7" s="223"/>
      <c r="ALU7" s="223"/>
      <c r="ALV7" s="223"/>
      <c r="ALW7" s="223"/>
      <c r="ALX7" s="223"/>
      <c r="ALY7" s="223"/>
      <c r="ALZ7" s="223"/>
      <c r="AMA7" s="223"/>
      <c r="AMB7" s="223"/>
      <c r="AMC7" s="223"/>
      <c r="AMD7" s="223"/>
      <c r="AME7" s="223"/>
      <c r="AMF7" s="223"/>
      <c r="AMG7" s="223"/>
      <c r="AMH7" s="223"/>
      <c r="AMI7" s="223"/>
      <c r="AMJ7" s="223"/>
      <c r="AMK7" s="223"/>
      <c r="AML7" s="223"/>
      <c r="AMM7" s="223"/>
      <c r="AMN7" s="223"/>
      <c r="AMO7" s="223"/>
      <c r="AMP7" s="223"/>
      <c r="AMQ7" s="223"/>
      <c r="AMR7" s="223"/>
      <c r="AMS7" s="223"/>
      <c r="AMT7" s="223"/>
      <c r="AMU7" s="223"/>
      <c r="AMV7" s="223"/>
      <c r="AMW7" s="223"/>
      <c r="AMX7" s="223"/>
      <c r="AMY7" s="223"/>
      <c r="AMZ7" s="223"/>
      <c r="ANA7" s="223"/>
      <c r="ANB7" s="223"/>
      <c r="ANC7" s="223"/>
      <c r="AND7" s="223"/>
      <c r="ANE7" s="223"/>
      <c r="ANF7" s="223"/>
      <c r="ANG7" s="223"/>
      <c r="ANH7" s="223"/>
      <c r="ANI7" s="223"/>
      <c r="ANJ7" s="223"/>
      <c r="ANK7" s="223"/>
      <c r="ANL7" s="223"/>
      <c r="ANM7" s="223"/>
      <c r="ANN7" s="223"/>
      <c r="ANO7" s="223"/>
      <c r="ANP7" s="223"/>
      <c r="ANQ7" s="223"/>
      <c r="ANR7" s="223"/>
      <c r="ANS7" s="223"/>
      <c r="ANT7" s="223"/>
      <c r="ANU7" s="223"/>
      <c r="ANV7" s="223"/>
      <c r="ANW7" s="223"/>
      <c r="ANX7" s="223"/>
      <c r="ANY7" s="223"/>
      <c r="ANZ7" s="223"/>
      <c r="AOA7" s="223"/>
      <c r="AOB7" s="223"/>
      <c r="AOC7" s="223"/>
      <c r="AOD7" s="223"/>
      <c r="AOE7" s="223"/>
      <c r="AOF7" s="223"/>
      <c r="AOG7" s="223"/>
      <c r="AOH7" s="223"/>
      <c r="AOI7" s="223"/>
      <c r="AOJ7" s="223"/>
      <c r="AOK7" s="223"/>
      <c r="AOL7" s="223"/>
      <c r="AOM7" s="223"/>
      <c r="AON7" s="223"/>
      <c r="AOO7" s="223"/>
      <c r="AOP7" s="223"/>
      <c r="AOQ7" s="223"/>
      <c r="AOR7" s="223"/>
      <c r="AOS7" s="223"/>
      <c r="AOT7" s="223"/>
      <c r="AOU7" s="223"/>
      <c r="AOV7" s="223"/>
      <c r="AOW7" s="223"/>
      <c r="AOX7" s="223"/>
      <c r="AOY7" s="223"/>
      <c r="AOZ7" s="223"/>
      <c r="APA7" s="223"/>
      <c r="APB7" s="223"/>
      <c r="APC7" s="223"/>
      <c r="APD7" s="223"/>
      <c r="APE7" s="223"/>
      <c r="APF7" s="223"/>
      <c r="APG7" s="223"/>
      <c r="APH7" s="223"/>
      <c r="API7" s="223"/>
      <c r="APJ7" s="223"/>
      <c r="APK7" s="223"/>
      <c r="APL7" s="223"/>
      <c r="APM7" s="223"/>
      <c r="APN7" s="223"/>
      <c r="APO7" s="223"/>
      <c r="APP7" s="223"/>
      <c r="APQ7" s="223"/>
      <c r="APR7" s="223"/>
      <c r="APS7" s="223"/>
      <c r="APT7" s="223"/>
      <c r="APU7" s="223"/>
      <c r="APV7" s="223"/>
      <c r="APW7" s="223"/>
      <c r="APX7" s="223"/>
      <c r="APY7" s="223"/>
      <c r="APZ7" s="223"/>
      <c r="AQA7" s="223"/>
      <c r="AQB7" s="223"/>
      <c r="AQC7" s="223"/>
      <c r="AQD7" s="223"/>
      <c r="AQE7" s="223"/>
      <c r="AQF7" s="223"/>
      <c r="AQG7" s="223"/>
      <c r="AQH7" s="223"/>
      <c r="AQI7" s="223"/>
      <c r="AQJ7" s="223"/>
      <c r="AQK7" s="223"/>
      <c r="AQL7" s="223"/>
      <c r="AQM7" s="223"/>
      <c r="AQN7" s="223"/>
      <c r="AQO7" s="223"/>
      <c r="AQP7" s="223"/>
      <c r="AQQ7" s="223"/>
      <c r="AQR7" s="223"/>
      <c r="AQS7" s="223"/>
      <c r="AQT7" s="223"/>
      <c r="AQU7" s="223"/>
      <c r="AQV7" s="223"/>
      <c r="AQW7" s="223"/>
      <c r="AQX7" s="223"/>
      <c r="AQY7" s="223"/>
      <c r="AQZ7" s="223"/>
      <c r="ARA7" s="223"/>
      <c r="ARB7" s="223"/>
      <c r="ARC7" s="223"/>
      <c r="ARD7" s="223"/>
      <c r="ARE7" s="223"/>
      <c r="ARF7" s="223"/>
      <c r="ARG7" s="223"/>
      <c r="ARH7" s="223"/>
      <c r="ARI7" s="223"/>
      <c r="ARJ7" s="223"/>
      <c r="ARK7" s="223"/>
      <c r="ARL7" s="223"/>
      <c r="ARM7" s="223"/>
      <c r="ARN7" s="223"/>
      <c r="ARO7" s="223"/>
      <c r="ARP7" s="223"/>
      <c r="ARQ7" s="223"/>
      <c r="ARR7" s="223"/>
      <c r="ARS7" s="223"/>
      <c r="ART7" s="223"/>
      <c r="ARU7" s="223"/>
      <c r="ARV7" s="223"/>
      <c r="ARW7" s="223"/>
      <c r="ARX7" s="223"/>
      <c r="ARY7" s="223"/>
      <c r="ARZ7" s="223"/>
      <c r="ASA7" s="223"/>
      <c r="ASB7" s="223"/>
      <c r="ASC7" s="223"/>
      <c r="ASD7" s="223"/>
      <c r="ASE7" s="223"/>
      <c r="ASF7" s="223"/>
      <c r="ASG7" s="223"/>
      <c r="ASH7" s="223"/>
      <c r="ASI7" s="223"/>
      <c r="ASJ7" s="223"/>
      <c r="ASK7" s="223"/>
      <c r="ASL7" s="223"/>
      <c r="ASM7" s="223"/>
      <c r="ASN7" s="223"/>
      <c r="ASO7" s="223"/>
      <c r="ASP7" s="223"/>
      <c r="ASQ7" s="223"/>
      <c r="ASR7" s="223"/>
      <c r="ASS7" s="223"/>
      <c r="AST7" s="223"/>
      <c r="ASU7" s="223"/>
      <c r="ASV7" s="223"/>
      <c r="ASW7" s="223"/>
      <c r="ASX7" s="223"/>
      <c r="ASY7" s="223"/>
      <c r="ASZ7" s="223"/>
      <c r="ATA7" s="223"/>
      <c r="ATB7" s="223"/>
      <c r="ATC7" s="223"/>
      <c r="ATD7" s="223"/>
      <c r="ATE7" s="223"/>
      <c r="ATF7" s="223"/>
      <c r="ATG7" s="223"/>
      <c r="ATH7" s="223"/>
      <c r="ATI7" s="223"/>
      <c r="ATJ7" s="223"/>
      <c r="ATK7" s="223"/>
      <c r="ATL7" s="223"/>
      <c r="ATM7" s="223"/>
      <c r="ATN7" s="223"/>
      <c r="ATO7" s="223"/>
      <c r="ATP7" s="223"/>
      <c r="ATQ7" s="223"/>
      <c r="ATR7" s="223"/>
      <c r="ATS7" s="223"/>
      <c r="ATT7" s="223"/>
      <c r="ATU7" s="223"/>
      <c r="ATV7" s="223"/>
      <c r="ATW7" s="223"/>
      <c r="ATX7" s="223"/>
      <c r="ATY7" s="223"/>
      <c r="ATZ7" s="223"/>
      <c r="AUA7" s="223"/>
      <c r="AUB7" s="223"/>
      <c r="AUC7" s="223"/>
      <c r="AUD7" s="223"/>
      <c r="AUE7" s="223"/>
      <c r="AUF7" s="223"/>
      <c r="AUG7" s="223"/>
      <c r="AUH7" s="223"/>
      <c r="AUI7" s="223"/>
      <c r="AUJ7" s="223"/>
      <c r="AUK7" s="223"/>
      <c r="AUL7" s="223"/>
      <c r="AUM7" s="223"/>
      <c r="AUN7" s="223"/>
      <c r="AUO7" s="223"/>
      <c r="AUP7" s="223"/>
      <c r="AUQ7" s="223"/>
      <c r="AUR7" s="223"/>
      <c r="AUS7" s="223"/>
      <c r="AUT7" s="223"/>
      <c r="AUU7" s="223"/>
      <c r="AUV7" s="223"/>
      <c r="AUW7" s="223"/>
      <c r="AUX7" s="223"/>
      <c r="AUY7" s="223"/>
      <c r="AUZ7" s="223"/>
      <c r="AVA7" s="223"/>
      <c r="AVB7" s="223"/>
      <c r="AVC7" s="223"/>
      <c r="AVD7" s="223"/>
      <c r="AVE7" s="223"/>
      <c r="AVF7" s="223"/>
      <c r="AVG7" s="223"/>
      <c r="AVH7" s="223"/>
      <c r="AVI7" s="223"/>
      <c r="AVJ7" s="223"/>
      <c r="AVK7" s="223"/>
      <c r="AVL7" s="223"/>
      <c r="AVM7" s="223"/>
      <c r="AVN7" s="223"/>
      <c r="AVO7" s="223"/>
      <c r="AVP7" s="223"/>
      <c r="AVQ7" s="223"/>
      <c r="AVR7" s="223"/>
      <c r="AVS7" s="223"/>
      <c r="AVT7" s="223"/>
      <c r="AVU7" s="223"/>
      <c r="AVV7" s="223"/>
      <c r="AVW7" s="223"/>
      <c r="AVX7" s="223"/>
      <c r="AVY7" s="223"/>
      <c r="AVZ7" s="223"/>
      <c r="AWA7" s="223"/>
      <c r="AWB7" s="223"/>
      <c r="AWC7" s="223"/>
      <c r="AWD7" s="223"/>
      <c r="AWE7" s="223"/>
      <c r="AWF7" s="223"/>
      <c r="AWG7" s="223"/>
      <c r="AWH7" s="223"/>
      <c r="AWI7" s="223"/>
      <c r="AWJ7" s="223"/>
      <c r="AWK7" s="223"/>
      <c r="AWL7" s="223"/>
      <c r="AWM7" s="223"/>
      <c r="AWN7" s="223"/>
      <c r="AWO7" s="223"/>
      <c r="AWP7" s="223"/>
      <c r="AWQ7" s="223"/>
      <c r="AWR7" s="223"/>
      <c r="AWS7" s="223"/>
      <c r="AWT7" s="223"/>
      <c r="AWU7" s="223"/>
      <c r="AWV7" s="223"/>
      <c r="AWW7" s="223"/>
      <c r="AWX7" s="223"/>
      <c r="AWY7" s="223"/>
      <c r="AWZ7" s="223"/>
      <c r="AXA7" s="223"/>
      <c r="AXB7" s="223"/>
      <c r="AXC7" s="223"/>
      <c r="AXD7" s="223"/>
      <c r="AXE7" s="223"/>
      <c r="AXF7" s="223"/>
      <c r="AXG7" s="223"/>
      <c r="AXH7" s="223"/>
      <c r="AXI7" s="223"/>
      <c r="AXJ7" s="223"/>
      <c r="AXK7" s="223"/>
      <c r="AXL7" s="223"/>
      <c r="AXM7" s="223"/>
      <c r="AXN7" s="223"/>
      <c r="AXO7" s="223"/>
      <c r="AXP7" s="223"/>
      <c r="AXQ7" s="223"/>
      <c r="AXR7" s="223"/>
      <c r="AXS7" s="223"/>
      <c r="AXT7" s="223"/>
      <c r="AXU7" s="223"/>
      <c r="AXV7" s="223"/>
      <c r="AXW7" s="223"/>
      <c r="AXX7" s="223"/>
      <c r="AXY7" s="223"/>
      <c r="AXZ7" s="223"/>
      <c r="AYA7" s="223"/>
      <c r="AYB7" s="223"/>
      <c r="AYC7" s="223"/>
      <c r="AYD7" s="223"/>
      <c r="AYE7" s="223"/>
      <c r="AYF7" s="223"/>
      <c r="AYG7" s="223"/>
      <c r="AYH7" s="223"/>
      <c r="AYI7" s="223"/>
      <c r="AYJ7" s="223"/>
      <c r="AYK7" s="223"/>
      <c r="AYL7" s="223"/>
      <c r="AYM7" s="223"/>
      <c r="AYN7" s="223"/>
      <c r="AYO7" s="223"/>
      <c r="AYP7" s="223"/>
      <c r="AYQ7" s="223"/>
      <c r="AYR7" s="223"/>
      <c r="AYS7" s="223"/>
      <c r="AYT7" s="223"/>
      <c r="AYU7" s="223"/>
      <c r="AYV7" s="223"/>
      <c r="AYW7" s="223"/>
      <c r="AYX7" s="223"/>
      <c r="AYY7" s="223"/>
      <c r="AYZ7" s="223"/>
      <c r="AZA7" s="223"/>
      <c r="AZB7" s="223"/>
      <c r="AZC7" s="223"/>
      <c r="AZD7" s="223"/>
      <c r="AZE7" s="223"/>
      <c r="AZF7" s="223"/>
      <c r="AZG7" s="223"/>
      <c r="AZH7" s="223"/>
      <c r="AZI7" s="223"/>
      <c r="AZJ7" s="223"/>
      <c r="AZK7" s="223"/>
      <c r="AZL7" s="223"/>
      <c r="AZM7" s="223"/>
      <c r="AZN7" s="223"/>
      <c r="AZO7" s="223"/>
      <c r="AZP7" s="223"/>
      <c r="AZQ7" s="223"/>
      <c r="AZR7" s="223"/>
      <c r="AZS7" s="223"/>
      <c r="AZT7" s="223"/>
      <c r="AZU7" s="223"/>
      <c r="AZV7" s="223"/>
      <c r="AZW7" s="223"/>
      <c r="AZX7" s="223"/>
      <c r="AZY7" s="223"/>
      <c r="AZZ7" s="223"/>
      <c r="BAA7" s="223"/>
      <c r="BAB7" s="223"/>
      <c r="BAC7" s="223"/>
      <c r="BAD7" s="223"/>
      <c r="BAE7" s="223"/>
      <c r="BAF7" s="223"/>
      <c r="BAG7" s="223"/>
      <c r="BAH7" s="223"/>
      <c r="BAI7" s="223"/>
      <c r="BAJ7" s="223"/>
      <c r="BAK7" s="223"/>
      <c r="BAL7" s="223"/>
      <c r="BAM7" s="223"/>
      <c r="BAN7" s="223"/>
      <c r="BAO7" s="223"/>
      <c r="BAP7" s="223"/>
      <c r="BAQ7" s="223"/>
      <c r="BAR7" s="223"/>
      <c r="BAS7" s="223"/>
      <c r="BAT7" s="223"/>
      <c r="BAU7" s="223"/>
      <c r="BAV7" s="223"/>
      <c r="BAW7" s="223"/>
      <c r="BAX7" s="223"/>
      <c r="BAY7" s="223"/>
      <c r="BAZ7" s="223"/>
      <c r="BBA7" s="223"/>
      <c r="BBB7" s="223"/>
      <c r="BBC7" s="223"/>
      <c r="BBD7" s="223"/>
      <c r="BBE7" s="223"/>
      <c r="BBF7" s="223"/>
      <c r="BBG7" s="223"/>
      <c r="BBH7" s="223"/>
      <c r="BBI7" s="223"/>
      <c r="BBJ7" s="223"/>
      <c r="BBK7" s="223"/>
      <c r="BBL7" s="223"/>
      <c r="BBM7" s="223"/>
      <c r="BBN7" s="223"/>
      <c r="BBO7" s="223"/>
      <c r="BBP7" s="223"/>
      <c r="BBQ7" s="223"/>
      <c r="BBR7" s="223"/>
      <c r="BBS7" s="223"/>
      <c r="BBT7" s="223"/>
      <c r="BBU7" s="223"/>
      <c r="BBV7" s="223"/>
      <c r="BBW7" s="223"/>
      <c r="BBX7" s="223"/>
      <c r="BBY7" s="223"/>
      <c r="BBZ7" s="223"/>
      <c r="BCA7" s="223"/>
      <c r="BCB7" s="223"/>
      <c r="BCC7" s="223"/>
      <c r="BCD7" s="223"/>
      <c r="BCE7" s="223"/>
      <c r="BCF7" s="223"/>
      <c r="BCG7" s="223"/>
      <c r="BCH7" s="223"/>
      <c r="BCI7" s="223"/>
      <c r="BCJ7" s="223"/>
      <c r="BCK7" s="223"/>
      <c r="BCL7" s="223"/>
      <c r="BCM7" s="223"/>
      <c r="BCN7" s="223"/>
      <c r="BCO7" s="223"/>
      <c r="BCP7" s="223"/>
      <c r="BCQ7" s="223"/>
      <c r="BCR7" s="223"/>
      <c r="BCS7" s="223"/>
      <c r="BCT7" s="223"/>
      <c r="BCU7" s="223"/>
      <c r="BCV7" s="223"/>
      <c r="BCW7" s="223"/>
      <c r="BCX7" s="223"/>
      <c r="BCY7" s="223"/>
      <c r="BCZ7" s="223"/>
      <c r="BDA7" s="223"/>
      <c r="BDB7" s="223"/>
      <c r="BDC7" s="223"/>
      <c r="BDD7" s="223"/>
      <c r="BDE7" s="223"/>
      <c r="BDF7" s="223"/>
      <c r="BDG7" s="223"/>
      <c r="BDH7" s="223"/>
      <c r="BDI7" s="223"/>
      <c r="BDJ7" s="223"/>
      <c r="BDK7" s="223"/>
      <c r="BDL7" s="223"/>
      <c r="BDM7" s="223"/>
      <c r="BDN7" s="223"/>
      <c r="BDO7" s="223"/>
      <c r="BDP7" s="223"/>
      <c r="BDQ7" s="223"/>
      <c r="BDR7" s="223"/>
      <c r="BDS7" s="223"/>
      <c r="BDT7" s="223"/>
      <c r="BDU7" s="223"/>
      <c r="BDV7" s="223"/>
      <c r="BDW7" s="223"/>
      <c r="BDX7" s="223"/>
      <c r="BDY7" s="223"/>
      <c r="BDZ7" s="223"/>
      <c r="BEA7" s="223"/>
      <c r="BEB7" s="223"/>
      <c r="BEC7" s="223"/>
      <c r="BED7" s="223"/>
      <c r="BEE7" s="223"/>
      <c r="BEF7" s="223"/>
      <c r="BEG7" s="223"/>
      <c r="BEH7" s="223"/>
      <c r="BEI7" s="223"/>
      <c r="BEJ7" s="223"/>
      <c r="BEK7" s="223"/>
      <c r="BEL7" s="223"/>
      <c r="BEM7" s="223"/>
      <c r="BEN7" s="223"/>
      <c r="BEO7" s="223"/>
      <c r="BEP7" s="223"/>
      <c r="BEQ7" s="223"/>
      <c r="BER7" s="223"/>
      <c r="BES7" s="223"/>
      <c r="BET7" s="223"/>
      <c r="BEU7" s="223"/>
      <c r="BEV7" s="223"/>
      <c r="BEW7" s="223"/>
      <c r="BEX7" s="223"/>
      <c r="BEY7" s="223"/>
      <c r="BEZ7" s="223"/>
      <c r="BFA7" s="223"/>
      <c r="BFB7" s="223"/>
      <c r="BFC7" s="223"/>
      <c r="BFD7" s="223"/>
      <c r="BFE7" s="223"/>
      <c r="BFF7" s="223"/>
      <c r="BFG7" s="223"/>
      <c r="BFH7" s="223"/>
      <c r="BFI7" s="223"/>
      <c r="BFJ7" s="223"/>
      <c r="BFK7" s="223"/>
      <c r="BFL7" s="223"/>
      <c r="BFM7" s="223"/>
      <c r="BFN7" s="223"/>
      <c r="BFO7" s="223"/>
      <c r="BFP7" s="223"/>
      <c r="BFQ7" s="223"/>
      <c r="BFR7" s="223"/>
      <c r="BFS7" s="223"/>
      <c r="BFT7" s="223"/>
      <c r="BFU7" s="223"/>
      <c r="BFV7" s="223"/>
      <c r="BFW7" s="223"/>
      <c r="BFX7" s="223"/>
      <c r="BFY7" s="223"/>
      <c r="BFZ7" s="223"/>
      <c r="BGA7" s="223"/>
      <c r="BGB7" s="223"/>
      <c r="BGC7" s="223"/>
      <c r="BGD7" s="223"/>
      <c r="BGE7" s="223"/>
      <c r="BGF7" s="223"/>
      <c r="BGG7" s="223"/>
      <c r="BGH7" s="223"/>
      <c r="BGI7" s="223"/>
      <c r="BGJ7" s="223"/>
      <c r="BGK7" s="223"/>
      <c r="BGL7" s="223"/>
      <c r="BGM7" s="223"/>
      <c r="BGN7" s="223"/>
      <c r="BGO7" s="223"/>
      <c r="BGP7" s="223"/>
      <c r="BGQ7" s="223"/>
      <c r="BGR7" s="223"/>
      <c r="BGS7" s="223"/>
      <c r="BGT7" s="223"/>
      <c r="BGU7" s="223"/>
      <c r="BGV7" s="223"/>
      <c r="BGW7" s="223"/>
      <c r="BGX7" s="223"/>
      <c r="BGY7" s="223"/>
      <c r="BGZ7" s="223"/>
      <c r="BHA7" s="223"/>
      <c r="BHB7" s="223"/>
      <c r="BHC7" s="223"/>
      <c r="BHD7" s="223"/>
      <c r="BHE7" s="223"/>
      <c r="BHF7" s="223"/>
      <c r="BHG7" s="223"/>
      <c r="BHH7" s="223"/>
      <c r="BHI7" s="223"/>
      <c r="BHJ7" s="223"/>
      <c r="BHK7" s="223"/>
      <c r="BHL7" s="223"/>
      <c r="BHM7" s="223"/>
      <c r="BHN7" s="223"/>
      <c r="BHO7" s="223"/>
      <c r="BHP7" s="223"/>
      <c r="BHQ7" s="223"/>
      <c r="BHR7" s="223"/>
      <c r="BHS7" s="223"/>
      <c r="BHT7" s="223"/>
      <c r="BHU7" s="223"/>
      <c r="BHV7" s="223"/>
      <c r="BHW7" s="223"/>
      <c r="BHX7" s="223"/>
      <c r="BHY7" s="223"/>
      <c r="BHZ7" s="223"/>
      <c r="BIA7" s="223"/>
      <c r="BIB7" s="223"/>
      <c r="BIC7" s="223"/>
      <c r="BID7" s="223"/>
      <c r="BIE7" s="223"/>
      <c r="BIF7" s="223"/>
      <c r="BIG7" s="223"/>
      <c r="BIH7" s="223"/>
      <c r="BII7" s="223"/>
      <c r="BIJ7" s="223"/>
      <c r="BIK7" s="223"/>
      <c r="BIL7" s="223"/>
      <c r="BIM7" s="223"/>
      <c r="BIN7" s="223"/>
      <c r="BIO7" s="223"/>
      <c r="BIP7" s="223"/>
      <c r="BIQ7" s="223"/>
      <c r="BIR7" s="223"/>
      <c r="BIS7" s="223"/>
      <c r="BIT7" s="223"/>
      <c r="BIU7" s="223"/>
      <c r="BIV7" s="223"/>
      <c r="BIW7" s="223"/>
      <c r="BIX7" s="223"/>
      <c r="BIY7" s="223"/>
      <c r="BIZ7" s="223"/>
      <c r="BJA7" s="223"/>
      <c r="BJB7" s="223"/>
      <c r="BJC7" s="223"/>
      <c r="BJD7" s="223"/>
      <c r="BJE7" s="223"/>
      <c r="BJF7" s="223"/>
      <c r="BJG7" s="223"/>
      <c r="BJH7" s="223"/>
      <c r="BJI7" s="223"/>
      <c r="BJJ7" s="223"/>
      <c r="BJK7" s="223"/>
      <c r="BJL7" s="223"/>
      <c r="BJM7" s="223"/>
      <c r="BJN7" s="223"/>
      <c r="BJO7" s="223"/>
      <c r="BJP7" s="223"/>
      <c r="BJQ7" s="223"/>
      <c r="BJR7" s="223"/>
      <c r="BJS7" s="223"/>
      <c r="BJT7" s="223"/>
      <c r="BJU7" s="223"/>
      <c r="BJV7" s="223"/>
      <c r="BJW7" s="223"/>
      <c r="BJX7" s="223"/>
      <c r="BJY7" s="223"/>
      <c r="BJZ7" s="223"/>
      <c r="BKA7" s="223"/>
      <c r="BKB7" s="223"/>
      <c r="BKC7" s="223"/>
      <c r="BKD7" s="223"/>
      <c r="BKE7" s="223"/>
      <c r="BKF7" s="223"/>
      <c r="BKG7" s="223"/>
      <c r="BKH7" s="223"/>
      <c r="BKI7" s="223"/>
      <c r="BKJ7" s="223"/>
      <c r="BKK7" s="223"/>
      <c r="BKL7" s="223"/>
      <c r="BKM7" s="223"/>
      <c r="BKN7" s="223"/>
      <c r="BKO7" s="223"/>
      <c r="BKP7" s="223"/>
      <c r="BKQ7" s="223"/>
      <c r="BKR7" s="223"/>
      <c r="BKS7" s="223"/>
      <c r="BKT7" s="223"/>
      <c r="BKU7" s="223"/>
      <c r="BKV7" s="223"/>
      <c r="BKW7" s="223"/>
      <c r="BKX7" s="223"/>
      <c r="BKY7" s="223"/>
      <c r="BKZ7" s="223"/>
      <c r="BLA7" s="223"/>
      <c r="BLB7" s="223"/>
      <c r="BLC7" s="223"/>
      <c r="BLD7" s="223"/>
      <c r="BLE7" s="223"/>
      <c r="BLF7" s="223"/>
      <c r="BLG7" s="223"/>
      <c r="BLH7" s="223"/>
      <c r="BLI7" s="223"/>
      <c r="BLJ7" s="223"/>
      <c r="BLK7" s="223"/>
      <c r="BLL7" s="223"/>
      <c r="BLM7" s="223"/>
      <c r="BLN7" s="223"/>
      <c r="BLO7" s="223"/>
      <c r="BLP7" s="223"/>
      <c r="BLQ7" s="223"/>
      <c r="BLR7" s="223"/>
      <c r="BLS7" s="223"/>
      <c r="BLT7" s="223"/>
      <c r="BLU7" s="223"/>
      <c r="BLV7" s="223"/>
      <c r="BLW7" s="223"/>
      <c r="BLX7" s="223"/>
      <c r="BLY7" s="223"/>
      <c r="BLZ7" s="223"/>
      <c r="BMA7" s="223"/>
      <c r="BMB7" s="223"/>
      <c r="BMC7" s="223"/>
      <c r="BMD7" s="223"/>
      <c r="BME7" s="223"/>
      <c r="BMF7" s="223"/>
      <c r="BMG7" s="223"/>
      <c r="BMH7" s="223"/>
      <c r="BMI7" s="223"/>
      <c r="BMJ7" s="223"/>
      <c r="BMK7" s="223"/>
      <c r="BML7" s="223"/>
      <c r="BMM7" s="223"/>
      <c r="BMN7" s="223"/>
      <c r="BMO7" s="223"/>
      <c r="BMP7" s="223"/>
      <c r="BMQ7" s="223"/>
      <c r="BMR7" s="223"/>
      <c r="BMS7" s="223"/>
      <c r="BMT7" s="223"/>
      <c r="BMU7" s="223"/>
      <c r="BMV7" s="223"/>
      <c r="BMW7" s="223"/>
      <c r="BMX7" s="223"/>
      <c r="BMY7" s="223"/>
      <c r="BMZ7" s="223"/>
      <c r="BNA7" s="223"/>
      <c r="BNB7" s="223"/>
      <c r="BNC7" s="223"/>
      <c r="BND7" s="223"/>
      <c r="BNE7" s="223"/>
      <c r="BNF7" s="223"/>
      <c r="BNG7" s="223"/>
      <c r="BNH7" s="223"/>
      <c r="BNI7" s="223"/>
      <c r="BNJ7" s="223"/>
      <c r="BNK7" s="223"/>
      <c r="BNL7" s="223"/>
      <c r="BNM7" s="223"/>
      <c r="BNN7" s="223"/>
      <c r="BNO7" s="223"/>
      <c r="BNP7" s="223"/>
      <c r="BNQ7" s="223"/>
      <c r="BNR7" s="223"/>
      <c r="BNS7" s="223"/>
      <c r="BNT7" s="223"/>
      <c r="BNU7" s="223"/>
      <c r="BNV7" s="223"/>
      <c r="BNW7" s="223"/>
      <c r="BNX7" s="223"/>
      <c r="BNY7" s="223"/>
      <c r="BNZ7" s="223"/>
      <c r="BOA7" s="223"/>
      <c r="BOB7" s="223"/>
      <c r="BOC7" s="223"/>
      <c r="BOD7" s="223"/>
      <c r="BOE7" s="223"/>
      <c r="BOF7" s="223"/>
      <c r="BOG7" s="223"/>
      <c r="BOH7" s="223"/>
      <c r="BOI7" s="223"/>
      <c r="BOJ7" s="223"/>
      <c r="BOK7" s="223"/>
      <c r="BOL7" s="223"/>
      <c r="BOM7" s="223"/>
      <c r="BON7" s="223"/>
      <c r="BOO7" s="223"/>
      <c r="BOP7" s="223"/>
      <c r="BOQ7" s="223"/>
      <c r="BOR7" s="223"/>
      <c r="BOS7" s="223"/>
      <c r="BOT7" s="223"/>
      <c r="BOU7" s="223"/>
      <c r="BOV7" s="223"/>
      <c r="BOW7" s="223"/>
      <c r="BOX7" s="223"/>
      <c r="BOY7" s="223"/>
      <c r="BOZ7" s="223"/>
      <c r="BPA7" s="223"/>
      <c r="BPB7" s="223"/>
      <c r="BPC7" s="223"/>
      <c r="BPD7" s="223"/>
      <c r="BPE7" s="223"/>
      <c r="BPF7" s="223"/>
      <c r="BPG7" s="223"/>
      <c r="BPH7" s="223"/>
      <c r="BPI7" s="223"/>
      <c r="BPJ7" s="223"/>
      <c r="BPK7" s="223"/>
      <c r="BPL7" s="223"/>
      <c r="BPM7" s="223"/>
      <c r="BPN7" s="223"/>
      <c r="BPO7" s="223"/>
      <c r="BPP7" s="223"/>
      <c r="BPQ7" s="223"/>
      <c r="BPR7" s="223"/>
      <c r="BPS7" s="223"/>
      <c r="BPT7" s="223"/>
      <c r="BPU7" s="223"/>
      <c r="BPV7" s="223"/>
      <c r="BPW7" s="223"/>
      <c r="BPX7" s="223"/>
      <c r="BPY7" s="223"/>
      <c r="BPZ7" s="223"/>
      <c r="BQA7" s="223"/>
      <c r="BQB7" s="223"/>
      <c r="BQC7" s="223"/>
      <c r="BQD7" s="223"/>
      <c r="BQE7" s="223"/>
      <c r="BQF7" s="223"/>
      <c r="BQG7" s="223"/>
      <c r="BQH7" s="223"/>
      <c r="BQI7" s="223"/>
      <c r="BQJ7" s="223"/>
      <c r="BQK7" s="223"/>
      <c r="BQL7" s="223"/>
      <c r="BQM7" s="223"/>
      <c r="BQN7" s="223"/>
      <c r="BQO7" s="223"/>
      <c r="BQP7" s="223"/>
      <c r="BQQ7" s="223"/>
      <c r="BQR7" s="223"/>
      <c r="BQS7" s="223"/>
      <c r="BQT7" s="223"/>
      <c r="BQU7" s="223"/>
      <c r="BQV7" s="223"/>
      <c r="BQW7" s="223"/>
      <c r="BQX7" s="223"/>
      <c r="BQY7" s="223"/>
      <c r="BQZ7" s="223"/>
      <c r="BRA7" s="223"/>
      <c r="BRB7" s="223"/>
      <c r="BRC7" s="223"/>
      <c r="BRD7" s="223"/>
      <c r="BRE7" s="223"/>
      <c r="BRF7" s="223"/>
      <c r="BRG7" s="223"/>
      <c r="BRH7" s="223"/>
      <c r="BRI7" s="223"/>
      <c r="BRJ7" s="223"/>
      <c r="BRK7" s="223"/>
      <c r="BRL7" s="223"/>
      <c r="BRM7" s="223"/>
      <c r="BRN7" s="223"/>
      <c r="BRO7" s="223"/>
      <c r="BRP7" s="223"/>
      <c r="BRQ7" s="223"/>
      <c r="BRR7" s="223"/>
      <c r="BRS7" s="223"/>
      <c r="BRT7" s="223"/>
      <c r="BRU7" s="223"/>
      <c r="BRV7" s="223"/>
      <c r="BRW7" s="223"/>
      <c r="BRX7" s="223"/>
      <c r="BRY7" s="223"/>
      <c r="BRZ7" s="223"/>
      <c r="BSA7" s="223"/>
      <c r="BSB7" s="223"/>
      <c r="BSC7" s="223"/>
      <c r="BSD7" s="223"/>
      <c r="BSE7" s="223"/>
      <c r="BSF7" s="223"/>
      <c r="BSG7" s="223"/>
      <c r="BSH7" s="223"/>
      <c r="BSI7" s="223"/>
      <c r="BSJ7" s="223"/>
      <c r="BSK7" s="223"/>
      <c r="BSL7" s="223"/>
      <c r="BSM7" s="223"/>
      <c r="BSN7" s="223"/>
      <c r="BSO7" s="223"/>
      <c r="BSP7" s="223"/>
      <c r="BSQ7" s="223"/>
      <c r="BSR7" s="223"/>
      <c r="BSS7" s="223"/>
      <c r="BST7" s="223"/>
      <c r="BSU7" s="223"/>
      <c r="BSV7" s="223"/>
      <c r="BSW7" s="223"/>
      <c r="BSX7" s="223"/>
      <c r="BSY7" s="223"/>
      <c r="BSZ7" s="223"/>
      <c r="BTA7" s="223"/>
      <c r="BTB7" s="223"/>
      <c r="BTC7" s="223"/>
      <c r="BTD7" s="223"/>
      <c r="BTE7" s="223"/>
      <c r="BTF7" s="223"/>
      <c r="BTG7" s="223"/>
      <c r="BTH7" s="223"/>
      <c r="BTI7" s="223"/>
      <c r="BTJ7" s="223"/>
      <c r="BTK7" s="223"/>
      <c r="BTL7" s="223"/>
      <c r="BTM7" s="223"/>
      <c r="BTN7" s="223"/>
      <c r="BTO7" s="223"/>
      <c r="BTP7" s="223"/>
      <c r="BTQ7" s="223"/>
      <c r="BTR7" s="223"/>
      <c r="BTS7" s="223"/>
      <c r="BTT7" s="223"/>
      <c r="BTU7" s="223"/>
      <c r="BTV7" s="223"/>
      <c r="BTW7" s="223"/>
      <c r="BTX7" s="223"/>
      <c r="BTY7" s="223"/>
      <c r="BTZ7" s="223"/>
      <c r="BUA7" s="223"/>
      <c r="BUB7" s="223"/>
      <c r="BUC7" s="223"/>
      <c r="BUD7" s="223"/>
      <c r="BUE7" s="223"/>
      <c r="BUF7" s="223"/>
      <c r="BUG7" s="223"/>
      <c r="BUH7" s="223"/>
      <c r="BUI7" s="223"/>
      <c r="BUJ7" s="223"/>
      <c r="BUK7" s="223"/>
      <c r="BUL7" s="223"/>
      <c r="BUM7" s="223"/>
      <c r="BUN7" s="223"/>
      <c r="BUO7" s="223"/>
      <c r="BUP7" s="223"/>
      <c r="BUQ7" s="223"/>
      <c r="BUR7" s="223"/>
      <c r="BUS7" s="223"/>
      <c r="BUT7" s="223"/>
      <c r="BUU7" s="223"/>
      <c r="BUV7" s="223"/>
      <c r="BUW7" s="223"/>
      <c r="BUX7" s="223"/>
      <c r="BUY7" s="223"/>
      <c r="BUZ7" s="223"/>
      <c r="BVA7" s="223"/>
      <c r="BVB7" s="223"/>
      <c r="BVC7" s="223"/>
      <c r="BVD7" s="223"/>
      <c r="BVE7" s="223"/>
      <c r="BVF7" s="223"/>
      <c r="BVG7" s="223"/>
      <c r="BVH7" s="223"/>
      <c r="BVI7" s="223"/>
      <c r="BVJ7" s="223"/>
      <c r="BVK7" s="223"/>
      <c r="BVL7" s="223"/>
      <c r="BVM7" s="223"/>
      <c r="BVN7" s="223"/>
      <c r="BVO7" s="223"/>
      <c r="BVP7" s="223"/>
      <c r="BVQ7" s="223"/>
      <c r="BVR7" s="223"/>
      <c r="BVS7" s="223"/>
      <c r="BVT7" s="223"/>
      <c r="BVU7" s="223"/>
      <c r="BVV7" s="223"/>
      <c r="BVW7" s="223"/>
      <c r="BVX7" s="223"/>
      <c r="BVY7" s="223"/>
      <c r="BVZ7" s="223"/>
      <c r="BWA7" s="223"/>
      <c r="BWB7" s="223"/>
      <c r="BWC7" s="223"/>
      <c r="BWD7" s="223"/>
      <c r="BWE7" s="223"/>
      <c r="BWF7" s="223"/>
      <c r="BWG7" s="223"/>
      <c r="BWH7" s="223"/>
      <c r="BWI7" s="223"/>
      <c r="BWJ7" s="223"/>
      <c r="BWK7" s="223"/>
      <c r="BWL7" s="223"/>
      <c r="BWM7" s="223"/>
      <c r="BWN7" s="223"/>
      <c r="BWO7" s="223"/>
      <c r="BWP7" s="223"/>
      <c r="BWQ7" s="223"/>
      <c r="BWR7" s="223"/>
      <c r="BWS7" s="223"/>
      <c r="BWT7" s="223"/>
      <c r="BWU7" s="223"/>
      <c r="BWV7" s="223"/>
      <c r="BWW7" s="223"/>
      <c r="BWX7" s="223"/>
      <c r="BWY7" s="223"/>
      <c r="BWZ7" s="223"/>
      <c r="BXA7" s="223"/>
      <c r="BXB7" s="223"/>
      <c r="BXC7" s="223"/>
      <c r="BXD7" s="223"/>
      <c r="BXE7" s="223"/>
      <c r="BXF7" s="223"/>
      <c r="BXG7" s="223"/>
      <c r="BXH7" s="223"/>
      <c r="BXI7" s="223"/>
      <c r="BXJ7" s="223"/>
      <c r="BXK7" s="223"/>
      <c r="BXL7" s="223"/>
      <c r="BXM7" s="223"/>
      <c r="BXN7" s="223"/>
      <c r="BXO7" s="223"/>
      <c r="BXP7" s="223"/>
      <c r="BXQ7" s="223"/>
      <c r="BXR7" s="223"/>
      <c r="BXS7" s="223"/>
      <c r="BXT7" s="223"/>
      <c r="BXU7" s="223"/>
      <c r="BXV7" s="223"/>
      <c r="BXW7" s="223"/>
      <c r="BXX7" s="223"/>
      <c r="BXY7" s="223"/>
      <c r="BXZ7" s="223"/>
      <c r="BYA7" s="223"/>
      <c r="BYB7" s="223"/>
      <c r="BYC7" s="223"/>
      <c r="BYD7" s="223"/>
      <c r="BYE7" s="223"/>
      <c r="BYF7" s="223"/>
      <c r="BYG7" s="223"/>
      <c r="BYH7" s="223"/>
      <c r="BYI7" s="223"/>
      <c r="BYJ7" s="223"/>
      <c r="BYK7" s="223"/>
      <c r="BYL7" s="223"/>
      <c r="BYM7" s="223"/>
      <c r="BYN7" s="223"/>
      <c r="BYO7" s="223"/>
      <c r="BYP7" s="223"/>
      <c r="BYQ7" s="223"/>
      <c r="BYR7" s="223"/>
      <c r="BYS7" s="223"/>
      <c r="BYT7" s="223"/>
      <c r="BYU7" s="223"/>
      <c r="BYV7" s="223"/>
      <c r="BYW7" s="223"/>
      <c r="BYX7" s="223"/>
      <c r="BYY7" s="223"/>
      <c r="BYZ7" s="223"/>
      <c r="BZA7" s="223"/>
      <c r="BZB7" s="223"/>
      <c r="BZC7" s="223"/>
      <c r="BZD7" s="223"/>
      <c r="BZE7" s="223"/>
      <c r="BZF7" s="223"/>
      <c r="BZG7" s="223"/>
      <c r="BZH7" s="223"/>
      <c r="BZI7" s="223"/>
      <c r="BZJ7" s="223"/>
      <c r="BZK7" s="223"/>
      <c r="BZL7" s="223"/>
      <c r="BZM7" s="223"/>
      <c r="BZN7" s="223"/>
      <c r="BZO7" s="223"/>
      <c r="BZP7" s="223"/>
      <c r="BZQ7" s="223"/>
      <c r="BZR7" s="223"/>
      <c r="BZS7" s="223"/>
      <c r="BZT7" s="223"/>
      <c r="BZU7" s="223"/>
      <c r="BZV7" s="223"/>
      <c r="BZW7" s="223"/>
      <c r="BZX7" s="223"/>
      <c r="BZY7" s="223"/>
      <c r="BZZ7" s="223"/>
      <c r="CAA7" s="223"/>
      <c r="CAB7" s="223"/>
      <c r="CAC7" s="223"/>
      <c r="CAD7" s="223"/>
      <c r="CAE7" s="223"/>
      <c r="CAF7" s="223"/>
      <c r="CAG7" s="223"/>
      <c r="CAH7" s="223"/>
      <c r="CAI7" s="223"/>
      <c r="CAJ7" s="223"/>
      <c r="CAK7" s="223"/>
      <c r="CAL7" s="223"/>
      <c r="CAM7" s="223"/>
      <c r="CAN7" s="223"/>
      <c r="CAO7" s="223"/>
      <c r="CAP7" s="223"/>
      <c r="CAQ7" s="223"/>
      <c r="CAR7" s="223"/>
      <c r="CAS7" s="223"/>
      <c r="CAT7" s="223"/>
      <c r="CAU7" s="223"/>
      <c r="CAV7" s="223"/>
      <c r="CAW7" s="223"/>
      <c r="CAX7" s="223"/>
      <c r="CAY7" s="223"/>
      <c r="CAZ7" s="223"/>
      <c r="CBA7" s="223"/>
      <c r="CBB7" s="223"/>
      <c r="CBC7" s="223"/>
      <c r="CBD7" s="223"/>
      <c r="CBE7" s="223"/>
      <c r="CBF7" s="223"/>
      <c r="CBG7" s="223"/>
      <c r="CBH7" s="223"/>
      <c r="CBI7" s="223"/>
      <c r="CBJ7" s="223"/>
      <c r="CBK7" s="223"/>
      <c r="CBL7" s="223"/>
      <c r="CBM7" s="223"/>
      <c r="CBN7" s="223"/>
      <c r="CBO7" s="223"/>
      <c r="CBP7" s="223"/>
      <c r="CBQ7" s="223"/>
      <c r="CBR7" s="223"/>
      <c r="CBS7" s="223"/>
      <c r="CBT7" s="223"/>
      <c r="CBU7" s="223"/>
      <c r="CBV7" s="223"/>
      <c r="CBW7" s="223"/>
      <c r="CBX7" s="223"/>
      <c r="CBY7" s="223"/>
      <c r="CBZ7" s="223"/>
      <c r="CCA7" s="223"/>
      <c r="CCB7" s="223"/>
      <c r="CCC7" s="223"/>
      <c r="CCD7" s="223"/>
      <c r="CCE7" s="223"/>
      <c r="CCF7" s="223"/>
      <c r="CCG7" s="223"/>
      <c r="CCH7" s="223"/>
      <c r="CCI7" s="223"/>
      <c r="CCJ7" s="223"/>
      <c r="CCK7" s="223"/>
      <c r="CCL7" s="223"/>
      <c r="CCM7" s="223"/>
      <c r="CCN7" s="223"/>
      <c r="CCO7" s="223"/>
      <c r="CCP7" s="223"/>
      <c r="CCQ7" s="223"/>
      <c r="CCR7" s="223"/>
      <c r="CCS7" s="223"/>
      <c r="CCT7" s="223"/>
      <c r="CCU7" s="223"/>
      <c r="CCV7" s="223"/>
      <c r="CCW7" s="223"/>
      <c r="CCX7" s="223"/>
      <c r="CCY7" s="223"/>
      <c r="CCZ7" s="223"/>
      <c r="CDA7" s="223"/>
      <c r="CDB7" s="223"/>
      <c r="CDC7" s="223"/>
      <c r="CDD7" s="223"/>
      <c r="CDE7" s="223"/>
      <c r="CDF7" s="223"/>
      <c r="CDG7" s="223"/>
      <c r="CDH7" s="223"/>
      <c r="CDI7" s="223"/>
      <c r="CDJ7" s="223"/>
      <c r="CDK7" s="223"/>
      <c r="CDL7" s="223"/>
      <c r="CDM7" s="223"/>
      <c r="CDN7" s="223"/>
      <c r="CDO7" s="223"/>
      <c r="CDP7" s="223"/>
      <c r="CDQ7" s="223"/>
      <c r="CDR7" s="223"/>
      <c r="CDS7" s="223"/>
      <c r="CDT7" s="223"/>
      <c r="CDU7" s="223"/>
      <c r="CDV7" s="223"/>
      <c r="CDW7" s="223"/>
      <c r="CDX7" s="223"/>
      <c r="CDY7" s="223"/>
      <c r="CDZ7" s="223"/>
      <c r="CEA7" s="223"/>
      <c r="CEB7" s="223"/>
      <c r="CEC7" s="223"/>
      <c r="CED7" s="223"/>
      <c r="CEE7" s="223"/>
      <c r="CEF7" s="223"/>
      <c r="CEG7" s="223"/>
      <c r="CEH7" s="223"/>
      <c r="CEI7" s="223"/>
      <c r="CEJ7" s="223"/>
      <c r="CEK7" s="223"/>
      <c r="CEL7" s="223"/>
      <c r="CEM7" s="223"/>
      <c r="CEN7" s="223"/>
      <c r="CEO7" s="223"/>
      <c r="CEP7" s="223"/>
      <c r="CEQ7" s="223"/>
      <c r="CER7" s="223"/>
      <c r="CES7" s="223"/>
      <c r="CET7" s="223"/>
      <c r="CEU7" s="223"/>
      <c r="CEV7" s="223"/>
      <c r="CEW7" s="223"/>
      <c r="CEX7" s="223"/>
      <c r="CEY7" s="223"/>
      <c r="CEZ7" s="223"/>
      <c r="CFA7" s="223"/>
      <c r="CFB7" s="223"/>
      <c r="CFC7" s="223"/>
      <c r="CFD7" s="223"/>
      <c r="CFE7" s="223"/>
      <c r="CFF7" s="223"/>
      <c r="CFG7" s="223"/>
      <c r="CFH7" s="223"/>
      <c r="CFI7" s="223"/>
      <c r="CFJ7" s="223"/>
      <c r="CFK7" s="223"/>
      <c r="CFL7" s="223"/>
      <c r="CFM7" s="223"/>
      <c r="CFN7" s="223"/>
      <c r="CFO7" s="223"/>
      <c r="CFP7" s="223"/>
      <c r="CFQ7" s="223"/>
      <c r="CFR7" s="223"/>
      <c r="CFS7" s="223"/>
      <c r="CFT7" s="223"/>
      <c r="CFU7" s="223"/>
      <c r="CFV7" s="223"/>
      <c r="CFW7" s="223"/>
      <c r="CFX7" s="223"/>
      <c r="CFY7" s="223"/>
      <c r="CFZ7" s="223"/>
      <c r="CGA7" s="223"/>
      <c r="CGB7" s="223"/>
      <c r="CGC7" s="223"/>
      <c r="CGD7" s="223"/>
      <c r="CGE7" s="223"/>
      <c r="CGF7" s="223"/>
      <c r="CGG7" s="223"/>
      <c r="CGH7" s="223"/>
      <c r="CGI7" s="223"/>
      <c r="CGJ7" s="223"/>
      <c r="CGK7" s="223"/>
      <c r="CGL7" s="223"/>
      <c r="CGM7" s="223"/>
      <c r="CGN7" s="223"/>
      <c r="CGO7" s="223"/>
      <c r="CGP7" s="223"/>
      <c r="CGQ7" s="223"/>
      <c r="CGR7" s="223"/>
      <c r="CGS7" s="223"/>
      <c r="CGT7" s="223"/>
      <c r="CGU7" s="223"/>
      <c r="CGV7" s="223"/>
      <c r="CGW7" s="223"/>
      <c r="CGX7" s="223"/>
      <c r="CGY7" s="223"/>
      <c r="CGZ7" s="223"/>
      <c r="CHA7" s="223"/>
      <c r="CHB7" s="223"/>
      <c r="CHC7" s="223"/>
      <c r="CHD7" s="223"/>
      <c r="CHE7" s="223"/>
      <c r="CHF7" s="223"/>
      <c r="CHG7" s="223"/>
      <c r="CHH7" s="223"/>
      <c r="CHI7" s="223"/>
      <c r="CHJ7" s="223"/>
      <c r="CHK7" s="223"/>
      <c r="CHL7" s="223"/>
      <c r="CHM7" s="223"/>
      <c r="CHN7" s="223"/>
      <c r="CHO7" s="223"/>
      <c r="CHP7" s="223"/>
      <c r="CHQ7" s="223"/>
      <c r="CHR7" s="223"/>
      <c r="CHS7" s="223"/>
      <c r="CHT7" s="223"/>
      <c r="CHU7" s="223"/>
      <c r="CHV7" s="223"/>
      <c r="CHW7" s="223"/>
      <c r="CHX7" s="223"/>
      <c r="CHY7" s="223"/>
      <c r="CHZ7" s="223"/>
      <c r="CIA7" s="223"/>
      <c r="CIB7" s="223"/>
      <c r="CIC7" s="223"/>
      <c r="CID7" s="223"/>
      <c r="CIE7" s="223"/>
      <c r="CIF7" s="223"/>
      <c r="CIG7" s="223"/>
      <c r="CIH7" s="223"/>
      <c r="CII7" s="223"/>
      <c r="CIJ7" s="223"/>
      <c r="CIK7" s="223"/>
      <c r="CIL7" s="223"/>
      <c r="CIM7" s="223"/>
      <c r="CIN7" s="223"/>
      <c r="CIO7" s="223"/>
      <c r="CIP7" s="223"/>
      <c r="CIQ7" s="223"/>
      <c r="CIR7" s="223"/>
      <c r="CIS7" s="223"/>
      <c r="CIT7" s="223"/>
      <c r="CIU7" s="223"/>
      <c r="CIV7" s="223"/>
      <c r="CIW7" s="223"/>
      <c r="CIX7" s="223"/>
      <c r="CIY7" s="223"/>
      <c r="CIZ7" s="223"/>
      <c r="CJA7" s="223"/>
      <c r="CJB7" s="223"/>
      <c r="CJC7" s="223"/>
      <c r="CJD7" s="223"/>
      <c r="CJE7" s="223"/>
      <c r="CJF7" s="223"/>
      <c r="CJG7" s="223"/>
      <c r="CJH7" s="223"/>
      <c r="CJI7" s="223"/>
      <c r="CJJ7" s="223"/>
      <c r="CJK7" s="223"/>
      <c r="CJL7" s="223"/>
      <c r="CJM7" s="223"/>
      <c r="CJN7" s="223"/>
      <c r="CJO7" s="223"/>
      <c r="CJP7" s="223"/>
      <c r="CJQ7" s="223"/>
      <c r="CJR7" s="223"/>
      <c r="CJS7" s="223"/>
      <c r="CJT7" s="223"/>
      <c r="CJU7" s="223"/>
      <c r="CJV7" s="223"/>
      <c r="CJW7" s="223"/>
      <c r="CJX7" s="223"/>
      <c r="CJY7" s="223"/>
      <c r="CJZ7" s="223"/>
      <c r="CKA7" s="223"/>
      <c r="CKB7" s="223"/>
      <c r="CKC7" s="223"/>
      <c r="CKD7" s="223"/>
      <c r="CKE7" s="223"/>
      <c r="CKF7" s="223"/>
      <c r="CKG7" s="223"/>
      <c r="CKH7" s="223"/>
      <c r="CKI7" s="223"/>
      <c r="CKJ7" s="223"/>
      <c r="CKK7" s="223"/>
      <c r="CKL7" s="223"/>
      <c r="CKM7" s="223"/>
      <c r="CKN7" s="223"/>
      <c r="CKO7" s="223"/>
      <c r="CKP7" s="223"/>
      <c r="CKQ7" s="223"/>
      <c r="CKR7" s="223"/>
      <c r="CKS7" s="223"/>
      <c r="CKT7" s="223"/>
      <c r="CKU7" s="223"/>
      <c r="CKV7" s="223"/>
      <c r="CKW7" s="223"/>
      <c r="CKX7" s="223"/>
      <c r="CKY7" s="223"/>
      <c r="CKZ7" s="223"/>
      <c r="CLA7" s="223"/>
      <c r="CLB7" s="223"/>
      <c r="CLC7" s="223"/>
      <c r="CLD7" s="223"/>
      <c r="CLE7" s="223"/>
      <c r="CLF7" s="223"/>
      <c r="CLG7" s="223"/>
      <c r="CLH7" s="223"/>
      <c r="CLI7" s="223"/>
      <c r="CLJ7" s="223"/>
      <c r="CLK7" s="223"/>
      <c r="CLL7" s="223"/>
      <c r="CLM7" s="223"/>
      <c r="CLN7" s="223"/>
      <c r="CLO7" s="223"/>
      <c r="CLP7" s="223"/>
      <c r="CLQ7" s="223"/>
      <c r="CLR7" s="223"/>
      <c r="CLS7" s="223"/>
      <c r="CLT7" s="223"/>
      <c r="CLU7" s="223"/>
      <c r="CLV7" s="223"/>
      <c r="CLW7" s="223"/>
      <c r="CLX7" s="223"/>
      <c r="CLY7" s="223"/>
      <c r="CLZ7" s="223"/>
      <c r="CMA7" s="223"/>
      <c r="CMB7" s="223"/>
      <c r="CMC7" s="223"/>
      <c r="CMD7" s="223"/>
      <c r="CME7" s="223"/>
      <c r="CMF7" s="223"/>
      <c r="CMG7" s="223"/>
      <c r="CMH7" s="223"/>
      <c r="CMI7" s="223"/>
      <c r="CMJ7" s="223"/>
      <c r="CMK7" s="223"/>
      <c r="CML7" s="223"/>
      <c r="CMM7" s="223"/>
      <c r="CMN7" s="223"/>
      <c r="CMO7" s="223"/>
      <c r="CMP7" s="223"/>
      <c r="CMQ7" s="223"/>
      <c r="CMR7" s="223"/>
      <c r="CMS7" s="223"/>
      <c r="CMT7" s="223"/>
      <c r="CMU7" s="223"/>
      <c r="CMV7" s="223"/>
      <c r="CMW7" s="223"/>
      <c r="CMX7" s="223"/>
      <c r="CMY7" s="223"/>
      <c r="CMZ7" s="223"/>
      <c r="CNA7" s="223"/>
      <c r="CNB7" s="223"/>
      <c r="CNC7" s="223"/>
      <c r="CND7" s="223"/>
      <c r="CNE7" s="223"/>
      <c r="CNF7" s="223"/>
      <c r="CNG7" s="223"/>
      <c r="CNH7" s="223"/>
      <c r="CNI7" s="223"/>
      <c r="CNJ7" s="223"/>
      <c r="CNK7" s="223"/>
      <c r="CNL7" s="223"/>
      <c r="CNM7" s="223"/>
      <c r="CNN7" s="223"/>
      <c r="CNO7" s="223"/>
      <c r="CNP7" s="223"/>
      <c r="CNQ7" s="223"/>
      <c r="CNR7" s="223"/>
      <c r="CNS7" s="223"/>
      <c r="CNT7" s="223"/>
      <c r="CNU7" s="223"/>
      <c r="CNV7" s="223"/>
      <c r="CNW7" s="223"/>
      <c r="CNX7" s="223"/>
      <c r="CNY7" s="223"/>
      <c r="CNZ7" s="223"/>
      <c r="COA7" s="223"/>
      <c r="COB7" s="223"/>
      <c r="COC7" s="223"/>
      <c r="COD7" s="223"/>
      <c r="COE7" s="223"/>
      <c r="COF7" s="223"/>
      <c r="COG7" s="223"/>
      <c r="COH7" s="223"/>
      <c r="COI7" s="223"/>
      <c r="COJ7" s="223"/>
      <c r="COK7" s="223"/>
      <c r="COL7" s="223"/>
      <c r="COM7" s="223"/>
      <c r="CON7" s="223"/>
      <c r="COO7" s="223"/>
      <c r="COP7" s="223"/>
      <c r="COQ7" s="223"/>
      <c r="COR7" s="223"/>
      <c r="COS7" s="223"/>
      <c r="COT7" s="223"/>
      <c r="COU7" s="223"/>
      <c r="COV7" s="223"/>
      <c r="COW7" s="223"/>
      <c r="COX7" s="223"/>
      <c r="COY7" s="223"/>
      <c r="COZ7" s="223"/>
      <c r="CPA7" s="223"/>
      <c r="CPB7" s="223"/>
      <c r="CPC7" s="223"/>
      <c r="CPD7" s="223"/>
      <c r="CPE7" s="223"/>
      <c r="CPF7" s="223"/>
      <c r="CPG7" s="223"/>
      <c r="CPH7" s="223"/>
      <c r="CPI7" s="223"/>
      <c r="CPJ7" s="223"/>
      <c r="CPK7" s="223"/>
      <c r="CPL7" s="223"/>
      <c r="CPM7" s="223"/>
      <c r="CPN7" s="223"/>
      <c r="CPO7" s="223"/>
      <c r="CPP7" s="223"/>
      <c r="CPQ7" s="223"/>
      <c r="CPR7" s="223"/>
      <c r="CPS7" s="223"/>
      <c r="CPT7" s="223"/>
      <c r="CPU7" s="223"/>
      <c r="CPV7" s="223"/>
      <c r="CPW7" s="223"/>
      <c r="CPX7" s="223"/>
      <c r="CPY7" s="223"/>
      <c r="CPZ7" s="223"/>
      <c r="CQA7" s="223"/>
      <c r="CQB7" s="223"/>
      <c r="CQC7" s="223"/>
      <c r="CQD7" s="223"/>
      <c r="CQE7" s="223"/>
      <c r="CQF7" s="223"/>
      <c r="CQG7" s="223"/>
      <c r="CQH7" s="223"/>
      <c r="CQI7" s="223"/>
      <c r="CQJ7" s="223"/>
      <c r="CQK7" s="223"/>
      <c r="CQL7" s="223"/>
      <c r="CQM7" s="223"/>
      <c r="CQN7" s="223"/>
      <c r="CQO7" s="223"/>
      <c r="CQP7" s="223"/>
      <c r="CQQ7" s="223"/>
      <c r="CQR7" s="223"/>
      <c r="CQS7" s="223"/>
      <c r="CQT7" s="223"/>
      <c r="CQU7" s="223"/>
      <c r="CQV7" s="223"/>
      <c r="CQW7" s="223"/>
      <c r="CQX7" s="223"/>
      <c r="CQY7" s="223"/>
      <c r="CQZ7" s="223"/>
      <c r="CRA7" s="223"/>
      <c r="CRB7" s="223"/>
      <c r="CRC7" s="223"/>
      <c r="CRD7" s="223"/>
      <c r="CRE7" s="223"/>
      <c r="CRF7" s="223"/>
      <c r="CRG7" s="223"/>
      <c r="CRH7" s="223"/>
      <c r="CRI7" s="223"/>
      <c r="CRJ7" s="223"/>
      <c r="CRK7" s="223"/>
      <c r="CRL7" s="223"/>
      <c r="CRM7" s="223"/>
      <c r="CRN7" s="223"/>
      <c r="CRO7" s="223"/>
      <c r="CRP7" s="223"/>
      <c r="CRQ7" s="223"/>
      <c r="CRR7" s="223"/>
      <c r="CRS7" s="223"/>
      <c r="CRT7" s="223"/>
      <c r="CRU7" s="223"/>
      <c r="CRV7" s="223"/>
      <c r="CRW7" s="223"/>
      <c r="CRX7" s="223"/>
      <c r="CRY7" s="223"/>
      <c r="CRZ7" s="223"/>
      <c r="CSA7" s="223"/>
      <c r="CSB7" s="223"/>
      <c r="CSC7" s="223"/>
      <c r="CSD7" s="223"/>
      <c r="CSE7" s="223"/>
      <c r="CSF7" s="223"/>
      <c r="CSG7" s="223"/>
      <c r="CSH7" s="223"/>
      <c r="CSI7" s="223"/>
      <c r="CSJ7" s="223"/>
      <c r="CSK7" s="223"/>
      <c r="CSL7" s="223"/>
      <c r="CSM7" s="223"/>
      <c r="CSN7" s="223"/>
      <c r="CSO7" s="223"/>
      <c r="CSP7" s="223"/>
      <c r="CSQ7" s="223"/>
      <c r="CSR7" s="223"/>
      <c r="CSS7" s="223"/>
      <c r="CST7" s="223"/>
      <c r="CSU7" s="223"/>
      <c r="CSV7" s="223"/>
      <c r="CSW7" s="223"/>
      <c r="CSX7" s="223"/>
      <c r="CSY7" s="223"/>
      <c r="CSZ7" s="223"/>
      <c r="CTA7" s="223"/>
      <c r="CTB7" s="223"/>
      <c r="CTC7" s="223"/>
      <c r="CTD7" s="223"/>
      <c r="CTE7" s="223"/>
      <c r="CTF7" s="223"/>
      <c r="CTG7" s="223"/>
      <c r="CTH7" s="223"/>
      <c r="CTI7" s="223"/>
      <c r="CTJ7" s="223"/>
      <c r="CTK7" s="223"/>
      <c r="CTL7" s="223"/>
      <c r="CTM7" s="223"/>
      <c r="CTN7" s="223"/>
      <c r="CTO7" s="223"/>
      <c r="CTP7" s="223"/>
      <c r="CTQ7" s="223"/>
      <c r="CTR7" s="223"/>
      <c r="CTS7" s="223"/>
      <c r="CTT7" s="223"/>
      <c r="CTU7" s="223"/>
      <c r="CTV7" s="223"/>
      <c r="CTW7" s="223"/>
      <c r="CTX7" s="223"/>
      <c r="CTY7" s="223"/>
      <c r="CTZ7" s="223"/>
      <c r="CUA7" s="223"/>
      <c r="CUB7" s="223"/>
      <c r="CUC7" s="223"/>
      <c r="CUD7" s="223"/>
      <c r="CUE7" s="223"/>
      <c r="CUF7" s="223"/>
      <c r="CUG7" s="223"/>
      <c r="CUH7" s="223"/>
      <c r="CUI7" s="223"/>
      <c r="CUJ7" s="223"/>
      <c r="CUK7" s="223"/>
      <c r="CUL7" s="223"/>
      <c r="CUM7" s="223"/>
      <c r="CUN7" s="223"/>
      <c r="CUO7" s="223"/>
      <c r="CUP7" s="223"/>
      <c r="CUQ7" s="223"/>
      <c r="CUR7" s="223"/>
      <c r="CUS7" s="223"/>
      <c r="CUT7" s="223"/>
      <c r="CUU7" s="223"/>
      <c r="CUV7" s="223"/>
      <c r="CUW7" s="223"/>
      <c r="CUX7" s="223"/>
      <c r="CUY7" s="223"/>
      <c r="CUZ7" s="223"/>
      <c r="CVA7" s="223"/>
      <c r="CVB7" s="223"/>
      <c r="CVC7" s="223"/>
      <c r="CVD7" s="223"/>
      <c r="CVE7" s="223"/>
      <c r="CVF7" s="223"/>
      <c r="CVG7" s="223"/>
      <c r="CVH7" s="223"/>
      <c r="CVI7" s="223"/>
      <c r="CVJ7" s="223"/>
      <c r="CVK7" s="223"/>
      <c r="CVL7" s="223"/>
      <c r="CVM7" s="223"/>
      <c r="CVN7" s="223"/>
      <c r="CVO7" s="223"/>
      <c r="CVP7" s="223"/>
      <c r="CVQ7" s="223"/>
      <c r="CVR7" s="223"/>
      <c r="CVS7" s="223"/>
      <c r="CVT7" s="223"/>
      <c r="CVU7" s="223"/>
      <c r="CVV7" s="223"/>
      <c r="CVW7" s="223"/>
      <c r="CVX7" s="223"/>
      <c r="CVY7" s="223"/>
      <c r="CVZ7" s="223"/>
      <c r="CWA7" s="223"/>
      <c r="CWB7" s="223"/>
      <c r="CWC7" s="223"/>
      <c r="CWD7" s="223"/>
      <c r="CWE7" s="223"/>
      <c r="CWF7" s="223"/>
      <c r="CWG7" s="223"/>
      <c r="CWH7" s="223"/>
      <c r="CWI7" s="223"/>
      <c r="CWJ7" s="223"/>
      <c r="CWK7" s="223"/>
      <c r="CWL7" s="223"/>
      <c r="CWM7" s="223"/>
      <c r="CWN7" s="223"/>
      <c r="CWO7" s="223"/>
      <c r="CWP7" s="223"/>
      <c r="CWQ7" s="223"/>
      <c r="CWR7" s="223"/>
      <c r="CWS7" s="223"/>
      <c r="CWT7" s="223"/>
      <c r="CWU7" s="223"/>
      <c r="CWV7" s="223"/>
      <c r="CWW7" s="223"/>
      <c r="CWX7" s="223"/>
      <c r="CWY7" s="223"/>
      <c r="CWZ7" s="223"/>
      <c r="CXA7" s="223"/>
      <c r="CXB7" s="223"/>
      <c r="CXC7" s="223"/>
      <c r="CXD7" s="223"/>
      <c r="CXE7" s="223"/>
      <c r="CXF7" s="223"/>
      <c r="CXG7" s="223"/>
      <c r="CXH7" s="223"/>
      <c r="CXI7" s="223"/>
      <c r="CXJ7" s="223"/>
      <c r="CXK7" s="223"/>
      <c r="CXL7" s="223"/>
      <c r="CXM7" s="223"/>
      <c r="CXN7" s="223"/>
      <c r="CXO7" s="223"/>
      <c r="CXP7" s="223"/>
      <c r="CXQ7" s="223"/>
      <c r="CXR7" s="223"/>
      <c r="CXS7" s="223"/>
      <c r="CXT7" s="223"/>
      <c r="CXU7" s="223"/>
      <c r="CXV7" s="223"/>
      <c r="CXW7" s="223"/>
      <c r="CXX7" s="223"/>
      <c r="CXY7" s="223"/>
      <c r="CXZ7" s="223"/>
      <c r="CYA7" s="223"/>
      <c r="CYB7" s="223"/>
      <c r="CYC7" s="223"/>
      <c r="CYD7" s="223"/>
      <c r="CYE7" s="223"/>
      <c r="CYF7" s="223"/>
      <c r="CYG7" s="223"/>
      <c r="CYH7" s="223"/>
      <c r="CYI7" s="223"/>
      <c r="CYJ7" s="223"/>
      <c r="CYK7" s="223"/>
      <c r="CYL7" s="223"/>
      <c r="CYM7" s="223"/>
      <c r="CYN7" s="223"/>
      <c r="CYO7" s="223"/>
      <c r="CYP7" s="223"/>
      <c r="CYQ7" s="223"/>
      <c r="CYR7" s="223"/>
      <c r="CYS7" s="223"/>
      <c r="CYT7" s="223"/>
      <c r="CYU7" s="223"/>
      <c r="CYV7" s="223"/>
      <c r="CYW7" s="223"/>
      <c r="CYX7" s="223"/>
      <c r="CYY7" s="223"/>
      <c r="CYZ7" s="223"/>
      <c r="CZA7" s="223"/>
      <c r="CZB7" s="223"/>
      <c r="CZC7" s="223"/>
      <c r="CZD7" s="223"/>
      <c r="CZE7" s="223"/>
      <c r="CZF7" s="223"/>
      <c r="CZG7" s="223"/>
      <c r="CZH7" s="223"/>
      <c r="CZI7" s="223"/>
      <c r="CZJ7" s="223"/>
      <c r="CZK7" s="223"/>
      <c r="CZL7" s="223"/>
      <c r="CZM7" s="223"/>
      <c r="CZN7" s="223"/>
      <c r="CZO7" s="223"/>
      <c r="CZP7" s="223"/>
      <c r="CZQ7" s="223"/>
      <c r="CZR7" s="223"/>
      <c r="CZS7" s="223"/>
      <c r="CZT7" s="223"/>
      <c r="CZU7" s="223"/>
      <c r="CZV7" s="223"/>
      <c r="CZW7" s="223"/>
      <c r="CZX7" s="223"/>
      <c r="CZY7" s="223"/>
      <c r="CZZ7" s="223"/>
      <c r="DAA7" s="223"/>
      <c r="DAB7" s="223"/>
      <c r="DAC7" s="223"/>
      <c r="DAD7" s="223"/>
      <c r="DAE7" s="223"/>
      <c r="DAF7" s="223"/>
      <c r="DAG7" s="223"/>
      <c r="DAH7" s="223"/>
      <c r="DAI7" s="223"/>
      <c r="DAJ7" s="223"/>
      <c r="DAK7" s="223"/>
      <c r="DAL7" s="223"/>
      <c r="DAM7" s="223"/>
      <c r="DAN7" s="223"/>
      <c r="DAO7" s="223"/>
      <c r="DAP7" s="223"/>
      <c r="DAQ7" s="223"/>
      <c r="DAR7" s="223"/>
      <c r="DAS7" s="223"/>
      <c r="DAT7" s="223"/>
      <c r="DAU7" s="223"/>
      <c r="DAV7" s="223"/>
      <c r="DAW7" s="223"/>
      <c r="DAX7" s="223"/>
      <c r="DAY7" s="223"/>
      <c r="DAZ7" s="223"/>
      <c r="DBA7" s="223"/>
      <c r="DBB7" s="223"/>
      <c r="DBC7" s="223"/>
      <c r="DBD7" s="223"/>
      <c r="DBE7" s="223"/>
      <c r="DBF7" s="223"/>
      <c r="DBG7" s="223"/>
      <c r="DBH7" s="223"/>
      <c r="DBI7" s="223"/>
      <c r="DBJ7" s="223"/>
      <c r="DBK7" s="223"/>
      <c r="DBL7" s="223"/>
      <c r="DBM7" s="223"/>
      <c r="DBN7" s="223"/>
      <c r="DBO7" s="223"/>
      <c r="DBP7" s="223"/>
      <c r="DBQ7" s="223"/>
      <c r="DBR7" s="223"/>
      <c r="DBS7" s="223"/>
      <c r="DBT7" s="223"/>
      <c r="DBU7" s="223"/>
      <c r="DBV7" s="223"/>
      <c r="DBW7" s="223"/>
      <c r="DBX7" s="223"/>
      <c r="DBY7" s="223"/>
      <c r="DBZ7" s="223"/>
      <c r="DCA7" s="223"/>
      <c r="DCB7" s="223"/>
      <c r="DCC7" s="223"/>
      <c r="DCD7" s="223"/>
      <c r="DCE7" s="223"/>
      <c r="DCF7" s="223"/>
      <c r="DCG7" s="223"/>
      <c r="DCH7" s="223"/>
      <c r="DCI7" s="223"/>
      <c r="DCJ7" s="223"/>
      <c r="DCK7" s="223"/>
      <c r="DCL7" s="223"/>
      <c r="DCM7" s="223"/>
      <c r="DCN7" s="223"/>
      <c r="DCO7" s="223"/>
      <c r="DCP7" s="223"/>
      <c r="DCQ7" s="223"/>
      <c r="DCR7" s="223"/>
      <c r="DCS7" s="223"/>
      <c r="DCT7" s="223"/>
      <c r="DCU7" s="223"/>
      <c r="DCV7" s="223"/>
      <c r="DCW7" s="223"/>
      <c r="DCX7" s="223"/>
      <c r="DCY7" s="223"/>
      <c r="DCZ7" s="223"/>
      <c r="DDA7" s="223"/>
      <c r="DDB7" s="223"/>
      <c r="DDC7" s="223"/>
      <c r="DDD7" s="223"/>
      <c r="DDE7" s="223"/>
      <c r="DDF7" s="223"/>
      <c r="DDG7" s="223"/>
      <c r="DDH7" s="223"/>
      <c r="DDI7" s="223"/>
      <c r="DDJ7" s="223"/>
      <c r="DDK7" s="223"/>
      <c r="DDL7" s="223"/>
      <c r="DDM7" s="223"/>
      <c r="DDN7" s="223"/>
      <c r="DDO7" s="223"/>
      <c r="DDP7" s="223"/>
      <c r="DDQ7" s="223"/>
      <c r="DDR7" s="223"/>
      <c r="DDS7" s="223"/>
      <c r="DDT7" s="223"/>
      <c r="DDU7" s="223"/>
      <c r="DDV7" s="223"/>
      <c r="DDW7" s="223"/>
      <c r="DDX7" s="223"/>
      <c r="DDY7" s="223"/>
      <c r="DDZ7" s="223"/>
      <c r="DEA7" s="223"/>
      <c r="DEB7" s="223"/>
      <c r="DEC7" s="223"/>
      <c r="DED7" s="223"/>
      <c r="DEE7" s="223"/>
      <c r="DEF7" s="223"/>
      <c r="DEG7" s="223"/>
      <c r="DEH7" s="223"/>
      <c r="DEI7" s="223"/>
      <c r="DEJ7" s="223"/>
      <c r="DEK7" s="223"/>
      <c r="DEL7" s="223"/>
      <c r="DEM7" s="223"/>
      <c r="DEN7" s="223"/>
      <c r="DEO7" s="223"/>
      <c r="DEP7" s="223"/>
      <c r="DEQ7" s="223"/>
      <c r="DER7" s="223"/>
      <c r="DES7" s="223"/>
      <c r="DET7" s="223"/>
      <c r="DEU7" s="223"/>
      <c r="DEV7" s="223"/>
      <c r="DEW7" s="223"/>
      <c r="DEX7" s="223"/>
      <c r="DEY7" s="223"/>
      <c r="DEZ7" s="223"/>
      <c r="DFA7" s="223"/>
      <c r="DFB7" s="223"/>
      <c r="DFC7" s="223"/>
      <c r="DFD7" s="223"/>
      <c r="DFE7" s="223"/>
      <c r="DFF7" s="223"/>
      <c r="DFG7" s="223"/>
      <c r="DFH7" s="223"/>
      <c r="DFI7" s="223"/>
      <c r="DFJ7" s="223"/>
      <c r="DFK7" s="223"/>
      <c r="DFL7" s="223"/>
      <c r="DFM7" s="223"/>
      <c r="DFN7" s="223"/>
      <c r="DFO7" s="223"/>
      <c r="DFP7" s="223"/>
      <c r="DFQ7" s="223"/>
      <c r="DFR7" s="223"/>
      <c r="DFS7" s="223"/>
      <c r="DFT7" s="223"/>
      <c r="DFU7" s="223"/>
      <c r="DFV7" s="223"/>
      <c r="DFW7" s="223"/>
      <c r="DFX7" s="223"/>
      <c r="DFY7" s="223"/>
      <c r="DFZ7" s="223"/>
      <c r="DGA7" s="223"/>
      <c r="DGB7" s="223"/>
      <c r="DGC7" s="223"/>
      <c r="DGD7" s="223"/>
      <c r="DGE7" s="223"/>
      <c r="DGF7" s="223"/>
      <c r="DGG7" s="223"/>
      <c r="DGH7" s="223"/>
      <c r="DGI7" s="223"/>
      <c r="DGJ7" s="223"/>
      <c r="DGK7" s="223"/>
      <c r="DGL7" s="223"/>
      <c r="DGM7" s="223"/>
      <c r="DGN7" s="223"/>
      <c r="DGO7" s="223"/>
      <c r="DGP7" s="223"/>
      <c r="DGQ7" s="223"/>
      <c r="DGR7" s="223"/>
      <c r="DGS7" s="223"/>
      <c r="DGT7" s="223"/>
      <c r="DGU7" s="223"/>
      <c r="DGV7" s="223"/>
      <c r="DGW7" s="223"/>
      <c r="DGX7" s="223"/>
      <c r="DGY7" s="223"/>
      <c r="DGZ7" s="223"/>
      <c r="DHA7" s="223"/>
      <c r="DHB7" s="223"/>
      <c r="DHC7" s="223"/>
      <c r="DHD7" s="223"/>
      <c r="DHE7" s="223"/>
      <c r="DHF7" s="223"/>
      <c r="DHG7" s="223"/>
      <c r="DHH7" s="223"/>
      <c r="DHI7" s="223"/>
      <c r="DHJ7" s="223"/>
      <c r="DHK7" s="223"/>
      <c r="DHL7" s="223"/>
      <c r="DHM7" s="223"/>
      <c r="DHN7" s="223"/>
      <c r="DHO7" s="223"/>
      <c r="DHP7" s="223"/>
      <c r="DHQ7" s="223"/>
      <c r="DHR7" s="223"/>
      <c r="DHS7" s="223"/>
      <c r="DHT7" s="223"/>
      <c r="DHU7" s="223"/>
      <c r="DHV7" s="223"/>
      <c r="DHW7" s="223"/>
      <c r="DHX7" s="223"/>
      <c r="DHY7" s="223"/>
      <c r="DHZ7" s="223"/>
      <c r="DIA7" s="223"/>
      <c r="DIB7" s="223"/>
      <c r="DIC7" s="223"/>
      <c r="DID7" s="223"/>
      <c r="DIE7" s="223"/>
      <c r="DIF7" s="223"/>
      <c r="DIG7" s="223"/>
      <c r="DIH7" s="223"/>
      <c r="DII7" s="223"/>
      <c r="DIJ7" s="223"/>
      <c r="DIK7" s="223"/>
      <c r="DIL7" s="223"/>
      <c r="DIM7" s="223"/>
      <c r="DIN7" s="223"/>
      <c r="DIO7" s="223"/>
      <c r="DIP7" s="223"/>
      <c r="DIQ7" s="223"/>
      <c r="DIR7" s="223"/>
      <c r="DIS7" s="223"/>
      <c r="DIT7" s="223"/>
      <c r="DIU7" s="223"/>
      <c r="DIV7" s="223"/>
      <c r="DIW7" s="223"/>
      <c r="DIX7" s="223"/>
      <c r="DIY7" s="223"/>
      <c r="DIZ7" s="223"/>
      <c r="DJA7" s="223"/>
      <c r="DJB7" s="223"/>
      <c r="DJC7" s="223"/>
      <c r="DJD7" s="223"/>
      <c r="DJE7" s="223"/>
      <c r="DJF7" s="223"/>
      <c r="DJG7" s="223"/>
      <c r="DJH7" s="223"/>
      <c r="DJI7" s="223"/>
      <c r="DJJ7" s="223"/>
      <c r="DJK7" s="223"/>
      <c r="DJL7" s="223"/>
      <c r="DJM7" s="223"/>
      <c r="DJN7" s="223"/>
      <c r="DJO7" s="223"/>
      <c r="DJP7" s="223"/>
      <c r="DJQ7" s="223"/>
      <c r="DJR7" s="223"/>
      <c r="DJS7" s="223"/>
      <c r="DJT7" s="223"/>
      <c r="DJU7" s="223"/>
      <c r="DJV7" s="223"/>
      <c r="DJW7" s="223"/>
      <c r="DJX7" s="223"/>
      <c r="DJY7" s="223"/>
      <c r="DJZ7" s="223"/>
      <c r="DKA7" s="223"/>
      <c r="DKB7" s="223"/>
      <c r="DKC7" s="223"/>
      <c r="DKD7" s="223"/>
      <c r="DKE7" s="223"/>
      <c r="DKF7" s="223"/>
      <c r="DKG7" s="223"/>
      <c r="DKH7" s="223"/>
      <c r="DKI7" s="223"/>
      <c r="DKJ7" s="223"/>
      <c r="DKK7" s="223"/>
      <c r="DKL7" s="223"/>
      <c r="DKM7" s="223"/>
      <c r="DKN7" s="223"/>
      <c r="DKO7" s="223"/>
      <c r="DKP7" s="223"/>
      <c r="DKQ7" s="223"/>
      <c r="DKR7" s="223"/>
      <c r="DKS7" s="223"/>
      <c r="DKT7" s="223"/>
      <c r="DKU7" s="223"/>
      <c r="DKV7" s="223"/>
      <c r="DKW7" s="223"/>
      <c r="DKX7" s="223"/>
      <c r="DKY7" s="223"/>
      <c r="DKZ7" s="223"/>
      <c r="DLA7" s="223"/>
      <c r="DLB7" s="223"/>
      <c r="DLC7" s="223"/>
      <c r="DLD7" s="223"/>
      <c r="DLE7" s="223"/>
      <c r="DLF7" s="223"/>
      <c r="DLG7" s="223"/>
      <c r="DLH7" s="223"/>
      <c r="DLI7" s="223"/>
      <c r="DLJ7" s="223"/>
      <c r="DLK7" s="223"/>
      <c r="DLL7" s="223"/>
      <c r="DLM7" s="223"/>
      <c r="DLN7" s="223"/>
      <c r="DLO7" s="223"/>
      <c r="DLP7" s="223"/>
      <c r="DLQ7" s="223"/>
      <c r="DLR7" s="223"/>
      <c r="DLS7" s="223"/>
      <c r="DLT7" s="223"/>
      <c r="DLU7" s="223"/>
      <c r="DLV7" s="223"/>
      <c r="DLW7" s="223"/>
      <c r="DLX7" s="223"/>
      <c r="DLY7" s="223"/>
      <c r="DLZ7" s="223"/>
      <c r="DMA7" s="223"/>
      <c r="DMB7" s="223"/>
      <c r="DMC7" s="223"/>
      <c r="DMD7" s="223"/>
      <c r="DME7" s="223"/>
      <c r="DMF7" s="223"/>
      <c r="DMG7" s="223"/>
      <c r="DMH7" s="223"/>
      <c r="DMI7" s="223"/>
      <c r="DMJ7" s="223"/>
      <c r="DMK7" s="223"/>
      <c r="DML7" s="223"/>
      <c r="DMM7" s="223"/>
      <c r="DMN7" s="223"/>
      <c r="DMO7" s="223"/>
      <c r="DMP7" s="223"/>
      <c r="DMQ7" s="223"/>
      <c r="DMR7" s="223"/>
      <c r="DMS7" s="223"/>
      <c r="DMT7" s="223"/>
      <c r="DMU7" s="223"/>
      <c r="DMV7" s="223"/>
      <c r="DMW7" s="223"/>
      <c r="DMX7" s="223"/>
      <c r="DMY7" s="223"/>
      <c r="DMZ7" s="223"/>
      <c r="DNA7" s="223"/>
      <c r="DNB7" s="223"/>
      <c r="DNC7" s="223"/>
      <c r="DND7" s="223"/>
      <c r="DNE7" s="223"/>
      <c r="DNF7" s="223"/>
      <c r="DNG7" s="223"/>
      <c r="DNH7" s="223"/>
      <c r="DNI7" s="223"/>
      <c r="DNJ7" s="223"/>
      <c r="DNK7" s="223"/>
      <c r="DNL7" s="223"/>
      <c r="DNM7" s="223"/>
      <c r="DNN7" s="223"/>
      <c r="DNO7" s="223"/>
      <c r="DNP7" s="223"/>
      <c r="DNQ7" s="223"/>
      <c r="DNR7" s="223"/>
      <c r="DNS7" s="223"/>
      <c r="DNT7" s="223"/>
      <c r="DNU7" s="223"/>
      <c r="DNV7" s="223"/>
      <c r="DNW7" s="223"/>
      <c r="DNX7" s="223"/>
      <c r="DNY7" s="223"/>
      <c r="DNZ7" s="223"/>
      <c r="DOA7" s="223"/>
      <c r="DOB7" s="223"/>
      <c r="DOC7" s="223"/>
      <c r="DOD7" s="223"/>
      <c r="DOE7" s="223"/>
      <c r="DOF7" s="223"/>
      <c r="DOG7" s="223"/>
      <c r="DOH7" s="223"/>
      <c r="DOI7" s="223"/>
      <c r="DOJ7" s="223"/>
      <c r="DOK7" s="223"/>
      <c r="DOL7" s="223"/>
      <c r="DOM7" s="223"/>
      <c r="DON7" s="223"/>
      <c r="DOO7" s="223"/>
      <c r="DOP7" s="223"/>
      <c r="DOQ7" s="223"/>
      <c r="DOR7" s="223"/>
      <c r="DOS7" s="223"/>
      <c r="DOT7" s="223"/>
      <c r="DOU7" s="223"/>
      <c r="DOV7" s="223"/>
      <c r="DOW7" s="223"/>
      <c r="DOX7" s="223"/>
      <c r="DOY7" s="223"/>
      <c r="DOZ7" s="223"/>
      <c r="DPA7" s="223"/>
      <c r="DPB7" s="223"/>
      <c r="DPC7" s="223"/>
      <c r="DPD7" s="223"/>
      <c r="DPE7" s="223"/>
      <c r="DPF7" s="223"/>
      <c r="DPG7" s="223"/>
      <c r="DPH7" s="223"/>
      <c r="DPI7" s="223"/>
      <c r="DPJ7" s="223"/>
      <c r="DPK7" s="223"/>
      <c r="DPL7" s="223"/>
      <c r="DPM7" s="223"/>
      <c r="DPN7" s="223"/>
      <c r="DPO7" s="223"/>
      <c r="DPP7" s="223"/>
      <c r="DPQ7" s="223"/>
      <c r="DPR7" s="223"/>
      <c r="DPS7" s="223"/>
      <c r="DPT7" s="223"/>
      <c r="DPU7" s="223"/>
      <c r="DPV7" s="223"/>
      <c r="DPW7" s="223"/>
      <c r="DPX7" s="223"/>
      <c r="DPY7" s="223"/>
      <c r="DPZ7" s="223"/>
      <c r="DQA7" s="223"/>
      <c r="DQB7" s="223"/>
      <c r="DQC7" s="223"/>
      <c r="DQD7" s="223"/>
      <c r="DQE7" s="223"/>
      <c r="DQF7" s="223"/>
      <c r="DQG7" s="223"/>
      <c r="DQH7" s="223"/>
      <c r="DQI7" s="223"/>
      <c r="DQJ7" s="223"/>
      <c r="DQK7" s="223"/>
      <c r="DQL7" s="223"/>
      <c r="DQM7" s="223"/>
      <c r="DQN7" s="223"/>
      <c r="DQO7" s="223"/>
      <c r="DQP7" s="223"/>
      <c r="DQQ7" s="223"/>
      <c r="DQR7" s="223"/>
      <c r="DQS7" s="223"/>
      <c r="DQT7" s="223"/>
      <c r="DQU7" s="223"/>
      <c r="DQV7" s="223"/>
      <c r="DQW7" s="223"/>
      <c r="DQX7" s="223"/>
      <c r="DQY7" s="223"/>
      <c r="DQZ7" s="223"/>
      <c r="DRA7" s="223"/>
      <c r="DRB7" s="223"/>
      <c r="DRC7" s="223"/>
      <c r="DRD7" s="223"/>
      <c r="DRE7" s="223"/>
      <c r="DRF7" s="223"/>
      <c r="DRG7" s="223"/>
      <c r="DRH7" s="223"/>
      <c r="DRI7" s="223"/>
      <c r="DRJ7" s="223"/>
      <c r="DRK7" s="223"/>
      <c r="DRL7" s="223"/>
      <c r="DRM7" s="223"/>
      <c r="DRN7" s="223"/>
      <c r="DRO7" s="223"/>
      <c r="DRP7" s="223"/>
      <c r="DRQ7" s="223"/>
      <c r="DRR7" s="223"/>
      <c r="DRS7" s="223"/>
      <c r="DRT7" s="223"/>
      <c r="DRU7" s="223"/>
      <c r="DRV7" s="223"/>
      <c r="DRW7" s="223"/>
      <c r="DRX7" s="223"/>
      <c r="DRY7" s="223"/>
      <c r="DRZ7" s="223"/>
      <c r="DSA7" s="223"/>
      <c r="DSB7" s="223"/>
      <c r="DSC7" s="223"/>
      <c r="DSD7" s="223"/>
      <c r="DSE7" s="223"/>
      <c r="DSF7" s="223"/>
      <c r="DSG7" s="223"/>
      <c r="DSH7" s="223"/>
      <c r="DSI7" s="223"/>
      <c r="DSJ7" s="223"/>
      <c r="DSK7" s="223"/>
      <c r="DSL7" s="223"/>
      <c r="DSM7" s="223"/>
      <c r="DSN7" s="223"/>
      <c r="DSO7" s="223"/>
      <c r="DSP7" s="223"/>
      <c r="DSQ7" s="223"/>
      <c r="DSR7" s="223"/>
      <c r="DSS7" s="223"/>
      <c r="DST7" s="223"/>
      <c r="DSU7" s="223"/>
      <c r="DSV7" s="223"/>
      <c r="DSW7" s="223"/>
      <c r="DSX7" s="223"/>
      <c r="DSY7" s="223"/>
      <c r="DSZ7" s="223"/>
      <c r="DTA7" s="223"/>
      <c r="DTB7" s="223"/>
      <c r="DTC7" s="223"/>
      <c r="DTD7" s="223"/>
      <c r="DTE7" s="223"/>
      <c r="DTF7" s="223"/>
      <c r="DTG7" s="223"/>
      <c r="DTH7" s="223"/>
      <c r="DTI7" s="223"/>
      <c r="DTJ7" s="223"/>
      <c r="DTK7" s="223"/>
      <c r="DTL7" s="223"/>
      <c r="DTM7" s="223"/>
      <c r="DTN7" s="223"/>
      <c r="DTO7" s="223"/>
      <c r="DTP7" s="223"/>
      <c r="DTQ7" s="223"/>
      <c r="DTR7" s="223"/>
      <c r="DTS7" s="223"/>
      <c r="DTT7" s="223"/>
      <c r="DTU7" s="223"/>
      <c r="DTV7" s="223"/>
      <c r="DTW7" s="223"/>
      <c r="DTX7" s="223"/>
      <c r="DTY7" s="223"/>
      <c r="DTZ7" s="223"/>
      <c r="DUA7" s="223"/>
      <c r="DUB7" s="223"/>
      <c r="DUC7" s="223"/>
      <c r="DUD7" s="223"/>
      <c r="DUE7" s="223"/>
      <c r="DUF7" s="223"/>
      <c r="DUG7" s="223"/>
      <c r="DUH7" s="223"/>
      <c r="DUI7" s="223"/>
      <c r="DUJ7" s="223"/>
      <c r="DUK7" s="223"/>
      <c r="DUL7" s="223"/>
      <c r="DUM7" s="223"/>
      <c r="DUN7" s="223"/>
      <c r="DUO7" s="223"/>
      <c r="DUP7" s="223"/>
      <c r="DUQ7" s="223"/>
      <c r="DUR7" s="223"/>
      <c r="DUS7" s="223"/>
      <c r="DUT7" s="223"/>
      <c r="DUU7" s="223"/>
      <c r="DUV7" s="223"/>
      <c r="DUW7" s="223"/>
      <c r="DUX7" s="223"/>
      <c r="DUY7" s="223"/>
      <c r="DUZ7" s="223"/>
      <c r="DVA7" s="223"/>
      <c r="DVB7" s="223"/>
      <c r="DVC7" s="223"/>
      <c r="DVD7" s="223"/>
      <c r="DVE7" s="223"/>
      <c r="DVF7" s="223"/>
      <c r="DVG7" s="223"/>
      <c r="DVH7" s="223"/>
      <c r="DVI7" s="223"/>
      <c r="DVJ7" s="223"/>
      <c r="DVK7" s="223"/>
      <c r="DVL7" s="223"/>
      <c r="DVM7" s="223"/>
      <c r="DVN7" s="223"/>
      <c r="DVO7" s="223"/>
      <c r="DVP7" s="223"/>
      <c r="DVQ7" s="223"/>
      <c r="DVR7" s="223"/>
      <c r="DVS7" s="223"/>
      <c r="DVT7" s="223"/>
      <c r="DVU7" s="223"/>
      <c r="DVV7" s="223"/>
      <c r="DVW7" s="223"/>
      <c r="DVX7" s="223"/>
      <c r="DVY7" s="223"/>
      <c r="DVZ7" s="223"/>
      <c r="DWA7" s="223"/>
      <c r="DWB7" s="223"/>
      <c r="DWC7" s="223"/>
      <c r="DWD7" s="223"/>
      <c r="DWE7" s="223"/>
      <c r="DWF7" s="223"/>
      <c r="DWG7" s="223"/>
      <c r="DWH7" s="223"/>
      <c r="DWI7" s="223"/>
      <c r="DWJ7" s="223"/>
      <c r="DWK7" s="223"/>
      <c r="DWL7" s="223"/>
      <c r="DWM7" s="223"/>
      <c r="DWN7" s="223"/>
      <c r="DWO7" s="223"/>
      <c r="DWP7" s="223"/>
      <c r="DWQ7" s="223"/>
      <c r="DWR7" s="223"/>
      <c r="DWS7" s="223"/>
      <c r="DWT7" s="223"/>
      <c r="DWU7" s="223"/>
      <c r="DWV7" s="223"/>
      <c r="DWW7" s="223"/>
      <c r="DWX7" s="223"/>
      <c r="DWY7" s="223"/>
      <c r="DWZ7" s="223"/>
      <c r="DXA7" s="223"/>
      <c r="DXB7" s="223"/>
      <c r="DXC7" s="223"/>
      <c r="DXD7" s="223"/>
      <c r="DXE7" s="223"/>
      <c r="DXF7" s="223"/>
      <c r="DXG7" s="223"/>
      <c r="DXH7" s="223"/>
      <c r="DXI7" s="223"/>
      <c r="DXJ7" s="223"/>
      <c r="DXK7" s="223"/>
      <c r="DXL7" s="223"/>
      <c r="DXM7" s="223"/>
      <c r="DXN7" s="223"/>
      <c r="DXO7" s="223"/>
      <c r="DXP7" s="223"/>
      <c r="DXQ7" s="223"/>
      <c r="DXR7" s="223"/>
      <c r="DXS7" s="223"/>
      <c r="DXT7" s="223"/>
      <c r="DXU7" s="223"/>
      <c r="DXV7" s="223"/>
      <c r="DXW7" s="223"/>
      <c r="DXX7" s="223"/>
      <c r="DXY7" s="223"/>
      <c r="DXZ7" s="223"/>
      <c r="DYA7" s="223"/>
      <c r="DYB7" s="223"/>
      <c r="DYC7" s="223"/>
      <c r="DYD7" s="223"/>
      <c r="DYE7" s="223"/>
      <c r="DYF7" s="223"/>
      <c r="DYG7" s="223"/>
      <c r="DYH7" s="223"/>
      <c r="DYI7" s="223"/>
      <c r="DYJ7" s="223"/>
      <c r="DYK7" s="223"/>
      <c r="DYL7" s="223"/>
      <c r="DYM7" s="223"/>
      <c r="DYN7" s="223"/>
      <c r="DYO7" s="223"/>
      <c r="DYP7" s="223"/>
      <c r="DYQ7" s="223"/>
      <c r="DYR7" s="223"/>
      <c r="DYS7" s="223"/>
      <c r="DYT7" s="223"/>
      <c r="DYU7" s="223"/>
      <c r="DYV7" s="223"/>
      <c r="DYW7" s="223"/>
      <c r="DYX7" s="223"/>
      <c r="DYY7" s="223"/>
      <c r="DYZ7" s="223"/>
      <c r="DZA7" s="223"/>
      <c r="DZB7" s="223"/>
      <c r="DZC7" s="223"/>
      <c r="DZD7" s="223"/>
      <c r="DZE7" s="223"/>
      <c r="DZF7" s="223"/>
      <c r="DZG7" s="223"/>
      <c r="DZH7" s="223"/>
      <c r="DZI7" s="223"/>
      <c r="DZJ7" s="223"/>
      <c r="DZK7" s="223"/>
      <c r="DZL7" s="223"/>
      <c r="DZM7" s="223"/>
      <c r="DZN7" s="223"/>
      <c r="DZO7" s="223"/>
      <c r="DZP7" s="223"/>
      <c r="DZQ7" s="223"/>
      <c r="DZR7" s="223"/>
      <c r="DZS7" s="223"/>
      <c r="DZT7" s="223"/>
      <c r="DZU7" s="223"/>
      <c r="DZV7" s="223"/>
      <c r="DZW7" s="223"/>
      <c r="DZX7" s="223"/>
      <c r="DZY7" s="223"/>
      <c r="DZZ7" s="223"/>
      <c r="EAA7" s="223"/>
      <c r="EAB7" s="223"/>
      <c r="EAC7" s="223"/>
      <c r="EAD7" s="223"/>
      <c r="EAE7" s="223"/>
      <c r="EAF7" s="223"/>
      <c r="EAG7" s="223"/>
      <c r="EAH7" s="223"/>
      <c r="EAI7" s="223"/>
      <c r="EAJ7" s="223"/>
      <c r="EAK7" s="223"/>
      <c r="EAL7" s="223"/>
      <c r="EAM7" s="223"/>
      <c r="EAN7" s="223"/>
      <c r="EAO7" s="223"/>
      <c r="EAP7" s="223"/>
      <c r="EAQ7" s="223"/>
      <c r="EAR7" s="223"/>
      <c r="EAS7" s="223"/>
      <c r="EAT7" s="223"/>
      <c r="EAU7" s="223"/>
      <c r="EAV7" s="223"/>
      <c r="EAW7" s="223"/>
      <c r="EAX7" s="223"/>
      <c r="EAY7" s="223"/>
      <c r="EAZ7" s="223"/>
      <c r="EBA7" s="223"/>
      <c r="EBB7" s="223"/>
      <c r="EBC7" s="223"/>
      <c r="EBD7" s="223"/>
      <c r="EBE7" s="223"/>
      <c r="EBF7" s="223"/>
      <c r="EBG7" s="223"/>
      <c r="EBH7" s="223"/>
      <c r="EBI7" s="223"/>
      <c r="EBJ7" s="223"/>
      <c r="EBK7" s="223"/>
      <c r="EBL7" s="223"/>
      <c r="EBM7" s="223"/>
      <c r="EBN7" s="223"/>
      <c r="EBO7" s="223"/>
      <c r="EBP7" s="223"/>
      <c r="EBQ7" s="223"/>
      <c r="EBR7" s="223"/>
      <c r="EBS7" s="223"/>
      <c r="EBT7" s="223"/>
      <c r="EBU7" s="223"/>
      <c r="EBV7" s="223"/>
      <c r="EBW7" s="223"/>
      <c r="EBX7" s="223"/>
      <c r="EBY7" s="223"/>
      <c r="EBZ7" s="223"/>
      <c r="ECA7" s="223"/>
      <c r="ECB7" s="223"/>
      <c r="ECC7" s="223"/>
      <c r="ECD7" s="223"/>
      <c r="ECE7" s="223"/>
      <c r="ECF7" s="223"/>
      <c r="ECG7" s="223"/>
      <c r="ECH7" s="223"/>
      <c r="ECI7" s="223"/>
      <c r="ECJ7" s="223"/>
      <c r="ECK7" s="223"/>
      <c r="ECL7" s="223"/>
      <c r="ECM7" s="223"/>
      <c r="ECN7" s="223"/>
      <c r="ECO7" s="223"/>
      <c r="ECP7" s="223"/>
      <c r="ECQ7" s="223"/>
      <c r="ECR7" s="223"/>
      <c r="ECS7" s="223"/>
      <c r="ECT7" s="223"/>
      <c r="ECU7" s="223"/>
      <c r="ECV7" s="223"/>
      <c r="ECW7" s="223"/>
      <c r="ECX7" s="223"/>
      <c r="ECY7" s="223"/>
      <c r="ECZ7" s="223"/>
      <c r="EDA7" s="223"/>
      <c r="EDB7" s="223"/>
      <c r="EDC7" s="223"/>
      <c r="EDD7" s="223"/>
      <c r="EDE7" s="223"/>
      <c r="EDF7" s="223"/>
      <c r="EDG7" s="223"/>
      <c r="EDH7" s="223"/>
      <c r="EDI7" s="223"/>
      <c r="EDJ7" s="223"/>
      <c r="EDK7" s="223"/>
      <c r="EDL7" s="223"/>
      <c r="EDM7" s="223"/>
      <c r="EDN7" s="223"/>
      <c r="EDO7" s="223"/>
      <c r="EDP7" s="223"/>
      <c r="EDQ7" s="223"/>
      <c r="EDR7" s="223"/>
      <c r="EDS7" s="223"/>
      <c r="EDT7" s="223"/>
      <c r="EDU7" s="223"/>
      <c r="EDV7" s="223"/>
      <c r="EDW7" s="223"/>
      <c r="EDX7" s="223"/>
      <c r="EDY7" s="223"/>
      <c r="EDZ7" s="223"/>
      <c r="EEA7" s="223"/>
      <c r="EEB7" s="223"/>
      <c r="EEC7" s="223"/>
      <c r="EED7" s="223"/>
      <c r="EEE7" s="223"/>
      <c r="EEF7" s="223"/>
      <c r="EEG7" s="223"/>
      <c r="EEH7" s="223"/>
      <c r="EEI7" s="223"/>
      <c r="EEJ7" s="223"/>
      <c r="EEK7" s="223"/>
      <c r="EEL7" s="223"/>
      <c r="EEM7" s="223"/>
      <c r="EEN7" s="223"/>
      <c r="EEO7" s="223"/>
      <c r="EEP7" s="223"/>
      <c r="EEQ7" s="223"/>
      <c r="EER7" s="223"/>
      <c r="EES7" s="223"/>
      <c r="EET7" s="223"/>
      <c r="EEU7" s="223"/>
      <c r="EEV7" s="223"/>
      <c r="EEW7" s="223"/>
      <c r="EEX7" s="223"/>
      <c r="EEY7" s="223"/>
      <c r="EEZ7" s="223"/>
      <c r="EFA7" s="223"/>
      <c r="EFB7" s="223"/>
      <c r="EFC7" s="223"/>
      <c r="EFD7" s="223"/>
      <c r="EFE7" s="223"/>
      <c r="EFF7" s="223"/>
      <c r="EFG7" s="223"/>
      <c r="EFH7" s="223"/>
      <c r="EFI7" s="223"/>
      <c r="EFJ7" s="223"/>
      <c r="EFK7" s="223"/>
      <c r="EFL7" s="223"/>
      <c r="EFM7" s="223"/>
      <c r="EFN7" s="223"/>
      <c r="EFO7" s="223"/>
      <c r="EFP7" s="223"/>
      <c r="EFQ7" s="223"/>
      <c r="EFR7" s="223"/>
      <c r="EFS7" s="223"/>
      <c r="EFT7" s="223"/>
      <c r="EFU7" s="223"/>
      <c r="EFV7" s="223"/>
      <c r="EFW7" s="223"/>
      <c r="EFX7" s="223"/>
      <c r="EFY7" s="223"/>
      <c r="EFZ7" s="223"/>
      <c r="EGA7" s="223"/>
      <c r="EGB7" s="223"/>
      <c r="EGC7" s="223"/>
      <c r="EGD7" s="223"/>
      <c r="EGE7" s="223"/>
      <c r="EGF7" s="223"/>
      <c r="EGG7" s="223"/>
      <c r="EGH7" s="223"/>
      <c r="EGI7" s="223"/>
      <c r="EGJ7" s="223"/>
      <c r="EGK7" s="223"/>
      <c r="EGL7" s="223"/>
      <c r="EGM7" s="223"/>
      <c r="EGN7" s="223"/>
      <c r="EGO7" s="223"/>
      <c r="EGP7" s="223"/>
      <c r="EGQ7" s="223"/>
      <c r="EGR7" s="223"/>
      <c r="EGS7" s="223"/>
      <c r="EGT7" s="223"/>
      <c r="EGU7" s="223"/>
      <c r="EGV7" s="223"/>
      <c r="EGW7" s="223"/>
      <c r="EGX7" s="223"/>
      <c r="EGY7" s="223"/>
      <c r="EGZ7" s="223"/>
      <c r="EHA7" s="223"/>
      <c r="EHB7" s="223"/>
      <c r="EHC7" s="223"/>
      <c r="EHD7" s="223"/>
      <c r="EHE7" s="223"/>
      <c r="EHF7" s="223"/>
      <c r="EHG7" s="223"/>
      <c r="EHH7" s="223"/>
      <c r="EHI7" s="223"/>
      <c r="EHJ7" s="223"/>
      <c r="EHK7" s="223"/>
      <c r="EHL7" s="223"/>
      <c r="EHM7" s="223"/>
      <c r="EHN7" s="223"/>
      <c r="EHO7" s="223"/>
      <c r="EHP7" s="223"/>
      <c r="EHQ7" s="223"/>
      <c r="EHR7" s="223"/>
      <c r="EHS7" s="223"/>
      <c r="EHT7" s="223"/>
      <c r="EHU7" s="223"/>
      <c r="EHV7" s="223"/>
      <c r="EHW7" s="223"/>
      <c r="EHX7" s="223"/>
      <c r="EHY7" s="223"/>
      <c r="EHZ7" s="223"/>
      <c r="EIA7" s="223"/>
      <c r="EIB7" s="223"/>
      <c r="EIC7" s="223"/>
      <c r="EID7" s="223"/>
      <c r="EIE7" s="223"/>
      <c r="EIF7" s="223"/>
      <c r="EIG7" s="223"/>
      <c r="EIH7" s="223"/>
      <c r="EII7" s="223"/>
      <c r="EIJ7" s="223"/>
      <c r="EIK7" s="223"/>
      <c r="EIL7" s="223"/>
      <c r="EIM7" s="223"/>
      <c r="EIN7" s="223"/>
      <c r="EIO7" s="223"/>
      <c r="EIP7" s="223"/>
      <c r="EIQ7" s="223"/>
      <c r="EIR7" s="223"/>
      <c r="EIS7" s="223"/>
      <c r="EIT7" s="223"/>
      <c r="EIU7" s="223"/>
      <c r="EIV7" s="223"/>
      <c r="EIW7" s="223"/>
      <c r="EIX7" s="223"/>
      <c r="EIY7" s="223"/>
      <c r="EIZ7" s="223"/>
      <c r="EJA7" s="223"/>
      <c r="EJB7" s="223"/>
      <c r="EJC7" s="223"/>
      <c r="EJD7" s="223"/>
      <c r="EJE7" s="223"/>
      <c r="EJF7" s="223"/>
      <c r="EJG7" s="223"/>
      <c r="EJH7" s="223"/>
      <c r="EJI7" s="223"/>
      <c r="EJJ7" s="223"/>
      <c r="EJK7" s="223"/>
      <c r="EJL7" s="223"/>
      <c r="EJM7" s="223"/>
      <c r="EJN7" s="223"/>
      <c r="EJO7" s="223"/>
      <c r="EJP7" s="223"/>
      <c r="EJQ7" s="223"/>
      <c r="EJR7" s="223"/>
      <c r="EJS7" s="223"/>
      <c r="EJT7" s="223"/>
      <c r="EJU7" s="223"/>
      <c r="EJV7" s="223"/>
      <c r="EJW7" s="223"/>
      <c r="EJX7" s="223"/>
      <c r="EJY7" s="223"/>
      <c r="EJZ7" s="223"/>
      <c r="EKA7" s="223"/>
      <c r="EKB7" s="223"/>
      <c r="EKC7" s="223"/>
      <c r="EKD7" s="223"/>
      <c r="EKE7" s="223"/>
      <c r="EKF7" s="223"/>
      <c r="EKG7" s="223"/>
      <c r="EKH7" s="223"/>
      <c r="EKI7" s="223"/>
      <c r="EKJ7" s="223"/>
      <c r="EKK7" s="223"/>
      <c r="EKL7" s="223"/>
      <c r="EKM7" s="223"/>
      <c r="EKN7" s="223"/>
      <c r="EKO7" s="223"/>
      <c r="EKP7" s="223"/>
      <c r="EKQ7" s="223"/>
      <c r="EKR7" s="223"/>
      <c r="EKS7" s="223"/>
      <c r="EKT7" s="223"/>
      <c r="EKU7" s="223"/>
      <c r="EKV7" s="223"/>
      <c r="EKW7" s="223"/>
      <c r="EKX7" s="223"/>
      <c r="EKY7" s="223"/>
      <c r="EKZ7" s="223"/>
      <c r="ELA7" s="223"/>
      <c r="ELB7" s="223"/>
      <c r="ELC7" s="223"/>
      <c r="ELD7" s="223"/>
      <c r="ELE7" s="223"/>
      <c r="ELF7" s="223"/>
      <c r="ELG7" s="223"/>
      <c r="ELH7" s="223"/>
      <c r="ELI7" s="223"/>
      <c r="ELJ7" s="223"/>
      <c r="ELK7" s="223"/>
      <c r="ELL7" s="223"/>
      <c r="ELM7" s="223"/>
      <c r="ELN7" s="223"/>
      <c r="ELO7" s="223"/>
      <c r="ELP7" s="223"/>
      <c r="ELQ7" s="223"/>
      <c r="ELR7" s="223"/>
      <c r="ELS7" s="223"/>
      <c r="ELT7" s="223"/>
      <c r="ELU7" s="223"/>
      <c r="ELV7" s="223"/>
      <c r="ELW7" s="223"/>
      <c r="ELX7" s="223"/>
      <c r="ELY7" s="223"/>
      <c r="ELZ7" s="223"/>
      <c r="EMA7" s="223"/>
      <c r="EMB7" s="223"/>
      <c r="EMC7" s="223"/>
      <c r="EMD7" s="223"/>
      <c r="EME7" s="223"/>
      <c r="EMF7" s="223"/>
      <c r="EMG7" s="223"/>
      <c r="EMH7" s="223"/>
      <c r="EMI7" s="223"/>
      <c r="EMJ7" s="223"/>
      <c r="EMK7" s="223"/>
      <c r="EML7" s="223"/>
      <c r="EMM7" s="223"/>
      <c r="EMN7" s="223"/>
      <c r="EMO7" s="223"/>
      <c r="EMP7" s="223"/>
      <c r="EMQ7" s="223"/>
      <c r="EMR7" s="223"/>
      <c r="EMS7" s="223"/>
      <c r="EMT7" s="223"/>
      <c r="EMU7" s="223"/>
      <c r="EMV7" s="223"/>
      <c r="EMW7" s="223"/>
      <c r="EMX7" s="223"/>
      <c r="EMY7" s="223"/>
      <c r="EMZ7" s="223"/>
      <c r="ENA7" s="223"/>
      <c r="ENB7" s="223"/>
      <c r="ENC7" s="223"/>
      <c r="END7" s="223"/>
      <c r="ENE7" s="223"/>
      <c r="ENF7" s="223"/>
      <c r="ENG7" s="223"/>
      <c r="ENH7" s="223"/>
      <c r="ENI7" s="223"/>
      <c r="ENJ7" s="223"/>
      <c r="ENK7" s="223"/>
      <c r="ENL7" s="223"/>
      <c r="ENM7" s="223"/>
      <c r="ENN7" s="223"/>
      <c r="ENO7" s="223"/>
      <c r="ENP7" s="223"/>
      <c r="ENQ7" s="223"/>
      <c r="ENR7" s="223"/>
      <c r="ENS7" s="223"/>
      <c r="ENT7" s="223"/>
      <c r="ENU7" s="223"/>
      <c r="ENV7" s="223"/>
      <c r="ENW7" s="223"/>
      <c r="ENX7" s="223"/>
      <c r="ENY7" s="223"/>
      <c r="ENZ7" s="223"/>
      <c r="EOA7" s="223"/>
      <c r="EOB7" s="223"/>
      <c r="EOC7" s="223"/>
      <c r="EOD7" s="223"/>
      <c r="EOE7" s="223"/>
      <c r="EOF7" s="223"/>
      <c r="EOG7" s="223"/>
      <c r="EOH7" s="223"/>
      <c r="EOI7" s="223"/>
      <c r="EOJ7" s="223"/>
      <c r="EOK7" s="223"/>
      <c r="EOL7" s="223"/>
      <c r="EOM7" s="223"/>
      <c r="EON7" s="223"/>
      <c r="EOO7" s="223"/>
      <c r="EOP7" s="223"/>
      <c r="EOQ7" s="223"/>
      <c r="EOR7" s="223"/>
      <c r="EOS7" s="223"/>
      <c r="EOT7" s="223"/>
      <c r="EOU7" s="223"/>
      <c r="EOV7" s="223"/>
      <c r="EOW7" s="223"/>
      <c r="EOX7" s="223"/>
      <c r="EOY7" s="223"/>
      <c r="EOZ7" s="223"/>
      <c r="EPA7" s="223"/>
      <c r="EPB7" s="223"/>
      <c r="EPC7" s="223"/>
      <c r="EPD7" s="223"/>
      <c r="EPE7" s="223"/>
      <c r="EPF7" s="223"/>
      <c r="EPG7" s="223"/>
      <c r="EPH7" s="223"/>
      <c r="EPI7" s="223"/>
      <c r="EPJ7" s="223"/>
      <c r="EPK7" s="223"/>
      <c r="EPL7" s="223"/>
      <c r="EPM7" s="223"/>
      <c r="EPN7" s="223"/>
      <c r="EPO7" s="223"/>
      <c r="EPP7" s="223"/>
      <c r="EPQ7" s="223"/>
      <c r="EPR7" s="223"/>
      <c r="EPS7" s="223"/>
      <c r="EPT7" s="223"/>
      <c r="EPU7" s="223"/>
      <c r="EPV7" s="223"/>
      <c r="EPW7" s="223"/>
      <c r="EPX7" s="223"/>
      <c r="EPY7" s="223"/>
      <c r="EPZ7" s="223"/>
      <c r="EQA7" s="223"/>
      <c r="EQB7" s="223"/>
      <c r="EQC7" s="223"/>
      <c r="EQD7" s="223"/>
      <c r="EQE7" s="223"/>
      <c r="EQF7" s="223"/>
      <c r="EQG7" s="223"/>
      <c r="EQH7" s="223"/>
      <c r="EQI7" s="223"/>
      <c r="EQJ7" s="223"/>
      <c r="EQK7" s="223"/>
      <c r="EQL7" s="223"/>
      <c r="EQM7" s="223"/>
      <c r="EQN7" s="223"/>
      <c r="EQO7" s="223"/>
      <c r="EQP7" s="223"/>
      <c r="EQQ7" s="223"/>
      <c r="EQR7" s="223"/>
      <c r="EQS7" s="223"/>
      <c r="EQT7" s="223"/>
      <c r="EQU7" s="223"/>
      <c r="EQV7" s="223"/>
      <c r="EQW7" s="223"/>
      <c r="EQX7" s="223"/>
      <c r="EQY7" s="223"/>
      <c r="EQZ7" s="223"/>
      <c r="ERA7" s="223"/>
      <c r="ERB7" s="223"/>
      <c r="ERC7" s="223"/>
      <c r="ERD7" s="223"/>
      <c r="ERE7" s="223"/>
      <c r="ERF7" s="223"/>
      <c r="ERG7" s="223"/>
      <c r="ERH7" s="223"/>
      <c r="ERI7" s="223"/>
      <c r="ERJ7" s="223"/>
      <c r="ERK7" s="223"/>
      <c r="ERL7" s="223"/>
      <c r="ERM7" s="223"/>
      <c r="ERN7" s="223"/>
      <c r="ERO7" s="223"/>
      <c r="ERP7" s="223"/>
      <c r="ERQ7" s="223"/>
      <c r="ERR7" s="223"/>
      <c r="ERS7" s="223"/>
      <c r="ERT7" s="223"/>
      <c r="ERU7" s="223"/>
      <c r="ERV7" s="223"/>
      <c r="ERW7" s="223"/>
      <c r="ERX7" s="223"/>
      <c r="ERY7" s="223"/>
      <c r="ERZ7" s="223"/>
      <c r="ESA7" s="223"/>
      <c r="ESB7" s="223"/>
      <c r="ESC7" s="223"/>
      <c r="ESD7" s="223"/>
      <c r="ESE7" s="223"/>
      <c r="ESF7" s="223"/>
      <c r="ESG7" s="223"/>
      <c r="ESH7" s="223"/>
      <c r="ESI7" s="223"/>
      <c r="ESJ7" s="223"/>
      <c r="ESK7" s="223"/>
      <c r="ESL7" s="223"/>
      <c r="ESM7" s="223"/>
      <c r="ESN7" s="223"/>
      <c r="ESO7" s="223"/>
      <c r="ESP7" s="223"/>
      <c r="ESQ7" s="223"/>
      <c r="ESR7" s="223"/>
      <c r="ESS7" s="223"/>
      <c r="EST7" s="223"/>
      <c r="ESU7" s="223"/>
      <c r="ESV7" s="223"/>
      <c r="ESW7" s="223"/>
      <c r="ESX7" s="223"/>
      <c r="ESY7" s="223"/>
      <c r="ESZ7" s="223"/>
      <c r="ETA7" s="223"/>
      <c r="ETB7" s="223"/>
      <c r="ETC7" s="223"/>
      <c r="ETD7" s="223"/>
      <c r="ETE7" s="223"/>
      <c r="ETF7" s="223"/>
      <c r="ETG7" s="223"/>
      <c r="ETH7" s="223"/>
      <c r="ETI7" s="223"/>
      <c r="ETJ7" s="223"/>
      <c r="ETK7" s="223"/>
      <c r="ETL7" s="223"/>
      <c r="ETM7" s="223"/>
      <c r="ETN7" s="223"/>
      <c r="ETO7" s="223"/>
      <c r="ETP7" s="223"/>
      <c r="ETQ7" s="223"/>
      <c r="ETR7" s="223"/>
      <c r="ETS7" s="223"/>
      <c r="ETT7" s="223"/>
      <c r="ETU7" s="223"/>
      <c r="ETV7" s="223"/>
      <c r="ETW7" s="223"/>
      <c r="ETX7" s="223"/>
      <c r="ETY7" s="223"/>
      <c r="ETZ7" s="223"/>
      <c r="EUA7" s="223"/>
      <c r="EUB7" s="223"/>
      <c r="EUC7" s="223"/>
      <c r="EUD7" s="223"/>
      <c r="EUE7" s="223"/>
      <c r="EUF7" s="223"/>
      <c r="EUG7" s="223"/>
      <c r="EUH7" s="223"/>
      <c r="EUI7" s="223"/>
      <c r="EUJ7" s="223"/>
      <c r="EUK7" s="223"/>
      <c r="EUL7" s="223"/>
      <c r="EUM7" s="223"/>
      <c r="EUN7" s="223"/>
      <c r="EUO7" s="223"/>
      <c r="EUP7" s="223"/>
      <c r="EUQ7" s="223"/>
      <c r="EUR7" s="223"/>
      <c r="EUS7" s="223"/>
      <c r="EUT7" s="223"/>
      <c r="EUU7" s="223"/>
      <c r="EUV7" s="223"/>
      <c r="EUW7" s="223"/>
      <c r="EUX7" s="223"/>
      <c r="EUY7" s="223"/>
      <c r="EUZ7" s="223"/>
      <c r="EVA7" s="223"/>
      <c r="EVB7" s="223"/>
      <c r="EVC7" s="223"/>
      <c r="EVD7" s="223"/>
      <c r="EVE7" s="223"/>
      <c r="EVF7" s="223"/>
      <c r="EVG7" s="223"/>
      <c r="EVH7" s="223"/>
      <c r="EVI7" s="223"/>
      <c r="EVJ7" s="223"/>
      <c r="EVK7" s="223"/>
      <c r="EVL7" s="223"/>
      <c r="EVM7" s="223"/>
      <c r="EVN7" s="223"/>
      <c r="EVO7" s="223"/>
      <c r="EVP7" s="223"/>
      <c r="EVQ7" s="223"/>
      <c r="EVR7" s="223"/>
      <c r="EVS7" s="223"/>
      <c r="EVT7" s="223"/>
      <c r="EVU7" s="223"/>
      <c r="EVV7" s="223"/>
      <c r="EVW7" s="223"/>
      <c r="EVX7" s="223"/>
      <c r="EVY7" s="223"/>
      <c r="EVZ7" s="223"/>
      <c r="EWA7" s="223"/>
      <c r="EWB7" s="223"/>
      <c r="EWC7" s="223"/>
      <c r="EWD7" s="223"/>
      <c r="EWE7" s="223"/>
      <c r="EWF7" s="223"/>
      <c r="EWG7" s="223"/>
      <c r="EWH7" s="223"/>
      <c r="EWI7" s="223"/>
      <c r="EWJ7" s="223"/>
      <c r="EWK7" s="223"/>
      <c r="EWL7" s="223"/>
      <c r="EWM7" s="223"/>
      <c r="EWN7" s="223"/>
      <c r="EWO7" s="223"/>
      <c r="EWP7" s="223"/>
      <c r="EWQ7" s="223"/>
      <c r="EWR7" s="223"/>
      <c r="EWS7" s="223"/>
      <c r="EWT7" s="223"/>
      <c r="EWU7" s="223"/>
      <c r="EWV7" s="223"/>
      <c r="EWW7" s="223"/>
      <c r="EWX7" s="223"/>
      <c r="EWY7" s="223"/>
      <c r="EWZ7" s="223"/>
      <c r="EXA7" s="223"/>
      <c r="EXB7" s="223"/>
      <c r="EXC7" s="223"/>
      <c r="EXD7" s="223"/>
      <c r="EXE7" s="223"/>
      <c r="EXF7" s="223"/>
      <c r="EXG7" s="223"/>
      <c r="EXH7" s="223"/>
      <c r="EXI7" s="223"/>
      <c r="EXJ7" s="223"/>
      <c r="EXK7" s="223"/>
      <c r="EXL7" s="223"/>
      <c r="EXM7" s="223"/>
      <c r="EXN7" s="223"/>
      <c r="EXO7" s="223"/>
      <c r="EXP7" s="223"/>
      <c r="EXQ7" s="223"/>
      <c r="EXR7" s="223"/>
      <c r="EXS7" s="223"/>
      <c r="EXT7" s="223"/>
      <c r="EXU7" s="223"/>
      <c r="EXV7" s="223"/>
      <c r="EXW7" s="223"/>
      <c r="EXX7" s="223"/>
      <c r="EXY7" s="223"/>
      <c r="EXZ7" s="223"/>
      <c r="EYA7" s="223"/>
      <c r="EYB7" s="223"/>
      <c r="EYC7" s="223"/>
      <c r="EYD7" s="223"/>
      <c r="EYE7" s="223"/>
      <c r="EYF7" s="223"/>
      <c r="EYG7" s="223"/>
      <c r="EYH7" s="223"/>
      <c r="EYI7" s="223"/>
      <c r="EYJ7" s="223"/>
      <c r="EYK7" s="223"/>
      <c r="EYL7" s="223"/>
      <c r="EYM7" s="223"/>
      <c r="EYN7" s="223"/>
      <c r="EYO7" s="223"/>
      <c r="EYP7" s="223"/>
      <c r="EYQ7" s="223"/>
      <c r="EYR7" s="223"/>
      <c r="EYS7" s="223"/>
      <c r="EYT7" s="223"/>
      <c r="EYU7" s="223"/>
      <c r="EYV7" s="223"/>
      <c r="EYW7" s="223"/>
      <c r="EYX7" s="223"/>
      <c r="EYY7" s="223"/>
      <c r="EYZ7" s="223"/>
      <c r="EZA7" s="223"/>
      <c r="EZB7" s="223"/>
      <c r="EZC7" s="223"/>
      <c r="EZD7" s="223"/>
      <c r="EZE7" s="223"/>
      <c r="EZF7" s="223"/>
      <c r="EZG7" s="223"/>
      <c r="EZH7" s="223"/>
      <c r="EZI7" s="223"/>
      <c r="EZJ7" s="223"/>
      <c r="EZK7" s="223"/>
      <c r="EZL7" s="223"/>
      <c r="EZM7" s="223"/>
      <c r="EZN7" s="223"/>
      <c r="EZO7" s="223"/>
      <c r="EZP7" s="223"/>
      <c r="EZQ7" s="223"/>
      <c r="EZR7" s="223"/>
      <c r="EZS7" s="223"/>
      <c r="EZT7" s="223"/>
      <c r="EZU7" s="223"/>
      <c r="EZV7" s="223"/>
      <c r="EZW7" s="223"/>
      <c r="EZX7" s="223"/>
      <c r="EZY7" s="223"/>
      <c r="EZZ7" s="223"/>
      <c r="FAA7" s="223"/>
      <c r="FAB7" s="223"/>
      <c r="FAC7" s="223"/>
      <c r="FAD7" s="223"/>
      <c r="FAE7" s="223"/>
      <c r="FAF7" s="223"/>
      <c r="FAG7" s="223"/>
      <c r="FAH7" s="223"/>
      <c r="FAI7" s="223"/>
      <c r="FAJ7" s="223"/>
      <c r="FAK7" s="223"/>
      <c r="FAL7" s="223"/>
      <c r="FAM7" s="223"/>
      <c r="FAN7" s="223"/>
      <c r="FAO7" s="223"/>
      <c r="FAP7" s="223"/>
      <c r="FAQ7" s="223"/>
      <c r="FAR7" s="223"/>
      <c r="FAS7" s="223"/>
      <c r="FAT7" s="223"/>
      <c r="FAU7" s="223"/>
      <c r="FAV7" s="223"/>
      <c r="FAW7" s="223"/>
      <c r="FAX7" s="223"/>
      <c r="FAY7" s="223"/>
      <c r="FAZ7" s="223"/>
      <c r="FBA7" s="223"/>
      <c r="FBB7" s="223"/>
      <c r="FBC7" s="223"/>
      <c r="FBD7" s="223"/>
      <c r="FBE7" s="223"/>
      <c r="FBF7" s="223"/>
      <c r="FBG7" s="223"/>
      <c r="FBH7" s="223"/>
      <c r="FBI7" s="223"/>
      <c r="FBJ7" s="223"/>
      <c r="FBK7" s="223"/>
      <c r="FBL7" s="223"/>
      <c r="FBM7" s="223"/>
      <c r="FBN7" s="223"/>
      <c r="FBO7" s="223"/>
      <c r="FBP7" s="223"/>
      <c r="FBQ7" s="223"/>
      <c r="FBR7" s="223"/>
      <c r="FBS7" s="223"/>
      <c r="FBT7" s="223"/>
      <c r="FBU7" s="223"/>
      <c r="FBV7" s="223"/>
      <c r="FBW7" s="223"/>
      <c r="FBX7" s="223"/>
      <c r="FBY7" s="223"/>
      <c r="FBZ7" s="223"/>
      <c r="FCA7" s="223"/>
      <c r="FCB7" s="223"/>
      <c r="FCC7" s="223"/>
      <c r="FCD7" s="223"/>
      <c r="FCE7" s="223"/>
      <c r="FCF7" s="223"/>
      <c r="FCG7" s="223"/>
      <c r="FCH7" s="223"/>
      <c r="FCI7" s="223"/>
      <c r="FCJ7" s="223"/>
      <c r="FCK7" s="223"/>
      <c r="FCL7" s="223"/>
      <c r="FCM7" s="223"/>
      <c r="FCN7" s="223"/>
      <c r="FCO7" s="223"/>
      <c r="FCP7" s="223"/>
      <c r="FCQ7" s="223"/>
      <c r="FCR7" s="223"/>
      <c r="FCS7" s="223"/>
      <c r="FCT7" s="223"/>
      <c r="FCU7" s="223"/>
      <c r="FCV7" s="223"/>
      <c r="FCW7" s="223"/>
      <c r="FCX7" s="223"/>
      <c r="FCY7" s="223"/>
      <c r="FCZ7" s="223"/>
      <c r="FDA7" s="223"/>
      <c r="FDB7" s="223"/>
      <c r="FDC7" s="223"/>
      <c r="FDD7" s="223"/>
      <c r="FDE7" s="223"/>
      <c r="FDF7" s="223"/>
      <c r="FDG7" s="223"/>
      <c r="FDH7" s="223"/>
      <c r="FDI7" s="223"/>
      <c r="FDJ7" s="223"/>
      <c r="FDK7" s="223"/>
      <c r="FDL7" s="223"/>
      <c r="FDM7" s="223"/>
      <c r="FDN7" s="223"/>
      <c r="FDO7" s="223"/>
      <c r="FDP7" s="223"/>
      <c r="FDQ7" s="223"/>
      <c r="FDR7" s="223"/>
      <c r="FDS7" s="223"/>
      <c r="FDT7" s="223"/>
      <c r="FDU7" s="223"/>
      <c r="FDV7" s="223"/>
      <c r="FDW7" s="223"/>
      <c r="FDX7" s="223"/>
      <c r="FDY7" s="223"/>
      <c r="FDZ7" s="223"/>
      <c r="FEA7" s="223"/>
      <c r="FEB7" s="223"/>
      <c r="FEC7" s="223"/>
      <c r="FED7" s="223"/>
      <c r="FEE7" s="223"/>
      <c r="FEF7" s="223"/>
      <c r="FEG7" s="223"/>
      <c r="FEH7" s="223"/>
      <c r="FEI7" s="223"/>
      <c r="FEJ7" s="223"/>
      <c r="FEK7" s="223"/>
      <c r="FEL7" s="223"/>
      <c r="FEM7" s="223"/>
      <c r="FEN7" s="223"/>
      <c r="FEO7" s="223"/>
      <c r="FEP7" s="223"/>
      <c r="FEQ7" s="223"/>
      <c r="FER7" s="223"/>
      <c r="FES7" s="223"/>
      <c r="FET7" s="223"/>
      <c r="FEU7" s="223"/>
      <c r="FEV7" s="223"/>
      <c r="FEW7" s="223"/>
      <c r="FEX7" s="223"/>
      <c r="FEY7" s="223"/>
      <c r="FEZ7" s="223"/>
      <c r="FFA7" s="223"/>
      <c r="FFB7" s="223"/>
      <c r="FFC7" s="223"/>
      <c r="FFD7" s="223"/>
      <c r="FFE7" s="223"/>
      <c r="FFF7" s="223"/>
      <c r="FFG7" s="223"/>
      <c r="FFH7" s="223"/>
      <c r="FFI7" s="223"/>
      <c r="FFJ7" s="223"/>
      <c r="FFK7" s="223"/>
      <c r="FFL7" s="223"/>
      <c r="FFM7" s="223"/>
      <c r="FFN7" s="223"/>
      <c r="FFO7" s="223"/>
      <c r="FFP7" s="223"/>
      <c r="FFQ7" s="223"/>
      <c r="FFR7" s="223"/>
      <c r="FFS7" s="223"/>
      <c r="FFT7" s="223"/>
      <c r="FFU7" s="223"/>
      <c r="FFV7" s="223"/>
      <c r="FFW7" s="223"/>
      <c r="FFX7" s="223"/>
      <c r="FFY7" s="223"/>
      <c r="FFZ7" s="223"/>
      <c r="FGA7" s="223"/>
      <c r="FGB7" s="223"/>
      <c r="FGC7" s="223"/>
      <c r="FGD7" s="223"/>
      <c r="FGE7" s="223"/>
      <c r="FGF7" s="223"/>
      <c r="FGG7" s="223"/>
      <c r="FGH7" s="223"/>
      <c r="FGI7" s="223"/>
      <c r="FGJ7" s="223"/>
      <c r="FGK7" s="223"/>
      <c r="FGL7" s="223"/>
      <c r="FGM7" s="223"/>
      <c r="FGN7" s="223"/>
      <c r="FGO7" s="223"/>
      <c r="FGP7" s="223"/>
      <c r="FGQ7" s="223"/>
      <c r="FGR7" s="223"/>
      <c r="FGS7" s="223"/>
      <c r="FGT7" s="223"/>
      <c r="FGU7" s="223"/>
      <c r="FGV7" s="223"/>
      <c r="FGW7" s="223"/>
      <c r="FGX7" s="223"/>
      <c r="FGY7" s="223"/>
      <c r="FGZ7" s="223"/>
      <c r="FHA7" s="223"/>
      <c r="FHB7" s="223"/>
      <c r="FHC7" s="223"/>
      <c r="FHD7" s="223"/>
      <c r="FHE7" s="223"/>
      <c r="FHF7" s="223"/>
      <c r="FHG7" s="223"/>
      <c r="FHH7" s="223"/>
      <c r="FHI7" s="223"/>
      <c r="FHJ7" s="223"/>
      <c r="FHK7" s="223"/>
      <c r="FHL7" s="223"/>
      <c r="FHM7" s="223"/>
      <c r="FHN7" s="223"/>
      <c r="FHO7" s="223"/>
      <c r="FHP7" s="223"/>
      <c r="FHQ7" s="223"/>
      <c r="FHR7" s="223"/>
      <c r="FHS7" s="223"/>
      <c r="FHT7" s="223"/>
      <c r="FHU7" s="223"/>
      <c r="FHV7" s="223"/>
      <c r="FHW7" s="223"/>
      <c r="FHX7" s="223"/>
      <c r="FHY7" s="223"/>
      <c r="FHZ7" s="223"/>
      <c r="FIA7" s="223"/>
      <c r="FIB7" s="223"/>
      <c r="FIC7" s="223"/>
      <c r="FID7" s="223"/>
      <c r="FIE7" s="223"/>
      <c r="FIF7" s="223"/>
      <c r="FIG7" s="223"/>
      <c r="FIH7" s="223"/>
      <c r="FII7" s="223"/>
      <c r="FIJ7" s="223"/>
      <c r="FIK7" s="223"/>
      <c r="FIL7" s="223"/>
      <c r="FIM7" s="223"/>
      <c r="FIN7" s="223"/>
      <c r="FIO7" s="223"/>
      <c r="FIP7" s="223"/>
      <c r="FIQ7" s="223"/>
      <c r="FIR7" s="223"/>
      <c r="FIS7" s="223"/>
      <c r="FIT7" s="223"/>
      <c r="FIU7" s="223"/>
      <c r="FIV7" s="223"/>
      <c r="FIW7" s="223"/>
      <c r="FIX7" s="223"/>
      <c r="FIY7" s="223"/>
      <c r="FIZ7" s="223"/>
      <c r="FJA7" s="223"/>
      <c r="FJB7" s="223"/>
      <c r="FJC7" s="223"/>
      <c r="FJD7" s="223"/>
      <c r="FJE7" s="223"/>
      <c r="FJF7" s="223"/>
      <c r="FJG7" s="223"/>
      <c r="FJH7" s="223"/>
      <c r="FJI7" s="223"/>
      <c r="FJJ7" s="223"/>
      <c r="FJK7" s="223"/>
      <c r="FJL7" s="223"/>
      <c r="FJM7" s="223"/>
      <c r="FJN7" s="223"/>
      <c r="FJO7" s="223"/>
      <c r="FJP7" s="223"/>
      <c r="FJQ7" s="223"/>
      <c r="FJR7" s="223"/>
      <c r="FJS7" s="223"/>
      <c r="FJT7" s="223"/>
      <c r="FJU7" s="223"/>
      <c r="FJV7" s="223"/>
      <c r="FJW7" s="223"/>
      <c r="FJX7" s="223"/>
      <c r="FJY7" s="223"/>
      <c r="FJZ7" s="223"/>
      <c r="FKA7" s="223"/>
      <c r="FKB7" s="223"/>
      <c r="FKC7" s="223"/>
      <c r="FKD7" s="223"/>
      <c r="FKE7" s="223"/>
      <c r="FKF7" s="223"/>
      <c r="FKG7" s="223"/>
      <c r="FKH7" s="223"/>
      <c r="FKI7" s="223"/>
      <c r="FKJ7" s="223"/>
      <c r="FKK7" s="223"/>
      <c r="FKL7" s="223"/>
      <c r="FKM7" s="223"/>
      <c r="FKN7" s="223"/>
      <c r="FKO7" s="223"/>
      <c r="FKP7" s="223"/>
      <c r="FKQ7" s="223"/>
      <c r="FKR7" s="223"/>
      <c r="FKS7" s="223"/>
      <c r="FKT7" s="223"/>
      <c r="FKU7" s="223"/>
      <c r="FKV7" s="223"/>
      <c r="FKW7" s="223"/>
      <c r="FKX7" s="223"/>
      <c r="FKY7" s="223"/>
      <c r="FKZ7" s="223"/>
      <c r="FLA7" s="223"/>
      <c r="FLB7" s="223"/>
      <c r="FLC7" s="223"/>
      <c r="FLD7" s="223"/>
      <c r="FLE7" s="223"/>
      <c r="FLF7" s="223"/>
      <c r="FLG7" s="223"/>
      <c r="FLH7" s="223"/>
      <c r="FLI7" s="223"/>
      <c r="FLJ7" s="223"/>
      <c r="FLK7" s="223"/>
      <c r="FLL7" s="223"/>
      <c r="FLM7" s="223"/>
      <c r="FLN7" s="223"/>
      <c r="FLO7" s="223"/>
      <c r="FLP7" s="223"/>
      <c r="FLQ7" s="223"/>
      <c r="FLR7" s="223"/>
      <c r="FLS7" s="223"/>
      <c r="FLT7" s="223"/>
      <c r="FLU7" s="223"/>
      <c r="FLV7" s="223"/>
      <c r="FLW7" s="223"/>
      <c r="FLX7" s="223"/>
      <c r="FLY7" s="223"/>
      <c r="FLZ7" s="223"/>
      <c r="FMA7" s="223"/>
      <c r="FMB7" s="223"/>
      <c r="FMC7" s="223"/>
      <c r="FMD7" s="223"/>
      <c r="FME7" s="223"/>
      <c r="FMF7" s="223"/>
      <c r="FMG7" s="223"/>
      <c r="FMH7" s="223"/>
      <c r="FMI7" s="223"/>
      <c r="FMJ7" s="223"/>
      <c r="FMK7" s="223"/>
      <c r="FML7" s="223"/>
      <c r="FMM7" s="223"/>
      <c r="FMN7" s="223"/>
      <c r="FMO7" s="223"/>
      <c r="FMP7" s="223"/>
      <c r="FMQ7" s="223"/>
      <c r="FMR7" s="223"/>
      <c r="FMS7" s="223"/>
      <c r="FMT7" s="223"/>
      <c r="FMU7" s="223"/>
      <c r="FMV7" s="223"/>
      <c r="FMW7" s="223"/>
      <c r="FMX7" s="223"/>
      <c r="FMY7" s="223"/>
      <c r="FMZ7" s="223"/>
      <c r="FNA7" s="223"/>
      <c r="FNB7" s="223"/>
      <c r="FNC7" s="223"/>
      <c r="FND7" s="223"/>
      <c r="FNE7" s="223"/>
      <c r="FNF7" s="223"/>
      <c r="FNG7" s="223"/>
      <c r="FNH7" s="223"/>
      <c r="FNI7" s="223"/>
      <c r="FNJ7" s="223"/>
      <c r="FNK7" s="223"/>
      <c r="FNL7" s="223"/>
      <c r="FNM7" s="223"/>
      <c r="FNN7" s="223"/>
      <c r="FNO7" s="223"/>
      <c r="FNP7" s="223"/>
      <c r="FNQ7" s="223"/>
      <c r="FNR7" s="223"/>
      <c r="FNS7" s="223"/>
      <c r="FNT7" s="223"/>
      <c r="FNU7" s="223"/>
      <c r="FNV7" s="223"/>
      <c r="FNW7" s="223"/>
      <c r="FNX7" s="223"/>
      <c r="FNY7" s="223"/>
      <c r="FNZ7" s="223"/>
      <c r="FOA7" s="223"/>
      <c r="FOB7" s="223"/>
      <c r="FOC7" s="223"/>
      <c r="FOD7" s="223"/>
      <c r="FOE7" s="223"/>
      <c r="FOF7" s="223"/>
      <c r="FOG7" s="223"/>
      <c r="FOH7" s="223"/>
      <c r="FOI7" s="223"/>
      <c r="FOJ7" s="223"/>
      <c r="FOK7" s="223"/>
      <c r="FOL7" s="223"/>
      <c r="FOM7" s="223"/>
      <c r="FON7" s="223"/>
      <c r="FOO7" s="223"/>
      <c r="FOP7" s="223"/>
      <c r="FOQ7" s="223"/>
      <c r="FOR7" s="223"/>
      <c r="FOS7" s="223"/>
      <c r="FOT7" s="223"/>
      <c r="FOU7" s="223"/>
      <c r="FOV7" s="223"/>
      <c r="FOW7" s="223"/>
      <c r="FOX7" s="223"/>
      <c r="FOY7" s="223"/>
      <c r="FOZ7" s="223"/>
      <c r="FPA7" s="223"/>
      <c r="FPB7" s="223"/>
      <c r="FPC7" s="223"/>
      <c r="FPD7" s="223"/>
      <c r="FPE7" s="223"/>
      <c r="FPF7" s="223"/>
      <c r="FPG7" s="223"/>
      <c r="FPH7" s="223"/>
      <c r="FPI7" s="223"/>
      <c r="FPJ7" s="223"/>
      <c r="FPK7" s="223"/>
      <c r="FPL7" s="223"/>
      <c r="FPM7" s="223"/>
      <c r="FPN7" s="223"/>
      <c r="FPO7" s="223"/>
      <c r="FPP7" s="223"/>
      <c r="FPQ7" s="223"/>
      <c r="FPR7" s="223"/>
      <c r="FPS7" s="223"/>
      <c r="FPT7" s="223"/>
      <c r="FPU7" s="223"/>
      <c r="FPV7" s="223"/>
      <c r="FPW7" s="223"/>
      <c r="FPX7" s="223"/>
      <c r="FPY7" s="223"/>
      <c r="FPZ7" s="223"/>
      <c r="FQA7" s="223"/>
      <c r="FQB7" s="223"/>
      <c r="FQC7" s="223"/>
      <c r="FQD7" s="223"/>
      <c r="FQE7" s="223"/>
      <c r="FQF7" s="223"/>
      <c r="FQG7" s="223"/>
      <c r="FQH7" s="223"/>
      <c r="FQI7" s="223"/>
      <c r="FQJ7" s="223"/>
      <c r="FQK7" s="223"/>
      <c r="FQL7" s="223"/>
      <c r="FQM7" s="223"/>
      <c r="FQN7" s="223"/>
      <c r="FQO7" s="223"/>
      <c r="FQP7" s="223"/>
      <c r="FQQ7" s="223"/>
      <c r="FQR7" s="223"/>
      <c r="FQS7" s="223"/>
      <c r="FQT7" s="223"/>
      <c r="FQU7" s="223"/>
      <c r="FQV7" s="223"/>
      <c r="FQW7" s="223"/>
      <c r="FQX7" s="223"/>
      <c r="FQY7" s="223"/>
      <c r="FQZ7" s="223"/>
      <c r="FRA7" s="223"/>
      <c r="FRB7" s="223"/>
      <c r="FRC7" s="223"/>
      <c r="FRD7" s="223"/>
      <c r="FRE7" s="223"/>
      <c r="FRF7" s="223"/>
      <c r="FRG7" s="223"/>
      <c r="FRH7" s="223"/>
      <c r="FRI7" s="223"/>
      <c r="FRJ7" s="223"/>
      <c r="FRK7" s="223"/>
      <c r="FRL7" s="223"/>
      <c r="FRM7" s="223"/>
      <c r="FRN7" s="223"/>
      <c r="FRO7" s="223"/>
      <c r="FRP7" s="223"/>
      <c r="FRQ7" s="223"/>
      <c r="FRR7" s="223"/>
      <c r="FRS7" s="223"/>
      <c r="FRT7" s="223"/>
      <c r="FRU7" s="223"/>
      <c r="FRV7" s="223"/>
      <c r="FRW7" s="223"/>
      <c r="FRX7" s="223"/>
      <c r="FRY7" s="223"/>
      <c r="FRZ7" s="223"/>
      <c r="FSA7" s="223"/>
      <c r="FSB7" s="223"/>
      <c r="FSC7" s="223"/>
      <c r="FSD7" s="223"/>
      <c r="FSE7" s="223"/>
      <c r="FSF7" s="223"/>
      <c r="FSG7" s="223"/>
      <c r="FSH7" s="223"/>
      <c r="FSI7" s="223"/>
      <c r="FSJ7" s="223"/>
      <c r="FSK7" s="223"/>
      <c r="FSL7" s="223"/>
      <c r="FSM7" s="223"/>
      <c r="FSN7" s="223"/>
      <c r="FSO7" s="223"/>
      <c r="FSP7" s="223"/>
      <c r="FSQ7" s="223"/>
      <c r="FSR7" s="223"/>
      <c r="FSS7" s="223"/>
      <c r="FST7" s="223"/>
      <c r="FSU7" s="223"/>
      <c r="FSV7" s="223"/>
      <c r="FSW7" s="223"/>
      <c r="FSX7" s="223"/>
      <c r="FSY7" s="223"/>
      <c r="FSZ7" s="223"/>
      <c r="FTA7" s="223"/>
      <c r="FTB7" s="223"/>
      <c r="FTC7" s="223"/>
      <c r="FTD7" s="223"/>
      <c r="FTE7" s="223"/>
      <c r="FTF7" s="223"/>
      <c r="FTG7" s="223"/>
      <c r="FTH7" s="223"/>
      <c r="FTI7" s="223"/>
      <c r="FTJ7" s="223"/>
      <c r="FTK7" s="223"/>
      <c r="FTL7" s="223"/>
      <c r="FTM7" s="223"/>
      <c r="FTN7" s="223"/>
      <c r="FTO7" s="223"/>
      <c r="FTP7" s="223"/>
      <c r="FTQ7" s="223"/>
      <c r="FTR7" s="223"/>
      <c r="FTS7" s="223"/>
      <c r="FTT7" s="223"/>
      <c r="FTU7" s="223"/>
      <c r="FTV7" s="223"/>
      <c r="FTW7" s="223"/>
      <c r="FTX7" s="223"/>
      <c r="FTY7" s="223"/>
      <c r="FTZ7" s="223"/>
      <c r="FUA7" s="223"/>
      <c r="FUB7" s="223"/>
      <c r="FUC7" s="223"/>
      <c r="FUD7" s="223"/>
      <c r="FUE7" s="223"/>
      <c r="FUF7" s="223"/>
      <c r="FUG7" s="223"/>
      <c r="FUH7" s="223"/>
      <c r="FUI7" s="223"/>
      <c r="FUJ7" s="223"/>
      <c r="FUK7" s="223"/>
      <c r="FUL7" s="223"/>
      <c r="FUM7" s="223"/>
      <c r="FUN7" s="223"/>
      <c r="FUO7" s="223"/>
      <c r="FUP7" s="223"/>
      <c r="FUQ7" s="223"/>
      <c r="FUR7" s="223"/>
      <c r="FUS7" s="223"/>
      <c r="FUT7" s="223"/>
      <c r="FUU7" s="223"/>
      <c r="FUV7" s="223"/>
      <c r="FUW7" s="223"/>
      <c r="FUX7" s="223"/>
      <c r="FUY7" s="223"/>
      <c r="FUZ7" s="223"/>
      <c r="FVA7" s="223"/>
      <c r="FVB7" s="223"/>
      <c r="FVC7" s="223"/>
      <c r="FVD7" s="223"/>
      <c r="FVE7" s="223"/>
      <c r="FVF7" s="223"/>
      <c r="FVG7" s="223"/>
      <c r="FVH7" s="223"/>
      <c r="FVI7" s="223"/>
      <c r="FVJ7" s="223"/>
      <c r="FVK7" s="223"/>
      <c r="FVL7" s="223"/>
      <c r="FVM7" s="223"/>
      <c r="FVN7" s="223"/>
      <c r="FVO7" s="223"/>
      <c r="FVP7" s="223"/>
      <c r="FVQ7" s="223"/>
      <c r="FVR7" s="223"/>
      <c r="FVS7" s="223"/>
      <c r="FVT7" s="223"/>
      <c r="FVU7" s="223"/>
      <c r="FVV7" s="223"/>
      <c r="FVW7" s="223"/>
      <c r="FVX7" s="223"/>
      <c r="FVY7" s="223"/>
      <c r="FVZ7" s="223"/>
      <c r="FWA7" s="223"/>
      <c r="FWB7" s="223"/>
      <c r="FWC7" s="223"/>
      <c r="FWD7" s="223"/>
      <c r="FWE7" s="223"/>
      <c r="FWF7" s="223"/>
      <c r="FWG7" s="223"/>
      <c r="FWH7" s="223"/>
      <c r="FWI7" s="223"/>
      <c r="FWJ7" s="223"/>
      <c r="FWK7" s="223"/>
      <c r="FWL7" s="223"/>
      <c r="FWM7" s="223"/>
      <c r="FWN7" s="223"/>
      <c r="FWO7" s="223"/>
      <c r="FWP7" s="223"/>
      <c r="FWQ7" s="223"/>
      <c r="FWR7" s="223"/>
      <c r="FWS7" s="223"/>
      <c r="FWT7" s="223"/>
      <c r="FWU7" s="223"/>
      <c r="FWV7" s="223"/>
      <c r="FWW7" s="223"/>
      <c r="FWX7" s="223"/>
      <c r="FWY7" s="223"/>
      <c r="FWZ7" s="223"/>
      <c r="FXA7" s="223"/>
      <c r="FXB7" s="223"/>
      <c r="FXC7" s="223"/>
      <c r="FXD7" s="223"/>
      <c r="FXE7" s="223"/>
      <c r="FXF7" s="223"/>
      <c r="FXG7" s="223"/>
      <c r="FXH7" s="223"/>
      <c r="FXI7" s="223"/>
      <c r="FXJ7" s="223"/>
      <c r="FXK7" s="223"/>
      <c r="FXL7" s="223"/>
      <c r="FXM7" s="223"/>
      <c r="FXN7" s="223"/>
      <c r="FXO7" s="223"/>
      <c r="FXP7" s="223"/>
      <c r="FXQ7" s="223"/>
      <c r="FXR7" s="223"/>
      <c r="FXS7" s="223"/>
      <c r="FXT7" s="223"/>
      <c r="FXU7" s="223"/>
      <c r="FXV7" s="223"/>
      <c r="FXW7" s="223"/>
      <c r="FXX7" s="223"/>
      <c r="FXY7" s="223"/>
      <c r="FXZ7" s="223"/>
      <c r="FYA7" s="223"/>
      <c r="FYB7" s="223"/>
      <c r="FYC7" s="223"/>
      <c r="FYD7" s="223"/>
      <c r="FYE7" s="223"/>
      <c r="FYF7" s="223"/>
      <c r="FYG7" s="223"/>
      <c r="FYH7" s="223"/>
      <c r="FYI7" s="223"/>
      <c r="FYJ7" s="223"/>
      <c r="FYK7" s="223"/>
      <c r="FYL7" s="223"/>
      <c r="FYM7" s="223"/>
      <c r="FYN7" s="223"/>
      <c r="FYO7" s="223"/>
      <c r="FYP7" s="223"/>
      <c r="FYQ7" s="223"/>
      <c r="FYR7" s="223"/>
      <c r="FYS7" s="223"/>
      <c r="FYT7" s="223"/>
      <c r="FYU7" s="223"/>
      <c r="FYV7" s="223"/>
      <c r="FYW7" s="223"/>
      <c r="FYX7" s="223"/>
      <c r="FYY7" s="223"/>
      <c r="FYZ7" s="223"/>
      <c r="FZA7" s="223"/>
      <c r="FZB7" s="223"/>
      <c r="FZC7" s="223"/>
      <c r="FZD7" s="223"/>
      <c r="FZE7" s="223"/>
      <c r="FZF7" s="223"/>
      <c r="FZG7" s="223"/>
      <c r="FZH7" s="223"/>
      <c r="FZI7" s="223"/>
      <c r="FZJ7" s="223"/>
      <c r="FZK7" s="223"/>
      <c r="FZL7" s="223"/>
      <c r="FZM7" s="223"/>
      <c r="FZN7" s="223"/>
      <c r="FZO7" s="223"/>
      <c r="FZP7" s="223"/>
      <c r="FZQ7" s="223"/>
      <c r="FZR7" s="223"/>
      <c r="FZS7" s="223"/>
      <c r="FZT7" s="223"/>
      <c r="FZU7" s="223"/>
      <c r="FZV7" s="223"/>
      <c r="FZW7" s="223"/>
      <c r="FZX7" s="223"/>
      <c r="FZY7" s="223"/>
      <c r="FZZ7" s="223"/>
      <c r="GAA7" s="223"/>
      <c r="GAB7" s="223"/>
      <c r="GAC7" s="223"/>
      <c r="GAD7" s="223"/>
      <c r="GAE7" s="223"/>
      <c r="GAF7" s="223"/>
      <c r="GAG7" s="223"/>
      <c r="GAH7" s="223"/>
      <c r="GAI7" s="223"/>
      <c r="GAJ7" s="223"/>
      <c r="GAK7" s="223"/>
      <c r="GAL7" s="223"/>
      <c r="GAM7" s="223"/>
      <c r="GAN7" s="223"/>
      <c r="GAO7" s="223"/>
      <c r="GAP7" s="223"/>
      <c r="GAQ7" s="223"/>
      <c r="GAR7" s="223"/>
      <c r="GAS7" s="223"/>
      <c r="GAT7" s="223"/>
      <c r="GAU7" s="223"/>
      <c r="GAV7" s="223"/>
      <c r="GAW7" s="223"/>
      <c r="GAX7" s="223"/>
      <c r="GAY7" s="223"/>
      <c r="GAZ7" s="223"/>
      <c r="GBA7" s="223"/>
      <c r="GBB7" s="223"/>
      <c r="GBC7" s="223"/>
      <c r="GBD7" s="223"/>
      <c r="GBE7" s="223"/>
      <c r="GBF7" s="223"/>
      <c r="GBG7" s="223"/>
      <c r="GBH7" s="223"/>
      <c r="GBI7" s="223"/>
      <c r="GBJ7" s="223"/>
      <c r="GBK7" s="223"/>
      <c r="GBL7" s="223"/>
      <c r="GBM7" s="223"/>
      <c r="GBN7" s="223"/>
      <c r="GBO7" s="223"/>
      <c r="GBP7" s="223"/>
      <c r="GBQ7" s="223"/>
      <c r="GBR7" s="223"/>
      <c r="GBS7" s="223"/>
      <c r="GBT7" s="223"/>
      <c r="GBU7" s="223"/>
      <c r="GBV7" s="223"/>
      <c r="GBW7" s="223"/>
      <c r="GBX7" s="223"/>
      <c r="GBY7" s="223"/>
      <c r="GBZ7" s="223"/>
      <c r="GCA7" s="223"/>
      <c r="GCB7" s="223"/>
      <c r="GCC7" s="223"/>
      <c r="GCD7" s="223"/>
      <c r="GCE7" s="223"/>
      <c r="GCF7" s="223"/>
      <c r="GCG7" s="223"/>
      <c r="GCH7" s="223"/>
      <c r="GCI7" s="223"/>
      <c r="GCJ7" s="223"/>
      <c r="GCK7" s="223"/>
      <c r="GCL7" s="223"/>
      <c r="GCM7" s="223"/>
      <c r="GCN7" s="223"/>
      <c r="GCO7" s="223"/>
      <c r="GCP7" s="223"/>
      <c r="GCQ7" s="223"/>
      <c r="GCR7" s="223"/>
      <c r="GCS7" s="223"/>
      <c r="GCT7" s="223"/>
      <c r="GCU7" s="223"/>
      <c r="GCV7" s="223"/>
      <c r="GCW7" s="223"/>
      <c r="GCX7" s="223"/>
      <c r="GCY7" s="223"/>
      <c r="GCZ7" s="223"/>
      <c r="GDA7" s="223"/>
      <c r="GDB7" s="223"/>
      <c r="GDC7" s="223"/>
      <c r="GDD7" s="223"/>
      <c r="GDE7" s="223"/>
      <c r="GDF7" s="223"/>
      <c r="GDG7" s="223"/>
      <c r="GDH7" s="223"/>
      <c r="GDI7" s="223"/>
      <c r="GDJ7" s="223"/>
      <c r="GDK7" s="223"/>
      <c r="GDL7" s="223"/>
      <c r="GDM7" s="223"/>
      <c r="GDN7" s="223"/>
      <c r="GDO7" s="223"/>
      <c r="GDP7" s="223"/>
      <c r="GDQ7" s="223"/>
      <c r="GDR7" s="223"/>
      <c r="GDS7" s="223"/>
      <c r="GDT7" s="223"/>
      <c r="GDU7" s="223"/>
      <c r="GDV7" s="223"/>
      <c r="GDW7" s="223"/>
      <c r="GDX7" s="223"/>
      <c r="GDY7" s="223"/>
      <c r="GDZ7" s="223"/>
      <c r="GEA7" s="223"/>
      <c r="GEB7" s="223"/>
      <c r="GEC7" s="223"/>
      <c r="GED7" s="223"/>
      <c r="GEE7" s="223"/>
      <c r="GEF7" s="223"/>
      <c r="GEG7" s="223"/>
      <c r="GEH7" s="223"/>
      <c r="GEI7" s="223"/>
      <c r="GEJ7" s="223"/>
      <c r="GEK7" s="223"/>
      <c r="GEL7" s="223"/>
      <c r="GEM7" s="223"/>
      <c r="GEN7" s="223"/>
      <c r="GEO7" s="223"/>
      <c r="GEP7" s="223"/>
      <c r="GEQ7" s="223"/>
      <c r="GER7" s="223"/>
      <c r="GES7" s="223"/>
      <c r="GET7" s="223"/>
      <c r="GEU7" s="223"/>
      <c r="GEV7" s="223"/>
      <c r="GEW7" s="223"/>
      <c r="GEX7" s="223"/>
      <c r="GEY7" s="223"/>
      <c r="GEZ7" s="223"/>
      <c r="GFA7" s="223"/>
      <c r="GFB7" s="223"/>
      <c r="GFC7" s="223"/>
      <c r="GFD7" s="223"/>
      <c r="GFE7" s="223"/>
      <c r="GFF7" s="223"/>
      <c r="GFG7" s="223"/>
      <c r="GFH7" s="223"/>
      <c r="GFI7" s="223"/>
      <c r="GFJ7" s="223"/>
      <c r="GFK7" s="223"/>
      <c r="GFL7" s="223"/>
      <c r="GFM7" s="223"/>
      <c r="GFN7" s="223"/>
      <c r="GFO7" s="223"/>
      <c r="GFP7" s="223"/>
      <c r="GFQ7" s="223"/>
      <c r="GFR7" s="223"/>
      <c r="GFS7" s="223"/>
      <c r="GFT7" s="223"/>
      <c r="GFU7" s="223"/>
      <c r="GFV7" s="223"/>
      <c r="GFW7" s="223"/>
      <c r="GFX7" s="223"/>
      <c r="GFY7" s="223"/>
      <c r="GFZ7" s="223"/>
      <c r="GGA7" s="223"/>
      <c r="GGB7" s="223"/>
      <c r="GGC7" s="223"/>
      <c r="GGD7" s="223"/>
      <c r="GGE7" s="223"/>
      <c r="GGF7" s="223"/>
      <c r="GGG7" s="223"/>
      <c r="GGH7" s="223"/>
      <c r="GGI7" s="223"/>
      <c r="GGJ7" s="223"/>
      <c r="GGK7" s="223"/>
      <c r="GGL7" s="223"/>
      <c r="GGM7" s="223"/>
      <c r="GGN7" s="223"/>
      <c r="GGO7" s="223"/>
      <c r="GGP7" s="223"/>
      <c r="GGQ7" s="223"/>
      <c r="GGR7" s="223"/>
      <c r="GGS7" s="223"/>
      <c r="GGT7" s="223"/>
      <c r="GGU7" s="223"/>
      <c r="GGV7" s="223"/>
      <c r="GGW7" s="223"/>
      <c r="GGX7" s="223"/>
      <c r="GGY7" s="223"/>
      <c r="GGZ7" s="223"/>
      <c r="GHA7" s="223"/>
      <c r="GHB7" s="223"/>
      <c r="GHC7" s="223"/>
      <c r="GHD7" s="223"/>
      <c r="GHE7" s="223"/>
      <c r="GHF7" s="223"/>
      <c r="GHG7" s="223"/>
      <c r="GHH7" s="223"/>
      <c r="GHI7" s="223"/>
      <c r="GHJ7" s="223"/>
      <c r="GHK7" s="223"/>
      <c r="GHL7" s="223"/>
      <c r="GHM7" s="223"/>
      <c r="GHN7" s="223"/>
      <c r="GHO7" s="223"/>
      <c r="GHP7" s="223"/>
      <c r="GHQ7" s="223"/>
      <c r="GHR7" s="223"/>
      <c r="GHS7" s="223"/>
      <c r="GHT7" s="223"/>
      <c r="GHU7" s="223"/>
      <c r="GHV7" s="223"/>
      <c r="GHW7" s="223"/>
      <c r="GHX7" s="223"/>
      <c r="GHY7" s="223"/>
      <c r="GHZ7" s="223"/>
      <c r="GIA7" s="223"/>
      <c r="GIB7" s="223"/>
      <c r="GIC7" s="223"/>
      <c r="GID7" s="223"/>
      <c r="GIE7" s="223"/>
      <c r="GIF7" s="223"/>
      <c r="GIG7" s="223"/>
      <c r="GIH7" s="223"/>
      <c r="GII7" s="223"/>
      <c r="GIJ7" s="223"/>
      <c r="GIK7" s="223"/>
      <c r="GIL7" s="223"/>
      <c r="GIM7" s="223"/>
      <c r="GIN7" s="223"/>
      <c r="GIO7" s="223"/>
      <c r="GIP7" s="223"/>
      <c r="GIQ7" s="223"/>
      <c r="GIR7" s="223"/>
      <c r="GIS7" s="223"/>
      <c r="GIT7" s="223"/>
      <c r="GIU7" s="223"/>
      <c r="GIV7" s="223"/>
      <c r="GIW7" s="223"/>
      <c r="GIX7" s="223"/>
      <c r="GIY7" s="223"/>
      <c r="GIZ7" s="223"/>
      <c r="GJA7" s="223"/>
      <c r="GJB7" s="223"/>
      <c r="GJC7" s="223"/>
      <c r="GJD7" s="223"/>
      <c r="GJE7" s="223"/>
      <c r="GJF7" s="223"/>
      <c r="GJG7" s="223"/>
      <c r="GJH7" s="223"/>
      <c r="GJI7" s="223"/>
      <c r="GJJ7" s="223"/>
      <c r="GJK7" s="223"/>
      <c r="GJL7" s="223"/>
      <c r="GJM7" s="223"/>
      <c r="GJN7" s="223"/>
      <c r="GJO7" s="223"/>
      <c r="GJP7" s="223"/>
      <c r="GJQ7" s="223"/>
      <c r="GJR7" s="223"/>
      <c r="GJS7" s="223"/>
      <c r="GJT7" s="223"/>
      <c r="GJU7" s="223"/>
      <c r="GJV7" s="223"/>
      <c r="GJW7" s="223"/>
      <c r="GJX7" s="223"/>
      <c r="GJY7" s="223"/>
      <c r="GJZ7" s="223"/>
      <c r="GKA7" s="223"/>
      <c r="GKB7" s="223"/>
      <c r="GKC7" s="223"/>
      <c r="GKD7" s="223"/>
      <c r="GKE7" s="223"/>
      <c r="GKF7" s="223"/>
      <c r="GKG7" s="223"/>
      <c r="GKH7" s="223"/>
      <c r="GKI7" s="223"/>
      <c r="GKJ7" s="223"/>
      <c r="GKK7" s="223"/>
      <c r="GKL7" s="223"/>
      <c r="GKM7" s="223"/>
      <c r="GKN7" s="223"/>
      <c r="GKO7" s="223"/>
      <c r="GKP7" s="223"/>
      <c r="GKQ7" s="223"/>
      <c r="GKR7" s="223"/>
      <c r="GKS7" s="223"/>
      <c r="GKT7" s="223"/>
      <c r="GKU7" s="223"/>
      <c r="GKV7" s="223"/>
      <c r="GKW7" s="223"/>
      <c r="GKX7" s="223"/>
      <c r="GKY7" s="223"/>
      <c r="GKZ7" s="223"/>
      <c r="GLA7" s="223"/>
      <c r="GLB7" s="223"/>
      <c r="GLC7" s="223"/>
      <c r="GLD7" s="223"/>
      <c r="GLE7" s="223"/>
      <c r="GLF7" s="223"/>
      <c r="GLG7" s="223"/>
      <c r="GLH7" s="223"/>
      <c r="GLI7" s="223"/>
      <c r="GLJ7" s="223"/>
      <c r="GLK7" s="223"/>
      <c r="GLL7" s="223"/>
      <c r="GLM7" s="223"/>
      <c r="GLN7" s="223"/>
      <c r="GLO7" s="223"/>
      <c r="GLP7" s="223"/>
      <c r="GLQ7" s="223"/>
      <c r="GLR7" s="223"/>
      <c r="GLS7" s="223"/>
      <c r="GLT7" s="223"/>
      <c r="GLU7" s="223"/>
      <c r="GLV7" s="223"/>
      <c r="GLW7" s="223"/>
      <c r="GLX7" s="223"/>
      <c r="GLY7" s="223"/>
      <c r="GLZ7" s="223"/>
      <c r="GMA7" s="223"/>
      <c r="GMB7" s="223"/>
      <c r="GMC7" s="223"/>
      <c r="GMD7" s="223"/>
      <c r="GME7" s="223"/>
      <c r="GMF7" s="223"/>
      <c r="GMG7" s="223"/>
      <c r="GMH7" s="223"/>
      <c r="GMI7" s="223"/>
      <c r="GMJ7" s="223"/>
      <c r="GMK7" s="223"/>
      <c r="GML7" s="223"/>
      <c r="GMM7" s="223"/>
      <c r="GMN7" s="223"/>
      <c r="GMO7" s="223"/>
      <c r="GMP7" s="223"/>
      <c r="GMQ7" s="223"/>
      <c r="GMR7" s="223"/>
      <c r="GMS7" s="223"/>
      <c r="GMT7" s="223"/>
      <c r="GMU7" s="223"/>
      <c r="GMV7" s="223"/>
      <c r="GMW7" s="223"/>
      <c r="GMX7" s="223"/>
      <c r="GMY7" s="223"/>
      <c r="GMZ7" s="223"/>
      <c r="GNA7" s="223"/>
      <c r="GNB7" s="223"/>
      <c r="GNC7" s="223"/>
      <c r="GND7" s="223"/>
      <c r="GNE7" s="223"/>
      <c r="GNF7" s="223"/>
      <c r="GNG7" s="223"/>
      <c r="GNH7" s="223"/>
      <c r="GNI7" s="223"/>
      <c r="GNJ7" s="223"/>
      <c r="GNK7" s="223"/>
      <c r="GNL7" s="223"/>
      <c r="GNM7" s="223"/>
      <c r="GNN7" s="223"/>
      <c r="GNO7" s="223"/>
      <c r="GNP7" s="223"/>
      <c r="GNQ7" s="223"/>
      <c r="GNR7" s="223"/>
      <c r="GNS7" s="223"/>
      <c r="GNT7" s="223"/>
      <c r="GNU7" s="223"/>
      <c r="GNV7" s="223"/>
      <c r="GNW7" s="223"/>
      <c r="GNX7" s="223"/>
      <c r="GNY7" s="223"/>
      <c r="GNZ7" s="223"/>
      <c r="GOA7" s="223"/>
      <c r="GOB7" s="223"/>
      <c r="GOC7" s="223"/>
      <c r="GOD7" s="223"/>
      <c r="GOE7" s="223"/>
      <c r="GOF7" s="223"/>
      <c r="GOG7" s="223"/>
      <c r="GOH7" s="223"/>
      <c r="GOI7" s="223"/>
      <c r="GOJ7" s="223"/>
      <c r="GOK7" s="223"/>
      <c r="GOL7" s="223"/>
      <c r="GOM7" s="223"/>
      <c r="GON7" s="223"/>
      <c r="GOO7" s="223"/>
      <c r="GOP7" s="223"/>
      <c r="GOQ7" s="223"/>
      <c r="GOR7" s="223"/>
      <c r="GOS7" s="223"/>
      <c r="GOT7" s="223"/>
      <c r="GOU7" s="223"/>
      <c r="GOV7" s="223"/>
      <c r="GOW7" s="223"/>
      <c r="GOX7" s="223"/>
      <c r="GOY7" s="223"/>
      <c r="GOZ7" s="223"/>
      <c r="GPA7" s="223"/>
      <c r="GPB7" s="223"/>
      <c r="GPC7" s="223"/>
      <c r="GPD7" s="223"/>
      <c r="GPE7" s="223"/>
      <c r="GPF7" s="223"/>
      <c r="GPG7" s="223"/>
      <c r="GPH7" s="223"/>
      <c r="GPI7" s="223"/>
      <c r="GPJ7" s="223"/>
      <c r="GPK7" s="223"/>
      <c r="GPL7" s="223"/>
      <c r="GPM7" s="223"/>
      <c r="GPN7" s="223"/>
      <c r="GPO7" s="223"/>
      <c r="GPP7" s="223"/>
      <c r="GPQ7" s="223"/>
      <c r="GPR7" s="223"/>
      <c r="GPS7" s="223"/>
      <c r="GPT7" s="223"/>
      <c r="GPU7" s="223"/>
      <c r="GPV7" s="223"/>
      <c r="GPW7" s="223"/>
      <c r="GPX7" s="223"/>
      <c r="GPY7" s="223"/>
      <c r="GPZ7" s="223"/>
      <c r="GQA7" s="223"/>
      <c r="GQB7" s="223"/>
      <c r="GQC7" s="223"/>
      <c r="GQD7" s="223"/>
      <c r="GQE7" s="223"/>
      <c r="GQF7" s="223"/>
      <c r="GQG7" s="223"/>
      <c r="GQH7" s="223"/>
      <c r="GQI7" s="223"/>
      <c r="GQJ7" s="223"/>
      <c r="GQK7" s="223"/>
      <c r="GQL7" s="223"/>
      <c r="GQM7" s="223"/>
      <c r="GQN7" s="223"/>
      <c r="GQO7" s="223"/>
      <c r="GQP7" s="223"/>
      <c r="GQQ7" s="223"/>
      <c r="GQR7" s="223"/>
      <c r="GQS7" s="223"/>
      <c r="GQT7" s="223"/>
      <c r="GQU7" s="223"/>
      <c r="GQV7" s="223"/>
      <c r="GQW7" s="223"/>
      <c r="GQX7" s="223"/>
      <c r="GQY7" s="223"/>
      <c r="GQZ7" s="223"/>
      <c r="GRA7" s="223"/>
      <c r="GRB7" s="223"/>
      <c r="GRC7" s="223"/>
      <c r="GRD7" s="223"/>
      <c r="GRE7" s="223"/>
      <c r="GRF7" s="223"/>
      <c r="GRG7" s="223"/>
      <c r="GRH7" s="223"/>
      <c r="GRI7" s="223"/>
      <c r="GRJ7" s="223"/>
      <c r="GRK7" s="223"/>
      <c r="GRL7" s="223"/>
      <c r="GRM7" s="223"/>
      <c r="GRN7" s="223"/>
      <c r="GRO7" s="223"/>
      <c r="GRP7" s="223"/>
      <c r="GRQ7" s="223"/>
      <c r="GRR7" s="223"/>
      <c r="GRS7" s="223"/>
      <c r="GRT7" s="223"/>
      <c r="GRU7" s="223"/>
      <c r="GRV7" s="223"/>
      <c r="GRW7" s="223"/>
      <c r="GRX7" s="223"/>
      <c r="GRY7" s="223"/>
      <c r="GRZ7" s="223"/>
      <c r="GSA7" s="223"/>
      <c r="GSB7" s="223"/>
      <c r="GSC7" s="223"/>
      <c r="GSD7" s="223"/>
      <c r="GSE7" s="223"/>
      <c r="GSF7" s="223"/>
      <c r="GSG7" s="223"/>
      <c r="GSH7" s="223"/>
      <c r="GSI7" s="223"/>
      <c r="GSJ7" s="223"/>
      <c r="GSK7" s="223"/>
      <c r="GSL7" s="223"/>
      <c r="GSM7" s="223"/>
      <c r="GSN7" s="223"/>
      <c r="GSO7" s="223"/>
      <c r="GSP7" s="223"/>
      <c r="GSQ7" s="223"/>
      <c r="GSR7" s="223"/>
      <c r="GSS7" s="223"/>
      <c r="GST7" s="223"/>
      <c r="GSU7" s="223"/>
      <c r="GSV7" s="223"/>
      <c r="GSW7" s="223"/>
      <c r="GSX7" s="223"/>
      <c r="GSY7" s="223"/>
      <c r="GSZ7" s="223"/>
      <c r="GTA7" s="223"/>
      <c r="GTB7" s="223"/>
      <c r="GTC7" s="223"/>
      <c r="GTD7" s="223"/>
      <c r="GTE7" s="223"/>
      <c r="GTF7" s="223"/>
      <c r="GTG7" s="223"/>
      <c r="GTH7" s="223"/>
      <c r="GTI7" s="223"/>
      <c r="GTJ7" s="223"/>
      <c r="GTK7" s="223"/>
      <c r="GTL7" s="223"/>
      <c r="GTM7" s="223"/>
      <c r="GTN7" s="223"/>
      <c r="GTO7" s="223"/>
      <c r="GTP7" s="223"/>
      <c r="GTQ7" s="223"/>
      <c r="GTR7" s="223"/>
      <c r="GTS7" s="223"/>
      <c r="GTT7" s="223"/>
      <c r="GTU7" s="223"/>
      <c r="GTV7" s="223"/>
      <c r="GTW7" s="223"/>
      <c r="GTX7" s="223"/>
      <c r="GTY7" s="223"/>
      <c r="GTZ7" s="223"/>
      <c r="GUA7" s="223"/>
      <c r="GUB7" s="223"/>
      <c r="GUC7" s="223"/>
      <c r="GUD7" s="223"/>
      <c r="GUE7" s="223"/>
      <c r="GUF7" s="223"/>
      <c r="GUG7" s="223"/>
      <c r="GUH7" s="223"/>
      <c r="GUI7" s="223"/>
      <c r="GUJ7" s="223"/>
      <c r="GUK7" s="223"/>
      <c r="GUL7" s="223"/>
      <c r="GUM7" s="223"/>
      <c r="GUN7" s="223"/>
      <c r="GUO7" s="223"/>
      <c r="GUP7" s="223"/>
      <c r="GUQ7" s="223"/>
      <c r="GUR7" s="223"/>
      <c r="GUS7" s="223"/>
      <c r="GUT7" s="223"/>
      <c r="GUU7" s="223"/>
      <c r="GUV7" s="223"/>
      <c r="GUW7" s="223"/>
      <c r="GUX7" s="223"/>
      <c r="GUY7" s="223"/>
      <c r="GUZ7" s="223"/>
      <c r="GVA7" s="223"/>
      <c r="GVB7" s="223"/>
      <c r="GVC7" s="223"/>
      <c r="GVD7" s="223"/>
      <c r="GVE7" s="223"/>
      <c r="GVF7" s="223"/>
      <c r="GVG7" s="223"/>
      <c r="GVH7" s="223"/>
      <c r="GVI7" s="223"/>
      <c r="GVJ7" s="223"/>
      <c r="GVK7" s="223"/>
      <c r="GVL7" s="223"/>
      <c r="GVM7" s="223"/>
      <c r="GVN7" s="223"/>
      <c r="GVO7" s="223"/>
      <c r="GVP7" s="223"/>
      <c r="GVQ7" s="223"/>
      <c r="GVR7" s="223"/>
      <c r="GVS7" s="223"/>
      <c r="GVT7" s="223"/>
      <c r="GVU7" s="223"/>
      <c r="GVV7" s="223"/>
      <c r="GVW7" s="223"/>
      <c r="GVX7" s="223"/>
      <c r="GVY7" s="223"/>
      <c r="GVZ7" s="223"/>
      <c r="GWA7" s="223"/>
      <c r="GWB7" s="223"/>
      <c r="GWC7" s="223"/>
      <c r="GWD7" s="223"/>
      <c r="GWE7" s="223"/>
      <c r="GWF7" s="223"/>
      <c r="GWG7" s="223"/>
      <c r="GWH7" s="223"/>
      <c r="GWI7" s="223"/>
      <c r="GWJ7" s="223"/>
      <c r="GWK7" s="223"/>
      <c r="GWL7" s="223"/>
      <c r="GWM7" s="223"/>
      <c r="GWN7" s="223"/>
      <c r="GWO7" s="223"/>
      <c r="GWP7" s="223"/>
      <c r="GWQ7" s="223"/>
      <c r="GWR7" s="223"/>
      <c r="GWS7" s="223"/>
      <c r="GWT7" s="223"/>
      <c r="GWU7" s="223"/>
      <c r="GWV7" s="223"/>
      <c r="GWW7" s="223"/>
      <c r="GWX7" s="223"/>
      <c r="GWY7" s="223"/>
      <c r="GWZ7" s="223"/>
      <c r="GXA7" s="223"/>
      <c r="GXB7" s="223"/>
      <c r="GXC7" s="223"/>
      <c r="GXD7" s="223"/>
      <c r="GXE7" s="223"/>
      <c r="GXF7" s="223"/>
      <c r="GXG7" s="223"/>
      <c r="GXH7" s="223"/>
      <c r="GXI7" s="223"/>
      <c r="GXJ7" s="223"/>
      <c r="GXK7" s="223"/>
      <c r="GXL7" s="223"/>
      <c r="GXM7" s="223"/>
      <c r="GXN7" s="223"/>
      <c r="GXO7" s="223"/>
      <c r="GXP7" s="223"/>
      <c r="GXQ7" s="223"/>
      <c r="GXR7" s="223"/>
      <c r="GXS7" s="223"/>
      <c r="GXT7" s="223"/>
      <c r="GXU7" s="223"/>
      <c r="GXV7" s="223"/>
      <c r="GXW7" s="223"/>
      <c r="GXX7" s="223"/>
      <c r="GXY7" s="223"/>
      <c r="GXZ7" s="223"/>
      <c r="GYA7" s="223"/>
      <c r="GYB7" s="223"/>
      <c r="GYC7" s="223"/>
      <c r="GYD7" s="223"/>
      <c r="GYE7" s="223"/>
      <c r="GYF7" s="223"/>
      <c r="GYG7" s="223"/>
      <c r="GYH7" s="223"/>
      <c r="GYI7" s="223"/>
      <c r="GYJ7" s="223"/>
      <c r="GYK7" s="223"/>
      <c r="GYL7" s="223"/>
      <c r="GYM7" s="223"/>
      <c r="GYN7" s="223"/>
      <c r="GYO7" s="223"/>
      <c r="GYP7" s="223"/>
      <c r="GYQ7" s="223"/>
      <c r="GYR7" s="223"/>
      <c r="GYS7" s="223"/>
      <c r="GYT7" s="223"/>
      <c r="GYU7" s="223"/>
      <c r="GYV7" s="223"/>
      <c r="GYW7" s="223"/>
      <c r="GYX7" s="223"/>
      <c r="GYY7" s="223"/>
      <c r="GYZ7" s="223"/>
      <c r="GZA7" s="223"/>
      <c r="GZB7" s="223"/>
      <c r="GZC7" s="223"/>
      <c r="GZD7" s="223"/>
      <c r="GZE7" s="223"/>
      <c r="GZF7" s="223"/>
      <c r="GZG7" s="223"/>
      <c r="GZH7" s="223"/>
      <c r="GZI7" s="223"/>
      <c r="GZJ7" s="223"/>
      <c r="GZK7" s="223"/>
      <c r="GZL7" s="223"/>
      <c r="GZM7" s="223"/>
      <c r="GZN7" s="223"/>
      <c r="GZO7" s="223"/>
      <c r="GZP7" s="223"/>
      <c r="GZQ7" s="223"/>
      <c r="GZR7" s="223"/>
      <c r="GZS7" s="223"/>
      <c r="GZT7" s="223"/>
      <c r="GZU7" s="223"/>
      <c r="GZV7" s="223"/>
      <c r="GZW7" s="223"/>
      <c r="GZX7" s="223"/>
      <c r="GZY7" s="223"/>
      <c r="GZZ7" s="223"/>
      <c r="HAA7" s="223"/>
      <c r="HAB7" s="223"/>
      <c r="HAC7" s="223"/>
      <c r="HAD7" s="223"/>
      <c r="HAE7" s="223"/>
      <c r="HAF7" s="223"/>
      <c r="HAG7" s="223"/>
      <c r="HAH7" s="223"/>
      <c r="HAI7" s="223"/>
      <c r="HAJ7" s="223"/>
      <c r="HAK7" s="223"/>
      <c r="HAL7" s="223"/>
      <c r="HAM7" s="223"/>
      <c r="HAN7" s="223"/>
      <c r="HAO7" s="223"/>
      <c r="HAP7" s="223"/>
      <c r="HAQ7" s="223"/>
      <c r="HAR7" s="223"/>
      <c r="HAS7" s="223"/>
      <c r="HAT7" s="223"/>
      <c r="HAU7" s="223"/>
      <c r="HAV7" s="223"/>
      <c r="HAW7" s="223"/>
      <c r="HAX7" s="223"/>
      <c r="HAY7" s="223"/>
      <c r="HAZ7" s="223"/>
      <c r="HBA7" s="223"/>
      <c r="HBB7" s="223"/>
      <c r="HBC7" s="223"/>
      <c r="HBD7" s="223"/>
      <c r="HBE7" s="223"/>
      <c r="HBF7" s="223"/>
      <c r="HBG7" s="223"/>
      <c r="HBH7" s="223"/>
      <c r="HBI7" s="223"/>
      <c r="HBJ7" s="223"/>
      <c r="HBK7" s="223"/>
      <c r="HBL7" s="223"/>
      <c r="HBM7" s="223"/>
      <c r="HBN7" s="223"/>
      <c r="HBO7" s="223"/>
      <c r="HBP7" s="223"/>
      <c r="HBQ7" s="223"/>
      <c r="HBR7" s="223"/>
      <c r="HBS7" s="223"/>
      <c r="HBT7" s="223"/>
      <c r="HBU7" s="223"/>
      <c r="HBV7" s="223"/>
      <c r="HBW7" s="223"/>
      <c r="HBX7" s="223"/>
      <c r="HBY7" s="223"/>
      <c r="HBZ7" s="223"/>
      <c r="HCA7" s="223"/>
      <c r="HCB7" s="223"/>
      <c r="HCC7" s="223"/>
      <c r="HCD7" s="223"/>
      <c r="HCE7" s="223"/>
      <c r="HCF7" s="223"/>
      <c r="HCG7" s="223"/>
      <c r="HCH7" s="223"/>
      <c r="HCI7" s="223"/>
      <c r="HCJ7" s="223"/>
      <c r="HCK7" s="223"/>
      <c r="HCL7" s="223"/>
      <c r="HCM7" s="223"/>
      <c r="HCN7" s="223"/>
      <c r="HCO7" s="223"/>
      <c r="HCP7" s="223"/>
      <c r="HCQ7" s="223"/>
      <c r="HCR7" s="223"/>
      <c r="HCS7" s="223"/>
      <c r="HCT7" s="223"/>
      <c r="HCU7" s="223"/>
      <c r="HCV7" s="223"/>
      <c r="HCW7" s="223"/>
      <c r="HCX7" s="223"/>
      <c r="HCY7" s="223"/>
      <c r="HCZ7" s="223"/>
      <c r="HDA7" s="223"/>
      <c r="HDB7" s="223"/>
      <c r="HDC7" s="223"/>
      <c r="HDD7" s="223"/>
      <c r="HDE7" s="223"/>
      <c r="HDF7" s="223"/>
      <c r="HDG7" s="223"/>
      <c r="HDH7" s="223"/>
      <c r="HDI7" s="223"/>
      <c r="HDJ7" s="223"/>
      <c r="HDK7" s="223"/>
      <c r="HDL7" s="223"/>
      <c r="HDM7" s="223"/>
      <c r="HDN7" s="223"/>
      <c r="HDO7" s="223"/>
      <c r="HDP7" s="223"/>
      <c r="HDQ7" s="223"/>
      <c r="HDR7" s="223"/>
      <c r="HDS7" s="223"/>
      <c r="HDT7" s="223"/>
      <c r="HDU7" s="223"/>
      <c r="HDV7" s="223"/>
      <c r="HDW7" s="223"/>
      <c r="HDX7" s="223"/>
      <c r="HDY7" s="223"/>
      <c r="HDZ7" s="223"/>
      <c r="HEA7" s="223"/>
      <c r="HEB7" s="223"/>
      <c r="HEC7" s="223"/>
      <c r="HED7" s="223"/>
      <c r="HEE7" s="223"/>
      <c r="HEF7" s="223"/>
      <c r="HEG7" s="223"/>
      <c r="HEH7" s="223"/>
      <c r="HEI7" s="223"/>
      <c r="HEJ7" s="223"/>
      <c r="HEK7" s="223"/>
      <c r="HEL7" s="223"/>
      <c r="HEM7" s="223"/>
      <c r="HEN7" s="223"/>
      <c r="HEO7" s="223"/>
      <c r="HEP7" s="223"/>
      <c r="HEQ7" s="223"/>
      <c r="HER7" s="223"/>
      <c r="HES7" s="223"/>
      <c r="HET7" s="223"/>
      <c r="HEU7" s="223"/>
      <c r="HEV7" s="223"/>
      <c r="HEW7" s="223"/>
      <c r="HEX7" s="223"/>
      <c r="HEY7" s="223"/>
      <c r="HEZ7" s="223"/>
      <c r="HFA7" s="223"/>
      <c r="HFB7" s="223"/>
      <c r="HFC7" s="223"/>
      <c r="HFD7" s="223"/>
      <c r="HFE7" s="223"/>
      <c r="HFF7" s="223"/>
      <c r="HFG7" s="223"/>
      <c r="HFH7" s="223"/>
      <c r="HFI7" s="223"/>
      <c r="HFJ7" s="223"/>
      <c r="HFK7" s="223"/>
      <c r="HFL7" s="223"/>
      <c r="HFM7" s="223"/>
      <c r="HFN7" s="223"/>
      <c r="HFO7" s="223"/>
      <c r="HFP7" s="223"/>
      <c r="HFQ7" s="223"/>
      <c r="HFR7" s="223"/>
      <c r="HFS7" s="223"/>
      <c r="HFT7" s="223"/>
      <c r="HFU7" s="223"/>
      <c r="HFV7" s="223"/>
      <c r="HFW7" s="223"/>
      <c r="HFX7" s="223"/>
      <c r="HFY7" s="223"/>
      <c r="HFZ7" s="223"/>
      <c r="HGA7" s="223"/>
      <c r="HGB7" s="223"/>
      <c r="HGC7" s="223"/>
      <c r="HGD7" s="223"/>
      <c r="HGE7" s="223"/>
      <c r="HGF7" s="223"/>
      <c r="HGG7" s="223"/>
      <c r="HGH7" s="223"/>
      <c r="HGI7" s="223"/>
      <c r="HGJ7" s="223"/>
      <c r="HGK7" s="223"/>
      <c r="HGL7" s="223"/>
      <c r="HGM7" s="223"/>
      <c r="HGN7" s="223"/>
      <c r="HGO7" s="223"/>
      <c r="HGP7" s="223"/>
      <c r="HGQ7" s="223"/>
      <c r="HGR7" s="223"/>
      <c r="HGS7" s="223"/>
      <c r="HGT7" s="223"/>
      <c r="HGU7" s="223"/>
      <c r="HGV7" s="223"/>
      <c r="HGW7" s="223"/>
      <c r="HGX7" s="223"/>
      <c r="HGY7" s="223"/>
      <c r="HGZ7" s="223"/>
      <c r="HHA7" s="223"/>
      <c r="HHB7" s="223"/>
      <c r="HHC7" s="223"/>
      <c r="HHD7" s="223"/>
      <c r="HHE7" s="223"/>
      <c r="HHF7" s="223"/>
      <c r="HHG7" s="223"/>
      <c r="HHH7" s="223"/>
      <c r="HHI7" s="223"/>
      <c r="HHJ7" s="223"/>
      <c r="HHK7" s="223"/>
      <c r="HHL7" s="223"/>
      <c r="HHM7" s="223"/>
      <c r="HHN7" s="223"/>
      <c r="HHO7" s="223"/>
      <c r="HHP7" s="223"/>
      <c r="HHQ7" s="223"/>
      <c r="HHR7" s="223"/>
      <c r="HHS7" s="223"/>
      <c r="HHT7" s="223"/>
      <c r="HHU7" s="223"/>
      <c r="HHV7" s="223"/>
      <c r="HHW7" s="223"/>
      <c r="HHX7" s="223"/>
      <c r="HHY7" s="223"/>
      <c r="HHZ7" s="223"/>
      <c r="HIA7" s="223"/>
      <c r="HIB7" s="223"/>
      <c r="HIC7" s="223"/>
      <c r="HID7" s="223"/>
      <c r="HIE7" s="223"/>
      <c r="HIF7" s="223"/>
      <c r="HIG7" s="223"/>
      <c r="HIH7" s="223"/>
      <c r="HII7" s="223"/>
      <c r="HIJ7" s="223"/>
      <c r="HIK7" s="223"/>
      <c r="HIL7" s="223"/>
      <c r="HIM7" s="223"/>
      <c r="HIN7" s="223"/>
      <c r="HIO7" s="223"/>
      <c r="HIP7" s="223"/>
      <c r="HIQ7" s="223"/>
      <c r="HIR7" s="223"/>
      <c r="HIS7" s="223"/>
      <c r="HIT7" s="223"/>
      <c r="HIU7" s="223"/>
      <c r="HIV7" s="223"/>
      <c r="HIW7" s="223"/>
      <c r="HIX7" s="223"/>
      <c r="HIY7" s="223"/>
      <c r="HIZ7" s="223"/>
      <c r="HJA7" s="223"/>
      <c r="HJB7" s="223"/>
      <c r="HJC7" s="223"/>
      <c r="HJD7" s="223"/>
      <c r="HJE7" s="223"/>
      <c r="HJF7" s="223"/>
      <c r="HJG7" s="223"/>
      <c r="HJH7" s="223"/>
      <c r="HJI7" s="223"/>
      <c r="HJJ7" s="223"/>
      <c r="HJK7" s="223"/>
      <c r="HJL7" s="223"/>
      <c r="HJM7" s="223"/>
      <c r="HJN7" s="223"/>
      <c r="HJO7" s="223"/>
      <c r="HJP7" s="223"/>
      <c r="HJQ7" s="223"/>
      <c r="HJR7" s="223"/>
      <c r="HJS7" s="223"/>
      <c r="HJT7" s="223"/>
      <c r="HJU7" s="223"/>
      <c r="HJV7" s="223"/>
      <c r="HJW7" s="223"/>
      <c r="HJX7" s="223"/>
      <c r="HJY7" s="223"/>
      <c r="HJZ7" s="223"/>
      <c r="HKA7" s="223"/>
      <c r="HKB7" s="223"/>
      <c r="HKC7" s="223"/>
      <c r="HKD7" s="223"/>
      <c r="HKE7" s="223"/>
      <c r="HKF7" s="223"/>
      <c r="HKG7" s="223"/>
      <c r="HKH7" s="223"/>
      <c r="HKI7" s="223"/>
      <c r="HKJ7" s="223"/>
      <c r="HKK7" s="223"/>
      <c r="HKL7" s="223"/>
      <c r="HKM7" s="223"/>
      <c r="HKN7" s="223"/>
      <c r="HKO7" s="223"/>
      <c r="HKP7" s="223"/>
      <c r="HKQ7" s="223"/>
      <c r="HKR7" s="223"/>
      <c r="HKS7" s="223"/>
      <c r="HKT7" s="223"/>
      <c r="HKU7" s="223"/>
      <c r="HKV7" s="223"/>
      <c r="HKW7" s="223"/>
      <c r="HKX7" s="223"/>
      <c r="HKY7" s="223"/>
      <c r="HKZ7" s="223"/>
      <c r="HLA7" s="223"/>
      <c r="HLB7" s="223"/>
      <c r="HLC7" s="223"/>
      <c r="HLD7" s="223"/>
      <c r="HLE7" s="223"/>
      <c r="HLF7" s="223"/>
      <c r="HLG7" s="223"/>
      <c r="HLH7" s="223"/>
      <c r="HLI7" s="223"/>
      <c r="HLJ7" s="223"/>
      <c r="HLK7" s="223"/>
      <c r="HLL7" s="223"/>
      <c r="HLM7" s="223"/>
      <c r="HLN7" s="223"/>
      <c r="HLO7" s="223"/>
      <c r="HLP7" s="223"/>
      <c r="HLQ7" s="223"/>
      <c r="HLR7" s="223"/>
      <c r="HLS7" s="223"/>
      <c r="HLT7" s="223"/>
      <c r="HLU7" s="223"/>
      <c r="HLV7" s="223"/>
      <c r="HLW7" s="223"/>
      <c r="HLX7" s="223"/>
      <c r="HLY7" s="223"/>
      <c r="HLZ7" s="223"/>
      <c r="HMA7" s="223"/>
      <c r="HMB7" s="223"/>
      <c r="HMC7" s="223"/>
      <c r="HMD7" s="223"/>
      <c r="HME7" s="223"/>
      <c r="HMF7" s="223"/>
      <c r="HMG7" s="223"/>
      <c r="HMH7" s="223"/>
      <c r="HMI7" s="223"/>
      <c r="HMJ7" s="223"/>
      <c r="HMK7" s="223"/>
      <c r="HML7" s="223"/>
      <c r="HMM7" s="223"/>
      <c r="HMN7" s="223"/>
      <c r="HMO7" s="223"/>
      <c r="HMP7" s="223"/>
      <c r="HMQ7" s="223"/>
      <c r="HMR7" s="223"/>
      <c r="HMS7" s="223"/>
      <c r="HMT7" s="223"/>
      <c r="HMU7" s="223"/>
      <c r="HMV7" s="223"/>
      <c r="HMW7" s="223"/>
      <c r="HMX7" s="223"/>
      <c r="HMY7" s="223"/>
      <c r="HMZ7" s="223"/>
      <c r="HNA7" s="223"/>
      <c r="HNB7" s="223"/>
      <c r="HNC7" s="223"/>
      <c r="HND7" s="223"/>
      <c r="HNE7" s="223"/>
      <c r="HNF7" s="223"/>
      <c r="HNG7" s="223"/>
      <c r="HNH7" s="223"/>
      <c r="HNI7" s="223"/>
      <c r="HNJ7" s="223"/>
      <c r="HNK7" s="223"/>
      <c r="HNL7" s="223"/>
      <c r="HNM7" s="223"/>
      <c r="HNN7" s="223"/>
      <c r="HNO7" s="223"/>
      <c r="HNP7" s="223"/>
      <c r="HNQ7" s="223"/>
      <c r="HNR7" s="223"/>
      <c r="HNS7" s="223"/>
      <c r="HNT7" s="223"/>
      <c r="HNU7" s="223"/>
      <c r="HNV7" s="223"/>
      <c r="HNW7" s="223"/>
      <c r="HNX7" s="223"/>
      <c r="HNY7" s="223"/>
      <c r="HNZ7" s="223"/>
      <c r="HOA7" s="223"/>
      <c r="HOB7" s="223"/>
      <c r="HOC7" s="223"/>
      <c r="HOD7" s="223"/>
      <c r="HOE7" s="223"/>
      <c r="HOF7" s="223"/>
      <c r="HOG7" s="223"/>
      <c r="HOH7" s="223"/>
      <c r="HOI7" s="223"/>
      <c r="HOJ7" s="223"/>
      <c r="HOK7" s="223"/>
      <c r="HOL7" s="223"/>
      <c r="HOM7" s="223"/>
      <c r="HON7" s="223"/>
      <c r="HOO7" s="223"/>
      <c r="HOP7" s="223"/>
      <c r="HOQ7" s="223"/>
      <c r="HOR7" s="223"/>
      <c r="HOS7" s="223"/>
      <c r="HOT7" s="223"/>
      <c r="HOU7" s="223"/>
      <c r="HOV7" s="223"/>
      <c r="HOW7" s="223"/>
      <c r="HOX7" s="223"/>
      <c r="HOY7" s="223"/>
      <c r="HOZ7" s="223"/>
      <c r="HPA7" s="223"/>
      <c r="HPB7" s="223"/>
      <c r="HPC7" s="223"/>
      <c r="HPD7" s="223"/>
      <c r="HPE7" s="223"/>
      <c r="HPF7" s="223"/>
      <c r="HPG7" s="223"/>
      <c r="HPH7" s="223"/>
      <c r="HPI7" s="223"/>
      <c r="HPJ7" s="223"/>
      <c r="HPK7" s="223"/>
      <c r="HPL7" s="223"/>
      <c r="HPM7" s="223"/>
      <c r="HPN7" s="223"/>
      <c r="HPO7" s="223"/>
      <c r="HPP7" s="223"/>
      <c r="HPQ7" s="223"/>
      <c r="HPR7" s="223"/>
      <c r="HPS7" s="223"/>
      <c r="HPT7" s="223"/>
      <c r="HPU7" s="223"/>
      <c r="HPV7" s="223"/>
      <c r="HPW7" s="223"/>
      <c r="HPX7" s="223"/>
      <c r="HPY7" s="223"/>
      <c r="HPZ7" s="223"/>
      <c r="HQA7" s="223"/>
      <c r="HQB7" s="223"/>
      <c r="HQC7" s="223"/>
      <c r="HQD7" s="223"/>
      <c r="HQE7" s="223"/>
      <c r="HQF7" s="223"/>
      <c r="HQG7" s="223"/>
      <c r="HQH7" s="223"/>
      <c r="HQI7" s="223"/>
      <c r="HQJ7" s="223"/>
      <c r="HQK7" s="223"/>
      <c r="HQL7" s="223"/>
      <c r="HQM7" s="223"/>
      <c r="HQN7" s="223"/>
      <c r="HQO7" s="223"/>
      <c r="HQP7" s="223"/>
      <c r="HQQ7" s="223"/>
      <c r="HQR7" s="223"/>
      <c r="HQS7" s="223"/>
      <c r="HQT7" s="223"/>
      <c r="HQU7" s="223"/>
      <c r="HQV7" s="223"/>
      <c r="HQW7" s="223"/>
      <c r="HQX7" s="223"/>
      <c r="HQY7" s="223"/>
      <c r="HQZ7" s="223"/>
      <c r="HRA7" s="223"/>
      <c r="HRB7" s="223"/>
      <c r="HRC7" s="223"/>
      <c r="HRD7" s="223"/>
      <c r="HRE7" s="223"/>
      <c r="HRF7" s="223"/>
      <c r="HRG7" s="223"/>
      <c r="HRH7" s="223"/>
      <c r="HRI7" s="223"/>
      <c r="HRJ7" s="223"/>
      <c r="HRK7" s="223"/>
      <c r="HRL7" s="223"/>
      <c r="HRM7" s="223"/>
      <c r="HRN7" s="223"/>
      <c r="HRO7" s="223"/>
      <c r="HRP7" s="223"/>
      <c r="HRQ7" s="223"/>
      <c r="HRR7" s="223"/>
      <c r="HRS7" s="223"/>
      <c r="HRT7" s="223"/>
      <c r="HRU7" s="223"/>
      <c r="HRV7" s="223"/>
      <c r="HRW7" s="223"/>
      <c r="HRX7" s="223"/>
      <c r="HRY7" s="223"/>
      <c r="HRZ7" s="223"/>
      <c r="HSA7" s="223"/>
      <c r="HSB7" s="223"/>
      <c r="HSC7" s="223"/>
      <c r="HSD7" s="223"/>
      <c r="HSE7" s="223"/>
      <c r="HSF7" s="223"/>
      <c r="HSG7" s="223"/>
      <c r="HSH7" s="223"/>
      <c r="HSI7" s="223"/>
      <c r="HSJ7" s="223"/>
      <c r="HSK7" s="223"/>
      <c r="HSL7" s="223"/>
      <c r="HSM7" s="223"/>
      <c r="HSN7" s="223"/>
      <c r="HSO7" s="223"/>
      <c r="HSP7" s="223"/>
      <c r="HSQ7" s="223"/>
      <c r="HSR7" s="223"/>
      <c r="HSS7" s="223"/>
      <c r="HST7" s="223"/>
      <c r="HSU7" s="223"/>
      <c r="HSV7" s="223"/>
      <c r="HSW7" s="223"/>
      <c r="HSX7" s="223"/>
      <c r="HSY7" s="223"/>
      <c r="HSZ7" s="223"/>
      <c r="HTA7" s="223"/>
      <c r="HTB7" s="223"/>
      <c r="HTC7" s="223"/>
      <c r="HTD7" s="223"/>
      <c r="HTE7" s="223"/>
      <c r="HTF7" s="223"/>
      <c r="HTG7" s="223"/>
      <c r="HTH7" s="223"/>
      <c r="HTI7" s="223"/>
      <c r="HTJ7" s="223"/>
      <c r="HTK7" s="223"/>
      <c r="HTL7" s="223"/>
      <c r="HTM7" s="223"/>
      <c r="HTN7" s="223"/>
      <c r="HTO7" s="223"/>
      <c r="HTP7" s="223"/>
      <c r="HTQ7" s="223"/>
      <c r="HTR7" s="223"/>
      <c r="HTS7" s="223"/>
      <c r="HTT7" s="223"/>
      <c r="HTU7" s="223"/>
      <c r="HTV7" s="223"/>
      <c r="HTW7" s="223"/>
      <c r="HTX7" s="223"/>
      <c r="HTY7" s="223"/>
      <c r="HTZ7" s="223"/>
      <c r="HUA7" s="223"/>
      <c r="HUB7" s="223"/>
      <c r="HUC7" s="223"/>
      <c r="HUD7" s="223"/>
      <c r="HUE7" s="223"/>
      <c r="HUF7" s="223"/>
      <c r="HUG7" s="223"/>
      <c r="HUH7" s="223"/>
      <c r="HUI7" s="223"/>
      <c r="HUJ7" s="223"/>
      <c r="HUK7" s="223"/>
      <c r="HUL7" s="223"/>
      <c r="HUM7" s="223"/>
      <c r="HUN7" s="223"/>
      <c r="HUO7" s="223"/>
      <c r="HUP7" s="223"/>
      <c r="HUQ7" s="223"/>
      <c r="HUR7" s="223"/>
      <c r="HUS7" s="223"/>
      <c r="HUT7" s="223"/>
      <c r="HUU7" s="223"/>
      <c r="HUV7" s="223"/>
      <c r="HUW7" s="223"/>
      <c r="HUX7" s="223"/>
      <c r="HUY7" s="223"/>
      <c r="HUZ7" s="223"/>
      <c r="HVA7" s="223"/>
      <c r="HVB7" s="223"/>
      <c r="HVC7" s="223"/>
      <c r="HVD7" s="223"/>
      <c r="HVE7" s="223"/>
      <c r="HVF7" s="223"/>
      <c r="HVG7" s="223"/>
      <c r="HVH7" s="223"/>
      <c r="HVI7" s="223"/>
      <c r="HVJ7" s="223"/>
      <c r="HVK7" s="223"/>
      <c r="HVL7" s="223"/>
      <c r="HVM7" s="223"/>
      <c r="HVN7" s="223"/>
      <c r="HVO7" s="223"/>
      <c r="HVP7" s="223"/>
      <c r="HVQ7" s="223"/>
      <c r="HVR7" s="223"/>
      <c r="HVS7" s="223"/>
      <c r="HVT7" s="223"/>
      <c r="HVU7" s="223"/>
      <c r="HVV7" s="223"/>
      <c r="HVW7" s="223"/>
      <c r="HVX7" s="223"/>
      <c r="HVY7" s="223"/>
      <c r="HVZ7" s="223"/>
      <c r="HWA7" s="223"/>
      <c r="HWB7" s="223"/>
      <c r="HWC7" s="223"/>
      <c r="HWD7" s="223"/>
      <c r="HWE7" s="223"/>
      <c r="HWF7" s="223"/>
      <c r="HWG7" s="223"/>
      <c r="HWH7" s="223"/>
      <c r="HWI7" s="223"/>
      <c r="HWJ7" s="223"/>
      <c r="HWK7" s="223"/>
      <c r="HWL7" s="223"/>
      <c r="HWM7" s="223"/>
      <c r="HWN7" s="223"/>
      <c r="HWO7" s="223"/>
      <c r="HWP7" s="223"/>
      <c r="HWQ7" s="223"/>
      <c r="HWR7" s="223"/>
      <c r="HWS7" s="223"/>
      <c r="HWT7" s="223"/>
      <c r="HWU7" s="223"/>
      <c r="HWV7" s="223"/>
      <c r="HWW7" s="223"/>
      <c r="HWX7" s="223"/>
      <c r="HWY7" s="223"/>
      <c r="HWZ7" s="223"/>
      <c r="HXA7" s="223"/>
      <c r="HXB7" s="223"/>
      <c r="HXC7" s="223"/>
      <c r="HXD7" s="223"/>
      <c r="HXE7" s="223"/>
      <c r="HXF7" s="223"/>
      <c r="HXG7" s="223"/>
      <c r="HXH7" s="223"/>
      <c r="HXI7" s="223"/>
      <c r="HXJ7" s="223"/>
      <c r="HXK7" s="223"/>
      <c r="HXL7" s="223"/>
      <c r="HXM7" s="223"/>
      <c r="HXN7" s="223"/>
      <c r="HXO7" s="223"/>
      <c r="HXP7" s="223"/>
      <c r="HXQ7" s="223"/>
      <c r="HXR7" s="223"/>
      <c r="HXS7" s="223"/>
      <c r="HXT7" s="223"/>
      <c r="HXU7" s="223"/>
      <c r="HXV7" s="223"/>
      <c r="HXW7" s="223"/>
      <c r="HXX7" s="223"/>
      <c r="HXY7" s="223"/>
      <c r="HXZ7" s="223"/>
      <c r="HYA7" s="223"/>
      <c r="HYB7" s="223"/>
      <c r="HYC7" s="223"/>
      <c r="HYD7" s="223"/>
      <c r="HYE7" s="223"/>
      <c r="HYF7" s="223"/>
      <c r="HYG7" s="223"/>
      <c r="HYH7" s="223"/>
      <c r="HYI7" s="223"/>
      <c r="HYJ7" s="223"/>
      <c r="HYK7" s="223"/>
      <c r="HYL7" s="223"/>
      <c r="HYM7" s="223"/>
      <c r="HYN7" s="223"/>
      <c r="HYO7" s="223"/>
      <c r="HYP7" s="223"/>
      <c r="HYQ7" s="223"/>
      <c r="HYR7" s="223"/>
      <c r="HYS7" s="223"/>
      <c r="HYT7" s="223"/>
      <c r="HYU7" s="223"/>
      <c r="HYV7" s="223"/>
      <c r="HYW7" s="223"/>
      <c r="HYX7" s="223"/>
      <c r="HYY7" s="223"/>
      <c r="HYZ7" s="223"/>
      <c r="HZA7" s="223"/>
      <c r="HZB7" s="223"/>
      <c r="HZC7" s="223"/>
      <c r="HZD7" s="223"/>
      <c r="HZE7" s="223"/>
      <c r="HZF7" s="223"/>
      <c r="HZG7" s="223"/>
      <c r="HZH7" s="223"/>
      <c r="HZI7" s="223"/>
      <c r="HZJ7" s="223"/>
      <c r="HZK7" s="223"/>
      <c r="HZL7" s="223"/>
      <c r="HZM7" s="223"/>
      <c r="HZN7" s="223"/>
      <c r="HZO7" s="223"/>
      <c r="HZP7" s="223"/>
      <c r="HZQ7" s="223"/>
      <c r="HZR7" s="223"/>
      <c r="HZS7" s="223"/>
      <c r="HZT7" s="223"/>
      <c r="HZU7" s="223"/>
      <c r="HZV7" s="223"/>
      <c r="HZW7" s="223"/>
      <c r="HZX7" s="223"/>
      <c r="HZY7" s="223"/>
      <c r="HZZ7" s="223"/>
      <c r="IAA7" s="223"/>
      <c r="IAB7" s="223"/>
      <c r="IAC7" s="223"/>
      <c r="IAD7" s="223"/>
      <c r="IAE7" s="223"/>
      <c r="IAF7" s="223"/>
      <c r="IAG7" s="223"/>
      <c r="IAH7" s="223"/>
      <c r="IAI7" s="223"/>
      <c r="IAJ7" s="223"/>
      <c r="IAK7" s="223"/>
      <c r="IAL7" s="223"/>
      <c r="IAM7" s="223"/>
      <c r="IAN7" s="223"/>
      <c r="IAO7" s="223"/>
      <c r="IAP7" s="223"/>
      <c r="IAQ7" s="223"/>
      <c r="IAR7" s="223"/>
      <c r="IAS7" s="223"/>
      <c r="IAT7" s="223"/>
      <c r="IAU7" s="223"/>
      <c r="IAV7" s="223"/>
      <c r="IAW7" s="223"/>
      <c r="IAX7" s="223"/>
      <c r="IAY7" s="223"/>
      <c r="IAZ7" s="223"/>
      <c r="IBA7" s="223"/>
      <c r="IBB7" s="223"/>
      <c r="IBC7" s="223"/>
      <c r="IBD7" s="223"/>
      <c r="IBE7" s="223"/>
      <c r="IBF7" s="223"/>
      <c r="IBG7" s="223"/>
      <c r="IBH7" s="223"/>
      <c r="IBI7" s="223"/>
      <c r="IBJ7" s="223"/>
      <c r="IBK7" s="223"/>
      <c r="IBL7" s="223"/>
      <c r="IBM7" s="223"/>
      <c r="IBN7" s="223"/>
      <c r="IBO7" s="223"/>
      <c r="IBP7" s="223"/>
      <c r="IBQ7" s="223"/>
      <c r="IBR7" s="223"/>
      <c r="IBS7" s="223"/>
      <c r="IBT7" s="223"/>
      <c r="IBU7" s="223"/>
      <c r="IBV7" s="223"/>
      <c r="IBW7" s="223"/>
      <c r="IBX7" s="223"/>
      <c r="IBY7" s="223"/>
      <c r="IBZ7" s="223"/>
      <c r="ICA7" s="223"/>
      <c r="ICB7" s="223"/>
      <c r="ICC7" s="223"/>
      <c r="ICD7" s="223"/>
      <c r="ICE7" s="223"/>
      <c r="ICF7" s="223"/>
      <c r="ICG7" s="223"/>
      <c r="ICH7" s="223"/>
      <c r="ICI7" s="223"/>
      <c r="ICJ7" s="223"/>
      <c r="ICK7" s="223"/>
      <c r="ICL7" s="223"/>
      <c r="ICM7" s="223"/>
      <c r="ICN7" s="223"/>
      <c r="ICO7" s="223"/>
      <c r="ICP7" s="223"/>
      <c r="ICQ7" s="223"/>
      <c r="ICR7" s="223"/>
      <c r="ICS7" s="223"/>
      <c r="ICT7" s="223"/>
      <c r="ICU7" s="223"/>
      <c r="ICV7" s="223"/>
      <c r="ICW7" s="223"/>
      <c r="ICX7" s="223"/>
      <c r="ICY7" s="223"/>
      <c r="ICZ7" s="223"/>
      <c r="IDA7" s="223"/>
      <c r="IDB7" s="223"/>
      <c r="IDC7" s="223"/>
      <c r="IDD7" s="223"/>
      <c r="IDE7" s="223"/>
      <c r="IDF7" s="223"/>
      <c r="IDG7" s="223"/>
      <c r="IDH7" s="223"/>
      <c r="IDI7" s="223"/>
      <c r="IDJ7" s="223"/>
      <c r="IDK7" s="223"/>
      <c r="IDL7" s="223"/>
      <c r="IDM7" s="223"/>
      <c r="IDN7" s="223"/>
      <c r="IDO7" s="223"/>
      <c r="IDP7" s="223"/>
      <c r="IDQ7" s="223"/>
      <c r="IDR7" s="223"/>
      <c r="IDS7" s="223"/>
      <c r="IDT7" s="223"/>
      <c r="IDU7" s="223"/>
      <c r="IDV7" s="223"/>
      <c r="IDW7" s="223"/>
      <c r="IDX7" s="223"/>
      <c r="IDY7" s="223"/>
      <c r="IDZ7" s="223"/>
      <c r="IEA7" s="223"/>
      <c r="IEB7" s="223"/>
      <c r="IEC7" s="223"/>
      <c r="IED7" s="223"/>
      <c r="IEE7" s="223"/>
      <c r="IEF7" s="223"/>
      <c r="IEG7" s="223"/>
      <c r="IEH7" s="223"/>
      <c r="IEI7" s="223"/>
      <c r="IEJ7" s="223"/>
      <c r="IEK7" s="223"/>
      <c r="IEL7" s="223"/>
      <c r="IEM7" s="223"/>
      <c r="IEN7" s="223"/>
      <c r="IEO7" s="223"/>
      <c r="IEP7" s="223"/>
      <c r="IEQ7" s="223"/>
      <c r="IER7" s="223"/>
      <c r="IES7" s="223"/>
      <c r="IET7" s="223"/>
      <c r="IEU7" s="223"/>
      <c r="IEV7" s="223"/>
      <c r="IEW7" s="223"/>
      <c r="IEX7" s="223"/>
      <c r="IEY7" s="223"/>
      <c r="IEZ7" s="223"/>
      <c r="IFA7" s="223"/>
      <c r="IFB7" s="223"/>
      <c r="IFC7" s="223"/>
      <c r="IFD7" s="223"/>
      <c r="IFE7" s="223"/>
      <c r="IFF7" s="223"/>
      <c r="IFG7" s="223"/>
      <c r="IFH7" s="223"/>
      <c r="IFI7" s="223"/>
      <c r="IFJ7" s="223"/>
      <c r="IFK7" s="223"/>
      <c r="IFL7" s="223"/>
      <c r="IFM7" s="223"/>
      <c r="IFN7" s="223"/>
      <c r="IFO7" s="223"/>
      <c r="IFP7" s="223"/>
      <c r="IFQ7" s="223"/>
      <c r="IFR7" s="223"/>
      <c r="IFS7" s="223"/>
      <c r="IFT7" s="223"/>
      <c r="IFU7" s="223"/>
      <c r="IFV7" s="223"/>
      <c r="IFW7" s="223"/>
      <c r="IFX7" s="223"/>
      <c r="IFY7" s="223"/>
      <c r="IFZ7" s="223"/>
      <c r="IGA7" s="223"/>
      <c r="IGB7" s="223"/>
      <c r="IGC7" s="223"/>
      <c r="IGD7" s="223"/>
      <c r="IGE7" s="223"/>
      <c r="IGF7" s="223"/>
      <c r="IGG7" s="223"/>
      <c r="IGH7" s="223"/>
      <c r="IGI7" s="223"/>
      <c r="IGJ7" s="223"/>
      <c r="IGK7" s="223"/>
      <c r="IGL7" s="223"/>
      <c r="IGM7" s="223"/>
      <c r="IGN7" s="223"/>
      <c r="IGO7" s="223"/>
      <c r="IGP7" s="223"/>
      <c r="IGQ7" s="223"/>
      <c r="IGR7" s="223"/>
      <c r="IGS7" s="223"/>
      <c r="IGT7" s="223"/>
      <c r="IGU7" s="223"/>
      <c r="IGV7" s="223"/>
      <c r="IGW7" s="223"/>
      <c r="IGX7" s="223"/>
      <c r="IGY7" s="223"/>
      <c r="IGZ7" s="223"/>
      <c r="IHA7" s="223"/>
      <c r="IHB7" s="223"/>
      <c r="IHC7" s="223"/>
      <c r="IHD7" s="223"/>
      <c r="IHE7" s="223"/>
      <c r="IHF7" s="223"/>
      <c r="IHG7" s="223"/>
      <c r="IHH7" s="223"/>
      <c r="IHI7" s="223"/>
      <c r="IHJ7" s="223"/>
      <c r="IHK7" s="223"/>
      <c r="IHL7" s="223"/>
      <c r="IHM7" s="223"/>
      <c r="IHN7" s="223"/>
      <c r="IHO7" s="223"/>
      <c r="IHP7" s="223"/>
      <c r="IHQ7" s="223"/>
      <c r="IHR7" s="223"/>
      <c r="IHS7" s="223"/>
      <c r="IHT7" s="223"/>
      <c r="IHU7" s="223"/>
      <c r="IHV7" s="223"/>
      <c r="IHW7" s="223"/>
      <c r="IHX7" s="223"/>
      <c r="IHY7" s="223"/>
      <c r="IHZ7" s="223"/>
      <c r="IIA7" s="223"/>
      <c r="IIB7" s="223"/>
      <c r="IIC7" s="223"/>
      <c r="IID7" s="223"/>
      <c r="IIE7" s="223"/>
      <c r="IIF7" s="223"/>
      <c r="IIG7" s="223"/>
      <c r="IIH7" s="223"/>
      <c r="III7" s="223"/>
      <c r="IIJ7" s="223"/>
      <c r="IIK7" s="223"/>
      <c r="IIL7" s="223"/>
      <c r="IIM7" s="223"/>
      <c r="IIN7" s="223"/>
      <c r="IIO7" s="223"/>
      <c r="IIP7" s="223"/>
      <c r="IIQ7" s="223"/>
      <c r="IIR7" s="223"/>
      <c r="IIS7" s="223"/>
      <c r="IIT7" s="223"/>
      <c r="IIU7" s="223"/>
      <c r="IIV7" s="223"/>
      <c r="IIW7" s="223"/>
      <c r="IIX7" s="223"/>
      <c r="IIY7" s="223"/>
      <c r="IIZ7" s="223"/>
      <c r="IJA7" s="223"/>
      <c r="IJB7" s="223"/>
      <c r="IJC7" s="223"/>
      <c r="IJD7" s="223"/>
      <c r="IJE7" s="223"/>
      <c r="IJF7" s="223"/>
      <c r="IJG7" s="223"/>
      <c r="IJH7" s="223"/>
      <c r="IJI7" s="223"/>
      <c r="IJJ7" s="223"/>
      <c r="IJK7" s="223"/>
      <c r="IJL7" s="223"/>
      <c r="IJM7" s="223"/>
      <c r="IJN7" s="223"/>
      <c r="IJO7" s="223"/>
      <c r="IJP7" s="223"/>
      <c r="IJQ7" s="223"/>
      <c r="IJR7" s="223"/>
      <c r="IJS7" s="223"/>
      <c r="IJT7" s="223"/>
      <c r="IJU7" s="223"/>
      <c r="IJV7" s="223"/>
      <c r="IJW7" s="223"/>
      <c r="IJX7" s="223"/>
      <c r="IJY7" s="223"/>
      <c r="IJZ7" s="223"/>
      <c r="IKA7" s="223"/>
      <c r="IKB7" s="223"/>
      <c r="IKC7" s="223"/>
      <c r="IKD7" s="223"/>
      <c r="IKE7" s="223"/>
      <c r="IKF7" s="223"/>
      <c r="IKG7" s="223"/>
      <c r="IKH7" s="223"/>
      <c r="IKI7" s="223"/>
      <c r="IKJ7" s="223"/>
      <c r="IKK7" s="223"/>
      <c r="IKL7" s="223"/>
      <c r="IKM7" s="223"/>
      <c r="IKN7" s="223"/>
      <c r="IKO7" s="223"/>
      <c r="IKP7" s="223"/>
      <c r="IKQ7" s="223"/>
      <c r="IKR7" s="223"/>
      <c r="IKS7" s="223"/>
      <c r="IKT7" s="223"/>
      <c r="IKU7" s="223"/>
      <c r="IKV7" s="223"/>
      <c r="IKW7" s="223"/>
      <c r="IKX7" s="223"/>
      <c r="IKY7" s="223"/>
      <c r="IKZ7" s="223"/>
      <c r="ILA7" s="223"/>
      <c r="ILB7" s="223"/>
      <c r="ILC7" s="223"/>
      <c r="ILD7" s="223"/>
      <c r="ILE7" s="223"/>
      <c r="ILF7" s="223"/>
      <c r="ILG7" s="223"/>
      <c r="ILH7" s="223"/>
      <c r="ILI7" s="223"/>
      <c r="ILJ7" s="223"/>
      <c r="ILK7" s="223"/>
      <c r="ILL7" s="223"/>
      <c r="ILM7" s="223"/>
      <c r="ILN7" s="223"/>
      <c r="ILO7" s="223"/>
      <c r="ILP7" s="223"/>
      <c r="ILQ7" s="223"/>
      <c r="ILR7" s="223"/>
      <c r="ILS7" s="223"/>
      <c r="ILT7" s="223"/>
      <c r="ILU7" s="223"/>
      <c r="ILV7" s="223"/>
      <c r="ILW7" s="223"/>
      <c r="ILX7" s="223"/>
      <c r="ILY7" s="223"/>
      <c r="ILZ7" s="223"/>
      <c r="IMA7" s="223"/>
      <c r="IMB7" s="223"/>
      <c r="IMC7" s="223"/>
      <c r="IMD7" s="223"/>
      <c r="IME7" s="223"/>
      <c r="IMF7" s="223"/>
      <c r="IMG7" s="223"/>
      <c r="IMH7" s="223"/>
      <c r="IMI7" s="223"/>
      <c r="IMJ7" s="223"/>
      <c r="IMK7" s="223"/>
      <c r="IML7" s="223"/>
      <c r="IMM7" s="223"/>
      <c r="IMN7" s="223"/>
      <c r="IMO7" s="223"/>
      <c r="IMP7" s="223"/>
      <c r="IMQ7" s="223"/>
      <c r="IMR7" s="223"/>
      <c r="IMS7" s="223"/>
      <c r="IMT7" s="223"/>
      <c r="IMU7" s="223"/>
      <c r="IMV7" s="223"/>
      <c r="IMW7" s="223"/>
      <c r="IMX7" s="223"/>
      <c r="IMY7" s="223"/>
      <c r="IMZ7" s="223"/>
      <c r="INA7" s="223"/>
      <c r="INB7" s="223"/>
      <c r="INC7" s="223"/>
      <c r="IND7" s="223"/>
      <c r="INE7" s="223"/>
      <c r="INF7" s="223"/>
      <c r="ING7" s="223"/>
      <c r="INH7" s="223"/>
      <c r="INI7" s="223"/>
      <c r="INJ7" s="223"/>
      <c r="INK7" s="223"/>
      <c r="INL7" s="223"/>
      <c r="INM7" s="223"/>
      <c r="INN7" s="223"/>
      <c r="INO7" s="223"/>
      <c r="INP7" s="223"/>
      <c r="INQ7" s="223"/>
      <c r="INR7" s="223"/>
      <c r="INS7" s="223"/>
      <c r="INT7" s="223"/>
      <c r="INU7" s="223"/>
      <c r="INV7" s="223"/>
      <c r="INW7" s="223"/>
      <c r="INX7" s="223"/>
      <c r="INY7" s="223"/>
      <c r="INZ7" s="223"/>
      <c r="IOA7" s="223"/>
      <c r="IOB7" s="223"/>
      <c r="IOC7" s="223"/>
      <c r="IOD7" s="223"/>
      <c r="IOE7" s="223"/>
      <c r="IOF7" s="223"/>
      <c r="IOG7" s="223"/>
      <c r="IOH7" s="223"/>
      <c r="IOI7" s="223"/>
      <c r="IOJ7" s="223"/>
      <c r="IOK7" s="223"/>
      <c r="IOL7" s="223"/>
      <c r="IOM7" s="223"/>
      <c r="ION7" s="223"/>
      <c r="IOO7" s="223"/>
      <c r="IOP7" s="223"/>
      <c r="IOQ7" s="223"/>
      <c r="IOR7" s="223"/>
      <c r="IOS7" s="223"/>
      <c r="IOT7" s="223"/>
      <c r="IOU7" s="223"/>
      <c r="IOV7" s="223"/>
      <c r="IOW7" s="223"/>
      <c r="IOX7" s="223"/>
      <c r="IOY7" s="223"/>
      <c r="IOZ7" s="223"/>
      <c r="IPA7" s="223"/>
      <c r="IPB7" s="223"/>
      <c r="IPC7" s="223"/>
      <c r="IPD7" s="223"/>
      <c r="IPE7" s="223"/>
      <c r="IPF7" s="223"/>
      <c r="IPG7" s="223"/>
      <c r="IPH7" s="223"/>
      <c r="IPI7" s="223"/>
      <c r="IPJ7" s="223"/>
      <c r="IPK7" s="223"/>
      <c r="IPL7" s="223"/>
      <c r="IPM7" s="223"/>
      <c r="IPN7" s="223"/>
      <c r="IPO7" s="223"/>
      <c r="IPP7" s="223"/>
      <c r="IPQ7" s="223"/>
      <c r="IPR7" s="223"/>
      <c r="IPS7" s="223"/>
      <c r="IPT7" s="223"/>
      <c r="IPU7" s="223"/>
      <c r="IPV7" s="223"/>
      <c r="IPW7" s="223"/>
      <c r="IPX7" s="223"/>
      <c r="IPY7" s="223"/>
      <c r="IPZ7" s="223"/>
      <c r="IQA7" s="223"/>
      <c r="IQB7" s="223"/>
      <c r="IQC7" s="223"/>
      <c r="IQD7" s="223"/>
      <c r="IQE7" s="223"/>
      <c r="IQF7" s="223"/>
      <c r="IQG7" s="223"/>
      <c r="IQH7" s="223"/>
      <c r="IQI7" s="223"/>
      <c r="IQJ7" s="223"/>
      <c r="IQK7" s="223"/>
      <c r="IQL7" s="223"/>
      <c r="IQM7" s="223"/>
      <c r="IQN7" s="223"/>
      <c r="IQO7" s="223"/>
      <c r="IQP7" s="223"/>
      <c r="IQQ7" s="223"/>
      <c r="IQR7" s="223"/>
      <c r="IQS7" s="223"/>
      <c r="IQT7" s="223"/>
      <c r="IQU7" s="223"/>
      <c r="IQV7" s="223"/>
      <c r="IQW7" s="223"/>
      <c r="IQX7" s="223"/>
      <c r="IQY7" s="223"/>
      <c r="IQZ7" s="223"/>
      <c r="IRA7" s="223"/>
      <c r="IRB7" s="223"/>
      <c r="IRC7" s="223"/>
      <c r="IRD7" s="223"/>
      <c r="IRE7" s="223"/>
      <c r="IRF7" s="223"/>
      <c r="IRG7" s="223"/>
      <c r="IRH7" s="223"/>
      <c r="IRI7" s="223"/>
      <c r="IRJ7" s="223"/>
      <c r="IRK7" s="223"/>
      <c r="IRL7" s="223"/>
      <c r="IRM7" s="223"/>
      <c r="IRN7" s="223"/>
      <c r="IRO7" s="223"/>
      <c r="IRP7" s="223"/>
      <c r="IRQ7" s="223"/>
      <c r="IRR7" s="223"/>
      <c r="IRS7" s="223"/>
      <c r="IRT7" s="223"/>
      <c r="IRU7" s="223"/>
      <c r="IRV7" s="223"/>
      <c r="IRW7" s="223"/>
      <c r="IRX7" s="223"/>
      <c r="IRY7" s="223"/>
      <c r="IRZ7" s="223"/>
      <c r="ISA7" s="223"/>
      <c r="ISB7" s="223"/>
      <c r="ISC7" s="223"/>
      <c r="ISD7" s="223"/>
      <c r="ISE7" s="223"/>
      <c r="ISF7" s="223"/>
      <c r="ISG7" s="223"/>
      <c r="ISH7" s="223"/>
      <c r="ISI7" s="223"/>
      <c r="ISJ7" s="223"/>
      <c r="ISK7" s="223"/>
      <c r="ISL7" s="223"/>
      <c r="ISM7" s="223"/>
      <c r="ISN7" s="223"/>
      <c r="ISO7" s="223"/>
      <c r="ISP7" s="223"/>
      <c r="ISQ7" s="223"/>
      <c r="ISR7" s="223"/>
      <c r="ISS7" s="223"/>
      <c r="IST7" s="223"/>
      <c r="ISU7" s="223"/>
      <c r="ISV7" s="223"/>
      <c r="ISW7" s="223"/>
      <c r="ISX7" s="223"/>
      <c r="ISY7" s="223"/>
      <c r="ISZ7" s="223"/>
      <c r="ITA7" s="223"/>
      <c r="ITB7" s="223"/>
      <c r="ITC7" s="223"/>
      <c r="ITD7" s="223"/>
      <c r="ITE7" s="223"/>
      <c r="ITF7" s="223"/>
      <c r="ITG7" s="223"/>
      <c r="ITH7" s="223"/>
      <c r="ITI7" s="223"/>
      <c r="ITJ7" s="223"/>
      <c r="ITK7" s="223"/>
      <c r="ITL7" s="223"/>
      <c r="ITM7" s="223"/>
      <c r="ITN7" s="223"/>
      <c r="ITO7" s="223"/>
      <c r="ITP7" s="223"/>
      <c r="ITQ7" s="223"/>
      <c r="ITR7" s="223"/>
      <c r="ITS7" s="223"/>
      <c r="ITT7" s="223"/>
      <c r="ITU7" s="223"/>
      <c r="ITV7" s="223"/>
      <c r="ITW7" s="223"/>
      <c r="ITX7" s="223"/>
      <c r="ITY7" s="223"/>
      <c r="ITZ7" s="223"/>
      <c r="IUA7" s="223"/>
      <c r="IUB7" s="223"/>
      <c r="IUC7" s="223"/>
      <c r="IUD7" s="223"/>
      <c r="IUE7" s="223"/>
      <c r="IUF7" s="223"/>
      <c r="IUG7" s="223"/>
      <c r="IUH7" s="223"/>
      <c r="IUI7" s="223"/>
      <c r="IUJ7" s="223"/>
      <c r="IUK7" s="223"/>
      <c r="IUL7" s="223"/>
      <c r="IUM7" s="223"/>
      <c r="IUN7" s="223"/>
      <c r="IUO7" s="223"/>
      <c r="IUP7" s="223"/>
      <c r="IUQ7" s="223"/>
      <c r="IUR7" s="223"/>
      <c r="IUS7" s="223"/>
      <c r="IUT7" s="223"/>
      <c r="IUU7" s="223"/>
      <c r="IUV7" s="223"/>
      <c r="IUW7" s="223"/>
      <c r="IUX7" s="223"/>
      <c r="IUY7" s="223"/>
      <c r="IUZ7" s="223"/>
      <c r="IVA7" s="223"/>
      <c r="IVB7" s="223"/>
      <c r="IVC7" s="223"/>
      <c r="IVD7" s="223"/>
      <c r="IVE7" s="223"/>
      <c r="IVF7" s="223"/>
      <c r="IVG7" s="223"/>
      <c r="IVH7" s="223"/>
      <c r="IVI7" s="223"/>
      <c r="IVJ7" s="223"/>
      <c r="IVK7" s="223"/>
      <c r="IVL7" s="223"/>
      <c r="IVM7" s="223"/>
      <c r="IVN7" s="223"/>
      <c r="IVO7" s="223"/>
      <c r="IVP7" s="223"/>
      <c r="IVQ7" s="223"/>
      <c r="IVR7" s="223"/>
      <c r="IVS7" s="223"/>
      <c r="IVT7" s="223"/>
      <c r="IVU7" s="223"/>
      <c r="IVV7" s="223"/>
      <c r="IVW7" s="223"/>
      <c r="IVX7" s="223"/>
      <c r="IVY7" s="223"/>
      <c r="IVZ7" s="223"/>
      <c r="IWA7" s="223"/>
      <c r="IWB7" s="223"/>
      <c r="IWC7" s="223"/>
      <c r="IWD7" s="223"/>
      <c r="IWE7" s="223"/>
      <c r="IWF7" s="223"/>
      <c r="IWG7" s="223"/>
      <c r="IWH7" s="223"/>
      <c r="IWI7" s="223"/>
      <c r="IWJ7" s="223"/>
      <c r="IWK7" s="223"/>
      <c r="IWL7" s="223"/>
      <c r="IWM7" s="223"/>
      <c r="IWN7" s="223"/>
      <c r="IWO7" s="223"/>
      <c r="IWP7" s="223"/>
      <c r="IWQ7" s="223"/>
      <c r="IWR7" s="223"/>
      <c r="IWS7" s="223"/>
      <c r="IWT7" s="223"/>
      <c r="IWU7" s="223"/>
      <c r="IWV7" s="223"/>
      <c r="IWW7" s="223"/>
      <c r="IWX7" s="223"/>
      <c r="IWY7" s="223"/>
      <c r="IWZ7" s="223"/>
      <c r="IXA7" s="223"/>
      <c r="IXB7" s="223"/>
      <c r="IXC7" s="223"/>
      <c r="IXD7" s="223"/>
      <c r="IXE7" s="223"/>
      <c r="IXF7" s="223"/>
      <c r="IXG7" s="223"/>
      <c r="IXH7" s="223"/>
      <c r="IXI7" s="223"/>
      <c r="IXJ7" s="223"/>
      <c r="IXK7" s="223"/>
      <c r="IXL7" s="223"/>
      <c r="IXM7" s="223"/>
      <c r="IXN7" s="223"/>
      <c r="IXO7" s="223"/>
      <c r="IXP7" s="223"/>
      <c r="IXQ7" s="223"/>
      <c r="IXR7" s="223"/>
      <c r="IXS7" s="223"/>
      <c r="IXT7" s="223"/>
      <c r="IXU7" s="223"/>
      <c r="IXV7" s="223"/>
      <c r="IXW7" s="223"/>
      <c r="IXX7" s="223"/>
      <c r="IXY7" s="223"/>
      <c r="IXZ7" s="223"/>
      <c r="IYA7" s="223"/>
      <c r="IYB7" s="223"/>
      <c r="IYC7" s="223"/>
      <c r="IYD7" s="223"/>
      <c r="IYE7" s="223"/>
      <c r="IYF7" s="223"/>
      <c r="IYG7" s="223"/>
      <c r="IYH7" s="223"/>
      <c r="IYI7" s="223"/>
      <c r="IYJ7" s="223"/>
      <c r="IYK7" s="223"/>
      <c r="IYL7" s="223"/>
      <c r="IYM7" s="223"/>
      <c r="IYN7" s="223"/>
      <c r="IYO7" s="223"/>
      <c r="IYP7" s="223"/>
      <c r="IYQ7" s="223"/>
      <c r="IYR7" s="223"/>
      <c r="IYS7" s="223"/>
      <c r="IYT7" s="223"/>
      <c r="IYU7" s="223"/>
      <c r="IYV7" s="223"/>
      <c r="IYW7" s="223"/>
      <c r="IYX7" s="223"/>
      <c r="IYY7" s="223"/>
      <c r="IYZ7" s="223"/>
      <c r="IZA7" s="223"/>
      <c r="IZB7" s="223"/>
      <c r="IZC7" s="223"/>
      <c r="IZD7" s="223"/>
      <c r="IZE7" s="223"/>
      <c r="IZF7" s="223"/>
      <c r="IZG7" s="223"/>
      <c r="IZH7" s="223"/>
      <c r="IZI7" s="223"/>
      <c r="IZJ7" s="223"/>
      <c r="IZK7" s="223"/>
      <c r="IZL7" s="223"/>
      <c r="IZM7" s="223"/>
      <c r="IZN7" s="223"/>
      <c r="IZO7" s="223"/>
      <c r="IZP7" s="223"/>
      <c r="IZQ7" s="223"/>
      <c r="IZR7" s="223"/>
      <c r="IZS7" s="223"/>
      <c r="IZT7" s="223"/>
      <c r="IZU7" s="223"/>
      <c r="IZV7" s="223"/>
      <c r="IZW7" s="223"/>
      <c r="IZX7" s="223"/>
      <c r="IZY7" s="223"/>
      <c r="IZZ7" s="223"/>
      <c r="JAA7" s="223"/>
      <c r="JAB7" s="223"/>
      <c r="JAC7" s="223"/>
      <c r="JAD7" s="223"/>
      <c r="JAE7" s="223"/>
      <c r="JAF7" s="223"/>
      <c r="JAG7" s="223"/>
      <c r="JAH7" s="223"/>
      <c r="JAI7" s="223"/>
      <c r="JAJ7" s="223"/>
      <c r="JAK7" s="223"/>
      <c r="JAL7" s="223"/>
      <c r="JAM7" s="223"/>
      <c r="JAN7" s="223"/>
      <c r="JAO7" s="223"/>
      <c r="JAP7" s="223"/>
      <c r="JAQ7" s="223"/>
      <c r="JAR7" s="223"/>
      <c r="JAS7" s="223"/>
      <c r="JAT7" s="223"/>
      <c r="JAU7" s="223"/>
      <c r="JAV7" s="223"/>
      <c r="JAW7" s="223"/>
      <c r="JAX7" s="223"/>
      <c r="JAY7" s="223"/>
      <c r="JAZ7" s="223"/>
      <c r="JBA7" s="223"/>
      <c r="JBB7" s="223"/>
      <c r="JBC7" s="223"/>
      <c r="JBD7" s="223"/>
      <c r="JBE7" s="223"/>
      <c r="JBF7" s="223"/>
      <c r="JBG7" s="223"/>
      <c r="JBH7" s="223"/>
      <c r="JBI7" s="223"/>
      <c r="JBJ7" s="223"/>
      <c r="JBK7" s="223"/>
      <c r="JBL7" s="223"/>
      <c r="JBM7" s="223"/>
      <c r="JBN7" s="223"/>
      <c r="JBO7" s="223"/>
      <c r="JBP7" s="223"/>
      <c r="JBQ7" s="223"/>
      <c r="JBR7" s="223"/>
      <c r="JBS7" s="223"/>
      <c r="JBT7" s="223"/>
      <c r="JBU7" s="223"/>
      <c r="JBV7" s="223"/>
      <c r="JBW7" s="223"/>
      <c r="JBX7" s="223"/>
      <c r="JBY7" s="223"/>
      <c r="JBZ7" s="223"/>
      <c r="JCA7" s="223"/>
      <c r="JCB7" s="223"/>
      <c r="JCC7" s="223"/>
      <c r="JCD7" s="223"/>
      <c r="JCE7" s="223"/>
      <c r="JCF7" s="223"/>
      <c r="JCG7" s="223"/>
      <c r="JCH7" s="223"/>
      <c r="JCI7" s="223"/>
      <c r="JCJ7" s="223"/>
      <c r="JCK7" s="223"/>
      <c r="JCL7" s="223"/>
      <c r="JCM7" s="223"/>
      <c r="JCN7" s="223"/>
      <c r="JCO7" s="223"/>
      <c r="JCP7" s="223"/>
      <c r="JCQ7" s="223"/>
      <c r="JCR7" s="223"/>
      <c r="JCS7" s="223"/>
      <c r="JCT7" s="223"/>
      <c r="JCU7" s="223"/>
      <c r="JCV7" s="223"/>
      <c r="JCW7" s="223"/>
      <c r="JCX7" s="223"/>
      <c r="JCY7" s="223"/>
      <c r="JCZ7" s="223"/>
      <c r="JDA7" s="223"/>
      <c r="JDB7" s="223"/>
      <c r="JDC7" s="223"/>
      <c r="JDD7" s="223"/>
      <c r="JDE7" s="223"/>
      <c r="JDF7" s="223"/>
      <c r="JDG7" s="223"/>
      <c r="JDH7" s="223"/>
      <c r="JDI7" s="223"/>
      <c r="JDJ7" s="223"/>
      <c r="JDK7" s="223"/>
      <c r="JDL7" s="223"/>
      <c r="JDM7" s="223"/>
      <c r="JDN7" s="223"/>
      <c r="JDO7" s="223"/>
      <c r="JDP7" s="223"/>
      <c r="JDQ7" s="223"/>
      <c r="JDR7" s="223"/>
      <c r="JDS7" s="223"/>
      <c r="JDT7" s="223"/>
      <c r="JDU7" s="223"/>
      <c r="JDV7" s="223"/>
      <c r="JDW7" s="223"/>
      <c r="JDX7" s="223"/>
      <c r="JDY7" s="223"/>
      <c r="JDZ7" s="223"/>
      <c r="JEA7" s="223"/>
      <c r="JEB7" s="223"/>
      <c r="JEC7" s="223"/>
      <c r="JED7" s="223"/>
      <c r="JEE7" s="223"/>
      <c r="JEF7" s="223"/>
      <c r="JEG7" s="223"/>
      <c r="JEH7" s="223"/>
      <c r="JEI7" s="223"/>
      <c r="JEJ7" s="223"/>
      <c r="JEK7" s="223"/>
      <c r="JEL7" s="223"/>
      <c r="JEM7" s="223"/>
      <c r="JEN7" s="223"/>
      <c r="JEO7" s="223"/>
      <c r="JEP7" s="223"/>
      <c r="JEQ7" s="223"/>
      <c r="JER7" s="223"/>
      <c r="JES7" s="223"/>
      <c r="JET7" s="223"/>
      <c r="JEU7" s="223"/>
      <c r="JEV7" s="223"/>
      <c r="JEW7" s="223"/>
      <c r="JEX7" s="223"/>
      <c r="JEY7" s="223"/>
      <c r="JEZ7" s="223"/>
      <c r="JFA7" s="223"/>
      <c r="JFB7" s="223"/>
      <c r="JFC7" s="223"/>
      <c r="JFD7" s="223"/>
      <c r="JFE7" s="223"/>
      <c r="JFF7" s="223"/>
      <c r="JFG7" s="223"/>
      <c r="JFH7" s="223"/>
      <c r="JFI7" s="223"/>
      <c r="JFJ7" s="223"/>
      <c r="JFK7" s="223"/>
      <c r="JFL7" s="223"/>
      <c r="JFM7" s="223"/>
      <c r="JFN7" s="223"/>
      <c r="JFO7" s="223"/>
      <c r="JFP7" s="223"/>
      <c r="JFQ7" s="223"/>
      <c r="JFR7" s="223"/>
      <c r="JFS7" s="223"/>
      <c r="JFT7" s="223"/>
      <c r="JFU7" s="223"/>
      <c r="JFV7" s="223"/>
      <c r="JFW7" s="223"/>
      <c r="JFX7" s="223"/>
      <c r="JFY7" s="223"/>
      <c r="JFZ7" s="223"/>
      <c r="JGA7" s="223"/>
      <c r="JGB7" s="223"/>
      <c r="JGC7" s="223"/>
      <c r="JGD7" s="223"/>
      <c r="JGE7" s="223"/>
      <c r="JGF7" s="223"/>
      <c r="JGG7" s="223"/>
      <c r="JGH7" s="223"/>
      <c r="JGI7" s="223"/>
      <c r="JGJ7" s="223"/>
      <c r="JGK7" s="223"/>
      <c r="JGL7" s="223"/>
      <c r="JGM7" s="223"/>
      <c r="JGN7" s="223"/>
      <c r="JGO7" s="223"/>
      <c r="JGP7" s="223"/>
      <c r="JGQ7" s="223"/>
      <c r="JGR7" s="223"/>
      <c r="JGS7" s="223"/>
      <c r="JGT7" s="223"/>
      <c r="JGU7" s="223"/>
      <c r="JGV7" s="223"/>
      <c r="JGW7" s="223"/>
      <c r="JGX7" s="223"/>
      <c r="JGY7" s="223"/>
      <c r="JGZ7" s="223"/>
      <c r="JHA7" s="223"/>
      <c r="JHB7" s="223"/>
      <c r="JHC7" s="223"/>
      <c r="JHD7" s="223"/>
      <c r="JHE7" s="223"/>
      <c r="JHF7" s="223"/>
      <c r="JHG7" s="223"/>
      <c r="JHH7" s="223"/>
      <c r="JHI7" s="223"/>
      <c r="JHJ7" s="223"/>
      <c r="JHK7" s="223"/>
      <c r="JHL7" s="223"/>
      <c r="JHM7" s="223"/>
      <c r="JHN7" s="223"/>
      <c r="JHO7" s="223"/>
      <c r="JHP7" s="223"/>
      <c r="JHQ7" s="223"/>
      <c r="JHR7" s="223"/>
      <c r="JHS7" s="223"/>
      <c r="JHT7" s="223"/>
      <c r="JHU7" s="223"/>
      <c r="JHV7" s="223"/>
      <c r="JHW7" s="223"/>
      <c r="JHX7" s="223"/>
      <c r="JHY7" s="223"/>
      <c r="JHZ7" s="223"/>
      <c r="JIA7" s="223"/>
      <c r="JIB7" s="223"/>
      <c r="JIC7" s="223"/>
      <c r="JID7" s="223"/>
      <c r="JIE7" s="223"/>
      <c r="JIF7" s="223"/>
      <c r="JIG7" s="223"/>
      <c r="JIH7" s="223"/>
      <c r="JII7" s="223"/>
      <c r="JIJ7" s="223"/>
      <c r="JIK7" s="223"/>
      <c r="JIL7" s="223"/>
      <c r="JIM7" s="223"/>
      <c r="JIN7" s="223"/>
      <c r="JIO7" s="223"/>
      <c r="JIP7" s="223"/>
      <c r="JIQ7" s="223"/>
      <c r="JIR7" s="223"/>
      <c r="JIS7" s="223"/>
      <c r="JIT7" s="223"/>
      <c r="JIU7" s="223"/>
      <c r="JIV7" s="223"/>
      <c r="JIW7" s="223"/>
      <c r="JIX7" s="223"/>
      <c r="JIY7" s="223"/>
      <c r="JIZ7" s="223"/>
      <c r="JJA7" s="223"/>
      <c r="JJB7" s="223"/>
      <c r="JJC7" s="223"/>
      <c r="JJD7" s="223"/>
      <c r="JJE7" s="223"/>
      <c r="JJF7" s="223"/>
      <c r="JJG7" s="223"/>
      <c r="JJH7" s="223"/>
      <c r="JJI7" s="223"/>
      <c r="JJJ7" s="223"/>
      <c r="JJK7" s="223"/>
      <c r="JJL7" s="223"/>
      <c r="JJM7" s="223"/>
      <c r="JJN7" s="223"/>
      <c r="JJO7" s="223"/>
      <c r="JJP7" s="223"/>
      <c r="JJQ7" s="223"/>
      <c r="JJR7" s="223"/>
      <c r="JJS7" s="223"/>
      <c r="JJT7" s="223"/>
      <c r="JJU7" s="223"/>
      <c r="JJV7" s="223"/>
      <c r="JJW7" s="223"/>
      <c r="JJX7" s="223"/>
      <c r="JJY7" s="223"/>
      <c r="JJZ7" s="223"/>
      <c r="JKA7" s="223"/>
      <c r="JKB7" s="223"/>
      <c r="JKC7" s="223"/>
      <c r="JKD7" s="223"/>
      <c r="JKE7" s="223"/>
      <c r="JKF7" s="223"/>
      <c r="JKG7" s="223"/>
      <c r="JKH7" s="223"/>
      <c r="JKI7" s="223"/>
      <c r="JKJ7" s="223"/>
      <c r="JKK7" s="223"/>
      <c r="JKL7" s="223"/>
      <c r="JKM7" s="223"/>
      <c r="JKN7" s="223"/>
      <c r="JKO7" s="223"/>
      <c r="JKP7" s="223"/>
      <c r="JKQ7" s="223"/>
      <c r="JKR7" s="223"/>
      <c r="JKS7" s="223"/>
      <c r="JKT7" s="223"/>
      <c r="JKU7" s="223"/>
      <c r="JKV7" s="223"/>
      <c r="JKW7" s="223"/>
      <c r="JKX7" s="223"/>
      <c r="JKY7" s="223"/>
      <c r="JKZ7" s="223"/>
      <c r="JLA7" s="223"/>
      <c r="JLB7" s="223"/>
      <c r="JLC7" s="223"/>
      <c r="JLD7" s="223"/>
      <c r="JLE7" s="223"/>
      <c r="JLF7" s="223"/>
      <c r="JLG7" s="223"/>
      <c r="JLH7" s="223"/>
      <c r="JLI7" s="223"/>
      <c r="JLJ7" s="223"/>
      <c r="JLK7" s="223"/>
      <c r="JLL7" s="223"/>
      <c r="JLM7" s="223"/>
      <c r="JLN7" s="223"/>
      <c r="JLO7" s="223"/>
      <c r="JLP7" s="223"/>
      <c r="JLQ7" s="223"/>
      <c r="JLR7" s="223"/>
      <c r="JLS7" s="223"/>
      <c r="JLT7" s="223"/>
      <c r="JLU7" s="223"/>
      <c r="JLV7" s="223"/>
      <c r="JLW7" s="223"/>
      <c r="JLX7" s="223"/>
      <c r="JLY7" s="223"/>
      <c r="JLZ7" s="223"/>
      <c r="JMA7" s="223"/>
      <c r="JMB7" s="223"/>
      <c r="JMC7" s="223"/>
      <c r="JMD7" s="223"/>
      <c r="JME7" s="223"/>
      <c r="JMF7" s="223"/>
      <c r="JMG7" s="223"/>
      <c r="JMH7" s="223"/>
      <c r="JMI7" s="223"/>
      <c r="JMJ7" s="223"/>
      <c r="JMK7" s="223"/>
      <c r="JML7" s="223"/>
      <c r="JMM7" s="223"/>
      <c r="JMN7" s="223"/>
      <c r="JMO7" s="223"/>
      <c r="JMP7" s="223"/>
      <c r="JMQ7" s="223"/>
      <c r="JMR7" s="223"/>
      <c r="JMS7" s="223"/>
      <c r="JMT7" s="223"/>
      <c r="JMU7" s="223"/>
      <c r="JMV7" s="223"/>
      <c r="JMW7" s="223"/>
      <c r="JMX7" s="223"/>
      <c r="JMY7" s="223"/>
      <c r="JMZ7" s="223"/>
      <c r="JNA7" s="223"/>
      <c r="JNB7" s="223"/>
      <c r="JNC7" s="223"/>
      <c r="JND7" s="223"/>
      <c r="JNE7" s="223"/>
      <c r="JNF7" s="223"/>
      <c r="JNG7" s="223"/>
      <c r="JNH7" s="223"/>
      <c r="JNI7" s="223"/>
      <c r="JNJ7" s="223"/>
      <c r="JNK7" s="223"/>
      <c r="JNL7" s="223"/>
      <c r="JNM7" s="223"/>
      <c r="JNN7" s="223"/>
      <c r="JNO7" s="223"/>
      <c r="JNP7" s="223"/>
      <c r="JNQ7" s="223"/>
      <c r="JNR7" s="223"/>
      <c r="JNS7" s="223"/>
      <c r="JNT7" s="223"/>
      <c r="JNU7" s="223"/>
      <c r="JNV7" s="223"/>
      <c r="JNW7" s="223"/>
      <c r="JNX7" s="223"/>
      <c r="JNY7" s="223"/>
      <c r="JNZ7" s="223"/>
      <c r="JOA7" s="223"/>
      <c r="JOB7" s="223"/>
      <c r="JOC7" s="223"/>
      <c r="JOD7" s="223"/>
      <c r="JOE7" s="223"/>
      <c r="JOF7" s="223"/>
      <c r="JOG7" s="223"/>
      <c r="JOH7" s="223"/>
      <c r="JOI7" s="223"/>
      <c r="JOJ7" s="223"/>
      <c r="JOK7" s="223"/>
      <c r="JOL7" s="223"/>
      <c r="JOM7" s="223"/>
      <c r="JON7" s="223"/>
      <c r="JOO7" s="223"/>
      <c r="JOP7" s="223"/>
      <c r="JOQ7" s="223"/>
      <c r="JOR7" s="223"/>
      <c r="JOS7" s="223"/>
      <c r="JOT7" s="223"/>
      <c r="JOU7" s="223"/>
      <c r="JOV7" s="223"/>
      <c r="JOW7" s="223"/>
      <c r="JOX7" s="223"/>
      <c r="JOY7" s="223"/>
      <c r="JOZ7" s="223"/>
      <c r="JPA7" s="223"/>
      <c r="JPB7" s="223"/>
      <c r="JPC7" s="223"/>
      <c r="JPD7" s="223"/>
      <c r="JPE7" s="223"/>
      <c r="JPF7" s="223"/>
      <c r="JPG7" s="223"/>
      <c r="JPH7" s="223"/>
      <c r="JPI7" s="223"/>
      <c r="JPJ7" s="223"/>
      <c r="JPK7" s="223"/>
      <c r="JPL7" s="223"/>
      <c r="JPM7" s="223"/>
      <c r="JPN7" s="223"/>
      <c r="JPO7" s="223"/>
      <c r="JPP7" s="223"/>
      <c r="JPQ7" s="223"/>
      <c r="JPR7" s="223"/>
      <c r="JPS7" s="223"/>
      <c r="JPT7" s="223"/>
      <c r="JPU7" s="223"/>
      <c r="JPV7" s="223"/>
      <c r="JPW7" s="223"/>
      <c r="JPX7" s="223"/>
      <c r="JPY7" s="223"/>
      <c r="JPZ7" s="223"/>
      <c r="JQA7" s="223"/>
      <c r="JQB7" s="223"/>
      <c r="JQC7" s="223"/>
      <c r="JQD7" s="223"/>
      <c r="JQE7" s="223"/>
      <c r="JQF7" s="223"/>
      <c r="JQG7" s="223"/>
      <c r="JQH7" s="223"/>
      <c r="JQI7" s="223"/>
      <c r="JQJ7" s="223"/>
      <c r="JQK7" s="223"/>
      <c r="JQL7" s="223"/>
      <c r="JQM7" s="223"/>
      <c r="JQN7" s="223"/>
      <c r="JQO7" s="223"/>
      <c r="JQP7" s="223"/>
      <c r="JQQ7" s="223"/>
      <c r="JQR7" s="223"/>
      <c r="JQS7" s="223"/>
      <c r="JQT7" s="223"/>
      <c r="JQU7" s="223"/>
      <c r="JQV7" s="223"/>
      <c r="JQW7" s="223"/>
      <c r="JQX7" s="223"/>
      <c r="JQY7" s="223"/>
      <c r="JQZ7" s="223"/>
      <c r="JRA7" s="223"/>
      <c r="JRB7" s="223"/>
      <c r="JRC7" s="223"/>
      <c r="JRD7" s="223"/>
      <c r="JRE7" s="223"/>
      <c r="JRF7" s="223"/>
      <c r="JRG7" s="223"/>
      <c r="JRH7" s="223"/>
      <c r="JRI7" s="223"/>
      <c r="JRJ7" s="223"/>
      <c r="JRK7" s="223"/>
      <c r="JRL7" s="223"/>
      <c r="JRM7" s="223"/>
      <c r="JRN7" s="223"/>
      <c r="JRO7" s="223"/>
      <c r="JRP7" s="223"/>
      <c r="JRQ7" s="223"/>
      <c r="JRR7" s="223"/>
      <c r="JRS7" s="223"/>
      <c r="JRT7" s="223"/>
      <c r="JRU7" s="223"/>
      <c r="JRV7" s="223"/>
      <c r="JRW7" s="223"/>
      <c r="JRX7" s="223"/>
      <c r="JRY7" s="223"/>
      <c r="JRZ7" s="223"/>
      <c r="JSA7" s="223"/>
      <c r="JSB7" s="223"/>
      <c r="JSC7" s="223"/>
      <c r="JSD7" s="223"/>
      <c r="JSE7" s="223"/>
      <c r="JSF7" s="223"/>
      <c r="JSG7" s="223"/>
      <c r="JSH7" s="223"/>
      <c r="JSI7" s="223"/>
      <c r="JSJ7" s="223"/>
      <c r="JSK7" s="223"/>
      <c r="JSL7" s="223"/>
      <c r="JSM7" s="223"/>
      <c r="JSN7" s="223"/>
      <c r="JSO7" s="223"/>
      <c r="JSP7" s="223"/>
      <c r="JSQ7" s="223"/>
      <c r="JSR7" s="223"/>
      <c r="JSS7" s="223"/>
      <c r="JST7" s="223"/>
      <c r="JSU7" s="223"/>
      <c r="JSV7" s="223"/>
      <c r="JSW7" s="223"/>
      <c r="JSX7" s="223"/>
      <c r="JSY7" s="223"/>
      <c r="JSZ7" s="223"/>
      <c r="JTA7" s="223"/>
      <c r="JTB7" s="223"/>
      <c r="JTC7" s="223"/>
      <c r="JTD7" s="223"/>
      <c r="JTE7" s="223"/>
      <c r="JTF7" s="223"/>
      <c r="JTG7" s="223"/>
      <c r="JTH7" s="223"/>
      <c r="JTI7" s="223"/>
      <c r="JTJ7" s="223"/>
      <c r="JTK7" s="223"/>
      <c r="JTL7" s="223"/>
      <c r="JTM7" s="223"/>
      <c r="JTN7" s="223"/>
      <c r="JTO7" s="223"/>
      <c r="JTP7" s="223"/>
      <c r="JTQ7" s="223"/>
      <c r="JTR7" s="223"/>
      <c r="JTS7" s="223"/>
      <c r="JTT7" s="223"/>
      <c r="JTU7" s="223"/>
      <c r="JTV7" s="223"/>
      <c r="JTW7" s="223"/>
      <c r="JTX7" s="223"/>
      <c r="JTY7" s="223"/>
      <c r="JTZ7" s="223"/>
      <c r="JUA7" s="223"/>
      <c r="JUB7" s="223"/>
      <c r="JUC7" s="223"/>
      <c r="JUD7" s="223"/>
      <c r="JUE7" s="223"/>
      <c r="JUF7" s="223"/>
      <c r="JUG7" s="223"/>
      <c r="JUH7" s="223"/>
      <c r="JUI7" s="223"/>
      <c r="JUJ7" s="223"/>
      <c r="JUK7" s="223"/>
      <c r="JUL7" s="223"/>
      <c r="JUM7" s="223"/>
      <c r="JUN7" s="223"/>
      <c r="JUO7" s="223"/>
      <c r="JUP7" s="223"/>
      <c r="JUQ7" s="223"/>
      <c r="JUR7" s="223"/>
      <c r="JUS7" s="223"/>
      <c r="JUT7" s="223"/>
      <c r="JUU7" s="223"/>
      <c r="JUV7" s="223"/>
      <c r="JUW7" s="223"/>
      <c r="JUX7" s="223"/>
      <c r="JUY7" s="223"/>
      <c r="JUZ7" s="223"/>
      <c r="JVA7" s="223"/>
      <c r="JVB7" s="223"/>
      <c r="JVC7" s="223"/>
      <c r="JVD7" s="223"/>
      <c r="JVE7" s="223"/>
      <c r="JVF7" s="223"/>
      <c r="JVG7" s="223"/>
      <c r="JVH7" s="223"/>
      <c r="JVI7" s="223"/>
      <c r="JVJ7" s="223"/>
      <c r="JVK7" s="223"/>
      <c r="JVL7" s="223"/>
      <c r="JVM7" s="223"/>
      <c r="JVN7" s="223"/>
      <c r="JVO7" s="223"/>
      <c r="JVP7" s="223"/>
      <c r="JVQ7" s="223"/>
      <c r="JVR7" s="223"/>
      <c r="JVS7" s="223"/>
      <c r="JVT7" s="223"/>
      <c r="JVU7" s="223"/>
      <c r="JVV7" s="223"/>
      <c r="JVW7" s="223"/>
      <c r="JVX7" s="223"/>
      <c r="JVY7" s="223"/>
      <c r="JVZ7" s="223"/>
      <c r="JWA7" s="223"/>
      <c r="JWB7" s="223"/>
      <c r="JWC7" s="223"/>
      <c r="JWD7" s="223"/>
      <c r="JWE7" s="223"/>
      <c r="JWF7" s="223"/>
      <c r="JWG7" s="223"/>
      <c r="JWH7" s="223"/>
      <c r="JWI7" s="223"/>
      <c r="JWJ7" s="223"/>
      <c r="JWK7" s="223"/>
      <c r="JWL7" s="223"/>
      <c r="JWM7" s="223"/>
      <c r="JWN7" s="223"/>
      <c r="JWO7" s="223"/>
      <c r="JWP7" s="223"/>
      <c r="JWQ7" s="223"/>
      <c r="JWR7" s="223"/>
      <c r="JWS7" s="223"/>
      <c r="JWT7" s="223"/>
      <c r="JWU7" s="223"/>
      <c r="JWV7" s="223"/>
      <c r="JWW7" s="223"/>
      <c r="JWX7" s="223"/>
      <c r="JWY7" s="223"/>
      <c r="JWZ7" s="223"/>
      <c r="JXA7" s="223"/>
      <c r="JXB7" s="223"/>
      <c r="JXC7" s="223"/>
      <c r="JXD7" s="223"/>
      <c r="JXE7" s="223"/>
      <c r="JXF7" s="223"/>
      <c r="JXG7" s="223"/>
      <c r="JXH7" s="223"/>
      <c r="JXI7" s="223"/>
      <c r="JXJ7" s="223"/>
      <c r="JXK7" s="223"/>
      <c r="JXL7" s="223"/>
      <c r="JXM7" s="223"/>
      <c r="JXN7" s="223"/>
      <c r="JXO7" s="223"/>
      <c r="JXP7" s="223"/>
      <c r="JXQ7" s="223"/>
      <c r="JXR7" s="223"/>
      <c r="JXS7" s="223"/>
      <c r="JXT7" s="223"/>
      <c r="JXU7" s="223"/>
      <c r="JXV7" s="223"/>
      <c r="JXW7" s="223"/>
      <c r="JXX7" s="223"/>
      <c r="JXY7" s="223"/>
      <c r="JXZ7" s="223"/>
      <c r="JYA7" s="223"/>
      <c r="JYB7" s="223"/>
      <c r="JYC7" s="223"/>
      <c r="JYD7" s="223"/>
      <c r="JYE7" s="223"/>
      <c r="JYF7" s="223"/>
      <c r="JYG7" s="223"/>
      <c r="JYH7" s="223"/>
      <c r="JYI7" s="223"/>
      <c r="JYJ7" s="223"/>
      <c r="JYK7" s="223"/>
      <c r="JYL7" s="223"/>
      <c r="JYM7" s="223"/>
      <c r="JYN7" s="223"/>
      <c r="JYO7" s="223"/>
      <c r="JYP7" s="223"/>
      <c r="JYQ7" s="223"/>
      <c r="JYR7" s="223"/>
      <c r="JYS7" s="223"/>
      <c r="JYT7" s="223"/>
      <c r="JYU7" s="223"/>
      <c r="JYV7" s="223"/>
      <c r="JYW7" s="223"/>
      <c r="JYX7" s="223"/>
      <c r="JYY7" s="223"/>
      <c r="JYZ7" s="223"/>
      <c r="JZA7" s="223"/>
      <c r="JZB7" s="223"/>
      <c r="JZC7" s="223"/>
      <c r="JZD7" s="223"/>
      <c r="JZE7" s="223"/>
      <c r="JZF7" s="223"/>
      <c r="JZG7" s="223"/>
      <c r="JZH7" s="223"/>
      <c r="JZI7" s="223"/>
      <c r="JZJ7" s="223"/>
      <c r="JZK7" s="223"/>
      <c r="JZL7" s="223"/>
      <c r="JZM7" s="223"/>
      <c r="JZN7" s="223"/>
      <c r="JZO7" s="223"/>
      <c r="JZP7" s="223"/>
      <c r="JZQ7" s="223"/>
      <c r="JZR7" s="223"/>
      <c r="JZS7" s="223"/>
      <c r="JZT7" s="223"/>
      <c r="JZU7" s="223"/>
      <c r="JZV7" s="223"/>
      <c r="JZW7" s="223"/>
      <c r="JZX7" s="223"/>
      <c r="JZY7" s="223"/>
      <c r="JZZ7" s="223"/>
      <c r="KAA7" s="223"/>
      <c r="KAB7" s="223"/>
      <c r="KAC7" s="223"/>
      <c r="KAD7" s="223"/>
      <c r="KAE7" s="223"/>
      <c r="KAF7" s="223"/>
      <c r="KAG7" s="223"/>
      <c r="KAH7" s="223"/>
      <c r="KAI7" s="223"/>
      <c r="KAJ7" s="223"/>
      <c r="KAK7" s="223"/>
      <c r="KAL7" s="223"/>
      <c r="KAM7" s="223"/>
      <c r="KAN7" s="223"/>
      <c r="KAO7" s="223"/>
      <c r="KAP7" s="223"/>
      <c r="KAQ7" s="223"/>
      <c r="KAR7" s="223"/>
      <c r="KAS7" s="223"/>
      <c r="KAT7" s="223"/>
      <c r="KAU7" s="223"/>
      <c r="KAV7" s="223"/>
      <c r="KAW7" s="223"/>
      <c r="KAX7" s="223"/>
      <c r="KAY7" s="223"/>
      <c r="KAZ7" s="223"/>
      <c r="KBA7" s="223"/>
      <c r="KBB7" s="223"/>
      <c r="KBC7" s="223"/>
      <c r="KBD7" s="223"/>
      <c r="KBE7" s="223"/>
      <c r="KBF7" s="223"/>
      <c r="KBG7" s="223"/>
      <c r="KBH7" s="223"/>
      <c r="KBI7" s="223"/>
      <c r="KBJ7" s="223"/>
      <c r="KBK7" s="223"/>
      <c r="KBL7" s="223"/>
      <c r="KBM7" s="223"/>
      <c r="KBN7" s="223"/>
      <c r="KBO7" s="223"/>
      <c r="KBP7" s="223"/>
      <c r="KBQ7" s="223"/>
      <c r="KBR7" s="223"/>
      <c r="KBS7" s="223"/>
      <c r="KBT7" s="223"/>
      <c r="KBU7" s="223"/>
      <c r="KBV7" s="223"/>
      <c r="KBW7" s="223"/>
      <c r="KBX7" s="223"/>
      <c r="KBY7" s="223"/>
      <c r="KBZ7" s="223"/>
      <c r="KCA7" s="223"/>
      <c r="KCB7" s="223"/>
      <c r="KCC7" s="223"/>
      <c r="KCD7" s="223"/>
      <c r="KCE7" s="223"/>
      <c r="KCF7" s="223"/>
      <c r="KCG7" s="223"/>
      <c r="KCH7" s="223"/>
      <c r="KCI7" s="223"/>
      <c r="KCJ7" s="223"/>
      <c r="KCK7" s="223"/>
      <c r="KCL7" s="223"/>
      <c r="KCM7" s="223"/>
      <c r="KCN7" s="223"/>
      <c r="KCO7" s="223"/>
      <c r="KCP7" s="223"/>
      <c r="KCQ7" s="223"/>
      <c r="KCR7" s="223"/>
      <c r="KCS7" s="223"/>
      <c r="KCT7" s="223"/>
      <c r="KCU7" s="223"/>
      <c r="KCV7" s="223"/>
      <c r="KCW7" s="223"/>
      <c r="KCX7" s="223"/>
      <c r="KCY7" s="223"/>
      <c r="KCZ7" s="223"/>
      <c r="KDA7" s="223"/>
      <c r="KDB7" s="223"/>
      <c r="KDC7" s="223"/>
      <c r="KDD7" s="223"/>
      <c r="KDE7" s="223"/>
      <c r="KDF7" s="223"/>
      <c r="KDG7" s="223"/>
      <c r="KDH7" s="223"/>
      <c r="KDI7" s="223"/>
      <c r="KDJ7" s="223"/>
      <c r="KDK7" s="223"/>
      <c r="KDL7" s="223"/>
      <c r="KDM7" s="223"/>
      <c r="KDN7" s="223"/>
      <c r="KDO7" s="223"/>
      <c r="KDP7" s="223"/>
      <c r="KDQ7" s="223"/>
      <c r="KDR7" s="223"/>
      <c r="KDS7" s="223"/>
      <c r="KDT7" s="223"/>
      <c r="KDU7" s="223"/>
      <c r="KDV7" s="223"/>
      <c r="KDW7" s="223"/>
      <c r="KDX7" s="223"/>
      <c r="KDY7" s="223"/>
      <c r="KDZ7" s="223"/>
      <c r="KEA7" s="223"/>
      <c r="KEB7" s="223"/>
      <c r="KEC7" s="223"/>
      <c r="KED7" s="223"/>
      <c r="KEE7" s="223"/>
      <c r="KEF7" s="223"/>
      <c r="KEG7" s="223"/>
      <c r="KEH7" s="223"/>
      <c r="KEI7" s="223"/>
      <c r="KEJ7" s="223"/>
      <c r="KEK7" s="223"/>
      <c r="KEL7" s="223"/>
      <c r="KEM7" s="223"/>
      <c r="KEN7" s="223"/>
      <c r="KEO7" s="223"/>
      <c r="KEP7" s="223"/>
      <c r="KEQ7" s="223"/>
      <c r="KER7" s="223"/>
      <c r="KES7" s="223"/>
      <c r="KET7" s="223"/>
      <c r="KEU7" s="223"/>
      <c r="KEV7" s="223"/>
      <c r="KEW7" s="223"/>
      <c r="KEX7" s="223"/>
      <c r="KEY7" s="223"/>
      <c r="KEZ7" s="223"/>
      <c r="KFA7" s="223"/>
      <c r="KFB7" s="223"/>
      <c r="KFC7" s="223"/>
      <c r="KFD7" s="223"/>
      <c r="KFE7" s="223"/>
      <c r="KFF7" s="223"/>
      <c r="KFG7" s="223"/>
      <c r="KFH7" s="223"/>
      <c r="KFI7" s="223"/>
      <c r="KFJ7" s="223"/>
      <c r="KFK7" s="223"/>
      <c r="KFL7" s="223"/>
      <c r="KFM7" s="223"/>
      <c r="KFN7" s="223"/>
      <c r="KFO7" s="223"/>
      <c r="KFP7" s="223"/>
      <c r="KFQ7" s="223"/>
      <c r="KFR7" s="223"/>
      <c r="KFS7" s="223"/>
      <c r="KFT7" s="223"/>
      <c r="KFU7" s="223"/>
      <c r="KFV7" s="223"/>
      <c r="KFW7" s="223"/>
      <c r="KFX7" s="223"/>
      <c r="KFY7" s="223"/>
      <c r="KFZ7" s="223"/>
      <c r="KGA7" s="223"/>
      <c r="KGB7" s="223"/>
      <c r="KGC7" s="223"/>
      <c r="KGD7" s="223"/>
      <c r="KGE7" s="223"/>
      <c r="KGF7" s="223"/>
      <c r="KGG7" s="223"/>
      <c r="KGH7" s="223"/>
      <c r="KGI7" s="223"/>
      <c r="KGJ7" s="223"/>
      <c r="KGK7" s="223"/>
      <c r="KGL7" s="223"/>
      <c r="KGM7" s="223"/>
      <c r="KGN7" s="223"/>
      <c r="KGO7" s="223"/>
      <c r="KGP7" s="223"/>
      <c r="KGQ7" s="223"/>
      <c r="KGR7" s="223"/>
      <c r="KGS7" s="223"/>
      <c r="KGT7" s="223"/>
      <c r="KGU7" s="223"/>
      <c r="KGV7" s="223"/>
      <c r="KGW7" s="223"/>
      <c r="KGX7" s="223"/>
      <c r="KGY7" s="223"/>
      <c r="KGZ7" s="223"/>
      <c r="KHA7" s="223"/>
      <c r="KHB7" s="223"/>
      <c r="KHC7" s="223"/>
      <c r="KHD7" s="223"/>
      <c r="KHE7" s="223"/>
      <c r="KHF7" s="223"/>
      <c r="KHG7" s="223"/>
      <c r="KHH7" s="223"/>
      <c r="KHI7" s="223"/>
      <c r="KHJ7" s="223"/>
      <c r="KHK7" s="223"/>
      <c r="KHL7" s="223"/>
      <c r="KHM7" s="223"/>
      <c r="KHN7" s="223"/>
      <c r="KHO7" s="223"/>
      <c r="KHP7" s="223"/>
      <c r="KHQ7" s="223"/>
      <c r="KHR7" s="223"/>
      <c r="KHS7" s="223"/>
      <c r="KHT7" s="223"/>
      <c r="KHU7" s="223"/>
      <c r="KHV7" s="223"/>
      <c r="KHW7" s="223"/>
      <c r="KHX7" s="223"/>
      <c r="KHY7" s="223"/>
      <c r="KHZ7" s="223"/>
      <c r="KIA7" s="223"/>
      <c r="KIB7" s="223"/>
      <c r="KIC7" s="223"/>
      <c r="KID7" s="223"/>
      <c r="KIE7" s="223"/>
      <c r="KIF7" s="223"/>
      <c r="KIG7" s="223"/>
      <c r="KIH7" s="223"/>
      <c r="KII7" s="223"/>
      <c r="KIJ7" s="223"/>
      <c r="KIK7" s="223"/>
      <c r="KIL7" s="223"/>
      <c r="KIM7" s="223"/>
      <c r="KIN7" s="223"/>
      <c r="KIO7" s="223"/>
      <c r="KIP7" s="223"/>
      <c r="KIQ7" s="223"/>
      <c r="KIR7" s="223"/>
      <c r="KIS7" s="223"/>
      <c r="KIT7" s="223"/>
      <c r="KIU7" s="223"/>
      <c r="KIV7" s="223"/>
      <c r="KIW7" s="223"/>
      <c r="KIX7" s="223"/>
      <c r="KIY7" s="223"/>
      <c r="KIZ7" s="223"/>
      <c r="KJA7" s="223"/>
      <c r="KJB7" s="223"/>
      <c r="KJC7" s="223"/>
      <c r="KJD7" s="223"/>
      <c r="KJE7" s="223"/>
      <c r="KJF7" s="223"/>
      <c r="KJG7" s="223"/>
      <c r="KJH7" s="223"/>
      <c r="KJI7" s="223"/>
      <c r="KJJ7" s="223"/>
      <c r="KJK7" s="223"/>
      <c r="KJL7" s="223"/>
      <c r="KJM7" s="223"/>
      <c r="KJN7" s="223"/>
      <c r="KJO7" s="223"/>
      <c r="KJP7" s="223"/>
      <c r="KJQ7" s="223"/>
      <c r="KJR7" s="223"/>
      <c r="KJS7" s="223"/>
      <c r="KJT7" s="223"/>
      <c r="KJU7" s="223"/>
      <c r="KJV7" s="223"/>
      <c r="KJW7" s="223"/>
      <c r="KJX7" s="223"/>
      <c r="KJY7" s="223"/>
      <c r="KJZ7" s="223"/>
      <c r="KKA7" s="223"/>
      <c r="KKB7" s="223"/>
      <c r="KKC7" s="223"/>
      <c r="KKD7" s="223"/>
      <c r="KKE7" s="223"/>
      <c r="KKF7" s="223"/>
      <c r="KKG7" s="223"/>
      <c r="KKH7" s="223"/>
      <c r="KKI7" s="223"/>
      <c r="KKJ7" s="223"/>
      <c r="KKK7" s="223"/>
      <c r="KKL7" s="223"/>
      <c r="KKM7" s="223"/>
      <c r="KKN7" s="223"/>
      <c r="KKO7" s="223"/>
      <c r="KKP7" s="223"/>
      <c r="KKQ7" s="223"/>
      <c r="KKR7" s="223"/>
      <c r="KKS7" s="223"/>
      <c r="KKT7" s="223"/>
      <c r="KKU7" s="223"/>
      <c r="KKV7" s="223"/>
      <c r="KKW7" s="223"/>
      <c r="KKX7" s="223"/>
      <c r="KKY7" s="223"/>
      <c r="KKZ7" s="223"/>
      <c r="KLA7" s="223"/>
      <c r="KLB7" s="223"/>
      <c r="KLC7" s="223"/>
      <c r="KLD7" s="223"/>
      <c r="KLE7" s="223"/>
      <c r="KLF7" s="223"/>
      <c r="KLG7" s="223"/>
      <c r="KLH7" s="223"/>
      <c r="KLI7" s="223"/>
      <c r="KLJ7" s="223"/>
      <c r="KLK7" s="223"/>
      <c r="KLL7" s="223"/>
      <c r="KLM7" s="223"/>
      <c r="KLN7" s="223"/>
      <c r="KLO7" s="223"/>
      <c r="KLP7" s="223"/>
      <c r="KLQ7" s="223"/>
      <c r="KLR7" s="223"/>
      <c r="KLS7" s="223"/>
      <c r="KLT7" s="223"/>
      <c r="KLU7" s="223"/>
      <c r="KLV7" s="223"/>
      <c r="KLW7" s="223"/>
      <c r="KLX7" s="223"/>
      <c r="KLY7" s="223"/>
      <c r="KLZ7" s="223"/>
      <c r="KMA7" s="223"/>
      <c r="KMB7" s="223"/>
      <c r="KMC7" s="223"/>
      <c r="KMD7" s="223"/>
      <c r="KME7" s="223"/>
      <c r="KMF7" s="223"/>
      <c r="KMG7" s="223"/>
      <c r="KMH7" s="223"/>
      <c r="KMI7" s="223"/>
      <c r="KMJ7" s="223"/>
      <c r="KMK7" s="223"/>
      <c r="KML7" s="223"/>
      <c r="KMM7" s="223"/>
      <c r="KMN7" s="223"/>
      <c r="KMO7" s="223"/>
      <c r="KMP7" s="223"/>
      <c r="KMQ7" s="223"/>
      <c r="KMR7" s="223"/>
      <c r="KMS7" s="223"/>
      <c r="KMT7" s="223"/>
      <c r="KMU7" s="223"/>
      <c r="KMV7" s="223"/>
      <c r="KMW7" s="223"/>
      <c r="KMX7" s="223"/>
      <c r="KMY7" s="223"/>
      <c r="KMZ7" s="223"/>
      <c r="KNA7" s="223"/>
      <c r="KNB7" s="223"/>
      <c r="KNC7" s="223"/>
      <c r="KND7" s="223"/>
      <c r="KNE7" s="223"/>
      <c r="KNF7" s="223"/>
      <c r="KNG7" s="223"/>
      <c r="KNH7" s="223"/>
      <c r="KNI7" s="223"/>
      <c r="KNJ7" s="223"/>
      <c r="KNK7" s="223"/>
      <c r="KNL7" s="223"/>
      <c r="KNM7" s="223"/>
      <c r="KNN7" s="223"/>
      <c r="KNO7" s="223"/>
      <c r="KNP7" s="223"/>
      <c r="KNQ7" s="223"/>
      <c r="KNR7" s="223"/>
      <c r="KNS7" s="223"/>
      <c r="KNT7" s="223"/>
      <c r="KNU7" s="223"/>
      <c r="KNV7" s="223"/>
      <c r="KNW7" s="223"/>
      <c r="KNX7" s="223"/>
      <c r="KNY7" s="223"/>
      <c r="KNZ7" s="223"/>
      <c r="KOA7" s="223"/>
      <c r="KOB7" s="223"/>
      <c r="KOC7" s="223"/>
      <c r="KOD7" s="223"/>
      <c r="KOE7" s="223"/>
      <c r="KOF7" s="223"/>
      <c r="KOG7" s="223"/>
      <c r="KOH7" s="223"/>
      <c r="KOI7" s="223"/>
      <c r="KOJ7" s="223"/>
      <c r="KOK7" s="223"/>
      <c r="KOL7" s="223"/>
      <c r="KOM7" s="223"/>
      <c r="KON7" s="223"/>
      <c r="KOO7" s="223"/>
      <c r="KOP7" s="223"/>
      <c r="KOQ7" s="223"/>
      <c r="KOR7" s="223"/>
      <c r="KOS7" s="223"/>
      <c r="KOT7" s="223"/>
      <c r="KOU7" s="223"/>
      <c r="KOV7" s="223"/>
      <c r="KOW7" s="223"/>
      <c r="KOX7" s="223"/>
      <c r="KOY7" s="223"/>
      <c r="KOZ7" s="223"/>
      <c r="KPA7" s="223"/>
      <c r="KPB7" s="223"/>
      <c r="KPC7" s="223"/>
      <c r="KPD7" s="223"/>
      <c r="KPE7" s="223"/>
      <c r="KPF7" s="223"/>
      <c r="KPG7" s="223"/>
      <c r="KPH7" s="223"/>
      <c r="KPI7" s="223"/>
      <c r="KPJ7" s="223"/>
      <c r="KPK7" s="223"/>
      <c r="KPL7" s="223"/>
      <c r="KPM7" s="223"/>
      <c r="KPN7" s="223"/>
      <c r="KPO7" s="223"/>
      <c r="KPP7" s="223"/>
      <c r="KPQ7" s="223"/>
      <c r="KPR7" s="223"/>
      <c r="KPS7" s="223"/>
      <c r="KPT7" s="223"/>
      <c r="KPU7" s="223"/>
      <c r="KPV7" s="223"/>
      <c r="KPW7" s="223"/>
      <c r="KPX7" s="223"/>
      <c r="KPY7" s="223"/>
      <c r="KPZ7" s="223"/>
      <c r="KQA7" s="223"/>
      <c r="KQB7" s="223"/>
      <c r="KQC7" s="223"/>
      <c r="KQD7" s="223"/>
      <c r="KQE7" s="223"/>
      <c r="KQF7" s="223"/>
      <c r="KQG7" s="223"/>
      <c r="KQH7" s="223"/>
      <c r="KQI7" s="223"/>
      <c r="KQJ7" s="223"/>
      <c r="KQK7" s="223"/>
      <c r="KQL7" s="223"/>
      <c r="KQM7" s="223"/>
      <c r="KQN7" s="223"/>
      <c r="KQO7" s="223"/>
      <c r="KQP7" s="223"/>
      <c r="KQQ7" s="223"/>
      <c r="KQR7" s="223"/>
      <c r="KQS7" s="223"/>
      <c r="KQT7" s="223"/>
      <c r="KQU7" s="223"/>
      <c r="KQV7" s="223"/>
      <c r="KQW7" s="223"/>
      <c r="KQX7" s="223"/>
      <c r="KQY7" s="223"/>
      <c r="KQZ7" s="223"/>
      <c r="KRA7" s="223"/>
      <c r="KRB7" s="223"/>
      <c r="KRC7" s="223"/>
      <c r="KRD7" s="223"/>
      <c r="KRE7" s="223"/>
      <c r="KRF7" s="223"/>
      <c r="KRG7" s="223"/>
      <c r="KRH7" s="223"/>
      <c r="KRI7" s="223"/>
      <c r="KRJ7" s="223"/>
      <c r="KRK7" s="223"/>
      <c r="KRL7" s="223"/>
      <c r="KRM7" s="223"/>
      <c r="KRN7" s="223"/>
      <c r="KRO7" s="223"/>
      <c r="KRP7" s="223"/>
      <c r="KRQ7" s="223"/>
      <c r="KRR7" s="223"/>
      <c r="KRS7" s="223"/>
      <c r="KRT7" s="223"/>
      <c r="KRU7" s="223"/>
      <c r="KRV7" s="223"/>
      <c r="KRW7" s="223"/>
      <c r="KRX7" s="223"/>
      <c r="KRY7" s="223"/>
      <c r="KRZ7" s="223"/>
      <c r="KSA7" s="223"/>
      <c r="KSB7" s="223"/>
      <c r="KSC7" s="223"/>
      <c r="KSD7" s="223"/>
      <c r="KSE7" s="223"/>
      <c r="KSF7" s="223"/>
      <c r="KSG7" s="223"/>
      <c r="KSH7" s="223"/>
      <c r="KSI7" s="223"/>
      <c r="KSJ7" s="223"/>
      <c r="KSK7" s="223"/>
      <c r="KSL7" s="223"/>
      <c r="KSM7" s="223"/>
      <c r="KSN7" s="223"/>
      <c r="KSO7" s="223"/>
      <c r="KSP7" s="223"/>
      <c r="KSQ7" s="223"/>
      <c r="KSR7" s="223"/>
      <c r="KSS7" s="223"/>
      <c r="KST7" s="223"/>
      <c r="KSU7" s="223"/>
      <c r="KSV7" s="223"/>
      <c r="KSW7" s="223"/>
      <c r="KSX7" s="223"/>
      <c r="KSY7" s="223"/>
      <c r="KSZ7" s="223"/>
      <c r="KTA7" s="223"/>
      <c r="KTB7" s="223"/>
      <c r="KTC7" s="223"/>
      <c r="KTD7" s="223"/>
      <c r="KTE7" s="223"/>
      <c r="KTF7" s="223"/>
      <c r="KTG7" s="223"/>
      <c r="KTH7" s="223"/>
      <c r="KTI7" s="223"/>
      <c r="KTJ7" s="223"/>
      <c r="KTK7" s="223"/>
      <c r="KTL7" s="223"/>
      <c r="KTM7" s="223"/>
      <c r="KTN7" s="223"/>
      <c r="KTO7" s="223"/>
      <c r="KTP7" s="223"/>
      <c r="KTQ7" s="223"/>
      <c r="KTR7" s="223"/>
      <c r="KTS7" s="223"/>
      <c r="KTT7" s="223"/>
      <c r="KTU7" s="223"/>
      <c r="KTV7" s="223"/>
      <c r="KTW7" s="223"/>
      <c r="KTX7" s="223"/>
      <c r="KTY7" s="223"/>
      <c r="KTZ7" s="223"/>
      <c r="KUA7" s="223"/>
      <c r="KUB7" s="223"/>
      <c r="KUC7" s="223"/>
      <c r="KUD7" s="223"/>
      <c r="KUE7" s="223"/>
      <c r="KUF7" s="223"/>
      <c r="KUG7" s="223"/>
      <c r="KUH7" s="223"/>
      <c r="KUI7" s="223"/>
      <c r="KUJ7" s="223"/>
      <c r="KUK7" s="223"/>
      <c r="KUL7" s="223"/>
      <c r="KUM7" s="223"/>
      <c r="KUN7" s="223"/>
      <c r="KUO7" s="223"/>
      <c r="KUP7" s="223"/>
      <c r="KUQ7" s="223"/>
      <c r="KUR7" s="223"/>
      <c r="KUS7" s="223"/>
      <c r="KUT7" s="223"/>
      <c r="KUU7" s="223"/>
      <c r="KUV7" s="223"/>
      <c r="KUW7" s="223"/>
      <c r="KUX7" s="223"/>
      <c r="KUY7" s="223"/>
      <c r="KUZ7" s="223"/>
      <c r="KVA7" s="223"/>
      <c r="KVB7" s="223"/>
      <c r="KVC7" s="223"/>
      <c r="KVD7" s="223"/>
      <c r="KVE7" s="223"/>
      <c r="KVF7" s="223"/>
      <c r="KVG7" s="223"/>
      <c r="KVH7" s="223"/>
      <c r="KVI7" s="223"/>
      <c r="KVJ7" s="223"/>
      <c r="KVK7" s="223"/>
      <c r="KVL7" s="223"/>
      <c r="KVM7" s="223"/>
      <c r="KVN7" s="223"/>
      <c r="KVO7" s="223"/>
      <c r="KVP7" s="223"/>
      <c r="KVQ7" s="223"/>
      <c r="KVR7" s="223"/>
      <c r="KVS7" s="223"/>
      <c r="KVT7" s="223"/>
      <c r="KVU7" s="223"/>
      <c r="KVV7" s="223"/>
      <c r="KVW7" s="223"/>
      <c r="KVX7" s="223"/>
      <c r="KVY7" s="223"/>
      <c r="KVZ7" s="223"/>
      <c r="KWA7" s="223"/>
      <c r="KWB7" s="223"/>
      <c r="KWC7" s="223"/>
      <c r="KWD7" s="223"/>
      <c r="KWE7" s="223"/>
      <c r="KWF7" s="223"/>
      <c r="KWG7" s="223"/>
      <c r="KWH7" s="223"/>
      <c r="KWI7" s="223"/>
      <c r="KWJ7" s="223"/>
      <c r="KWK7" s="223"/>
      <c r="KWL7" s="223"/>
      <c r="KWM7" s="223"/>
      <c r="KWN7" s="223"/>
      <c r="KWO7" s="223"/>
      <c r="KWP7" s="223"/>
      <c r="KWQ7" s="223"/>
      <c r="KWR7" s="223"/>
      <c r="KWS7" s="223"/>
      <c r="KWT7" s="223"/>
      <c r="KWU7" s="223"/>
      <c r="KWV7" s="223"/>
      <c r="KWW7" s="223"/>
      <c r="KWX7" s="223"/>
      <c r="KWY7" s="223"/>
      <c r="KWZ7" s="223"/>
      <c r="KXA7" s="223"/>
      <c r="KXB7" s="223"/>
      <c r="KXC7" s="223"/>
      <c r="KXD7" s="223"/>
      <c r="KXE7" s="223"/>
      <c r="KXF7" s="223"/>
      <c r="KXG7" s="223"/>
      <c r="KXH7" s="223"/>
      <c r="KXI7" s="223"/>
      <c r="KXJ7" s="223"/>
      <c r="KXK7" s="223"/>
      <c r="KXL7" s="223"/>
      <c r="KXM7" s="223"/>
      <c r="KXN7" s="223"/>
      <c r="KXO7" s="223"/>
      <c r="KXP7" s="223"/>
      <c r="KXQ7" s="223"/>
      <c r="KXR7" s="223"/>
      <c r="KXS7" s="223"/>
      <c r="KXT7" s="223"/>
      <c r="KXU7" s="223"/>
      <c r="KXV7" s="223"/>
      <c r="KXW7" s="223"/>
      <c r="KXX7" s="223"/>
      <c r="KXY7" s="223"/>
      <c r="KXZ7" s="223"/>
      <c r="KYA7" s="223"/>
      <c r="KYB7" s="223"/>
      <c r="KYC7" s="223"/>
      <c r="KYD7" s="223"/>
      <c r="KYE7" s="223"/>
      <c r="KYF7" s="223"/>
      <c r="KYG7" s="223"/>
      <c r="KYH7" s="223"/>
      <c r="KYI7" s="223"/>
      <c r="KYJ7" s="223"/>
      <c r="KYK7" s="223"/>
      <c r="KYL7" s="223"/>
      <c r="KYM7" s="223"/>
      <c r="KYN7" s="223"/>
      <c r="KYO7" s="223"/>
      <c r="KYP7" s="223"/>
      <c r="KYQ7" s="223"/>
      <c r="KYR7" s="223"/>
      <c r="KYS7" s="223"/>
      <c r="KYT7" s="223"/>
      <c r="KYU7" s="223"/>
      <c r="KYV7" s="223"/>
      <c r="KYW7" s="223"/>
      <c r="KYX7" s="223"/>
      <c r="KYY7" s="223"/>
      <c r="KYZ7" s="223"/>
      <c r="KZA7" s="223"/>
      <c r="KZB7" s="223"/>
      <c r="KZC7" s="223"/>
      <c r="KZD7" s="223"/>
      <c r="KZE7" s="223"/>
      <c r="KZF7" s="223"/>
      <c r="KZG7" s="223"/>
      <c r="KZH7" s="223"/>
      <c r="KZI7" s="223"/>
      <c r="KZJ7" s="223"/>
      <c r="KZK7" s="223"/>
      <c r="KZL7" s="223"/>
      <c r="KZM7" s="223"/>
      <c r="KZN7" s="223"/>
      <c r="KZO7" s="223"/>
      <c r="KZP7" s="223"/>
      <c r="KZQ7" s="223"/>
      <c r="KZR7" s="223"/>
      <c r="KZS7" s="223"/>
      <c r="KZT7" s="223"/>
      <c r="KZU7" s="223"/>
      <c r="KZV7" s="223"/>
      <c r="KZW7" s="223"/>
      <c r="KZX7" s="223"/>
      <c r="KZY7" s="223"/>
      <c r="KZZ7" s="223"/>
      <c r="LAA7" s="223"/>
      <c r="LAB7" s="223"/>
      <c r="LAC7" s="223"/>
      <c r="LAD7" s="223"/>
      <c r="LAE7" s="223"/>
      <c r="LAF7" s="223"/>
      <c r="LAG7" s="223"/>
      <c r="LAH7" s="223"/>
      <c r="LAI7" s="223"/>
      <c r="LAJ7" s="223"/>
      <c r="LAK7" s="223"/>
      <c r="LAL7" s="223"/>
      <c r="LAM7" s="223"/>
      <c r="LAN7" s="223"/>
      <c r="LAO7" s="223"/>
      <c r="LAP7" s="223"/>
      <c r="LAQ7" s="223"/>
      <c r="LAR7" s="223"/>
      <c r="LAS7" s="223"/>
      <c r="LAT7" s="223"/>
      <c r="LAU7" s="223"/>
      <c r="LAV7" s="223"/>
      <c r="LAW7" s="223"/>
      <c r="LAX7" s="223"/>
      <c r="LAY7" s="223"/>
      <c r="LAZ7" s="223"/>
      <c r="LBA7" s="223"/>
      <c r="LBB7" s="223"/>
      <c r="LBC7" s="223"/>
      <c r="LBD7" s="223"/>
      <c r="LBE7" s="223"/>
      <c r="LBF7" s="223"/>
      <c r="LBG7" s="223"/>
      <c r="LBH7" s="223"/>
      <c r="LBI7" s="223"/>
      <c r="LBJ7" s="223"/>
      <c r="LBK7" s="223"/>
      <c r="LBL7" s="223"/>
      <c r="LBM7" s="223"/>
      <c r="LBN7" s="223"/>
      <c r="LBO7" s="223"/>
      <c r="LBP7" s="223"/>
      <c r="LBQ7" s="223"/>
      <c r="LBR7" s="223"/>
      <c r="LBS7" s="223"/>
      <c r="LBT7" s="223"/>
      <c r="LBU7" s="223"/>
      <c r="LBV7" s="223"/>
      <c r="LBW7" s="223"/>
      <c r="LBX7" s="223"/>
      <c r="LBY7" s="223"/>
      <c r="LBZ7" s="223"/>
      <c r="LCA7" s="223"/>
      <c r="LCB7" s="223"/>
      <c r="LCC7" s="223"/>
      <c r="LCD7" s="223"/>
      <c r="LCE7" s="223"/>
      <c r="LCF7" s="223"/>
      <c r="LCG7" s="223"/>
      <c r="LCH7" s="223"/>
      <c r="LCI7" s="223"/>
      <c r="LCJ7" s="223"/>
      <c r="LCK7" s="223"/>
      <c r="LCL7" s="223"/>
      <c r="LCM7" s="223"/>
      <c r="LCN7" s="223"/>
      <c r="LCO7" s="223"/>
      <c r="LCP7" s="223"/>
      <c r="LCQ7" s="223"/>
      <c r="LCR7" s="223"/>
      <c r="LCS7" s="223"/>
      <c r="LCT7" s="223"/>
      <c r="LCU7" s="223"/>
      <c r="LCV7" s="223"/>
      <c r="LCW7" s="223"/>
      <c r="LCX7" s="223"/>
      <c r="LCY7" s="223"/>
      <c r="LCZ7" s="223"/>
      <c r="LDA7" s="223"/>
      <c r="LDB7" s="223"/>
      <c r="LDC7" s="223"/>
      <c r="LDD7" s="223"/>
      <c r="LDE7" s="223"/>
      <c r="LDF7" s="223"/>
      <c r="LDG7" s="223"/>
      <c r="LDH7" s="223"/>
      <c r="LDI7" s="223"/>
      <c r="LDJ7" s="223"/>
      <c r="LDK7" s="223"/>
      <c r="LDL7" s="223"/>
      <c r="LDM7" s="223"/>
      <c r="LDN7" s="223"/>
      <c r="LDO7" s="223"/>
      <c r="LDP7" s="223"/>
      <c r="LDQ7" s="223"/>
      <c r="LDR7" s="223"/>
      <c r="LDS7" s="223"/>
      <c r="LDT7" s="223"/>
      <c r="LDU7" s="223"/>
      <c r="LDV7" s="223"/>
      <c r="LDW7" s="223"/>
      <c r="LDX7" s="223"/>
      <c r="LDY7" s="223"/>
      <c r="LDZ7" s="223"/>
      <c r="LEA7" s="223"/>
      <c r="LEB7" s="223"/>
      <c r="LEC7" s="223"/>
      <c r="LED7" s="223"/>
      <c r="LEE7" s="223"/>
      <c r="LEF7" s="223"/>
      <c r="LEG7" s="223"/>
      <c r="LEH7" s="223"/>
      <c r="LEI7" s="223"/>
      <c r="LEJ7" s="223"/>
      <c r="LEK7" s="223"/>
      <c r="LEL7" s="223"/>
      <c r="LEM7" s="223"/>
      <c r="LEN7" s="223"/>
      <c r="LEO7" s="223"/>
      <c r="LEP7" s="223"/>
      <c r="LEQ7" s="223"/>
      <c r="LER7" s="223"/>
      <c r="LES7" s="223"/>
      <c r="LET7" s="223"/>
      <c r="LEU7" s="223"/>
      <c r="LEV7" s="223"/>
      <c r="LEW7" s="223"/>
      <c r="LEX7" s="223"/>
      <c r="LEY7" s="223"/>
      <c r="LEZ7" s="223"/>
      <c r="LFA7" s="223"/>
      <c r="LFB7" s="223"/>
      <c r="LFC7" s="223"/>
      <c r="LFD7" s="223"/>
      <c r="LFE7" s="223"/>
      <c r="LFF7" s="223"/>
      <c r="LFG7" s="223"/>
      <c r="LFH7" s="223"/>
      <c r="LFI7" s="223"/>
      <c r="LFJ7" s="223"/>
      <c r="LFK7" s="223"/>
      <c r="LFL7" s="223"/>
      <c r="LFM7" s="223"/>
      <c r="LFN7" s="223"/>
      <c r="LFO7" s="223"/>
      <c r="LFP7" s="223"/>
      <c r="LFQ7" s="223"/>
      <c r="LFR7" s="223"/>
      <c r="LFS7" s="223"/>
      <c r="LFT7" s="223"/>
      <c r="LFU7" s="223"/>
      <c r="LFV7" s="223"/>
      <c r="LFW7" s="223"/>
      <c r="LFX7" s="223"/>
      <c r="LFY7" s="223"/>
      <c r="LFZ7" s="223"/>
      <c r="LGA7" s="223"/>
      <c r="LGB7" s="223"/>
      <c r="LGC7" s="223"/>
      <c r="LGD7" s="223"/>
      <c r="LGE7" s="223"/>
      <c r="LGF7" s="223"/>
      <c r="LGG7" s="223"/>
      <c r="LGH7" s="223"/>
      <c r="LGI7" s="223"/>
      <c r="LGJ7" s="223"/>
      <c r="LGK7" s="223"/>
      <c r="LGL7" s="223"/>
      <c r="LGM7" s="223"/>
      <c r="LGN7" s="223"/>
      <c r="LGO7" s="223"/>
      <c r="LGP7" s="223"/>
      <c r="LGQ7" s="223"/>
      <c r="LGR7" s="223"/>
      <c r="LGS7" s="223"/>
      <c r="LGT7" s="223"/>
      <c r="LGU7" s="223"/>
      <c r="LGV7" s="223"/>
      <c r="LGW7" s="223"/>
      <c r="LGX7" s="223"/>
      <c r="LGY7" s="223"/>
      <c r="LGZ7" s="223"/>
      <c r="LHA7" s="223"/>
      <c r="LHB7" s="223"/>
      <c r="LHC7" s="223"/>
      <c r="LHD7" s="223"/>
      <c r="LHE7" s="223"/>
      <c r="LHF7" s="223"/>
      <c r="LHG7" s="223"/>
      <c r="LHH7" s="223"/>
      <c r="LHI7" s="223"/>
      <c r="LHJ7" s="223"/>
      <c r="LHK7" s="223"/>
      <c r="LHL7" s="223"/>
      <c r="LHM7" s="223"/>
      <c r="LHN7" s="223"/>
      <c r="LHO7" s="223"/>
      <c r="LHP7" s="223"/>
      <c r="LHQ7" s="223"/>
      <c r="LHR7" s="223"/>
      <c r="LHS7" s="223"/>
      <c r="LHT7" s="223"/>
      <c r="LHU7" s="223"/>
      <c r="LHV7" s="223"/>
      <c r="LHW7" s="223"/>
      <c r="LHX7" s="223"/>
      <c r="LHY7" s="223"/>
      <c r="LHZ7" s="223"/>
      <c r="LIA7" s="223"/>
      <c r="LIB7" s="223"/>
      <c r="LIC7" s="223"/>
      <c r="LID7" s="223"/>
      <c r="LIE7" s="223"/>
      <c r="LIF7" s="223"/>
      <c r="LIG7" s="223"/>
      <c r="LIH7" s="223"/>
      <c r="LII7" s="223"/>
      <c r="LIJ7" s="223"/>
      <c r="LIK7" s="223"/>
      <c r="LIL7" s="223"/>
      <c r="LIM7" s="223"/>
      <c r="LIN7" s="223"/>
      <c r="LIO7" s="223"/>
      <c r="LIP7" s="223"/>
      <c r="LIQ7" s="223"/>
      <c r="LIR7" s="223"/>
      <c r="LIS7" s="223"/>
      <c r="LIT7" s="223"/>
      <c r="LIU7" s="223"/>
      <c r="LIV7" s="223"/>
      <c r="LIW7" s="223"/>
      <c r="LIX7" s="223"/>
      <c r="LIY7" s="223"/>
      <c r="LIZ7" s="223"/>
      <c r="LJA7" s="223"/>
      <c r="LJB7" s="223"/>
      <c r="LJC7" s="223"/>
      <c r="LJD7" s="223"/>
      <c r="LJE7" s="223"/>
      <c r="LJF7" s="223"/>
      <c r="LJG7" s="223"/>
      <c r="LJH7" s="223"/>
      <c r="LJI7" s="223"/>
      <c r="LJJ7" s="223"/>
      <c r="LJK7" s="223"/>
      <c r="LJL7" s="223"/>
      <c r="LJM7" s="223"/>
      <c r="LJN7" s="223"/>
      <c r="LJO7" s="223"/>
      <c r="LJP7" s="223"/>
      <c r="LJQ7" s="223"/>
      <c r="LJR7" s="223"/>
      <c r="LJS7" s="223"/>
      <c r="LJT7" s="223"/>
      <c r="LJU7" s="223"/>
      <c r="LJV7" s="223"/>
      <c r="LJW7" s="223"/>
      <c r="LJX7" s="223"/>
      <c r="LJY7" s="223"/>
      <c r="LJZ7" s="223"/>
      <c r="LKA7" s="223"/>
      <c r="LKB7" s="223"/>
      <c r="LKC7" s="223"/>
      <c r="LKD7" s="223"/>
      <c r="LKE7" s="223"/>
      <c r="LKF7" s="223"/>
      <c r="LKG7" s="223"/>
      <c r="LKH7" s="223"/>
      <c r="LKI7" s="223"/>
      <c r="LKJ7" s="223"/>
      <c r="LKK7" s="223"/>
      <c r="LKL7" s="223"/>
      <c r="LKM7" s="223"/>
      <c r="LKN7" s="223"/>
      <c r="LKO7" s="223"/>
      <c r="LKP7" s="223"/>
      <c r="LKQ7" s="223"/>
      <c r="LKR7" s="223"/>
      <c r="LKS7" s="223"/>
      <c r="LKT7" s="223"/>
      <c r="LKU7" s="223"/>
      <c r="LKV7" s="223"/>
      <c r="LKW7" s="223"/>
      <c r="LKX7" s="223"/>
      <c r="LKY7" s="223"/>
      <c r="LKZ7" s="223"/>
      <c r="LLA7" s="223"/>
      <c r="LLB7" s="223"/>
      <c r="LLC7" s="223"/>
      <c r="LLD7" s="223"/>
      <c r="LLE7" s="223"/>
      <c r="LLF7" s="223"/>
      <c r="LLG7" s="223"/>
      <c r="LLH7" s="223"/>
      <c r="LLI7" s="223"/>
      <c r="LLJ7" s="223"/>
      <c r="LLK7" s="223"/>
      <c r="LLL7" s="223"/>
      <c r="LLM7" s="223"/>
      <c r="LLN7" s="223"/>
      <c r="LLO7" s="223"/>
      <c r="LLP7" s="223"/>
      <c r="LLQ7" s="223"/>
      <c r="LLR7" s="223"/>
      <c r="LLS7" s="223"/>
      <c r="LLT7" s="223"/>
      <c r="LLU7" s="223"/>
      <c r="LLV7" s="223"/>
      <c r="LLW7" s="223"/>
      <c r="LLX7" s="223"/>
      <c r="LLY7" s="223"/>
      <c r="LLZ7" s="223"/>
      <c r="LMA7" s="223"/>
      <c r="LMB7" s="223"/>
      <c r="LMC7" s="223"/>
      <c r="LMD7" s="223"/>
      <c r="LME7" s="223"/>
      <c r="LMF7" s="223"/>
      <c r="LMG7" s="223"/>
      <c r="LMH7" s="223"/>
      <c r="LMI7" s="223"/>
      <c r="LMJ7" s="223"/>
      <c r="LMK7" s="223"/>
      <c r="LML7" s="223"/>
      <c r="LMM7" s="223"/>
      <c r="LMN7" s="223"/>
      <c r="LMO7" s="223"/>
      <c r="LMP7" s="223"/>
      <c r="LMQ7" s="223"/>
      <c r="LMR7" s="223"/>
      <c r="LMS7" s="223"/>
      <c r="LMT7" s="223"/>
      <c r="LMU7" s="223"/>
      <c r="LMV7" s="223"/>
      <c r="LMW7" s="223"/>
      <c r="LMX7" s="223"/>
      <c r="LMY7" s="223"/>
      <c r="LMZ7" s="223"/>
      <c r="LNA7" s="223"/>
      <c r="LNB7" s="223"/>
      <c r="LNC7" s="223"/>
      <c r="LND7" s="223"/>
      <c r="LNE7" s="223"/>
      <c r="LNF7" s="223"/>
      <c r="LNG7" s="223"/>
      <c r="LNH7" s="223"/>
      <c r="LNI7" s="223"/>
      <c r="LNJ7" s="223"/>
      <c r="LNK7" s="223"/>
      <c r="LNL7" s="223"/>
      <c r="LNM7" s="223"/>
      <c r="LNN7" s="223"/>
      <c r="LNO7" s="223"/>
      <c r="LNP7" s="223"/>
      <c r="LNQ7" s="223"/>
      <c r="LNR7" s="223"/>
      <c r="LNS7" s="223"/>
      <c r="LNT7" s="223"/>
      <c r="LNU7" s="223"/>
      <c r="LNV7" s="223"/>
      <c r="LNW7" s="223"/>
      <c r="LNX7" s="223"/>
      <c r="LNY7" s="223"/>
      <c r="LNZ7" s="223"/>
      <c r="LOA7" s="223"/>
      <c r="LOB7" s="223"/>
      <c r="LOC7" s="223"/>
      <c r="LOD7" s="223"/>
      <c r="LOE7" s="223"/>
      <c r="LOF7" s="223"/>
      <c r="LOG7" s="223"/>
      <c r="LOH7" s="223"/>
      <c r="LOI7" s="223"/>
      <c r="LOJ7" s="223"/>
      <c r="LOK7" s="223"/>
      <c r="LOL7" s="223"/>
      <c r="LOM7" s="223"/>
      <c r="LON7" s="223"/>
      <c r="LOO7" s="223"/>
      <c r="LOP7" s="223"/>
      <c r="LOQ7" s="223"/>
      <c r="LOR7" s="223"/>
      <c r="LOS7" s="223"/>
      <c r="LOT7" s="223"/>
      <c r="LOU7" s="223"/>
      <c r="LOV7" s="223"/>
      <c r="LOW7" s="223"/>
      <c r="LOX7" s="223"/>
      <c r="LOY7" s="223"/>
      <c r="LOZ7" s="223"/>
      <c r="LPA7" s="223"/>
      <c r="LPB7" s="223"/>
      <c r="LPC7" s="223"/>
      <c r="LPD7" s="223"/>
      <c r="LPE7" s="223"/>
      <c r="LPF7" s="223"/>
      <c r="LPG7" s="223"/>
      <c r="LPH7" s="223"/>
      <c r="LPI7" s="223"/>
      <c r="LPJ7" s="223"/>
      <c r="LPK7" s="223"/>
      <c r="LPL7" s="223"/>
      <c r="LPM7" s="223"/>
      <c r="LPN7" s="223"/>
      <c r="LPO7" s="223"/>
      <c r="LPP7" s="223"/>
      <c r="LPQ7" s="223"/>
      <c r="LPR7" s="223"/>
      <c r="LPS7" s="223"/>
      <c r="LPT7" s="223"/>
      <c r="LPU7" s="223"/>
      <c r="LPV7" s="223"/>
      <c r="LPW7" s="223"/>
      <c r="LPX7" s="223"/>
      <c r="LPY7" s="223"/>
      <c r="LPZ7" s="223"/>
      <c r="LQA7" s="223"/>
      <c r="LQB7" s="223"/>
      <c r="LQC7" s="223"/>
      <c r="LQD7" s="223"/>
      <c r="LQE7" s="223"/>
      <c r="LQF7" s="223"/>
      <c r="LQG7" s="223"/>
      <c r="LQH7" s="223"/>
      <c r="LQI7" s="223"/>
      <c r="LQJ7" s="223"/>
      <c r="LQK7" s="223"/>
      <c r="LQL7" s="223"/>
      <c r="LQM7" s="223"/>
      <c r="LQN7" s="223"/>
      <c r="LQO7" s="223"/>
      <c r="LQP7" s="223"/>
      <c r="LQQ7" s="223"/>
      <c r="LQR7" s="223"/>
      <c r="LQS7" s="223"/>
      <c r="LQT7" s="223"/>
      <c r="LQU7" s="223"/>
      <c r="LQV7" s="223"/>
      <c r="LQW7" s="223"/>
      <c r="LQX7" s="223"/>
      <c r="LQY7" s="223"/>
      <c r="LQZ7" s="223"/>
      <c r="LRA7" s="223"/>
      <c r="LRB7" s="223"/>
      <c r="LRC7" s="223"/>
      <c r="LRD7" s="223"/>
      <c r="LRE7" s="223"/>
      <c r="LRF7" s="223"/>
      <c r="LRG7" s="223"/>
      <c r="LRH7" s="223"/>
      <c r="LRI7" s="223"/>
      <c r="LRJ7" s="223"/>
      <c r="LRK7" s="223"/>
      <c r="LRL7" s="223"/>
      <c r="LRM7" s="223"/>
      <c r="LRN7" s="223"/>
      <c r="LRO7" s="223"/>
      <c r="LRP7" s="223"/>
      <c r="LRQ7" s="223"/>
      <c r="LRR7" s="223"/>
      <c r="LRS7" s="223"/>
      <c r="LRT7" s="223"/>
      <c r="LRU7" s="223"/>
      <c r="LRV7" s="223"/>
      <c r="LRW7" s="223"/>
      <c r="LRX7" s="223"/>
      <c r="LRY7" s="223"/>
      <c r="LRZ7" s="223"/>
      <c r="LSA7" s="223"/>
      <c r="LSB7" s="223"/>
      <c r="LSC7" s="223"/>
      <c r="LSD7" s="223"/>
      <c r="LSE7" s="223"/>
      <c r="LSF7" s="223"/>
      <c r="LSG7" s="223"/>
      <c r="LSH7" s="223"/>
      <c r="LSI7" s="223"/>
      <c r="LSJ7" s="223"/>
      <c r="LSK7" s="223"/>
      <c r="LSL7" s="223"/>
      <c r="LSM7" s="223"/>
      <c r="LSN7" s="223"/>
      <c r="LSO7" s="223"/>
      <c r="LSP7" s="223"/>
      <c r="LSQ7" s="223"/>
      <c r="LSR7" s="223"/>
      <c r="LSS7" s="223"/>
      <c r="LST7" s="223"/>
      <c r="LSU7" s="223"/>
      <c r="LSV7" s="223"/>
      <c r="LSW7" s="223"/>
      <c r="LSX7" s="223"/>
      <c r="LSY7" s="223"/>
      <c r="LSZ7" s="223"/>
      <c r="LTA7" s="223"/>
      <c r="LTB7" s="223"/>
      <c r="LTC7" s="223"/>
      <c r="LTD7" s="223"/>
      <c r="LTE7" s="223"/>
      <c r="LTF7" s="223"/>
      <c r="LTG7" s="223"/>
      <c r="LTH7" s="223"/>
      <c r="LTI7" s="223"/>
      <c r="LTJ7" s="223"/>
      <c r="LTK7" s="223"/>
      <c r="LTL7" s="223"/>
      <c r="LTM7" s="223"/>
      <c r="LTN7" s="223"/>
      <c r="LTO7" s="223"/>
      <c r="LTP7" s="223"/>
      <c r="LTQ7" s="223"/>
      <c r="LTR7" s="223"/>
      <c r="LTS7" s="223"/>
      <c r="LTT7" s="223"/>
      <c r="LTU7" s="223"/>
      <c r="LTV7" s="223"/>
      <c r="LTW7" s="223"/>
      <c r="LTX7" s="223"/>
      <c r="LTY7" s="223"/>
      <c r="LTZ7" s="223"/>
      <c r="LUA7" s="223"/>
      <c r="LUB7" s="223"/>
      <c r="LUC7" s="223"/>
      <c r="LUD7" s="223"/>
      <c r="LUE7" s="223"/>
      <c r="LUF7" s="223"/>
      <c r="LUG7" s="223"/>
      <c r="LUH7" s="223"/>
      <c r="LUI7" s="223"/>
      <c r="LUJ7" s="223"/>
      <c r="LUK7" s="223"/>
      <c r="LUL7" s="223"/>
      <c r="LUM7" s="223"/>
      <c r="LUN7" s="223"/>
      <c r="LUO7" s="223"/>
      <c r="LUP7" s="223"/>
      <c r="LUQ7" s="223"/>
      <c r="LUR7" s="223"/>
      <c r="LUS7" s="223"/>
      <c r="LUT7" s="223"/>
      <c r="LUU7" s="223"/>
      <c r="LUV7" s="223"/>
      <c r="LUW7" s="223"/>
      <c r="LUX7" s="223"/>
      <c r="LUY7" s="223"/>
      <c r="LUZ7" s="223"/>
      <c r="LVA7" s="223"/>
      <c r="LVB7" s="223"/>
      <c r="LVC7" s="223"/>
      <c r="LVD7" s="223"/>
      <c r="LVE7" s="223"/>
      <c r="LVF7" s="223"/>
      <c r="LVG7" s="223"/>
      <c r="LVH7" s="223"/>
      <c r="LVI7" s="223"/>
      <c r="LVJ7" s="223"/>
      <c r="LVK7" s="223"/>
      <c r="LVL7" s="223"/>
      <c r="LVM7" s="223"/>
      <c r="LVN7" s="223"/>
      <c r="LVO7" s="223"/>
      <c r="LVP7" s="223"/>
      <c r="LVQ7" s="223"/>
      <c r="LVR7" s="223"/>
      <c r="LVS7" s="223"/>
      <c r="LVT7" s="223"/>
      <c r="LVU7" s="223"/>
      <c r="LVV7" s="223"/>
      <c r="LVW7" s="223"/>
      <c r="LVX7" s="223"/>
      <c r="LVY7" s="223"/>
      <c r="LVZ7" s="223"/>
      <c r="LWA7" s="223"/>
      <c r="LWB7" s="223"/>
      <c r="LWC7" s="223"/>
      <c r="LWD7" s="223"/>
      <c r="LWE7" s="223"/>
      <c r="LWF7" s="223"/>
      <c r="LWG7" s="223"/>
      <c r="LWH7" s="223"/>
      <c r="LWI7" s="223"/>
      <c r="LWJ7" s="223"/>
      <c r="LWK7" s="223"/>
      <c r="LWL7" s="223"/>
      <c r="LWM7" s="223"/>
      <c r="LWN7" s="223"/>
      <c r="LWO7" s="223"/>
      <c r="LWP7" s="223"/>
      <c r="LWQ7" s="223"/>
      <c r="LWR7" s="223"/>
      <c r="LWS7" s="223"/>
      <c r="LWT7" s="223"/>
      <c r="LWU7" s="223"/>
      <c r="LWV7" s="223"/>
      <c r="LWW7" s="223"/>
      <c r="LWX7" s="223"/>
      <c r="LWY7" s="223"/>
      <c r="LWZ7" s="223"/>
      <c r="LXA7" s="223"/>
      <c r="LXB7" s="223"/>
      <c r="LXC7" s="223"/>
      <c r="LXD7" s="223"/>
      <c r="LXE7" s="223"/>
      <c r="LXF7" s="223"/>
      <c r="LXG7" s="223"/>
      <c r="LXH7" s="223"/>
      <c r="LXI7" s="223"/>
      <c r="LXJ7" s="223"/>
      <c r="LXK7" s="223"/>
      <c r="LXL7" s="223"/>
      <c r="LXM7" s="223"/>
      <c r="LXN7" s="223"/>
      <c r="LXO7" s="223"/>
      <c r="LXP7" s="223"/>
      <c r="LXQ7" s="223"/>
      <c r="LXR7" s="223"/>
      <c r="LXS7" s="223"/>
      <c r="LXT7" s="223"/>
      <c r="LXU7" s="223"/>
      <c r="LXV7" s="223"/>
      <c r="LXW7" s="223"/>
      <c r="LXX7" s="223"/>
      <c r="LXY7" s="223"/>
      <c r="LXZ7" s="223"/>
      <c r="LYA7" s="223"/>
      <c r="LYB7" s="223"/>
      <c r="LYC7" s="223"/>
      <c r="LYD7" s="223"/>
      <c r="LYE7" s="223"/>
      <c r="LYF7" s="223"/>
      <c r="LYG7" s="223"/>
      <c r="LYH7" s="223"/>
      <c r="LYI7" s="223"/>
      <c r="LYJ7" s="223"/>
      <c r="LYK7" s="223"/>
      <c r="LYL7" s="223"/>
      <c r="LYM7" s="223"/>
      <c r="LYN7" s="223"/>
      <c r="LYO7" s="223"/>
      <c r="LYP7" s="223"/>
      <c r="LYQ7" s="223"/>
      <c r="LYR7" s="223"/>
      <c r="LYS7" s="223"/>
      <c r="LYT7" s="223"/>
      <c r="LYU7" s="223"/>
      <c r="LYV7" s="223"/>
      <c r="LYW7" s="223"/>
      <c r="LYX7" s="223"/>
      <c r="LYY7" s="223"/>
      <c r="LYZ7" s="223"/>
      <c r="LZA7" s="223"/>
      <c r="LZB7" s="223"/>
      <c r="LZC7" s="223"/>
      <c r="LZD7" s="223"/>
      <c r="LZE7" s="223"/>
      <c r="LZF7" s="223"/>
      <c r="LZG7" s="223"/>
      <c r="LZH7" s="223"/>
      <c r="LZI7" s="223"/>
      <c r="LZJ7" s="223"/>
      <c r="LZK7" s="223"/>
      <c r="LZL7" s="223"/>
      <c r="LZM7" s="223"/>
      <c r="LZN7" s="223"/>
      <c r="LZO7" s="223"/>
      <c r="LZP7" s="223"/>
      <c r="LZQ7" s="223"/>
      <c r="LZR7" s="223"/>
      <c r="LZS7" s="223"/>
      <c r="LZT7" s="223"/>
      <c r="LZU7" s="223"/>
      <c r="LZV7" s="223"/>
      <c r="LZW7" s="223"/>
      <c r="LZX7" s="223"/>
      <c r="LZY7" s="223"/>
      <c r="LZZ7" s="223"/>
      <c r="MAA7" s="223"/>
      <c r="MAB7" s="223"/>
      <c r="MAC7" s="223"/>
      <c r="MAD7" s="223"/>
      <c r="MAE7" s="223"/>
      <c r="MAF7" s="223"/>
      <c r="MAG7" s="223"/>
      <c r="MAH7" s="223"/>
      <c r="MAI7" s="223"/>
      <c r="MAJ7" s="223"/>
      <c r="MAK7" s="223"/>
      <c r="MAL7" s="223"/>
      <c r="MAM7" s="223"/>
      <c r="MAN7" s="223"/>
      <c r="MAO7" s="223"/>
      <c r="MAP7" s="223"/>
      <c r="MAQ7" s="223"/>
      <c r="MAR7" s="223"/>
      <c r="MAS7" s="223"/>
      <c r="MAT7" s="223"/>
      <c r="MAU7" s="223"/>
      <c r="MAV7" s="223"/>
      <c r="MAW7" s="223"/>
      <c r="MAX7" s="223"/>
      <c r="MAY7" s="223"/>
      <c r="MAZ7" s="223"/>
      <c r="MBA7" s="223"/>
      <c r="MBB7" s="223"/>
      <c r="MBC7" s="223"/>
      <c r="MBD7" s="223"/>
      <c r="MBE7" s="223"/>
      <c r="MBF7" s="223"/>
      <c r="MBG7" s="223"/>
      <c r="MBH7" s="223"/>
      <c r="MBI7" s="223"/>
      <c r="MBJ7" s="223"/>
      <c r="MBK7" s="223"/>
      <c r="MBL7" s="223"/>
      <c r="MBM7" s="223"/>
      <c r="MBN7" s="223"/>
      <c r="MBO7" s="223"/>
      <c r="MBP7" s="223"/>
      <c r="MBQ7" s="223"/>
      <c r="MBR7" s="223"/>
      <c r="MBS7" s="223"/>
      <c r="MBT7" s="223"/>
      <c r="MBU7" s="223"/>
      <c r="MBV7" s="223"/>
      <c r="MBW7" s="223"/>
      <c r="MBX7" s="223"/>
      <c r="MBY7" s="223"/>
      <c r="MBZ7" s="223"/>
      <c r="MCA7" s="223"/>
      <c r="MCB7" s="223"/>
      <c r="MCC7" s="223"/>
      <c r="MCD7" s="223"/>
      <c r="MCE7" s="223"/>
      <c r="MCF7" s="223"/>
      <c r="MCG7" s="223"/>
      <c r="MCH7" s="223"/>
      <c r="MCI7" s="223"/>
      <c r="MCJ7" s="223"/>
      <c r="MCK7" s="223"/>
      <c r="MCL7" s="223"/>
      <c r="MCM7" s="223"/>
      <c r="MCN7" s="223"/>
      <c r="MCO7" s="223"/>
      <c r="MCP7" s="223"/>
      <c r="MCQ7" s="223"/>
      <c r="MCR7" s="223"/>
      <c r="MCS7" s="223"/>
      <c r="MCT7" s="223"/>
      <c r="MCU7" s="223"/>
      <c r="MCV7" s="223"/>
      <c r="MCW7" s="223"/>
      <c r="MCX7" s="223"/>
      <c r="MCY7" s="223"/>
      <c r="MCZ7" s="223"/>
      <c r="MDA7" s="223"/>
      <c r="MDB7" s="223"/>
      <c r="MDC7" s="223"/>
      <c r="MDD7" s="223"/>
      <c r="MDE7" s="223"/>
      <c r="MDF7" s="223"/>
      <c r="MDG7" s="223"/>
      <c r="MDH7" s="223"/>
      <c r="MDI7" s="223"/>
      <c r="MDJ7" s="223"/>
      <c r="MDK7" s="223"/>
      <c r="MDL7" s="223"/>
      <c r="MDM7" s="223"/>
      <c r="MDN7" s="223"/>
      <c r="MDO7" s="223"/>
      <c r="MDP7" s="223"/>
      <c r="MDQ7" s="223"/>
      <c r="MDR7" s="223"/>
      <c r="MDS7" s="223"/>
      <c r="MDT7" s="223"/>
      <c r="MDU7" s="223"/>
      <c r="MDV7" s="223"/>
      <c r="MDW7" s="223"/>
      <c r="MDX7" s="223"/>
      <c r="MDY7" s="223"/>
      <c r="MDZ7" s="223"/>
      <c r="MEA7" s="223"/>
      <c r="MEB7" s="223"/>
      <c r="MEC7" s="223"/>
      <c r="MED7" s="223"/>
      <c r="MEE7" s="223"/>
      <c r="MEF7" s="223"/>
      <c r="MEG7" s="223"/>
      <c r="MEH7" s="223"/>
      <c r="MEI7" s="223"/>
      <c r="MEJ7" s="223"/>
      <c r="MEK7" s="223"/>
      <c r="MEL7" s="223"/>
      <c r="MEM7" s="223"/>
      <c r="MEN7" s="223"/>
      <c r="MEO7" s="223"/>
      <c r="MEP7" s="223"/>
      <c r="MEQ7" s="223"/>
      <c r="MER7" s="223"/>
      <c r="MES7" s="223"/>
      <c r="MET7" s="223"/>
      <c r="MEU7" s="223"/>
      <c r="MEV7" s="223"/>
      <c r="MEW7" s="223"/>
      <c r="MEX7" s="223"/>
      <c r="MEY7" s="223"/>
      <c r="MEZ7" s="223"/>
      <c r="MFA7" s="223"/>
      <c r="MFB7" s="223"/>
      <c r="MFC7" s="223"/>
      <c r="MFD7" s="223"/>
      <c r="MFE7" s="223"/>
      <c r="MFF7" s="223"/>
      <c r="MFG7" s="223"/>
      <c r="MFH7" s="223"/>
      <c r="MFI7" s="223"/>
      <c r="MFJ7" s="223"/>
      <c r="MFK7" s="223"/>
      <c r="MFL7" s="223"/>
      <c r="MFM7" s="223"/>
      <c r="MFN7" s="223"/>
      <c r="MFO7" s="223"/>
      <c r="MFP7" s="223"/>
      <c r="MFQ7" s="223"/>
      <c r="MFR7" s="223"/>
      <c r="MFS7" s="223"/>
      <c r="MFT7" s="223"/>
      <c r="MFU7" s="223"/>
      <c r="MFV7" s="223"/>
      <c r="MFW7" s="223"/>
      <c r="MFX7" s="223"/>
      <c r="MFY7" s="223"/>
      <c r="MFZ7" s="223"/>
      <c r="MGA7" s="223"/>
      <c r="MGB7" s="223"/>
      <c r="MGC7" s="223"/>
      <c r="MGD7" s="223"/>
      <c r="MGE7" s="223"/>
      <c r="MGF7" s="223"/>
      <c r="MGG7" s="223"/>
      <c r="MGH7" s="223"/>
      <c r="MGI7" s="223"/>
      <c r="MGJ7" s="223"/>
      <c r="MGK7" s="223"/>
      <c r="MGL7" s="223"/>
      <c r="MGM7" s="223"/>
      <c r="MGN7" s="223"/>
      <c r="MGO7" s="223"/>
      <c r="MGP7" s="223"/>
      <c r="MGQ7" s="223"/>
      <c r="MGR7" s="223"/>
      <c r="MGS7" s="223"/>
      <c r="MGT7" s="223"/>
      <c r="MGU7" s="223"/>
      <c r="MGV7" s="223"/>
      <c r="MGW7" s="223"/>
      <c r="MGX7" s="223"/>
      <c r="MGY7" s="223"/>
      <c r="MGZ7" s="223"/>
      <c r="MHA7" s="223"/>
      <c r="MHB7" s="223"/>
      <c r="MHC7" s="223"/>
      <c r="MHD7" s="223"/>
      <c r="MHE7" s="223"/>
      <c r="MHF7" s="223"/>
      <c r="MHG7" s="223"/>
      <c r="MHH7" s="223"/>
      <c r="MHI7" s="223"/>
      <c r="MHJ7" s="223"/>
      <c r="MHK7" s="223"/>
      <c r="MHL7" s="223"/>
      <c r="MHM7" s="223"/>
      <c r="MHN7" s="223"/>
      <c r="MHO7" s="223"/>
      <c r="MHP7" s="223"/>
      <c r="MHQ7" s="223"/>
      <c r="MHR7" s="223"/>
      <c r="MHS7" s="223"/>
      <c r="MHT7" s="223"/>
      <c r="MHU7" s="223"/>
      <c r="MHV7" s="223"/>
      <c r="MHW7" s="223"/>
      <c r="MHX7" s="223"/>
      <c r="MHY7" s="223"/>
      <c r="MHZ7" s="223"/>
      <c r="MIA7" s="223"/>
      <c r="MIB7" s="223"/>
      <c r="MIC7" s="223"/>
      <c r="MID7" s="223"/>
      <c r="MIE7" s="223"/>
      <c r="MIF7" s="223"/>
      <c r="MIG7" s="223"/>
      <c r="MIH7" s="223"/>
      <c r="MII7" s="223"/>
      <c r="MIJ7" s="223"/>
      <c r="MIK7" s="223"/>
      <c r="MIL7" s="223"/>
      <c r="MIM7" s="223"/>
      <c r="MIN7" s="223"/>
      <c r="MIO7" s="223"/>
      <c r="MIP7" s="223"/>
      <c r="MIQ7" s="223"/>
      <c r="MIR7" s="223"/>
      <c r="MIS7" s="223"/>
      <c r="MIT7" s="223"/>
      <c r="MIU7" s="223"/>
      <c r="MIV7" s="223"/>
      <c r="MIW7" s="223"/>
      <c r="MIX7" s="223"/>
      <c r="MIY7" s="223"/>
      <c r="MIZ7" s="223"/>
      <c r="MJA7" s="223"/>
      <c r="MJB7" s="223"/>
      <c r="MJC7" s="223"/>
      <c r="MJD7" s="223"/>
      <c r="MJE7" s="223"/>
      <c r="MJF7" s="223"/>
      <c r="MJG7" s="223"/>
      <c r="MJH7" s="223"/>
      <c r="MJI7" s="223"/>
      <c r="MJJ7" s="223"/>
      <c r="MJK7" s="223"/>
      <c r="MJL7" s="223"/>
      <c r="MJM7" s="223"/>
      <c r="MJN7" s="223"/>
      <c r="MJO7" s="223"/>
      <c r="MJP7" s="223"/>
      <c r="MJQ7" s="223"/>
      <c r="MJR7" s="223"/>
      <c r="MJS7" s="223"/>
      <c r="MJT7" s="223"/>
      <c r="MJU7" s="223"/>
      <c r="MJV7" s="223"/>
      <c r="MJW7" s="223"/>
      <c r="MJX7" s="223"/>
      <c r="MJY7" s="223"/>
      <c r="MJZ7" s="223"/>
      <c r="MKA7" s="223"/>
      <c r="MKB7" s="223"/>
      <c r="MKC7" s="223"/>
      <c r="MKD7" s="223"/>
      <c r="MKE7" s="223"/>
      <c r="MKF7" s="223"/>
      <c r="MKG7" s="223"/>
      <c r="MKH7" s="223"/>
      <c r="MKI7" s="223"/>
      <c r="MKJ7" s="223"/>
      <c r="MKK7" s="223"/>
      <c r="MKL7" s="223"/>
      <c r="MKM7" s="223"/>
      <c r="MKN7" s="223"/>
      <c r="MKO7" s="223"/>
      <c r="MKP7" s="223"/>
      <c r="MKQ7" s="223"/>
      <c r="MKR7" s="223"/>
      <c r="MKS7" s="223"/>
      <c r="MKT7" s="223"/>
      <c r="MKU7" s="223"/>
      <c r="MKV7" s="223"/>
      <c r="MKW7" s="223"/>
      <c r="MKX7" s="223"/>
      <c r="MKY7" s="223"/>
      <c r="MKZ7" s="223"/>
      <c r="MLA7" s="223"/>
      <c r="MLB7" s="223"/>
      <c r="MLC7" s="223"/>
      <c r="MLD7" s="223"/>
      <c r="MLE7" s="223"/>
      <c r="MLF7" s="223"/>
      <c r="MLG7" s="223"/>
      <c r="MLH7" s="223"/>
      <c r="MLI7" s="223"/>
      <c r="MLJ7" s="223"/>
      <c r="MLK7" s="223"/>
      <c r="MLL7" s="223"/>
      <c r="MLM7" s="223"/>
      <c r="MLN7" s="223"/>
      <c r="MLO7" s="223"/>
      <c r="MLP7" s="223"/>
      <c r="MLQ7" s="223"/>
      <c r="MLR7" s="223"/>
      <c r="MLS7" s="223"/>
      <c r="MLT7" s="223"/>
      <c r="MLU7" s="223"/>
      <c r="MLV7" s="223"/>
      <c r="MLW7" s="223"/>
      <c r="MLX7" s="223"/>
      <c r="MLY7" s="223"/>
      <c r="MLZ7" s="223"/>
      <c r="MMA7" s="223"/>
      <c r="MMB7" s="223"/>
      <c r="MMC7" s="223"/>
      <c r="MMD7" s="223"/>
      <c r="MME7" s="223"/>
      <c r="MMF7" s="223"/>
      <c r="MMG7" s="223"/>
      <c r="MMH7" s="223"/>
      <c r="MMI7" s="223"/>
      <c r="MMJ7" s="223"/>
      <c r="MMK7" s="223"/>
      <c r="MML7" s="223"/>
      <c r="MMM7" s="223"/>
      <c r="MMN7" s="223"/>
      <c r="MMO7" s="223"/>
      <c r="MMP7" s="223"/>
      <c r="MMQ7" s="223"/>
      <c r="MMR7" s="223"/>
      <c r="MMS7" s="223"/>
      <c r="MMT7" s="223"/>
      <c r="MMU7" s="223"/>
      <c r="MMV7" s="223"/>
      <c r="MMW7" s="223"/>
      <c r="MMX7" s="223"/>
      <c r="MMY7" s="223"/>
      <c r="MMZ7" s="223"/>
      <c r="MNA7" s="223"/>
      <c r="MNB7" s="223"/>
      <c r="MNC7" s="223"/>
      <c r="MND7" s="223"/>
      <c r="MNE7" s="223"/>
      <c r="MNF7" s="223"/>
      <c r="MNG7" s="223"/>
      <c r="MNH7" s="223"/>
      <c r="MNI7" s="223"/>
      <c r="MNJ7" s="223"/>
      <c r="MNK7" s="223"/>
      <c r="MNL7" s="223"/>
      <c r="MNM7" s="223"/>
      <c r="MNN7" s="223"/>
      <c r="MNO7" s="223"/>
      <c r="MNP7" s="223"/>
      <c r="MNQ7" s="223"/>
      <c r="MNR7" s="223"/>
      <c r="MNS7" s="223"/>
      <c r="MNT7" s="223"/>
      <c r="MNU7" s="223"/>
      <c r="MNV7" s="223"/>
      <c r="MNW7" s="223"/>
      <c r="MNX7" s="223"/>
      <c r="MNY7" s="223"/>
      <c r="MNZ7" s="223"/>
      <c r="MOA7" s="223"/>
      <c r="MOB7" s="223"/>
      <c r="MOC7" s="223"/>
      <c r="MOD7" s="223"/>
      <c r="MOE7" s="223"/>
      <c r="MOF7" s="223"/>
      <c r="MOG7" s="223"/>
      <c r="MOH7" s="223"/>
      <c r="MOI7" s="223"/>
      <c r="MOJ7" s="223"/>
      <c r="MOK7" s="223"/>
      <c r="MOL7" s="223"/>
      <c r="MOM7" s="223"/>
      <c r="MON7" s="223"/>
      <c r="MOO7" s="223"/>
      <c r="MOP7" s="223"/>
      <c r="MOQ7" s="223"/>
      <c r="MOR7" s="223"/>
      <c r="MOS7" s="223"/>
      <c r="MOT7" s="223"/>
      <c r="MOU7" s="223"/>
      <c r="MOV7" s="223"/>
      <c r="MOW7" s="223"/>
      <c r="MOX7" s="223"/>
      <c r="MOY7" s="223"/>
      <c r="MOZ7" s="223"/>
      <c r="MPA7" s="223"/>
      <c r="MPB7" s="223"/>
      <c r="MPC7" s="223"/>
      <c r="MPD7" s="223"/>
      <c r="MPE7" s="223"/>
      <c r="MPF7" s="223"/>
      <c r="MPG7" s="223"/>
      <c r="MPH7" s="223"/>
      <c r="MPI7" s="223"/>
      <c r="MPJ7" s="223"/>
      <c r="MPK7" s="223"/>
      <c r="MPL7" s="223"/>
      <c r="MPM7" s="223"/>
      <c r="MPN7" s="223"/>
      <c r="MPO7" s="223"/>
      <c r="MPP7" s="223"/>
      <c r="MPQ7" s="223"/>
      <c r="MPR7" s="223"/>
      <c r="MPS7" s="223"/>
      <c r="MPT7" s="223"/>
      <c r="MPU7" s="223"/>
      <c r="MPV7" s="223"/>
      <c r="MPW7" s="223"/>
      <c r="MPX7" s="223"/>
      <c r="MPY7" s="223"/>
      <c r="MPZ7" s="223"/>
      <c r="MQA7" s="223"/>
      <c r="MQB7" s="223"/>
      <c r="MQC7" s="223"/>
      <c r="MQD7" s="223"/>
      <c r="MQE7" s="223"/>
      <c r="MQF7" s="223"/>
      <c r="MQG7" s="223"/>
      <c r="MQH7" s="223"/>
      <c r="MQI7" s="223"/>
      <c r="MQJ7" s="223"/>
      <c r="MQK7" s="223"/>
      <c r="MQL7" s="223"/>
      <c r="MQM7" s="223"/>
      <c r="MQN7" s="223"/>
      <c r="MQO7" s="223"/>
      <c r="MQP7" s="223"/>
      <c r="MQQ7" s="223"/>
      <c r="MQR7" s="223"/>
      <c r="MQS7" s="223"/>
      <c r="MQT7" s="223"/>
      <c r="MQU7" s="223"/>
      <c r="MQV7" s="223"/>
      <c r="MQW7" s="223"/>
      <c r="MQX7" s="223"/>
      <c r="MQY7" s="223"/>
      <c r="MQZ7" s="223"/>
      <c r="MRA7" s="223"/>
      <c r="MRB7" s="223"/>
      <c r="MRC7" s="223"/>
      <c r="MRD7" s="223"/>
      <c r="MRE7" s="223"/>
      <c r="MRF7" s="223"/>
      <c r="MRG7" s="223"/>
      <c r="MRH7" s="223"/>
      <c r="MRI7" s="223"/>
      <c r="MRJ7" s="223"/>
      <c r="MRK7" s="223"/>
      <c r="MRL7" s="223"/>
      <c r="MRM7" s="223"/>
      <c r="MRN7" s="223"/>
      <c r="MRO7" s="223"/>
      <c r="MRP7" s="223"/>
      <c r="MRQ7" s="223"/>
      <c r="MRR7" s="223"/>
      <c r="MRS7" s="223"/>
      <c r="MRT7" s="223"/>
      <c r="MRU7" s="223"/>
      <c r="MRV7" s="223"/>
      <c r="MRW7" s="223"/>
      <c r="MRX7" s="223"/>
      <c r="MRY7" s="223"/>
      <c r="MRZ7" s="223"/>
      <c r="MSA7" s="223"/>
      <c r="MSB7" s="223"/>
      <c r="MSC7" s="223"/>
      <c r="MSD7" s="223"/>
      <c r="MSE7" s="223"/>
      <c r="MSF7" s="223"/>
      <c r="MSG7" s="223"/>
      <c r="MSH7" s="223"/>
      <c r="MSI7" s="223"/>
      <c r="MSJ7" s="223"/>
      <c r="MSK7" s="223"/>
      <c r="MSL7" s="223"/>
      <c r="MSM7" s="223"/>
      <c r="MSN7" s="223"/>
      <c r="MSO7" s="223"/>
      <c r="MSP7" s="223"/>
      <c r="MSQ7" s="223"/>
      <c r="MSR7" s="223"/>
      <c r="MSS7" s="223"/>
      <c r="MST7" s="223"/>
      <c r="MSU7" s="223"/>
      <c r="MSV7" s="223"/>
      <c r="MSW7" s="223"/>
      <c r="MSX7" s="223"/>
      <c r="MSY7" s="223"/>
      <c r="MSZ7" s="223"/>
      <c r="MTA7" s="223"/>
      <c r="MTB7" s="223"/>
      <c r="MTC7" s="223"/>
      <c r="MTD7" s="223"/>
      <c r="MTE7" s="223"/>
      <c r="MTF7" s="223"/>
      <c r="MTG7" s="223"/>
      <c r="MTH7" s="223"/>
      <c r="MTI7" s="223"/>
      <c r="MTJ7" s="223"/>
      <c r="MTK7" s="223"/>
      <c r="MTL7" s="223"/>
      <c r="MTM7" s="223"/>
      <c r="MTN7" s="223"/>
      <c r="MTO7" s="223"/>
      <c r="MTP7" s="223"/>
      <c r="MTQ7" s="223"/>
      <c r="MTR7" s="223"/>
      <c r="MTS7" s="223"/>
      <c r="MTT7" s="223"/>
      <c r="MTU7" s="223"/>
      <c r="MTV7" s="223"/>
      <c r="MTW7" s="223"/>
      <c r="MTX7" s="223"/>
      <c r="MTY7" s="223"/>
      <c r="MTZ7" s="223"/>
      <c r="MUA7" s="223"/>
      <c r="MUB7" s="223"/>
      <c r="MUC7" s="223"/>
      <c r="MUD7" s="223"/>
      <c r="MUE7" s="223"/>
      <c r="MUF7" s="223"/>
      <c r="MUG7" s="223"/>
      <c r="MUH7" s="223"/>
      <c r="MUI7" s="223"/>
      <c r="MUJ7" s="223"/>
      <c r="MUK7" s="223"/>
      <c r="MUL7" s="223"/>
      <c r="MUM7" s="223"/>
      <c r="MUN7" s="223"/>
      <c r="MUO7" s="223"/>
      <c r="MUP7" s="223"/>
      <c r="MUQ7" s="223"/>
      <c r="MUR7" s="223"/>
      <c r="MUS7" s="223"/>
      <c r="MUT7" s="223"/>
      <c r="MUU7" s="223"/>
      <c r="MUV7" s="223"/>
      <c r="MUW7" s="223"/>
      <c r="MUX7" s="223"/>
      <c r="MUY7" s="223"/>
      <c r="MUZ7" s="223"/>
      <c r="MVA7" s="223"/>
      <c r="MVB7" s="223"/>
      <c r="MVC7" s="223"/>
      <c r="MVD7" s="223"/>
      <c r="MVE7" s="223"/>
      <c r="MVF7" s="223"/>
      <c r="MVG7" s="223"/>
      <c r="MVH7" s="223"/>
      <c r="MVI7" s="223"/>
      <c r="MVJ7" s="223"/>
      <c r="MVK7" s="223"/>
      <c r="MVL7" s="223"/>
      <c r="MVM7" s="223"/>
      <c r="MVN7" s="223"/>
      <c r="MVO7" s="223"/>
      <c r="MVP7" s="223"/>
      <c r="MVQ7" s="223"/>
      <c r="MVR7" s="223"/>
      <c r="MVS7" s="223"/>
      <c r="MVT7" s="223"/>
      <c r="MVU7" s="223"/>
      <c r="MVV7" s="223"/>
      <c r="MVW7" s="223"/>
      <c r="MVX7" s="223"/>
      <c r="MVY7" s="223"/>
      <c r="MVZ7" s="223"/>
      <c r="MWA7" s="223"/>
      <c r="MWB7" s="223"/>
      <c r="MWC7" s="223"/>
      <c r="MWD7" s="223"/>
      <c r="MWE7" s="223"/>
      <c r="MWF7" s="223"/>
      <c r="MWG7" s="223"/>
      <c r="MWH7" s="223"/>
      <c r="MWI7" s="223"/>
      <c r="MWJ7" s="223"/>
      <c r="MWK7" s="223"/>
      <c r="MWL7" s="223"/>
      <c r="MWM7" s="223"/>
      <c r="MWN7" s="223"/>
      <c r="MWO7" s="223"/>
      <c r="MWP7" s="223"/>
      <c r="MWQ7" s="223"/>
      <c r="MWR7" s="223"/>
      <c r="MWS7" s="223"/>
      <c r="MWT7" s="223"/>
      <c r="MWU7" s="223"/>
      <c r="MWV7" s="223"/>
      <c r="MWW7" s="223"/>
      <c r="MWX7" s="223"/>
      <c r="MWY7" s="223"/>
      <c r="MWZ7" s="223"/>
      <c r="MXA7" s="223"/>
      <c r="MXB7" s="223"/>
      <c r="MXC7" s="223"/>
      <c r="MXD7" s="223"/>
      <c r="MXE7" s="223"/>
      <c r="MXF7" s="223"/>
      <c r="MXG7" s="223"/>
      <c r="MXH7" s="223"/>
      <c r="MXI7" s="223"/>
      <c r="MXJ7" s="223"/>
      <c r="MXK7" s="223"/>
      <c r="MXL7" s="223"/>
      <c r="MXM7" s="223"/>
      <c r="MXN7" s="223"/>
      <c r="MXO7" s="223"/>
      <c r="MXP7" s="223"/>
      <c r="MXQ7" s="223"/>
      <c r="MXR7" s="223"/>
      <c r="MXS7" s="223"/>
      <c r="MXT7" s="223"/>
      <c r="MXU7" s="223"/>
      <c r="MXV7" s="223"/>
      <c r="MXW7" s="223"/>
      <c r="MXX7" s="223"/>
      <c r="MXY7" s="223"/>
      <c r="MXZ7" s="223"/>
      <c r="MYA7" s="223"/>
      <c r="MYB7" s="223"/>
      <c r="MYC7" s="223"/>
      <c r="MYD7" s="223"/>
      <c r="MYE7" s="223"/>
      <c r="MYF7" s="223"/>
      <c r="MYG7" s="223"/>
      <c r="MYH7" s="223"/>
      <c r="MYI7" s="223"/>
      <c r="MYJ7" s="223"/>
      <c r="MYK7" s="223"/>
      <c r="MYL7" s="223"/>
      <c r="MYM7" s="223"/>
      <c r="MYN7" s="223"/>
      <c r="MYO7" s="223"/>
      <c r="MYP7" s="223"/>
      <c r="MYQ7" s="223"/>
      <c r="MYR7" s="223"/>
      <c r="MYS7" s="223"/>
      <c r="MYT7" s="223"/>
      <c r="MYU7" s="223"/>
      <c r="MYV7" s="223"/>
      <c r="MYW7" s="223"/>
      <c r="MYX7" s="223"/>
      <c r="MYY7" s="223"/>
      <c r="MYZ7" s="223"/>
      <c r="MZA7" s="223"/>
      <c r="MZB7" s="223"/>
      <c r="MZC7" s="223"/>
      <c r="MZD7" s="223"/>
      <c r="MZE7" s="223"/>
      <c r="MZF7" s="223"/>
      <c r="MZG7" s="223"/>
      <c r="MZH7" s="223"/>
      <c r="MZI7" s="223"/>
      <c r="MZJ7" s="223"/>
      <c r="MZK7" s="223"/>
      <c r="MZL7" s="223"/>
      <c r="MZM7" s="223"/>
      <c r="MZN7" s="223"/>
      <c r="MZO7" s="223"/>
      <c r="MZP7" s="223"/>
      <c r="MZQ7" s="223"/>
      <c r="MZR7" s="223"/>
      <c r="MZS7" s="223"/>
      <c r="MZT7" s="223"/>
      <c r="MZU7" s="223"/>
      <c r="MZV7" s="223"/>
      <c r="MZW7" s="223"/>
      <c r="MZX7" s="223"/>
      <c r="MZY7" s="223"/>
      <c r="MZZ7" s="223"/>
      <c r="NAA7" s="223"/>
      <c r="NAB7" s="223"/>
      <c r="NAC7" s="223"/>
      <c r="NAD7" s="223"/>
      <c r="NAE7" s="223"/>
      <c r="NAF7" s="223"/>
      <c r="NAG7" s="223"/>
      <c r="NAH7" s="223"/>
      <c r="NAI7" s="223"/>
      <c r="NAJ7" s="223"/>
      <c r="NAK7" s="223"/>
      <c r="NAL7" s="223"/>
      <c r="NAM7" s="223"/>
      <c r="NAN7" s="223"/>
      <c r="NAO7" s="223"/>
      <c r="NAP7" s="223"/>
      <c r="NAQ7" s="223"/>
      <c r="NAR7" s="223"/>
      <c r="NAS7" s="223"/>
      <c r="NAT7" s="223"/>
      <c r="NAU7" s="223"/>
      <c r="NAV7" s="223"/>
      <c r="NAW7" s="223"/>
      <c r="NAX7" s="223"/>
      <c r="NAY7" s="223"/>
      <c r="NAZ7" s="223"/>
      <c r="NBA7" s="223"/>
      <c r="NBB7" s="223"/>
      <c r="NBC7" s="223"/>
      <c r="NBD7" s="223"/>
      <c r="NBE7" s="223"/>
      <c r="NBF7" s="223"/>
      <c r="NBG7" s="223"/>
      <c r="NBH7" s="223"/>
      <c r="NBI7" s="223"/>
      <c r="NBJ7" s="223"/>
      <c r="NBK7" s="223"/>
      <c r="NBL7" s="223"/>
      <c r="NBM7" s="223"/>
      <c r="NBN7" s="223"/>
      <c r="NBO7" s="223"/>
      <c r="NBP7" s="223"/>
      <c r="NBQ7" s="223"/>
      <c r="NBR7" s="223"/>
      <c r="NBS7" s="223"/>
      <c r="NBT7" s="223"/>
      <c r="NBU7" s="223"/>
      <c r="NBV7" s="223"/>
      <c r="NBW7" s="223"/>
      <c r="NBX7" s="223"/>
      <c r="NBY7" s="223"/>
      <c r="NBZ7" s="223"/>
      <c r="NCA7" s="223"/>
      <c r="NCB7" s="223"/>
      <c r="NCC7" s="223"/>
      <c r="NCD7" s="223"/>
      <c r="NCE7" s="223"/>
      <c r="NCF7" s="223"/>
      <c r="NCG7" s="223"/>
      <c r="NCH7" s="223"/>
      <c r="NCI7" s="223"/>
      <c r="NCJ7" s="223"/>
      <c r="NCK7" s="223"/>
      <c r="NCL7" s="223"/>
      <c r="NCM7" s="223"/>
      <c r="NCN7" s="223"/>
      <c r="NCO7" s="223"/>
      <c r="NCP7" s="223"/>
      <c r="NCQ7" s="223"/>
      <c r="NCR7" s="223"/>
      <c r="NCS7" s="223"/>
      <c r="NCT7" s="223"/>
      <c r="NCU7" s="223"/>
      <c r="NCV7" s="223"/>
      <c r="NCW7" s="223"/>
      <c r="NCX7" s="223"/>
      <c r="NCY7" s="223"/>
      <c r="NCZ7" s="223"/>
      <c r="NDA7" s="223"/>
      <c r="NDB7" s="223"/>
      <c r="NDC7" s="223"/>
      <c r="NDD7" s="223"/>
      <c r="NDE7" s="223"/>
      <c r="NDF7" s="223"/>
      <c r="NDG7" s="223"/>
      <c r="NDH7" s="223"/>
      <c r="NDI7" s="223"/>
      <c r="NDJ7" s="223"/>
      <c r="NDK7" s="223"/>
      <c r="NDL7" s="223"/>
      <c r="NDM7" s="223"/>
      <c r="NDN7" s="223"/>
      <c r="NDO7" s="223"/>
      <c r="NDP7" s="223"/>
      <c r="NDQ7" s="223"/>
      <c r="NDR7" s="223"/>
      <c r="NDS7" s="223"/>
      <c r="NDT7" s="223"/>
      <c r="NDU7" s="223"/>
      <c r="NDV7" s="223"/>
      <c r="NDW7" s="223"/>
      <c r="NDX7" s="223"/>
      <c r="NDY7" s="223"/>
      <c r="NDZ7" s="223"/>
      <c r="NEA7" s="223"/>
      <c r="NEB7" s="223"/>
      <c r="NEC7" s="223"/>
      <c r="NED7" s="223"/>
      <c r="NEE7" s="223"/>
      <c r="NEF7" s="223"/>
      <c r="NEG7" s="223"/>
      <c r="NEH7" s="223"/>
      <c r="NEI7" s="223"/>
      <c r="NEJ7" s="223"/>
      <c r="NEK7" s="223"/>
      <c r="NEL7" s="223"/>
      <c r="NEM7" s="223"/>
      <c r="NEN7" s="223"/>
      <c r="NEO7" s="223"/>
      <c r="NEP7" s="223"/>
      <c r="NEQ7" s="223"/>
      <c r="NER7" s="223"/>
      <c r="NES7" s="223"/>
      <c r="NET7" s="223"/>
      <c r="NEU7" s="223"/>
      <c r="NEV7" s="223"/>
      <c r="NEW7" s="223"/>
      <c r="NEX7" s="223"/>
      <c r="NEY7" s="223"/>
      <c r="NEZ7" s="223"/>
      <c r="NFA7" s="223"/>
      <c r="NFB7" s="223"/>
      <c r="NFC7" s="223"/>
      <c r="NFD7" s="223"/>
      <c r="NFE7" s="223"/>
      <c r="NFF7" s="223"/>
      <c r="NFG7" s="223"/>
      <c r="NFH7" s="223"/>
      <c r="NFI7" s="223"/>
      <c r="NFJ7" s="223"/>
      <c r="NFK7" s="223"/>
      <c r="NFL7" s="223"/>
      <c r="NFM7" s="223"/>
      <c r="NFN7" s="223"/>
      <c r="NFO7" s="223"/>
      <c r="NFP7" s="223"/>
      <c r="NFQ7" s="223"/>
      <c r="NFR7" s="223"/>
      <c r="NFS7" s="223"/>
      <c r="NFT7" s="223"/>
      <c r="NFU7" s="223"/>
      <c r="NFV7" s="223"/>
      <c r="NFW7" s="223"/>
      <c r="NFX7" s="223"/>
      <c r="NFY7" s="223"/>
      <c r="NFZ7" s="223"/>
      <c r="NGA7" s="223"/>
      <c r="NGB7" s="223"/>
      <c r="NGC7" s="223"/>
      <c r="NGD7" s="223"/>
      <c r="NGE7" s="223"/>
      <c r="NGF7" s="223"/>
      <c r="NGG7" s="223"/>
      <c r="NGH7" s="223"/>
      <c r="NGI7" s="223"/>
      <c r="NGJ7" s="223"/>
      <c r="NGK7" s="223"/>
      <c r="NGL7" s="223"/>
      <c r="NGM7" s="223"/>
      <c r="NGN7" s="223"/>
      <c r="NGO7" s="223"/>
      <c r="NGP7" s="223"/>
      <c r="NGQ7" s="223"/>
      <c r="NGR7" s="223"/>
      <c r="NGS7" s="223"/>
      <c r="NGT7" s="223"/>
      <c r="NGU7" s="223"/>
      <c r="NGV7" s="223"/>
      <c r="NGW7" s="223"/>
      <c r="NGX7" s="223"/>
      <c r="NGY7" s="223"/>
      <c r="NGZ7" s="223"/>
      <c r="NHA7" s="223"/>
      <c r="NHB7" s="223"/>
      <c r="NHC7" s="223"/>
      <c r="NHD7" s="223"/>
      <c r="NHE7" s="223"/>
      <c r="NHF7" s="223"/>
      <c r="NHG7" s="223"/>
      <c r="NHH7" s="223"/>
      <c r="NHI7" s="223"/>
      <c r="NHJ7" s="223"/>
      <c r="NHK7" s="223"/>
      <c r="NHL7" s="223"/>
      <c r="NHM7" s="223"/>
      <c r="NHN7" s="223"/>
      <c r="NHO7" s="223"/>
      <c r="NHP7" s="223"/>
      <c r="NHQ7" s="223"/>
      <c r="NHR7" s="223"/>
      <c r="NHS7" s="223"/>
      <c r="NHT7" s="223"/>
      <c r="NHU7" s="223"/>
      <c r="NHV7" s="223"/>
      <c r="NHW7" s="223"/>
      <c r="NHX7" s="223"/>
      <c r="NHY7" s="223"/>
      <c r="NHZ7" s="223"/>
      <c r="NIA7" s="223"/>
      <c r="NIB7" s="223"/>
      <c r="NIC7" s="223"/>
      <c r="NID7" s="223"/>
      <c r="NIE7" s="223"/>
      <c r="NIF7" s="223"/>
      <c r="NIG7" s="223"/>
      <c r="NIH7" s="223"/>
      <c r="NII7" s="223"/>
      <c r="NIJ7" s="223"/>
      <c r="NIK7" s="223"/>
      <c r="NIL7" s="223"/>
      <c r="NIM7" s="223"/>
      <c r="NIN7" s="223"/>
      <c r="NIO7" s="223"/>
      <c r="NIP7" s="223"/>
      <c r="NIQ7" s="223"/>
      <c r="NIR7" s="223"/>
      <c r="NIS7" s="223"/>
      <c r="NIT7" s="223"/>
      <c r="NIU7" s="223"/>
      <c r="NIV7" s="223"/>
      <c r="NIW7" s="223"/>
      <c r="NIX7" s="223"/>
      <c r="NIY7" s="223"/>
      <c r="NIZ7" s="223"/>
      <c r="NJA7" s="223"/>
      <c r="NJB7" s="223"/>
      <c r="NJC7" s="223"/>
      <c r="NJD7" s="223"/>
      <c r="NJE7" s="223"/>
      <c r="NJF7" s="223"/>
      <c r="NJG7" s="223"/>
      <c r="NJH7" s="223"/>
      <c r="NJI7" s="223"/>
      <c r="NJJ7" s="223"/>
      <c r="NJK7" s="223"/>
      <c r="NJL7" s="223"/>
      <c r="NJM7" s="223"/>
      <c r="NJN7" s="223"/>
      <c r="NJO7" s="223"/>
      <c r="NJP7" s="223"/>
      <c r="NJQ7" s="223"/>
      <c r="NJR7" s="223"/>
      <c r="NJS7" s="223"/>
      <c r="NJT7" s="223"/>
      <c r="NJU7" s="223"/>
      <c r="NJV7" s="223"/>
      <c r="NJW7" s="223"/>
      <c r="NJX7" s="223"/>
      <c r="NJY7" s="223"/>
      <c r="NJZ7" s="223"/>
      <c r="NKA7" s="223"/>
      <c r="NKB7" s="223"/>
      <c r="NKC7" s="223"/>
      <c r="NKD7" s="223"/>
      <c r="NKE7" s="223"/>
      <c r="NKF7" s="223"/>
      <c r="NKG7" s="223"/>
      <c r="NKH7" s="223"/>
      <c r="NKI7" s="223"/>
      <c r="NKJ7" s="223"/>
      <c r="NKK7" s="223"/>
      <c r="NKL7" s="223"/>
      <c r="NKM7" s="223"/>
      <c r="NKN7" s="223"/>
      <c r="NKO7" s="223"/>
      <c r="NKP7" s="223"/>
      <c r="NKQ7" s="223"/>
      <c r="NKR7" s="223"/>
      <c r="NKS7" s="223"/>
      <c r="NKT7" s="223"/>
      <c r="NKU7" s="223"/>
      <c r="NKV7" s="223"/>
      <c r="NKW7" s="223"/>
      <c r="NKX7" s="223"/>
      <c r="NKY7" s="223"/>
      <c r="NKZ7" s="223"/>
      <c r="NLA7" s="223"/>
      <c r="NLB7" s="223"/>
      <c r="NLC7" s="223"/>
      <c r="NLD7" s="223"/>
      <c r="NLE7" s="223"/>
      <c r="NLF7" s="223"/>
      <c r="NLG7" s="223"/>
      <c r="NLH7" s="223"/>
      <c r="NLI7" s="223"/>
      <c r="NLJ7" s="223"/>
      <c r="NLK7" s="223"/>
      <c r="NLL7" s="223"/>
      <c r="NLM7" s="223"/>
      <c r="NLN7" s="223"/>
      <c r="NLO7" s="223"/>
      <c r="NLP7" s="223"/>
      <c r="NLQ7" s="223"/>
      <c r="NLR7" s="223"/>
      <c r="NLS7" s="223"/>
      <c r="NLT7" s="223"/>
      <c r="NLU7" s="223"/>
      <c r="NLV7" s="223"/>
      <c r="NLW7" s="223"/>
      <c r="NLX7" s="223"/>
      <c r="NLY7" s="223"/>
      <c r="NLZ7" s="223"/>
      <c r="NMA7" s="223"/>
      <c r="NMB7" s="223"/>
      <c r="NMC7" s="223"/>
      <c r="NMD7" s="223"/>
      <c r="NME7" s="223"/>
      <c r="NMF7" s="223"/>
      <c r="NMG7" s="223"/>
      <c r="NMH7" s="223"/>
      <c r="NMI7" s="223"/>
      <c r="NMJ7" s="223"/>
      <c r="NMK7" s="223"/>
      <c r="NML7" s="223"/>
      <c r="NMM7" s="223"/>
      <c r="NMN7" s="223"/>
      <c r="NMO7" s="223"/>
      <c r="NMP7" s="223"/>
      <c r="NMQ7" s="223"/>
      <c r="NMR7" s="223"/>
      <c r="NMS7" s="223"/>
      <c r="NMT7" s="223"/>
      <c r="NMU7" s="223"/>
      <c r="NMV7" s="223"/>
      <c r="NMW7" s="223"/>
      <c r="NMX7" s="223"/>
      <c r="NMY7" s="223"/>
      <c r="NMZ7" s="223"/>
      <c r="NNA7" s="223"/>
      <c r="NNB7" s="223"/>
      <c r="NNC7" s="223"/>
      <c r="NND7" s="223"/>
      <c r="NNE7" s="223"/>
      <c r="NNF7" s="223"/>
      <c r="NNG7" s="223"/>
      <c r="NNH7" s="223"/>
      <c r="NNI7" s="223"/>
      <c r="NNJ7" s="223"/>
      <c r="NNK7" s="223"/>
      <c r="NNL7" s="223"/>
      <c r="NNM7" s="223"/>
      <c r="NNN7" s="223"/>
      <c r="NNO7" s="223"/>
      <c r="NNP7" s="223"/>
      <c r="NNQ7" s="223"/>
      <c r="NNR7" s="223"/>
      <c r="NNS7" s="223"/>
      <c r="NNT7" s="223"/>
      <c r="NNU7" s="223"/>
      <c r="NNV7" s="223"/>
      <c r="NNW7" s="223"/>
      <c r="NNX7" s="223"/>
      <c r="NNY7" s="223"/>
      <c r="NNZ7" s="223"/>
      <c r="NOA7" s="223"/>
      <c r="NOB7" s="223"/>
      <c r="NOC7" s="223"/>
      <c r="NOD7" s="223"/>
      <c r="NOE7" s="223"/>
      <c r="NOF7" s="223"/>
      <c r="NOG7" s="223"/>
      <c r="NOH7" s="223"/>
      <c r="NOI7" s="223"/>
      <c r="NOJ7" s="223"/>
      <c r="NOK7" s="223"/>
      <c r="NOL7" s="223"/>
      <c r="NOM7" s="223"/>
      <c r="NON7" s="223"/>
      <c r="NOO7" s="223"/>
      <c r="NOP7" s="223"/>
      <c r="NOQ7" s="223"/>
      <c r="NOR7" s="223"/>
      <c r="NOS7" s="223"/>
      <c r="NOT7" s="223"/>
      <c r="NOU7" s="223"/>
      <c r="NOV7" s="223"/>
      <c r="NOW7" s="223"/>
      <c r="NOX7" s="223"/>
      <c r="NOY7" s="223"/>
      <c r="NOZ7" s="223"/>
      <c r="NPA7" s="223"/>
      <c r="NPB7" s="223"/>
      <c r="NPC7" s="223"/>
      <c r="NPD7" s="223"/>
      <c r="NPE7" s="223"/>
      <c r="NPF7" s="223"/>
      <c r="NPG7" s="223"/>
      <c r="NPH7" s="223"/>
      <c r="NPI7" s="223"/>
      <c r="NPJ7" s="223"/>
      <c r="NPK7" s="223"/>
      <c r="NPL7" s="223"/>
      <c r="NPM7" s="223"/>
      <c r="NPN7" s="223"/>
      <c r="NPO7" s="223"/>
      <c r="NPP7" s="223"/>
      <c r="NPQ7" s="223"/>
      <c r="NPR7" s="223"/>
      <c r="NPS7" s="223"/>
      <c r="NPT7" s="223"/>
      <c r="NPU7" s="223"/>
      <c r="NPV7" s="223"/>
      <c r="NPW7" s="223"/>
      <c r="NPX7" s="223"/>
      <c r="NPY7" s="223"/>
      <c r="NPZ7" s="223"/>
      <c r="NQA7" s="223"/>
      <c r="NQB7" s="223"/>
      <c r="NQC7" s="223"/>
      <c r="NQD7" s="223"/>
      <c r="NQE7" s="223"/>
      <c r="NQF7" s="223"/>
      <c r="NQG7" s="223"/>
      <c r="NQH7" s="223"/>
      <c r="NQI7" s="223"/>
      <c r="NQJ7" s="223"/>
      <c r="NQK7" s="223"/>
      <c r="NQL7" s="223"/>
      <c r="NQM7" s="223"/>
      <c r="NQN7" s="223"/>
      <c r="NQO7" s="223"/>
      <c r="NQP7" s="223"/>
      <c r="NQQ7" s="223"/>
      <c r="NQR7" s="223"/>
      <c r="NQS7" s="223"/>
      <c r="NQT7" s="223"/>
      <c r="NQU7" s="223"/>
      <c r="NQV7" s="223"/>
      <c r="NQW7" s="223"/>
      <c r="NQX7" s="223"/>
      <c r="NQY7" s="223"/>
      <c r="NQZ7" s="223"/>
      <c r="NRA7" s="223"/>
      <c r="NRB7" s="223"/>
      <c r="NRC7" s="223"/>
      <c r="NRD7" s="223"/>
      <c r="NRE7" s="223"/>
      <c r="NRF7" s="223"/>
      <c r="NRG7" s="223"/>
      <c r="NRH7" s="223"/>
      <c r="NRI7" s="223"/>
      <c r="NRJ7" s="223"/>
      <c r="NRK7" s="223"/>
      <c r="NRL7" s="223"/>
      <c r="NRM7" s="223"/>
      <c r="NRN7" s="223"/>
      <c r="NRO7" s="223"/>
      <c r="NRP7" s="223"/>
      <c r="NRQ7" s="223"/>
      <c r="NRR7" s="223"/>
      <c r="NRS7" s="223"/>
      <c r="NRT7" s="223"/>
      <c r="NRU7" s="223"/>
      <c r="NRV7" s="223"/>
      <c r="NRW7" s="223"/>
      <c r="NRX7" s="223"/>
      <c r="NRY7" s="223"/>
      <c r="NRZ7" s="223"/>
      <c r="NSA7" s="223"/>
      <c r="NSB7" s="223"/>
      <c r="NSC7" s="223"/>
      <c r="NSD7" s="223"/>
      <c r="NSE7" s="223"/>
      <c r="NSF7" s="223"/>
      <c r="NSG7" s="223"/>
      <c r="NSH7" s="223"/>
      <c r="NSI7" s="223"/>
      <c r="NSJ7" s="223"/>
      <c r="NSK7" s="223"/>
      <c r="NSL7" s="223"/>
      <c r="NSM7" s="223"/>
      <c r="NSN7" s="223"/>
      <c r="NSO7" s="223"/>
      <c r="NSP7" s="223"/>
      <c r="NSQ7" s="223"/>
      <c r="NSR7" s="223"/>
      <c r="NSS7" s="223"/>
      <c r="NST7" s="223"/>
      <c r="NSU7" s="223"/>
      <c r="NSV7" s="223"/>
      <c r="NSW7" s="223"/>
      <c r="NSX7" s="223"/>
      <c r="NSY7" s="223"/>
      <c r="NSZ7" s="223"/>
      <c r="NTA7" s="223"/>
      <c r="NTB7" s="223"/>
      <c r="NTC7" s="223"/>
      <c r="NTD7" s="223"/>
      <c r="NTE7" s="223"/>
      <c r="NTF7" s="223"/>
      <c r="NTG7" s="223"/>
      <c r="NTH7" s="223"/>
      <c r="NTI7" s="223"/>
      <c r="NTJ7" s="223"/>
      <c r="NTK7" s="223"/>
      <c r="NTL7" s="223"/>
      <c r="NTM7" s="223"/>
      <c r="NTN7" s="223"/>
      <c r="NTO7" s="223"/>
      <c r="NTP7" s="223"/>
      <c r="NTQ7" s="223"/>
      <c r="NTR7" s="223"/>
      <c r="NTS7" s="223"/>
      <c r="NTT7" s="223"/>
      <c r="NTU7" s="223"/>
      <c r="NTV7" s="223"/>
      <c r="NTW7" s="223"/>
      <c r="NTX7" s="223"/>
      <c r="NTY7" s="223"/>
      <c r="NTZ7" s="223"/>
      <c r="NUA7" s="223"/>
      <c r="NUB7" s="223"/>
      <c r="NUC7" s="223"/>
      <c r="NUD7" s="223"/>
      <c r="NUE7" s="223"/>
      <c r="NUF7" s="223"/>
      <c r="NUG7" s="223"/>
      <c r="NUH7" s="223"/>
      <c r="NUI7" s="223"/>
      <c r="NUJ7" s="223"/>
      <c r="NUK7" s="223"/>
      <c r="NUL7" s="223"/>
      <c r="NUM7" s="223"/>
      <c r="NUN7" s="223"/>
      <c r="NUO7" s="223"/>
      <c r="NUP7" s="223"/>
      <c r="NUQ7" s="223"/>
      <c r="NUR7" s="223"/>
      <c r="NUS7" s="223"/>
      <c r="NUT7" s="223"/>
      <c r="NUU7" s="223"/>
      <c r="NUV7" s="223"/>
      <c r="NUW7" s="223"/>
      <c r="NUX7" s="223"/>
      <c r="NUY7" s="223"/>
      <c r="NUZ7" s="223"/>
      <c r="NVA7" s="223"/>
      <c r="NVB7" s="223"/>
      <c r="NVC7" s="223"/>
      <c r="NVD7" s="223"/>
      <c r="NVE7" s="223"/>
      <c r="NVF7" s="223"/>
      <c r="NVG7" s="223"/>
      <c r="NVH7" s="223"/>
      <c r="NVI7" s="223"/>
      <c r="NVJ7" s="223"/>
      <c r="NVK7" s="223"/>
      <c r="NVL7" s="223"/>
      <c r="NVM7" s="223"/>
      <c r="NVN7" s="223"/>
      <c r="NVO7" s="223"/>
      <c r="NVP7" s="223"/>
      <c r="NVQ7" s="223"/>
      <c r="NVR7" s="223"/>
      <c r="NVS7" s="223"/>
      <c r="NVT7" s="223"/>
      <c r="NVU7" s="223"/>
      <c r="NVV7" s="223"/>
      <c r="NVW7" s="223"/>
      <c r="NVX7" s="223"/>
      <c r="NVY7" s="223"/>
      <c r="NVZ7" s="223"/>
      <c r="NWA7" s="223"/>
      <c r="NWB7" s="223"/>
      <c r="NWC7" s="223"/>
      <c r="NWD7" s="223"/>
      <c r="NWE7" s="223"/>
      <c r="NWF7" s="223"/>
      <c r="NWG7" s="223"/>
      <c r="NWH7" s="223"/>
      <c r="NWI7" s="223"/>
      <c r="NWJ7" s="223"/>
      <c r="NWK7" s="223"/>
      <c r="NWL7" s="223"/>
      <c r="NWM7" s="223"/>
      <c r="NWN7" s="223"/>
      <c r="NWO7" s="223"/>
      <c r="NWP7" s="223"/>
      <c r="NWQ7" s="223"/>
      <c r="NWR7" s="223"/>
      <c r="NWS7" s="223"/>
      <c r="NWT7" s="223"/>
      <c r="NWU7" s="223"/>
      <c r="NWV7" s="223"/>
      <c r="NWW7" s="223"/>
      <c r="NWX7" s="223"/>
      <c r="NWY7" s="223"/>
      <c r="NWZ7" s="223"/>
      <c r="NXA7" s="223"/>
      <c r="NXB7" s="223"/>
      <c r="NXC7" s="223"/>
      <c r="NXD7" s="223"/>
      <c r="NXE7" s="223"/>
      <c r="NXF7" s="223"/>
      <c r="NXG7" s="223"/>
      <c r="NXH7" s="223"/>
      <c r="NXI7" s="223"/>
      <c r="NXJ7" s="223"/>
      <c r="NXK7" s="223"/>
      <c r="NXL7" s="223"/>
      <c r="NXM7" s="223"/>
      <c r="NXN7" s="223"/>
      <c r="NXO7" s="223"/>
      <c r="NXP7" s="223"/>
      <c r="NXQ7" s="223"/>
      <c r="NXR7" s="223"/>
      <c r="NXS7" s="223"/>
      <c r="NXT7" s="223"/>
      <c r="NXU7" s="223"/>
      <c r="NXV7" s="223"/>
      <c r="NXW7" s="223"/>
      <c r="NXX7" s="223"/>
      <c r="NXY7" s="223"/>
      <c r="NXZ7" s="223"/>
      <c r="NYA7" s="223"/>
      <c r="NYB7" s="223"/>
      <c r="NYC7" s="223"/>
      <c r="NYD7" s="223"/>
      <c r="NYE7" s="223"/>
      <c r="NYF7" s="223"/>
      <c r="NYG7" s="223"/>
      <c r="NYH7" s="223"/>
      <c r="NYI7" s="223"/>
      <c r="NYJ7" s="223"/>
      <c r="NYK7" s="223"/>
      <c r="NYL7" s="223"/>
      <c r="NYM7" s="223"/>
      <c r="NYN7" s="223"/>
      <c r="NYO7" s="223"/>
      <c r="NYP7" s="223"/>
      <c r="NYQ7" s="223"/>
      <c r="NYR7" s="223"/>
      <c r="NYS7" s="223"/>
      <c r="NYT7" s="223"/>
      <c r="NYU7" s="223"/>
      <c r="NYV7" s="223"/>
      <c r="NYW7" s="223"/>
      <c r="NYX7" s="223"/>
      <c r="NYY7" s="223"/>
      <c r="NYZ7" s="223"/>
      <c r="NZA7" s="223"/>
      <c r="NZB7" s="223"/>
      <c r="NZC7" s="223"/>
      <c r="NZD7" s="223"/>
      <c r="NZE7" s="223"/>
      <c r="NZF7" s="223"/>
      <c r="NZG7" s="223"/>
      <c r="NZH7" s="223"/>
      <c r="NZI7" s="223"/>
      <c r="NZJ7" s="223"/>
      <c r="NZK7" s="223"/>
      <c r="NZL7" s="223"/>
      <c r="NZM7" s="223"/>
      <c r="NZN7" s="223"/>
      <c r="NZO7" s="223"/>
      <c r="NZP7" s="223"/>
      <c r="NZQ7" s="223"/>
      <c r="NZR7" s="223"/>
      <c r="NZS7" s="223"/>
      <c r="NZT7" s="223"/>
      <c r="NZU7" s="223"/>
      <c r="NZV7" s="223"/>
      <c r="NZW7" s="223"/>
      <c r="NZX7" s="223"/>
      <c r="NZY7" s="223"/>
      <c r="NZZ7" s="223"/>
      <c r="OAA7" s="223"/>
      <c r="OAB7" s="223"/>
      <c r="OAC7" s="223"/>
      <c r="OAD7" s="223"/>
      <c r="OAE7" s="223"/>
      <c r="OAF7" s="223"/>
      <c r="OAG7" s="223"/>
      <c r="OAH7" s="223"/>
      <c r="OAI7" s="223"/>
      <c r="OAJ7" s="223"/>
      <c r="OAK7" s="223"/>
      <c r="OAL7" s="223"/>
      <c r="OAM7" s="223"/>
      <c r="OAN7" s="223"/>
      <c r="OAO7" s="223"/>
      <c r="OAP7" s="223"/>
      <c r="OAQ7" s="223"/>
      <c r="OAR7" s="223"/>
      <c r="OAS7" s="223"/>
      <c r="OAT7" s="223"/>
      <c r="OAU7" s="223"/>
      <c r="OAV7" s="223"/>
      <c r="OAW7" s="223"/>
      <c r="OAX7" s="223"/>
      <c r="OAY7" s="223"/>
      <c r="OAZ7" s="223"/>
      <c r="OBA7" s="223"/>
      <c r="OBB7" s="223"/>
      <c r="OBC7" s="223"/>
      <c r="OBD7" s="223"/>
      <c r="OBE7" s="223"/>
      <c r="OBF7" s="223"/>
      <c r="OBG7" s="223"/>
      <c r="OBH7" s="223"/>
      <c r="OBI7" s="223"/>
      <c r="OBJ7" s="223"/>
      <c r="OBK7" s="223"/>
      <c r="OBL7" s="223"/>
      <c r="OBM7" s="223"/>
      <c r="OBN7" s="223"/>
      <c r="OBO7" s="223"/>
      <c r="OBP7" s="223"/>
      <c r="OBQ7" s="223"/>
      <c r="OBR7" s="223"/>
      <c r="OBS7" s="223"/>
      <c r="OBT7" s="223"/>
      <c r="OBU7" s="223"/>
      <c r="OBV7" s="223"/>
      <c r="OBW7" s="223"/>
      <c r="OBX7" s="223"/>
      <c r="OBY7" s="223"/>
      <c r="OBZ7" s="223"/>
      <c r="OCA7" s="223"/>
      <c r="OCB7" s="223"/>
      <c r="OCC7" s="223"/>
      <c r="OCD7" s="223"/>
      <c r="OCE7" s="223"/>
      <c r="OCF7" s="223"/>
      <c r="OCG7" s="223"/>
      <c r="OCH7" s="223"/>
      <c r="OCI7" s="223"/>
      <c r="OCJ7" s="223"/>
      <c r="OCK7" s="223"/>
      <c r="OCL7" s="223"/>
      <c r="OCM7" s="223"/>
      <c r="OCN7" s="223"/>
      <c r="OCO7" s="223"/>
      <c r="OCP7" s="223"/>
      <c r="OCQ7" s="223"/>
      <c r="OCR7" s="223"/>
      <c r="OCS7" s="223"/>
      <c r="OCT7" s="223"/>
      <c r="OCU7" s="223"/>
      <c r="OCV7" s="223"/>
      <c r="OCW7" s="223"/>
      <c r="OCX7" s="223"/>
      <c r="OCY7" s="223"/>
      <c r="OCZ7" s="223"/>
      <c r="ODA7" s="223"/>
      <c r="ODB7" s="223"/>
      <c r="ODC7" s="223"/>
      <c r="ODD7" s="223"/>
      <c r="ODE7" s="223"/>
      <c r="ODF7" s="223"/>
      <c r="ODG7" s="223"/>
      <c r="ODH7" s="223"/>
      <c r="ODI7" s="223"/>
      <c r="ODJ7" s="223"/>
      <c r="ODK7" s="223"/>
      <c r="ODL7" s="223"/>
      <c r="ODM7" s="223"/>
      <c r="ODN7" s="223"/>
      <c r="ODO7" s="223"/>
      <c r="ODP7" s="223"/>
      <c r="ODQ7" s="223"/>
      <c r="ODR7" s="223"/>
      <c r="ODS7" s="223"/>
      <c r="ODT7" s="223"/>
      <c r="ODU7" s="223"/>
      <c r="ODV7" s="223"/>
      <c r="ODW7" s="223"/>
      <c r="ODX7" s="223"/>
      <c r="ODY7" s="223"/>
      <c r="ODZ7" s="223"/>
      <c r="OEA7" s="223"/>
      <c r="OEB7" s="223"/>
      <c r="OEC7" s="223"/>
      <c r="OED7" s="223"/>
      <c r="OEE7" s="223"/>
      <c r="OEF7" s="223"/>
      <c r="OEG7" s="223"/>
      <c r="OEH7" s="223"/>
      <c r="OEI7" s="223"/>
      <c r="OEJ7" s="223"/>
      <c r="OEK7" s="223"/>
      <c r="OEL7" s="223"/>
      <c r="OEM7" s="223"/>
      <c r="OEN7" s="223"/>
      <c r="OEO7" s="223"/>
      <c r="OEP7" s="223"/>
      <c r="OEQ7" s="223"/>
      <c r="OER7" s="223"/>
      <c r="OES7" s="223"/>
      <c r="OET7" s="223"/>
      <c r="OEU7" s="223"/>
      <c r="OEV7" s="223"/>
      <c r="OEW7" s="223"/>
      <c r="OEX7" s="223"/>
      <c r="OEY7" s="223"/>
      <c r="OEZ7" s="223"/>
      <c r="OFA7" s="223"/>
      <c r="OFB7" s="223"/>
      <c r="OFC7" s="223"/>
      <c r="OFD7" s="223"/>
      <c r="OFE7" s="223"/>
      <c r="OFF7" s="223"/>
      <c r="OFG7" s="223"/>
      <c r="OFH7" s="223"/>
      <c r="OFI7" s="223"/>
      <c r="OFJ7" s="223"/>
      <c r="OFK7" s="223"/>
      <c r="OFL7" s="223"/>
      <c r="OFM7" s="223"/>
      <c r="OFN7" s="223"/>
      <c r="OFO7" s="223"/>
      <c r="OFP7" s="223"/>
      <c r="OFQ7" s="223"/>
      <c r="OFR7" s="223"/>
      <c r="OFS7" s="223"/>
      <c r="OFT7" s="223"/>
      <c r="OFU7" s="223"/>
      <c r="OFV7" s="223"/>
      <c r="OFW7" s="223"/>
      <c r="OFX7" s="223"/>
      <c r="OFY7" s="223"/>
      <c r="OFZ7" s="223"/>
      <c r="OGA7" s="223"/>
      <c r="OGB7" s="223"/>
      <c r="OGC7" s="223"/>
      <c r="OGD7" s="223"/>
      <c r="OGE7" s="223"/>
      <c r="OGF7" s="223"/>
      <c r="OGG7" s="223"/>
      <c r="OGH7" s="223"/>
      <c r="OGI7" s="223"/>
      <c r="OGJ7" s="223"/>
      <c r="OGK7" s="223"/>
      <c r="OGL7" s="223"/>
      <c r="OGM7" s="223"/>
      <c r="OGN7" s="223"/>
      <c r="OGO7" s="223"/>
      <c r="OGP7" s="223"/>
      <c r="OGQ7" s="223"/>
      <c r="OGR7" s="223"/>
      <c r="OGS7" s="223"/>
      <c r="OGT7" s="223"/>
      <c r="OGU7" s="223"/>
      <c r="OGV7" s="223"/>
      <c r="OGW7" s="223"/>
      <c r="OGX7" s="223"/>
      <c r="OGY7" s="223"/>
      <c r="OGZ7" s="223"/>
      <c r="OHA7" s="223"/>
      <c r="OHB7" s="223"/>
      <c r="OHC7" s="223"/>
      <c r="OHD7" s="223"/>
      <c r="OHE7" s="223"/>
      <c r="OHF7" s="223"/>
      <c r="OHG7" s="223"/>
      <c r="OHH7" s="223"/>
      <c r="OHI7" s="223"/>
      <c r="OHJ7" s="223"/>
      <c r="OHK7" s="223"/>
      <c r="OHL7" s="223"/>
      <c r="OHM7" s="223"/>
      <c r="OHN7" s="223"/>
      <c r="OHO7" s="223"/>
      <c r="OHP7" s="223"/>
      <c r="OHQ7" s="223"/>
      <c r="OHR7" s="223"/>
      <c r="OHS7" s="223"/>
      <c r="OHT7" s="223"/>
      <c r="OHU7" s="223"/>
      <c r="OHV7" s="223"/>
      <c r="OHW7" s="223"/>
      <c r="OHX7" s="223"/>
      <c r="OHY7" s="223"/>
      <c r="OHZ7" s="223"/>
      <c r="OIA7" s="223"/>
      <c r="OIB7" s="223"/>
      <c r="OIC7" s="223"/>
      <c r="OID7" s="223"/>
      <c r="OIE7" s="223"/>
      <c r="OIF7" s="223"/>
      <c r="OIG7" s="223"/>
      <c r="OIH7" s="223"/>
      <c r="OII7" s="223"/>
      <c r="OIJ7" s="223"/>
      <c r="OIK7" s="223"/>
      <c r="OIL7" s="223"/>
      <c r="OIM7" s="223"/>
      <c r="OIN7" s="223"/>
      <c r="OIO7" s="223"/>
      <c r="OIP7" s="223"/>
      <c r="OIQ7" s="223"/>
      <c r="OIR7" s="223"/>
      <c r="OIS7" s="223"/>
      <c r="OIT7" s="223"/>
      <c r="OIU7" s="223"/>
      <c r="OIV7" s="223"/>
      <c r="OIW7" s="223"/>
      <c r="OIX7" s="223"/>
      <c r="OIY7" s="223"/>
      <c r="OIZ7" s="223"/>
      <c r="OJA7" s="223"/>
      <c r="OJB7" s="223"/>
      <c r="OJC7" s="223"/>
      <c r="OJD7" s="223"/>
      <c r="OJE7" s="223"/>
      <c r="OJF7" s="223"/>
      <c r="OJG7" s="223"/>
      <c r="OJH7" s="223"/>
      <c r="OJI7" s="223"/>
      <c r="OJJ7" s="223"/>
      <c r="OJK7" s="223"/>
      <c r="OJL7" s="223"/>
      <c r="OJM7" s="223"/>
      <c r="OJN7" s="223"/>
      <c r="OJO7" s="223"/>
      <c r="OJP7" s="223"/>
      <c r="OJQ7" s="223"/>
      <c r="OJR7" s="223"/>
      <c r="OJS7" s="223"/>
      <c r="OJT7" s="223"/>
      <c r="OJU7" s="223"/>
      <c r="OJV7" s="223"/>
      <c r="OJW7" s="223"/>
      <c r="OJX7" s="223"/>
      <c r="OJY7" s="223"/>
      <c r="OJZ7" s="223"/>
      <c r="OKA7" s="223"/>
      <c r="OKB7" s="223"/>
      <c r="OKC7" s="223"/>
      <c r="OKD7" s="223"/>
      <c r="OKE7" s="223"/>
      <c r="OKF7" s="223"/>
      <c r="OKG7" s="223"/>
      <c r="OKH7" s="223"/>
      <c r="OKI7" s="223"/>
      <c r="OKJ7" s="223"/>
      <c r="OKK7" s="223"/>
      <c r="OKL7" s="223"/>
      <c r="OKM7" s="223"/>
      <c r="OKN7" s="223"/>
      <c r="OKO7" s="223"/>
      <c r="OKP7" s="223"/>
      <c r="OKQ7" s="223"/>
      <c r="OKR7" s="223"/>
      <c r="OKS7" s="223"/>
      <c r="OKT7" s="223"/>
      <c r="OKU7" s="223"/>
      <c r="OKV7" s="223"/>
      <c r="OKW7" s="223"/>
      <c r="OKX7" s="223"/>
      <c r="OKY7" s="223"/>
      <c r="OKZ7" s="223"/>
      <c r="OLA7" s="223"/>
      <c r="OLB7" s="223"/>
      <c r="OLC7" s="223"/>
      <c r="OLD7" s="223"/>
      <c r="OLE7" s="223"/>
      <c r="OLF7" s="223"/>
      <c r="OLG7" s="223"/>
      <c r="OLH7" s="223"/>
      <c r="OLI7" s="223"/>
      <c r="OLJ7" s="223"/>
      <c r="OLK7" s="223"/>
      <c r="OLL7" s="223"/>
      <c r="OLM7" s="223"/>
      <c r="OLN7" s="223"/>
      <c r="OLO7" s="223"/>
      <c r="OLP7" s="223"/>
      <c r="OLQ7" s="223"/>
      <c r="OLR7" s="223"/>
      <c r="OLS7" s="223"/>
      <c r="OLT7" s="223"/>
      <c r="OLU7" s="223"/>
      <c r="OLV7" s="223"/>
      <c r="OLW7" s="223"/>
      <c r="OLX7" s="223"/>
      <c r="OLY7" s="223"/>
      <c r="OLZ7" s="223"/>
      <c r="OMA7" s="223"/>
      <c r="OMB7" s="223"/>
      <c r="OMC7" s="223"/>
      <c r="OMD7" s="223"/>
      <c r="OME7" s="223"/>
      <c r="OMF7" s="223"/>
      <c r="OMG7" s="223"/>
      <c r="OMH7" s="223"/>
      <c r="OMI7" s="223"/>
      <c r="OMJ7" s="223"/>
      <c r="OMK7" s="223"/>
      <c r="OML7" s="223"/>
      <c r="OMM7" s="223"/>
      <c r="OMN7" s="223"/>
      <c r="OMO7" s="223"/>
      <c r="OMP7" s="223"/>
      <c r="OMQ7" s="223"/>
      <c r="OMR7" s="223"/>
      <c r="OMS7" s="223"/>
      <c r="OMT7" s="223"/>
      <c r="OMU7" s="223"/>
      <c r="OMV7" s="223"/>
      <c r="OMW7" s="223"/>
      <c r="OMX7" s="223"/>
      <c r="OMY7" s="223"/>
      <c r="OMZ7" s="223"/>
      <c r="ONA7" s="223"/>
      <c r="ONB7" s="223"/>
      <c r="ONC7" s="223"/>
      <c r="OND7" s="223"/>
      <c r="ONE7" s="223"/>
      <c r="ONF7" s="223"/>
      <c r="ONG7" s="223"/>
      <c r="ONH7" s="223"/>
      <c r="ONI7" s="223"/>
      <c r="ONJ7" s="223"/>
      <c r="ONK7" s="223"/>
      <c r="ONL7" s="223"/>
      <c r="ONM7" s="223"/>
      <c r="ONN7" s="223"/>
      <c r="ONO7" s="223"/>
      <c r="ONP7" s="223"/>
      <c r="ONQ7" s="223"/>
      <c r="ONR7" s="223"/>
      <c r="ONS7" s="223"/>
      <c r="ONT7" s="223"/>
      <c r="ONU7" s="223"/>
      <c r="ONV7" s="223"/>
      <c r="ONW7" s="223"/>
      <c r="ONX7" s="223"/>
      <c r="ONY7" s="223"/>
      <c r="ONZ7" s="223"/>
      <c r="OOA7" s="223"/>
      <c r="OOB7" s="223"/>
      <c r="OOC7" s="223"/>
      <c r="OOD7" s="223"/>
      <c r="OOE7" s="223"/>
      <c r="OOF7" s="223"/>
      <c r="OOG7" s="223"/>
      <c r="OOH7" s="223"/>
      <c r="OOI7" s="223"/>
      <c r="OOJ7" s="223"/>
      <c r="OOK7" s="223"/>
      <c r="OOL7" s="223"/>
      <c r="OOM7" s="223"/>
      <c r="OON7" s="223"/>
      <c r="OOO7" s="223"/>
      <c r="OOP7" s="223"/>
      <c r="OOQ7" s="223"/>
      <c r="OOR7" s="223"/>
      <c r="OOS7" s="223"/>
      <c r="OOT7" s="223"/>
      <c r="OOU7" s="223"/>
      <c r="OOV7" s="223"/>
      <c r="OOW7" s="223"/>
      <c r="OOX7" s="223"/>
      <c r="OOY7" s="223"/>
      <c r="OOZ7" s="223"/>
      <c r="OPA7" s="223"/>
      <c r="OPB7" s="223"/>
      <c r="OPC7" s="223"/>
      <c r="OPD7" s="223"/>
      <c r="OPE7" s="223"/>
      <c r="OPF7" s="223"/>
      <c r="OPG7" s="223"/>
      <c r="OPH7" s="223"/>
      <c r="OPI7" s="223"/>
      <c r="OPJ7" s="223"/>
      <c r="OPK7" s="223"/>
      <c r="OPL7" s="223"/>
      <c r="OPM7" s="223"/>
      <c r="OPN7" s="223"/>
      <c r="OPO7" s="223"/>
      <c r="OPP7" s="223"/>
      <c r="OPQ7" s="223"/>
      <c r="OPR7" s="223"/>
      <c r="OPS7" s="223"/>
      <c r="OPT7" s="223"/>
      <c r="OPU7" s="223"/>
      <c r="OPV7" s="223"/>
      <c r="OPW7" s="223"/>
      <c r="OPX7" s="223"/>
      <c r="OPY7" s="223"/>
      <c r="OPZ7" s="223"/>
      <c r="OQA7" s="223"/>
      <c r="OQB7" s="223"/>
      <c r="OQC7" s="223"/>
      <c r="OQD7" s="223"/>
      <c r="OQE7" s="223"/>
      <c r="OQF7" s="223"/>
      <c r="OQG7" s="223"/>
      <c r="OQH7" s="223"/>
      <c r="OQI7" s="223"/>
      <c r="OQJ7" s="223"/>
      <c r="OQK7" s="223"/>
      <c r="OQL7" s="223"/>
      <c r="OQM7" s="223"/>
      <c r="OQN7" s="223"/>
      <c r="OQO7" s="223"/>
      <c r="OQP7" s="223"/>
      <c r="OQQ7" s="223"/>
      <c r="OQR7" s="223"/>
      <c r="OQS7" s="223"/>
      <c r="OQT7" s="223"/>
      <c r="OQU7" s="223"/>
      <c r="OQV7" s="223"/>
      <c r="OQW7" s="223"/>
      <c r="OQX7" s="223"/>
      <c r="OQY7" s="223"/>
      <c r="OQZ7" s="223"/>
      <c r="ORA7" s="223"/>
      <c r="ORB7" s="223"/>
      <c r="ORC7" s="223"/>
      <c r="ORD7" s="223"/>
      <c r="ORE7" s="223"/>
      <c r="ORF7" s="223"/>
      <c r="ORG7" s="223"/>
      <c r="ORH7" s="223"/>
      <c r="ORI7" s="223"/>
      <c r="ORJ7" s="223"/>
      <c r="ORK7" s="223"/>
      <c r="ORL7" s="223"/>
      <c r="ORM7" s="223"/>
      <c r="ORN7" s="223"/>
      <c r="ORO7" s="223"/>
      <c r="ORP7" s="223"/>
      <c r="ORQ7" s="223"/>
      <c r="ORR7" s="223"/>
      <c r="ORS7" s="223"/>
      <c r="ORT7" s="223"/>
      <c r="ORU7" s="223"/>
      <c r="ORV7" s="223"/>
      <c r="ORW7" s="223"/>
      <c r="ORX7" s="223"/>
      <c r="ORY7" s="223"/>
      <c r="ORZ7" s="223"/>
      <c r="OSA7" s="223"/>
      <c r="OSB7" s="223"/>
      <c r="OSC7" s="223"/>
      <c r="OSD7" s="223"/>
      <c r="OSE7" s="223"/>
      <c r="OSF7" s="223"/>
      <c r="OSG7" s="223"/>
      <c r="OSH7" s="223"/>
      <c r="OSI7" s="223"/>
      <c r="OSJ7" s="223"/>
      <c r="OSK7" s="223"/>
      <c r="OSL7" s="223"/>
      <c r="OSM7" s="223"/>
      <c r="OSN7" s="223"/>
      <c r="OSO7" s="223"/>
      <c r="OSP7" s="223"/>
      <c r="OSQ7" s="223"/>
      <c r="OSR7" s="223"/>
      <c r="OSS7" s="223"/>
      <c r="OST7" s="223"/>
      <c r="OSU7" s="223"/>
      <c r="OSV7" s="223"/>
      <c r="OSW7" s="223"/>
      <c r="OSX7" s="223"/>
      <c r="OSY7" s="223"/>
      <c r="OSZ7" s="223"/>
      <c r="OTA7" s="223"/>
      <c r="OTB7" s="223"/>
      <c r="OTC7" s="223"/>
      <c r="OTD7" s="223"/>
      <c r="OTE7" s="223"/>
      <c r="OTF7" s="223"/>
      <c r="OTG7" s="223"/>
      <c r="OTH7" s="223"/>
      <c r="OTI7" s="223"/>
      <c r="OTJ7" s="223"/>
      <c r="OTK7" s="223"/>
      <c r="OTL7" s="223"/>
      <c r="OTM7" s="223"/>
      <c r="OTN7" s="223"/>
      <c r="OTO7" s="223"/>
      <c r="OTP7" s="223"/>
      <c r="OTQ7" s="223"/>
      <c r="OTR7" s="223"/>
      <c r="OTS7" s="223"/>
      <c r="OTT7" s="223"/>
      <c r="OTU7" s="223"/>
      <c r="OTV7" s="223"/>
      <c r="OTW7" s="223"/>
      <c r="OTX7" s="223"/>
      <c r="OTY7" s="223"/>
      <c r="OTZ7" s="223"/>
      <c r="OUA7" s="223"/>
      <c r="OUB7" s="223"/>
      <c r="OUC7" s="223"/>
      <c r="OUD7" s="223"/>
      <c r="OUE7" s="223"/>
      <c r="OUF7" s="223"/>
      <c r="OUG7" s="223"/>
      <c r="OUH7" s="223"/>
      <c r="OUI7" s="223"/>
      <c r="OUJ7" s="223"/>
      <c r="OUK7" s="223"/>
      <c r="OUL7" s="223"/>
      <c r="OUM7" s="223"/>
      <c r="OUN7" s="223"/>
      <c r="OUO7" s="223"/>
      <c r="OUP7" s="223"/>
      <c r="OUQ7" s="223"/>
      <c r="OUR7" s="223"/>
      <c r="OUS7" s="223"/>
      <c r="OUT7" s="223"/>
      <c r="OUU7" s="223"/>
      <c r="OUV7" s="223"/>
      <c r="OUW7" s="223"/>
      <c r="OUX7" s="223"/>
      <c r="OUY7" s="223"/>
      <c r="OUZ7" s="223"/>
      <c r="OVA7" s="223"/>
      <c r="OVB7" s="223"/>
      <c r="OVC7" s="223"/>
      <c r="OVD7" s="223"/>
      <c r="OVE7" s="223"/>
      <c r="OVF7" s="223"/>
      <c r="OVG7" s="223"/>
      <c r="OVH7" s="223"/>
      <c r="OVI7" s="223"/>
      <c r="OVJ7" s="223"/>
      <c r="OVK7" s="223"/>
      <c r="OVL7" s="223"/>
      <c r="OVM7" s="223"/>
      <c r="OVN7" s="223"/>
      <c r="OVO7" s="223"/>
      <c r="OVP7" s="223"/>
      <c r="OVQ7" s="223"/>
      <c r="OVR7" s="223"/>
      <c r="OVS7" s="223"/>
      <c r="OVT7" s="223"/>
      <c r="OVU7" s="223"/>
      <c r="OVV7" s="223"/>
      <c r="OVW7" s="223"/>
      <c r="OVX7" s="223"/>
      <c r="OVY7" s="223"/>
      <c r="OVZ7" s="223"/>
      <c r="OWA7" s="223"/>
      <c r="OWB7" s="223"/>
      <c r="OWC7" s="223"/>
      <c r="OWD7" s="223"/>
      <c r="OWE7" s="223"/>
      <c r="OWF7" s="223"/>
      <c r="OWG7" s="223"/>
      <c r="OWH7" s="223"/>
      <c r="OWI7" s="223"/>
      <c r="OWJ7" s="223"/>
      <c r="OWK7" s="223"/>
      <c r="OWL7" s="223"/>
      <c r="OWM7" s="223"/>
      <c r="OWN7" s="223"/>
      <c r="OWO7" s="223"/>
      <c r="OWP7" s="223"/>
      <c r="OWQ7" s="223"/>
      <c r="OWR7" s="223"/>
      <c r="OWS7" s="223"/>
      <c r="OWT7" s="223"/>
      <c r="OWU7" s="223"/>
      <c r="OWV7" s="223"/>
      <c r="OWW7" s="223"/>
      <c r="OWX7" s="223"/>
      <c r="OWY7" s="223"/>
      <c r="OWZ7" s="223"/>
      <c r="OXA7" s="223"/>
      <c r="OXB7" s="223"/>
      <c r="OXC7" s="223"/>
      <c r="OXD7" s="223"/>
      <c r="OXE7" s="223"/>
      <c r="OXF7" s="223"/>
      <c r="OXG7" s="223"/>
      <c r="OXH7" s="223"/>
      <c r="OXI7" s="223"/>
      <c r="OXJ7" s="223"/>
      <c r="OXK7" s="223"/>
      <c r="OXL7" s="223"/>
      <c r="OXM7" s="223"/>
      <c r="OXN7" s="223"/>
      <c r="OXO7" s="223"/>
      <c r="OXP7" s="223"/>
      <c r="OXQ7" s="223"/>
      <c r="OXR7" s="223"/>
      <c r="OXS7" s="223"/>
      <c r="OXT7" s="223"/>
      <c r="OXU7" s="223"/>
      <c r="OXV7" s="223"/>
      <c r="OXW7" s="223"/>
      <c r="OXX7" s="223"/>
      <c r="OXY7" s="223"/>
      <c r="OXZ7" s="223"/>
      <c r="OYA7" s="223"/>
      <c r="OYB7" s="223"/>
      <c r="OYC7" s="223"/>
      <c r="OYD7" s="223"/>
      <c r="OYE7" s="223"/>
      <c r="OYF7" s="223"/>
      <c r="OYG7" s="223"/>
      <c r="OYH7" s="223"/>
      <c r="OYI7" s="223"/>
      <c r="OYJ7" s="223"/>
      <c r="OYK7" s="223"/>
      <c r="OYL7" s="223"/>
      <c r="OYM7" s="223"/>
      <c r="OYN7" s="223"/>
      <c r="OYO7" s="223"/>
      <c r="OYP7" s="223"/>
      <c r="OYQ7" s="223"/>
      <c r="OYR7" s="223"/>
      <c r="OYS7" s="223"/>
      <c r="OYT7" s="223"/>
      <c r="OYU7" s="223"/>
      <c r="OYV7" s="223"/>
      <c r="OYW7" s="223"/>
      <c r="OYX7" s="223"/>
      <c r="OYY7" s="223"/>
      <c r="OYZ7" s="223"/>
      <c r="OZA7" s="223"/>
      <c r="OZB7" s="223"/>
      <c r="OZC7" s="223"/>
      <c r="OZD7" s="223"/>
      <c r="OZE7" s="223"/>
      <c r="OZF7" s="223"/>
      <c r="OZG7" s="223"/>
      <c r="OZH7" s="223"/>
      <c r="OZI7" s="223"/>
      <c r="OZJ7" s="223"/>
      <c r="OZK7" s="223"/>
      <c r="OZL7" s="223"/>
      <c r="OZM7" s="223"/>
      <c r="OZN7" s="223"/>
      <c r="OZO7" s="223"/>
      <c r="OZP7" s="223"/>
      <c r="OZQ7" s="223"/>
      <c r="OZR7" s="223"/>
      <c r="OZS7" s="223"/>
      <c r="OZT7" s="223"/>
      <c r="OZU7" s="223"/>
      <c r="OZV7" s="223"/>
      <c r="OZW7" s="223"/>
      <c r="OZX7" s="223"/>
      <c r="OZY7" s="223"/>
      <c r="OZZ7" s="223"/>
      <c r="PAA7" s="223"/>
      <c r="PAB7" s="223"/>
      <c r="PAC7" s="223"/>
      <c r="PAD7" s="223"/>
      <c r="PAE7" s="223"/>
      <c r="PAF7" s="223"/>
      <c r="PAG7" s="223"/>
      <c r="PAH7" s="223"/>
      <c r="PAI7" s="223"/>
      <c r="PAJ7" s="223"/>
      <c r="PAK7" s="223"/>
      <c r="PAL7" s="223"/>
      <c r="PAM7" s="223"/>
      <c r="PAN7" s="223"/>
      <c r="PAO7" s="223"/>
      <c r="PAP7" s="223"/>
      <c r="PAQ7" s="223"/>
      <c r="PAR7" s="223"/>
      <c r="PAS7" s="223"/>
      <c r="PAT7" s="223"/>
      <c r="PAU7" s="223"/>
      <c r="PAV7" s="223"/>
      <c r="PAW7" s="223"/>
      <c r="PAX7" s="223"/>
      <c r="PAY7" s="223"/>
      <c r="PAZ7" s="223"/>
      <c r="PBA7" s="223"/>
      <c r="PBB7" s="223"/>
      <c r="PBC7" s="223"/>
      <c r="PBD7" s="223"/>
      <c r="PBE7" s="223"/>
      <c r="PBF7" s="223"/>
      <c r="PBG7" s="223"/>
      <c r="PBH7" s="223"/>
      <c r="PBI7" s="223"/>
      <c r="PBJ7" s="223"/>
      <c r="PBK7" s="223"/>
      <c r="PBL7" s="223"/>
      <c r="PBM7" s="223"/>
      <c r="PBN7" s="223"/>
      <c r="PBO7" s="223"/>
      <c r="PBP7" s="223"/>
      <c r="PBQ7" s="223"/>
      <c r="PBR7" s="223"/>
      <c r="PBS7" s="223"/>
      <c r="PBT7" s="223"/>
      <c r="PBU7" s="223"/>
      <c r="PBV7" s="223"/>
      <c r="PBW7" s="223"/>
      <c r="PBX7" s="223"/>
      <c r="PBY7" s="223"/>
      <c r="PBZ7" s="223"/>
      <c r="PCA7" s="223"/>
      <c r="PCB7" s="223"/>
      <c r="PCC7" s="223"/>
      <c r="PCD7" s="223"/>
      <c r="PCE7" s="223"/>
      <c r="PCF7" s="223"/>
      <c r="PCG7" s="223"/>
      <c r="PCH7" s="223"/>
      <c r="PCI7" s="223"/>
      <c r="PCJ7" s="223"/>
      <c r="PCK7" s="223"/>
      <c r="PCL7" s="223"/>
      <c r="PCM7" s="223"/>
      <c r="PCN7" s="223"/>
      <c r="PCO7" s="223"/>
      <c r="PCP7" s="223"/>
      <c r="PCQ7" s="223"/>
      <c r="PCR7" s="223"/>
      <c r="PCS7" s="223"/>
      <c r="PCT7" s="223"/>
      <c r="PCU7" s="223"/>
      <c r="PCV7" s="223"/>
      <c r="PCW7" s="223"/>
      <c r="PCX7" s="223"/>
      <c r="PCY7" s="223"/>
      <c r="PCZ7" s="223"/>
      <c r="PDA7" s="223"/>
      <c r="PDB7" s="223"/>
      <c r="PDC7" s="223"/>
      <c r="PDD7" s="223"/>
      <c r="PDE7" s="223"/>
      <c r="PDF7" s="223"/>
      <c r="PDG7" s="223"/>
      <c r="PDH7" s="223"/>
      <c r="PDI7" s="223"/>
      <c r="PDJ7" s="223"/>
      <c r="PDK7" s="223"/>
      <c r="PDL7" s="223"/>
      <c r="PDM7" s="223"/>
      <c r="PDN7" s="223"/>
      <c r="PDO7" s="223"/>
      <c r="PDP7" s="223"/>
      <c r="PDQ7" s="223"/>
      <c r="PDR7" s="223"/>
      <c r="PDS7" s="223"/>
      <c r="PDT7" s="223"/>
      <c r="PDU7" s="223"/>
      <c r="PDV7" s="223"/>
      <c r="PDW7" s="223"/>
      <c r="PDX7" s="223"/>
      <c r="PDY7" s="223"/>
      <c r="PDZ7" s="223"/>
      <c r="PEA7" s="223"/>
      <c r="PEB7" s="223"/>
      <c r="PEC7" s="223"/>
      <c r="PED7" s="223"/>
      <c r="PEE7" s="223"/>
      <c r="PEF7" s="223"/>
      <c r="PEG7" s="223"/>
      <c r="PEH7" s="223"/>
      <c r="PEI7" s="223"/>
      <c r="PEJ7" s="223"/>
      <c r="PEK7" s="223"/>
      <c r="PEL7" s="223"/>
      <c r="PEM7" s="223"/>
      <c r="PEN7" s="223"/>
      <c r="PEO7" s="223"/>
      <c r="PEP7" s="223"/>
      <c r="PEQ7" s="223"/>
      <c r="PER7" s="223"/>
      <c r="PES7" s="223"/>
      <c r="PET7" s="223"/>
      <c r="PEU7" s="223"/>
      <c r="PEV7" s="223"/>
      <c r="PEW7" s="223"/>
      <c r="PEX7" s="223"/>
      <c r="PEY7" s="223"/>
      <c r="PEZ7" s="223"/>
      <c r="PFA7" s="223"/>
      <c r="PFB7" s="223"/>
      <c r="PFC7" s="223"/>
      <c r="PFD7" s="223"/>
      <c r="PFE7" s="223"/>
      <c r="PFF7" s="223"/>
      <c r="PFG7" s="223"/>
      <c r="PFH7" s="223"/>
      <c r="PFI7" s="223"/>
      <c r="PFJ7" s="223"/>
      <c r="PFK7" s="223"/>
      <c r="PFL7" s="223"/>
      <c r="PFM7" s="223"/>
      <c r="PFN7" s="223"/>
      <c r="PFO7" s="223"/>
      <c r="PFP7" s="223"/>
      <c r="PFQ7" s="223"/>
      <c r="PFR7" s="223"/>
      <c r="PFS7" s="223"/>
      <c r="PFT7" s="223"/>
      <c r="PFU7" s="223"/>
      <c r="PFV7" s="223"/>
      <c r="PFW7" s="223"/>
      <c r="PFX7" s="223"/>
      <c r="PFY7" s="223"/>
      <c r="PFZ7" s="223"/>
      <c r="PGA7" s="223"/>
      <c r="PGB7" s="223"/>
      <c r="PGC7" s="223"/>
      <c r="PGD7" s="223"/>
      <c r="PGE7" s="223"/>
      <c r="PGF7" s="223"/>
      <c r="PGG7" s="223"/>
      <c r="PGH7" s="223"/>
      <c r="PGI7" s="223"/>
      <c r="PGJ7" s="223"/>
      <c r="PGK7" s="223"/>
      <c r="PGL7" s="223"/>
      <c r="PGM7" s="223"/>
      <c r="PGN7" s="223"/>
      <c r="PGO7" s="223"/>
      <c r="PGP7" s="223"/>
      <c r="PGQ7" s="223"/>
      <c r="PGR7" s="223"/>
      <c r="PGS7" s="223"/>
      <c r="PGT7" s="223"/>
      <c r="PGU7" s="223"/>
      <c r="PGV7" s="223"/>
      <c r="PGW7" s="223"/>
      <c r="PGX7" s="223"/>
      <c r="PGY7" s="223"/>
      <c r="PGZ7" s="223"/>
      <c r="PHA7" s="223"/>
      <c r="PHB7" s="223"/>
      <c r="PHC7" s="223"/>
      <c r="PHD7" s="223"/>
      <c r="PHE7" s="223"/>
      <c r="PHF7" s="223"/>
      <c r="PHG7" s="223"/>
      <c r="PHH7" s="223"/>
      <c r="PHI7" s="223"/>
      <c r="PHJ7" s="223"/>
      <c r="PHK7" s="223"/>
      <c r="PHL7" s="223"/>
      <c r="PHM7" s="223"/>
      <c r="PHN7" s="223"/>
      <c r="PHO7" s="223"/>
      <c r="PHP7" s="223"/>
      <c r="PHQ7" s="223"/>
      <c r="PHR7" s="223"/>
      <c r="PHS7" s="223"/>
      <c r="PHT7" s="223"/>
      <c r="PHU7" s="223"/>
      <c r="PHV7" s="223"/>
      <c r="PHW7" s="223"/>
      <c r="PHX7" s="223"/>
      <c r="PHY7" s="223"/>
      <c r="PHZ7" s="223"/>
      <c r="PIA7" s="223"/>
      <c r="PIB7" s="223"/>
      <c r="PIC7" s="223"/>
      <c r="PID7" s="223"/>
      <c r="PIE7" s="223"/>
      <c r="PIF7" s="223"/>
      <c r="PIG7" s="223"/>
      <c r="PIH7" s="223"/>
      <c r="PII7" s="223"/>
      <c r="PIJ7" s="223"/>
      <c r="PIK7" s="223"/>
      <c r="PIL7" s="223"/>
      <c r="PIM7" s="223"/>
      <c r="PIN7" s="223"/>
      <c r="PIO7" s="223"/>
      <c r="PIP7" s="223"/>
      <c r="PIQ7" s="223"/>
      <c r="PIR7" s="223"/>
      <c r="PIS7" s="223"/>
      <c r="PIT7" s="223"/>
      <c r="PIU7" s="223"/>
      <c r="PIV7" s="223"/>
      <c r="PIW7" s="223"/>
      <c r="PIX7" s="223"/>
      <c r="PIY7" s="223"/>
      <c r="PIZ7" s="223"/>
      <c r="PJA7" s="223"/>
      <c r="PJB7" s="223"/>
      <c r="PJC7" s="223"/>
      <c r="PJD7" s="223"/>
      <c r="PJE7" s="223"/>
      <c r="PJF7" s="223"/>
      <c r="PJG7" s="223"/>
      <c r="PJH7" s="223"/>
      <c r="PJI7" s="223"/>
      <c r="PJJ7" s="223"/>
      <c r="PJK7" s="223"/>
      <c r="PJL7" s="223"/>
      <c r="PJM7" s="223"/>
      <c r="PJN7" s="223"/>
      <c r="PJO7" s="223"/>
      <c r="PJP7" s="223"/>
      <c r="PJQ7" s="223"/>
      <c r="PJR7" s="223"/>
      <c r="PJS7" s="223"/>
      <c r="PJT7" s="223"/>
      <c r="PJU7" s="223"/>
      <c r="PJV7" s="223"/>
      <c r="PJW7" s="223"/>
      <c r="PJX7" s="223"/>
      <c r="PJY7" s="223"/>
      <c r="PJZ7" s="223"/>
      <c r="PKA7" s="223"/>
      <c r="PKB7" s="223"/>
      <c r="PKC7" s="223"/>
      <c r="PKD7" s="223"/>
      <c r="PKE7" s="223"/>
      <c r="PKF7" s="223"/>
      <c r="PKG7" s="223"/>
      <c r="PKH7" s="223"/>
      <c r="PKI7" s="223"/>
      <c r="PKJ7" s="223"/>
      <c r="PKK7" s="223"/>
      <c r="PKL7" s="223"/>
      <c r="PKM7" s="223"/>
      <c r="PKN7" s="223"/>
      <c r="PKO7" s="223"/>
      <c r="PKP7" s="223"/>
      <c r="PKQ7" s="223"/>
      <c r="PKR7" s="223"/>
      <c r="PKS7" s="223"/>
      <c r="PKT7" s="223"/>
      <c r="PKU7" s="223"/>
      <c r="PKV7" s="223"/>
      <c r="PKW7" s="223"/>
      <c r="PKX7" s="223"/>
      <c r="PKY7" s="223"/>
      <c r="PKZ7" s="223"/>
      <c r="PLA7" s="223"/>
      <c r="PLB7" s="223"/>
      <c r="PLC7" s="223"/>
      <c r="PLD7" s="223"/>
      <c r="PLE7" s="223"/>
      <c r="PLF7" s="223"/>
      <c r="PLG7" s="223"/>
      <c r="PLH7" s="223"/>
      <c r="PLI7" s="223"/>
      <c r="PLJ7" s="223"/>
      <c r="PLK7" s="223"/>
      <c r="PLL7" s="223"/>
      <c r="PLM7" s="223"/>
      <c r="PLN7" s="223"/>
      <c r="PLO7" s="223"/>
      <c r="PLP7" s="223"/>
      <c r="PLQ7" s="223"/>
      <c r="PLR7" s="223"/>
      <c r="PLS7" s="223"/>
      <c r="PLT7" s="223"/>
      <c r="PLU7" s="223"/>
      <c r="PLV7" s="223"/>
      <c r="PLW7" s="223"/>
      <c r="PLX7" s="223"/>
      <c r="PLY7" s="223"/>
      <c r="PLZ7" s="223"/>
      <c r="PMA7" s="223"/>
      <c r="PMB7" s="223"/>
      <c r="PMC7" s="223"/>
      <c r="PMD7" s="223"/>
      <c r="PME7" s="223"/>
      <c r="PMF7" s="223"/>
      <c r="PMG7" s="223"/>
      <c r="PMH7" s="223"/>
      <c r="PMI7" s="223"/>
      <c r="PMJ7" s="223"/>
      <c r="PMK7" s="223"/>
      <c r="PML7" s="223"/>
      <c r="PMM7" s="223"/>
      <c r="PMN7" s="223"/>
      <c r="PMO7" s="223"/>
      <c r="PMP7" s="223"/>
      <c r="PMQ7" s="223"/>
      <c r="PMR7" s="223"/>
      <c r="PMS7" s="223"/>
      <c r="PMT7" s="223"/>
      <c r="PMU7" s="223"/>
      <c r="PMV7" s="223"/>
      <c r="PMW7" s="223"/>
      <c r="PMX7" s="223"/>
      <c r="PMY7" s="223"/>
      <c r="PMZ7" s="223"/>
      <c r="PNA7" s="223"/>
      <c r="PNB7" s="223"/>
      <c r="PNC7" s="223"/>
      <c r="PND7" s="223"/>
      <c r="PNE7" s="223"/>
      <c r="PNF7" s="223"/>
      <c r="PNG7" s="223"/>
      <c r="PNH7" s="223"/>
      <c r="PNI7" s="223"/>
      <c r="PNJ7" s="223"/>
      <c r="PNK7" s="223"/>
      <c r="PNL7" s="223"/>
      <c r="PNM7" s="223"/>
      <c r="PNN7" s="223"/>
      <c r="PNO7" s="223"/>
      <c r="PNP7" s="223"/>
      <c r="PNQ7" s="223"/>
      <c r="PNR7" s="223"/>
      <c r="PNS7" s="223"/>
      <c r="PNT7" s="223"/>
      <c r="PNU7" s="223"/>
      <c r="PNV7" s="223"/>
      <c r="PNW7" s="223"/>
      <c r="PNX7" s="223"/>
      <c r="PNY7" s="223"/>
      <c r="PNZ7" s="223"/>
      <c r="POA7" s="223"/>
      <c r="POB7" s="223"/>
      <c r="POC7" s="223"/>
      <c r="POD7" s="223"/>
      <c r="POE7" s="223"/>
      <c r="POF7" s="223"/>
      <c r="POG7" s="223"/>
      <c r="POH7" s="223"/>
      <c r="POI7" s="223"/>
      <c r="POJ7" s="223"/>
      <c r="POK7" s="223"/>
      <c r="POL7" s="223"/>
      <c r="POM7" s="223"/>
      <c r="PON7" s="223"/>
      <c r="POO7" s="223"/>
      <c r="POP7" s="223"/>
      <c r="POQ7" s="223"/>
      <c r="POR7" s="223"/>
      <c r="POS7" s="223"/>
      <c r="POT7" s="223"/>
      <c r="POU7" s="223"/>
      <c r="POV7" s="223"/>
      <c r="POW7" s="223"/>
      <c r="POX7" s="223"/>
      <c r="POY7" s="223"/>
      <c r="POZ7" s="223"/>
      <c r="PPA7" s="223"/>
      <c r="PPB7" s="223"/>
      <c r="PPC7" s="223"/>
      <c r="PPD7" s="223"/>
      <c r="PPE7" s="223"/>
      <c r="PPF7" s="223"/>
      <c r="PPG7" s="223"/>
      <c r="PPH7" s="223"/>
      <c r="PPI7" s="223"/>
      <c r="PPJ7" s="223"/>
      <c r="PPK7" s="223"/>
      <c r="PPL7" s="223"/>
      <c r="PPM7" s="223"/>
      <c r="PPN7" s="223"/>
      <c r="PPO7" s="223"/>
      <c r="PPP7" s="223"/>
      <c r="PPQ7" s="223"/>
      <c r="PPR7" s="223"/>
      <c r="PPS7" s="223"/>
      <c r="PPT7" s="223"/>
      <c r="PPU7" s="223"/>
      <c r="PPV7" s="223"/>
      <c r="PPW7" s="223"/>
      <c r="PPX7" s="223"/>
      <c r="PPY7" s="223"/>
      <c r="PPZ7" s="223"/>
      <c r="PQA7" s="223"/>
      <c r="PQB7" s="223"/>
      <c r="PQC7" s="223"/>
      <c r="PQD7" s="223"/>
      <c r="PQE7" s="223"/>
      <c r="PQF7" s="223"/>
      <c r="PQG7" s="223"/>
      <c r="PQH7" s="223"/>
      <c r="PQI7" s="223"/>
      <c r="PQJ7" s="223"/>
      <c r="PQK7" s="223"/>
      <c r="PQL7" s="223"/>
      <c r="PQM7" s="223"/>
      <c r="PQN7" s="223"/>
      <c r="PQO7" s="223"/>
      <c r="PQP7" s="223"/>
      <c r="PQQ7" s="223"/>
      <c r="PQR7" s="223"/>
      <c r="PQS7" s="223"/>
      <c r="PQT7" s="223"/>
      <c r="PQU7" s="223"/>
      <c r="PQV7" s="223"/>
      <c r="PQW7" s="223"/>
      <c r="PQX7" s="223"/>
      <c r="PQY7" s="223"/>
      <c r="PQZ7" s="223"/>
      <c r="PRA7" s="223"/>
      <c r="PRB7" s="223"/>
      <c r="PRC7" s="223"/>
      <c r="PRD7" s="223"/>
      <c r="PRE7" s="223"/>
      <c r="PRF7" s="223"/>
      <c r="PRG7" s="223"/>
      <c r="PRH7" s="223"/>
      <c r="PRI7" s="223"/>
      <c r="PRJ7" s="223"/>
      <c r="PRK7" s="223"/>
      <c r="PRL7" s="223"/>
      <c r="PRM7" s="223"/>
      <c r="PRN7" s="223"/>
      <c r="PRO7" s="223"/>
      <c r="PRP7" s="223"/>
      <c r="PRQ7" s="223"/>
      <c r="PRR7" s="223"/>
      <c r="PRS7" s="223"/>
      <c r="PRT7" s="223"/>
      <c r="PRU7" s="223"/>
      <c r="PRV7" s="223"/>
      <c r="PRW7" s="223"/>
      <c r="PRX7" s="223"/>
      <c r="PRY7" s="223"/>
      <c r="PRZ7" s="223"/>
      <c r="PSA7" s="223"/>
      <c r="PSB7" s="223"/>
      <c r="PSC7" s="223"/>
      <c r="PSD7" s="223"/>
      <c r="PSE7" s="223"/>
      <c r="PSF7" s="223"/>
      <c r="PSG7" s="223"/>
      <c r="PSH7" s="223"/>
      <c r="PSI7" s="223"/>
      <c r="PSJ7" s="223"/>
      <c r="PSK7" s="223"/>
      <c r="PSL7" s="223"/>
      <c r="PSM7" s="223"/>
      <c r="PSN7" s="223"/>
      <c r="PSO7" s="223"/>
      <c r="PSP7" s="223"/>
      <c r="PSQ7" s="223"/>
      <c r="PSR7" s="223"/>
      <c r="PSS7" s="223"/>
      <c r="PST7" s="223"/>
      <c r="PSU7" s="223"/>
      <c r="PSV7" s="223"/>
      <c r="PSW7" s="223"/>
      <c r="PSX7" s="223"/>
      <c r="PSY7" s="223"/>
      <c r="PSZ7" s="223"/>
      <c r="PTA7" s="223"/>
      <c r="PTB7" s="223"/>
      <c r="PTC7" s="223"/>
      <c r="PTD7" s="223"/>
      <c r="PTE7" s="223"/>
      <c r="PTF7" s="223"/>
      <c r="PTG7" s="223"/>
      <c r="PTH7" s="223"/>
      <c r="PTI7" s="223"/>
      <c r="PTJ7" s="223"/>
      <c r="PTK7" s="223"/>
      <c r="PTL7" s="223"/>
      <c r="PTM7" s="223"/>
      <c r="PTN7" s="223"/>
      <c r="PTO7" s="223"/>
      <c r="PTP7" s="223"/>
      <c r="PTQ7" s="223"/>
      <c r="PTR7" s="223"/>
      <c r="PTS7" s="223"/>
      <c r="PTT7" s="223"/>
      <c r="PTU7" s="223"/>
      <c r="PTV7" s="223"/>
      <c r="PTW7" s="223"/>
      <c r="PTX7" s="223"/>
      <c r="PTY7" s="223"/>
      <c r="PTZ7" s="223"/>
      <c r="PUA7" s="223"/>
      <c r="PUB7" s="223"/>
      <c r="PUC7" s="223"/>
      <c r="PUD7" s="223"/>
      <c r="PUE7" s="223"/>
      <c r="PUF7" s="223"/>
      <c r="PUG7" s="223"/>
      <c r="PUH7" s="223"/>
      <c r="PUI7" s="223"/>
      <c r="PUJ7" s="223"/>
      <c r="PUK7" s="223"/>
      <c r="PUL7" s="223"/>
      <c r="PUM7" s="223"/>
      <c r="PUN7" s="223"/>
      <c r="PUO7" s="223"/>
      <c r="PUP7" s="223"/>
      <c r="PUQ7" s="223"/>
      <c r="PUR7" s="223"/>
      <c r="PUS7" s="223"/>
      <c r="PUT7" s="223"/>
      <c r="PUU7" s="223"/>
      <c r="PUV7" s="223"/>
      <c r="PUW7" s="223"/>
      <c r="PUX7" s="223"/>
      <c r="PUY7" s="223"/>
      <c r="PUZ7" s="223"/>
      <c r="PVA7" s="223"/>
      <c r="PVB7" s="223"/>
      <c r="PVC7" s="223"/>
      <c r="PVD7" s="223"/>
      <c r="PVE7" s="223"/>
      <c r="PVF7" s="223"/>
      <c r="PVG7" s="223"/>
      <c r="PVH7" s="223"/>
      <c r="PVI7" s="223"/>
      <c r="PVJ7" s="223"/>
      <c r="PVK7" s="223"/>
      <c r="PVL7" s="223"/>
      <c r="PVM7" s="223"/>
      <c r="PVN7" s="223"/>
      <c r="PVO7" s="223"/>
      <c r="PVP7" s="223"/>
      <c r="PVQ7" s="223"/>
      <c r="PVR7" s="223"/>
      <c r="PVS7" s="223"/>
      <c r="PVT7" s="223"/>
      <c r="PVU7" s="223"/>
      <c r="PVV7" s="223"/>
      <c r="PVW7" s="223"/>
      <c r="PVX7" s="223"/>
      <c r="PVY7" s="223"/>
      <c r="PVZ7" s="223"/>
      <c r="PWA7" s="223"/>
      <c r="PWB7" s="223"/>
      <c r="PWC7" s="223"/>
      <c r="PWD7" s="223"/>
      <c r="PWE7" s="223"/>
      <c r="PWF7" s="223"/>
      <c r="PWG7" s="223"/>
      <c r="PWH7" s="223"/>
      <c r="PWI7" s="223"/>
      <c r="PWJ7" s="223"/>
      <c r="PWK7" s="223"/>
      <c r="PWL7" s="223"/>
      <c r="PWM7" s="223"/>
      <c r="PWN7" s="223"/>
      <c r="PWO7" s="223"/>
      <c r="PWP7" s="223"/>
      <c r="PWQ7" s="223"/>
      <c r="PWR7" s="223"/>
      <c r="PWS7" s="223"/>
      <c r="PWT7" s="223"/>
      <c r="PWU7" s="223"/>
      <c r="PWV7" s="223"/>
      <c r="PWW7" s="223"/>
      <c r="PWX7" s="223"/>
      <c r="PWY7" s="223"/>
      <c r="PWZ7" s="223"/>
      <c r="PXA7" s="223"/>
      <c r="PXB7" s="223"/>
      <c r="PXC7" s="223"/>
      <c r="PXD7" s="223"/>
      <c r="PXE7" s="223"/>
      <c r="PXF7" s="223"/>
      <c r="PXG7" s="223"/>
      <c r="PXH7" s="223"/>
      <c r="PXI7" s="223"/>
      <c r="PXJ7" s="223"/>
      <c r="PXK7" s="223"/>
      <c r="PXL7" s="223"/>
      <c r="PXM7" s="223"/>
      <c r="PXN7" s="223"/>
      <c r="PXO7" s="223"/>
      <c r="PXP7" s="223"/>
      <c r="PXQ7" s="223"/>
      <c r="PXR7" s="223"/>
      <c r="PXS7" s="223"/>
      <c r="PXT7" s="223"/>
      <c r="PXU7" s="223"/>
      <c r="PXV7" s="223"/>
      <c r="PXW7" s="223"/>
      <c r="PXX7" s="223"/>
      <c r="PXY7" s="223"/>
      <c r="PXZ7" s="223"/>
      <c r="PYA7" s="223"/>
      <c r="PYB7" s="223"/>
      <c r="PYC7" s="223"/>
      <c r="PYD7" s="223"/>
      <c r="PYE7" s="223"/>
      <c r="PYF7" s="223"/>
      <c r="PYG7" s="223"/>
      <c r="PYH7" s="223"/>
      <c r="PYI7" s="223"/>
      <c r="PYJ7" s="223"/>
      <c r="PYK7" s="223"/>
      <c r="PYL7" s="223"/>
      <c r="PYM7" s="223"/>
      <c r="PYN7" s="223"/>
      <c r="PYO7" s="223"/>
      <c r="PYP7" s="223"/>
      <c r="PYQ7" s="223"/>
      <c r="PYR7" s="223"/>
      <c r="PYS7" s="223"/>
      <c r="PYT7" s="223"/>
      <c r="PYU7" s="223"/>
      <c r="PYV7" s="223"/>
      <c r="PYW7" s="223"/>
      <c r="PYX7" s="223"/>
      <c r="PYY7" s="223"/>
      <c r="PYZ7" s="223"/>
      <c r="PZA7" s="223"/>
      <c r="PZB7" s="223"/>
      <c r="PZC7" s="223"/>
      <c r="PZD7" s="223"/>
      <c r="PZE7" s="223"/>
      <c r="PZF7" s="223"/>
      <c r="PZG7" s="223"/>
      <c r="PZH7" s="223"/>
      <c r="PZI7" s="223"/>
      <c r="PZJ7" s="223"/>
      <c r="PZK7" s="223"/>
      <c r="PZL7" s="223"/>
      <c r="PZM7" s="223"/>
      <c r="PZN7" s="223"/>
      <c r="PZO7" s="223"/>
      <c r="PZP7" s="223"/>
      <c r="PZQ7" s="223"/>
      <c r="PZR7" s="223"/>
      <c r="PZS7" s="223"/>
      <c r="PZT7" s="223"/>
      <c r="PZU7" s="223"/>
      <c r="PZV7" s="223"/>
      <c r="PZW7" s="223"/>
      <c r="PZX7" s="223"/>
      <c r="PZY7" s="223"/>
      <c r="PZZ7" s="223"/>
      <c r="QAA7" s="223"/>
      <c r="QAB7" s="223"/>
      <c r="QAC7" s="223"/>
      <c r="QAD7" s="223"/>
      <c r="QAE7" s="223"/>
      <c r="QAF7" s="223"/>
      <c r="QAG7" s="223"/>
      <c r="QAH7" s="223"/>
      <c r="QAI7" s="223"/>
      <c r="QAJ7" s="223"/>
      <c r="QAK7" s="223"/>
      <c r="QAL7" s="223"/>
      <c r="QAM7" s="223"/>
      <c r="QAN7" s="223"/>
      <c r="QAO7" s="223"/>
      <c r="QAP7" s="223"/>
      <c r="QAQ7" s="223"/>
      <c r="QAR7" s="223"/>
      <c r="QAS7" s="223"/>
      <c r="QAT7" s="223"/>
      <c r="QAU7" s="223"/>
      <c r="QAV7" s="223"/>
      <c r="QAW7" s="223"/>
      <c r="QAX7" s="223"/>
      <c r="QAY7" s="223"/>
      <c r="QAZ7" s="223"/>
      <c r="QBA7" s="223"/>
      <c r="QBB7" s="223"/>
      <c r="QBC7" s="223"/>
      <c r="QBD7" s="223"/>
      <c r="QBE7" s="223"/>
      <c r="QBF7" s="223"/>
      <c r="QBG7" s="223"/>
      <c r="QBH7" s="223"/>
      <c r="QBI7" s="223"/>
      <c r="QBJ7" s="223"/>
      <c r="QBK7" s="223"/>
      <c r="QBL7" s="223"/>
      <c r="QBM7" s="223"/>
      <c r="QBN7" s="223"/>
      <c r="QBO7" s="223"/>
      <c r="QBP7" s="223"/>
      <c r="QBQ7" s="223"/>
      <c r="QBR7" s="223"/>
      <c r="QBS7" s="223"/>
      <c r="QBT7" s="223"/>
      <c r="QBU7" s="223"/>
      <c r="QBV7" s="223"/>
      <c r="QBW7" s="223"/>
      <c r="QBX7" s="223"/>
      <c r="QBY7" s="223"/>
      <c r="QBZ7" s="223"/>
      <c r="QCA7" s="223"/>
      <c r="QCB7" s="223"/>
      <c r="QCC7" s="223"/>
      <c r="QCD7" s="223"/>
      <c r="QCE7" s="223"/>
      <c r="QCF7" s="223"/>
      <c r="QCG7" s="223"/>
      <c r="QCH7" s="223"/>
      <c r="QCI7" s="223"/>
      <c r="QCJ7" s="223"/>
      <c r="QCK7" s="223"/>
      <c r="QCL7" s="223"/>
      <c r="QCM7" s="223"/>
      <c r="QCN7" s="223"/>
      <c r="QCO7" s="223"/>
      <c r="QCP7" s="223"/>
      <c r="QCQ7" s="223"/>
      <c r="QCR7" s="223"/>
      <c r="QCS7" s="223"/>
      <c r="QCT7" s="223"/>
      <c r="QCU7" s="223"/>
      <c r="QCV7" s="223"/>
      <c r="QCW7" s="223"/>
      <c r="QCX7" s="223"/>
      <c r="QCY7" s="223"/>
      <c r="QCZ7" s="223"/>
      <c r="QDA7" s="223"/>
      <c r="QDB7" s="223"/>
      <c r="QDC7" s="223"/>
      <c r="QDD7" s="223"/>
      <c r="QDE7" s="223"/>
      <c r="QDF7" s="223"/>
      <c r="QDG7" s="223"/>
      <c r="QDH7" s="223"/>
      <c r="QDI7" s="223"/>
      <c r="QDJ7" s="223"/>
      <c r="QDK7" s="223"/>
      <c r="QDL7" s="223"/>
      <c r="QDM7" s="223"/>
      <c r="QDN7" s="223"/>
      <c r="QDO7" s="223"/>
      <c r="QDP7" s="223"/>
      <c r="QDQ7" s="223"/>
      <c r="QDR7" s="223"/>
      <c r="QDS7" s="223"/>
      <c r="QDT7" s="223"/>
      <c r="QDU7" s="223"/>
      <c r="QDV7" s="223"/>
      <c r="QDW7" s="223"/>
      <c r="QDX7" s="223"/>
      <c r="QDY7" s="223"/>
      <c r="QDZ7" s="223"/>
      <c r="QEA7" s="223"/>
      <c r="QEB7" s="223"/>
      <c r="QEC7" s="223"/>
      <c r="QED7" s="223"/>
      <c r="QEE7" s="223"/>
      <c r="QEF7" s="223"/>
      <c r="QEG7" s="223"/>
      <c r="QEH7" s="223"/>
      <c r="QEI7" s="223"/>
      <c r="QEJ7" s="223"/>
      <c r="QEK7" s="223"/>
      <c r="QEL7" s="223"/>
      <c r="QEM7" s="223"/>
      <c r="QEN7" s="223"/>
      <c r="QEO7" s="223"/>
      <c r="QEP7" s="223"/>
      <c r="QEQ7" s="223"/>
      <c r="QER7" s="223"/>
      <c r="QES7" s="223"/>
      <c r="QET7" s="223"/>
      <c r="QEU7" s="223"/>
      <c r="QEV7" s="223"/>
      <c r="QEW7" s="223"/>
      <c r="QEX7" s="223"/>
      <c r="QEY7" s="223"/>
      <c r="QEZ7" s="223"/>
      <c r="QFA7" s="223"/>
      <c r="QFB7" s="223"/>
      <c r="QFC7" s="223"/>
      <c r="QFD7" s="223"/>
      <c r="QFE7" s="223"/>
      <c r="QFF7" s="223"/>
      <c r="QFG7" s="223"/>
      <c r="QFH7" s="223"/>
      <c r="QFI7" s="223"/>
      <c r="QFJ7" s="223"/>
      <c r="QFK7" s="223"/>
      <c r="QFL7" s="223"/>
      <c r="QFM7" s="223"/>
      <c r="QFN7" s="223"/>
      <c r="QFO7" s="223"/>
      <c r="QFP7" s="223"/>
      <c r="QFQ7" s="223"/>
      <c r="QFR7" s="223"/>
      <c r="QFS7" s="223"/>
      <c r="QFT7" s="223"/>
      <c r="QFU7" s="223"/>
      <c r="QFV7" s="223"/>
      <c r="QFW7" s="223"/>
      <c r="QFX7" s="223"/>
      <c r="QFY7" s="223"/>
      <c r="QFZ7" s="223"/>
      <c r="QGA7" s="223"/>
      <c r="QGB7" s="223"/>
      <c r="QGC7" s="223"/>
      <c r="QGD7" s="223"/>
      <c r="QGE7" s="223"/>
      <c r="QGF7" s="223"/>
      <c r="QGG7" s="223"/>
      <c r="QGH7" s="223"/>
      <c r="QGI7" s="223"/>
      <c r="QGJ7" s="223"/>
      <c r="QGK7" s="223"/>
      <c r="QGL7" s="223"/>
      <c r="QGM7" s="223"/>
      <c r="QGN7" s="223"/>
      <c r="QGO7" s="223"/>
      <c r="QGP7" s="223"/>
      <c r="QGQ7" s="223"/>
      <c r="QGR7" s="223"/>
      <c r="QGS7" s="223"/>
      <c r="QGT7" s="223"/>
      <c r="QGU7" s="223"/>
      <c r="QGV7" s="223"/>
      <c r="QGW7" s="223"/>
      <c r="QGX7" s="223"/>
      <c r="QGY7" s="223"/>
      <c r="QGZ7" s="223"/>
      <c r="QHA7" s="223"/>
      <c r="QHB7" s="223"/>
      <c r="QHC7" s="223"/>
      <c r="QHD7" s="223"/>
      <c r="QHE7" s="223"/>
      <c r="QHF7" s="223"/>
      <c r="QHG7" s="223"/>
      <c r="QHH7" s="223"/>
      <c r="QHI7" s="223"/>
      <c r="QHJ7" s="223"/>
      <c r="QHK7" s="223"/>
      <c r="QHL7" s="223"/>
      <c r="QHM7" s="223"/>
      <c r="QHN7" s="223"/>
      <c r="QHO7" s="223"/>
      <c r="QHP7" s="223"/>
      <c r="QHQ7" s="223"/>
      <c r="QHR7" s="223"/>
      <c r="QHS7" s="223"/>
      <c r="QHT7" s="223"/>
      <c r="QHU7" s="223"/>
      <c r="QHV7" s="223"/>
      <c r="QHW7" s="223"/>
      <c r="QHX7" s="223"/>
      <c r="QHY7" s="223"/>
      <c r="QHZ7" s="223"/>
      <c r="QIA7" s="223"/>
      <c r="QIB7" s="223"/>
      <c r="QIC7" s="223"/>
      <c r="QID7" s="223"/>
      <c r="QIE7" s="223"/>
      <c r="QIF7" s="223"/>
      <c r="QIG7" s="223"/>
      <c r="QIH7" s="223"/>
      <c r="QII7" s="223"/>
      <c r="QIJ7" s="223"/>
      <c r="QIK7" s="223"/>
      <c r="QIL7" s="223"/>
      <c r="QIM7" s="223"/>
      <c r="QIN7" s="223"/>
      <c r="QIO7" s="223"/>
      <c r="QIP7" s="223"/>
      <c r="QIQ7" s="223"/>
      <c r="QIR7" s="223"/>
      <c r="QIS7" s="223"/>
      <c r="QIT7" s="223"/>
      <c r="QIU7" s="223"/>
      <c r="QIV7" s="223"/>
      <c r="QIW7" s="223"/>
      <c r="QIX7" s="223"/>
      <c r="QIY7" s="223"/>
      <c r="QIZ7" s="223"/>
      <c r="QJA7" s="223"/>
      <c r="QJB7" s="223"/>
      <c r="QJC7" s="223"/>
      <c r="QJD7" s="223"/>
      <c r="QJE7" s="223"/>
      <c r="QJF7" s="223"/>
      <c r="QJG7" s="223"/>
      <c r="QJH7" s="223"/>
      <c r="QJI7" s="223"/>
      <c r="QJJ7" s="223"/>
      <c r="QJK7" s="223"/>
      <c r="QJL7" s="223"/>
      <c r="QJM7" s="223"/>
      <c r="QJN7" s="223"/>
      <c r="QJO7" s="223"/>
      <c r="QJP7" s="223"/>
      <c r="QJQ7" s="223"/>
      <c r="QJR7" s="223"/>
      <c r="QJS7" s="223"/>
      <c r="QJT7" s="223"/>
      <c r="QJU7" s="223"/>
      <c r="QJV7" s="223"/>
      <c r="QJW7" s="223"/>
      <c r="QJX7" s="223"/>
      <c r="QJY7" s="223"/>
      <c r="QJZ7" s="223"/>
      <c r="QKA7" s="223"/>
      <c r="QKB7" s="223"/>
      <c r="QKC7" s="223"/>
      <c r="QKD7" s="223"/>
      <c r="QKE7" s="223"/>
      <c r="QKF7" s="223"/>
      <c r="QKG7" s="223"/>
      <c r="QKH7" s="223"/>
      <c r="QKI7" s="223"/>
      <c r="QKJ7" s="223"/>
      <c r="QKK7" s="223"/>
      <c r="QKL7" s="223"/>
      <c r="QKM7" s="223"/>
      <c r="QKN7" s="223"/>
      <c r="QKO7" s="223"/>
      <c r="QKP7" s="223"/>
      <c r="QKQ7" s="223"/>
      <c r="QKR7" s="223"/>
      <c r="QKS7" s="223"/>
      <c r="QKT7" s="223"/>
      <c r="QKU7" s="223"/>
      <c r="QKV7" s="223"/>
      <c r="QKW7" s="223"/>
      <c r="QKX7" s="223"/>
      <c r="QKY7" s="223"/>
      <c r="QKZ7" s="223"/>
      <c r="QLA7" s="223"/>
      <c r="QLB7" s="223"/>
      <c r="QLC7" s="223"/>
      <c r="QLD7" s="223"/>
      <c r="QLE7" s="223"/>
      <c r="QLF7" s="223"/>
      <c r="QLG7" s="223"/>
      <c r="QLH7" s="223"/>
      <c r="QLI7" s="223"/>
      <c r="QLJ7" s="223"/>
      <c r="QLK7" s="223"/>
      <c r="QLL7" s="223"/>
      <c r="QLM7" s="223"/>
      <c r="QLN7" s="223"/>
      <c r="QLO7" s="223"/>
      <c r="QLP7" s="223"/>
      <c r="QLQ7" s="223"/>
      <c r="QLR7" s="223"/>
      <c r="QLS7" s="223"/>
      <c r="QLT7" s="223"/>
      <c r="QLU7" s="223"/>
      <c r="QLV7" s="223"/>
      <c r="QLW7" s="223"/>
      <c r="QLX7" s="223"/>
      <c r="QLY7" s="223"/>
      <c r="QLZ7" s="223"/>
      <c r="QMA7" s="223"/>
      <c r="QMB7" s="223"/>
      <c r="QMC7" s="223"/>
      <c r="QMD7" s="223"/>
      <c r="QME7" s="223"/>
      <c r="QMF7" s="223"/>
      <c r="QMG7" s="223"/>
      <c r="QMH7" s="223"/>
      <c r="QMI7" s="223"/>
      <c r="QMJ7" s="223"/>
      <c r="QMK7" s="223"/>
      <c r="QML7" s="223"/>
      <c r="QMM7" s="223"/>
      <c r="QMN7" s="223"/>
      <c r="QMO7" s="223"/>
      <c r="QMP7" s="223"/>
      <c r="QMQ7" s="223"/>
      <c r="QMR7" s="223"/>
      <c r="QMS7" s="223"/>
      <c r="QMT7" s="223"/>
      <c r="QMU7" s="223"/>
      <c r="QMV7" s="223"/>
      <c r="QMW7" s="223"/>
      <c r="QMX7" s="223"/>
      <c r="QMY7" s="223"/>
      <c r="QMZ7" s="223"/>
      <c r="QNA7" s="223"/>
      <c r="QNB7" s="223"/>
      <c r="QNC7" s="223"/>
      <c r="QND7" s="223"/>
      <c r="QNE7" s="223"/>
      <c r="QNF7" s="223"/>
      <c r="QNG7" s="223"/>
      <c r="QNH7" s="223"/>
      <c r="QNI7" s="223"/>
      <c r="QNJ7" s="223"/>
      <c r="QNK7" s="223"/>
      <c r="QNL7" s="223"/>
      <c r="QNM7" s="223"/>
      <c r="QNN7" s="223"/>
      <c r="QNO7" s="223"/>
      <c r="QNP7" s="223"/>
      <c r="QNQ7" s="223"/>
      <c r="QNR7" s="223"/>
      <c r="QNS7" s="223"/>
      <c r="QNT7" s="223"/>
      <c r="QNU7" s="223"/>
      <c r="QNV7" s="223"/>
      <c r="QNW7" s="223"/>
      <c r="QNX7" s="223"/>
      <c r="QNY7" s="223"/>
      <c r="QNZ7" s="223"/>
      <c r="QOA7" s="223"/>
      <c r="QOB7" s="223"/>
      <c r="QOC7" s="223"/>
      <c r="QOD7" s="223"/>
      <c r="QOE7" s="223"/>
      <c r="QOF7" s="223"/>
      <c r="QOG7" s="223"/>
      <c r="QOH7" s="223"/>
      <c r="QOI7" s="223"/>
      <c r="QOJ7" s="223"/>
      <c r="QOK7" s="223"/>
      <c r="QOL7" s="223"/>
      <c r="QOM7" s="223"/>
      <c r="QON7" s="223"/>
      <c r="QOO7" s="223"/>
      <c r="QOP7" s="223"/>
      <c r="QOQ7" s="223"/>
      <c r="QOR7" s="223"/>
      <c r="QOS7" s="223"/>
      <c r="QOT7" s="223"/>
      <c r="QOU7" s="223"/>
      <c r="QOV7" s="223"/>
      <c r="QOW7" s="223"/>
      <c r="QOX7" s="223"/>
      <c r="QOY7" s="223"/>
      <c r="QOZ7" s="223"/>
      <c r="QPA7" s="223"/>
      <c r="QPB7" s="223"/>
      <c r="QPC7" s="223"/>
      <c r="QPD7" s="223"/>
      <c r="QPE7" s="223"/>
      <c r="QPF7" s="223"/>
      <c r="QPG7" s="223"/>
      <c r="QPH7" s="223"/>
      <c r="QPI7" s="223"/>
      <c r="QPJ7" s="223"/>
      <c r="QPK7" s="223"/>
      <c r="QPL7" s="223"/>
      <c r="QPM7" s="223"/>
      <c r="QPN7" s="223"/>
      <c r="QPO7" s="223"/>
      <c r="QPP7" s="223"/>
      <c r="QPQ7" s="223"/>
      <c r="QPR7" s="223"/>
      <c r="QPS7" s="223"/>
      <c r="QPT7" s="223"/>
      <c r="QPU7" s="223"/>
      <c r="QPV7" s="223"/>
      <c r="QPW7" s="223"/>
      <c r="QPX7" s="223"/>
      <c r="QPY7" s="223"/>
      <c r="QPZ7" s="223"/>
      <c r="QQA7" s="223"/>
      <c r="QQB7" s="223"/>
      <c r="QQC7" s="223"/>
      <c r="QQD7" s="223"/>
      <c r="QQE7" s="223"/>
      <c r="QQF7" s="223"/>
      <c r="QQG7" s="223"/>
      <c r="QQH7" s="223"/>
      <c r="QQI7" s="223"/>
      <c r="QQJ7" s="223"/>
      <c r="QQK7" s="223"/>
      <c r="QQL7" s="223"/>
      <c r="QQM7" s="223"/>
      <c r="QQN7" s="223"/>
      <c r="QQO7" s="223"/>
      <c r="QQP7" s="223"/>
      <c r="QQQ7" s="223"/>
      <c r="QQR7" s="223"/>
      <c r="QQS7" s="223"/>
      <c r="QQT7" s="223"/>
      <c r="QQU7" s="223"/>
      <c r="QQV7" s="223"/>
      <c r="QQW7" s="223"/>
      <c r="QQX7" s="223"/>
      <c r="QQY7" s="223"/>
      <c r="QQZ7" s="223"/>
      <c r="QRA7" s="223"/>
      <c r="QRB7" s="223"/>
      <c r="QRC7" s="223"/>
      <c r="QRD7" s="223"/>
      <c r="QRE7" s="223"/>
      <c r="QRF7" s="223"/>
      <c r="QRG7" s="223"/>
      <c r="QRH7" s="223"/>
      <c r="QRI7" s="223"/>
      <c r="QRJ7" s="223"/>
      <c r="QRK7" s="223"/>
      <c r="QRL7" s="223"/>
      <c r="QRM7" s="223"/>
      <c r="QRN7" s="223"/>
      <c r="QRO7" s="223"/>
      <c r="QRP7" s="223"/>
      <c r="QRQ7" s="223"/>
      <c r="QRR7" s="223"/>
      <c r="QRS7" s="223"/>
      <c r="QRT7" s="223"/>
      <c r="QRU7" s="223"/>
      <c r="QRV7" s="223"/>
      <c r="QRW7" s="223"/>
      <c r="QRX7" s="223"/>
      <c r="QRY7" s="223"/>
      <c r="QRZ7" s="223"/>
      <c r="QSA7" s="223"/>
      <c r="QSB7" s="223"/>
      <c r="QSC7" s="223"/>
      <c r="QSD7" s="223"/>
      <c r="QSE7" s="223"/>
      <c r="QSF7" s="223"/>
      <c r="QSG7" s="223"/>
      <c r="QSH7" s="223"/>
      <c r="QSI7" s="223"/>
      <c r="QSJ7" s="223"/>
      <c r="QSK7" s="223"/>
      <c r="QSL7" s="223"/>
      <c r="QSM7" s="223"/>
      <c r="QSN7" s="223"/>
      <c r="QSO7" s="223"/>
      <c r="QSP7" s="223"/>
      <c r="QSQ7" s="223"/>
      <c r="QSR7" s="223"/>
      <c r="QSS7" s="223"/>
      <c r="QST7" s="223"/>
      <c r="QSU7" s="223"/>
      <c r="QSV7" s="223"/>
      <c r="QSW7" s="223"/>
      <c r="QSX7" s="223"/>
      <c r="QSY7" s="223"/>
      <c r="QSZ7" s="223"/>
      <c r="QTA7" s="223"/>
      <c r="QTB7" s="223"/>
      <c r="QTC7" s="223"/>
      <c r="QTD7" s="223"/>
      <c r="QTE7" s="223"/>
      <c r="QTF7" s="223"/>
      <c r="QTG7" s="223"/>
      <c r="QTH7" s="223"/>
      <c r="QTI7" s="223"/>
      <c r="QTJ7" s="223"/>
      <c r="QTK7" s="223"/>
      <c r="QTL7" s="223"/>
      <c r="QTM7" s="223"/>
      <c r="QTN7" s="223"/>
      <c r="QTO7" s="223"/>
      <c r="QTP7" s="223"/>
      <c r="QTQ7" s="223"/>
      <c r="QTR7" s="223"/>
      <c r="QTS7" s="223"/>
      <c r="QTT7" s="223"/>
      <c r="QTU7" s="223"/>
      <c r="QTV7" s="223"/>
      <c r="QTW7" s="223"/>
      <c r="QTX7" s="223"/>
      <c r="QTY7" s="223"/>
      <c r="QTZ7" s="223"/>
      <c r="QUA7" s="223"/>
      <c r="QUB7" s="223"/>
      <c r="QUC7" s="223"/>
      <c r="QUD7" s="223"/>
      <c r="QUE7" s="223"/>
      <c r="QUF7" s="223"/>
      <c r="QUG7" s="223"/>
      <c r="QUH7" s="223"/>
      <c r="QUI7" s="223"/>
      <c r="QUJ7" s="223"/>
      <c r="QUK7" s="223"/>
      <c r="QUL7" s="223"/>
      <c r="QUM7" s="223"/>
      <c r="QUN7" s="223"/>
      <c r="QUO7" s="223"/>
      <c r="QUP7" s="223"/>
      <c r="QUQ7" s="223"/>
      <c r="QUR7" s="223"/>
      <c r="QUS7" s="223"/>
      <c r="QUT7" s="223"/>
      <c r="QUU7" s="223"/>
      <c r="QUV7" s="223"/>
      <c r="QUW7" s="223"/>
      <c r="QUX7" s="223"/>
      <c r="QUY7" s="223"/>
      <c r="QUZ7" s="223"/>
      <c r="QVA7" s="223"/>
      <c r="QVB7" s="223"/>
      <c r="QVC7" s="223"/>
      <c r="QVD7" s="223"/>
      <c r="QVE7" s="223"/>
      <c r="QVF7" s="223"/>
      <c r="QVG7" s="223"/>
      <c r="QVH7" s="223"/>
      <c r="QVI7" s="223"/>
      <c r="QVJ7" s="223"/>
      <c r="QVK7" s="223"/>
      <c r="QVL7" s="223"/>
      <c r="QVM7" s="223"/>
      <c r="QVN7" s="223"/>
      <c r="QVO7" s="223"/>
      <c r="QVP7" s="223"/>
      <c r="QVQ7" s="223"/>
      <c r="QVR7" s="223"/>
      <c r="QVS7" s="223"/>
      <c r="QVT7" s="223"/>
      <c r="QVU7" s="223"/>
      <c r="QVV7" s="223"/>
      <c r="QVW7" s="223"/>
      <c r="QVX7" s="223"/>
      <c r="QVY7" s="223"/>
      <c r="QVZ7" s="223"/>
      <c r="QWA7" s="223"/>
      <c r="QWB7" s="223"/>
      <c r="QWC7" s="223"/>
      <c r="QWD7" s="223"/>
      <c r="QWE7" s="223"/>
      <c r="QWF7" s="223"/>
      <c r="QWG7" s="223"/>
      <c r="QWH7" s="223"/>
      <c r="QWI7" s="223"/>
      <c r="QWJ7" s="223"/>
      <c r="QWK7" s="223"/>
      <c r="QWL7" s="223"/>
      <c r="QWM7" s="223"/>
      <c r="QWN7" s="223"/>
      <c r="QWO7" s="223"/>
      <c r="QWP7" s="223"/>
      <c r="QWQ7" s="223"/>
      <c r="QWR7" s="223"/>
      <c r="QWS7" s="223"/>
      <c r="QWT7" s="223"/>
      <c r="QWU7" s="223"/>
      <c r="QWV7" s="223"/>
      <c r="QWW7" s="223"/>
      <c r="QWX7" s="223"/>
      <c r="QWY7" s="223"/>
      <c r="QWZ7" s="223"/>
      <c r="QXA7" s="223"/>
      <c r="QXB7" s="223"/>
      <c r="QXC7" s="223"/>
      <c r="QXD7" s="223"/>
      <c r="QXE7" s="223"/>
      <c r="QXF7" s="223"/>
      <c r="QXG7" s="223"/>
      <c r="QXH7" s="223"/>
      <c r="QXI7" s="223"/>
      <c r="QXJ7" s="223"/>
      <c r="QXK7" s="223"/>
      <c r="QXL7" s="223"/>
      <c r="QXM7" s="223"/>
      <c r="QXN7" s="223"/>
      <c r="QXO7" s="223"/>
      <c r="QXP7" s="223"/>
      <c r="QXQ7" s="223"/>
      <c r="QXR7" s="223"/>
      <c r="QXS7" s="223"/>
      <c r="QXT7" s="223"/>
      <c r="QXU7" s="223"/>
      <c r="QXV7" s="223"/>
      <c r="QXW7" s="223"/>
      <c r="QXX7" s="223"/>
      <c r="QXY7" s="223"/>
      <c r="QXZ7" s="223"/>
      <c r="QYA7" s="223"/>
      <c r="QYB7" s="223"/>
      <c r="QYC7" s="223"/>
      <c r="QYD7" s="223"/>
      <c r="QYE7" s="223"/>
      <c r="QYF7" s="223"/>
      <c r="QYG7" s="223"/>
      <c r="QYH7" s="223"/>
      <c r="QYI7" s="223"/>
      <c r="QYJ7" s="223"/>
      <c r="QYK7" s="223"/>
      <c r="QYL7" s="223"/>
      <c r="QYM7" s="223"/>
      <c r="QYN7" s="223"/>
      <c r="QYO7" s="223"/>
      <c r="QYP7" s="223"/>
      <c r="QYQ7" s="223"/>
      <c r="QYR7" s="223"/>
      <c r="QYS7" s="223"/>
      <c r="QYT7" s="223"/>
      <c r="QYU7" s="223"/>
      <c r="QYV7" s="223"/>
      <c r="QYW7" s="223"/>
      <c r="QYX7" s="223"/>
      <c r="QYY7" s="223"/>
      <c r="QYZ7" s="223"/>
      <c r="QZA7" s="223"/>
      <c r="QZB7" s="223"/>
      <c r="QZC7" s="223"/>
      <c r="QZD7" s="223"/>
      <c r="QZE7" s="223"/>
      <c r="QZF7" s="223"/>
      <c r="QZG7" s="223"/>
      <c r="QZH7" s="223"/>
      <c r="QZI7" s="223"/>
      <c r="QZJ7" s="223"/>
      <c r="QZK7" s="223"/>
      <c r="QZL7" s="223"/>
      <c r="QZM7" s="223"/>
      <c r="QZN7" s="223"/>
      <c r="QZO7" s="223"/>
      <c r="QZP7" s="223"/>
      <c r="QZQ7" s="223"/>
      <c r="QZR7" s="223"/>
      <c r="QZS7" s="223"/>
      <c r="QZT7" s="223"/>
      <c r="QZU7" s="223"/>
      <c r="QZV7" s="223"/>
      <c r="QZW7" s="223"/>
      <c r="QZX7" s="223"/>
      <c r="QZY7" s="223"/>
      <c r="QZZ7" s="223"/>
      <c r="RAA7" s="223"/>
      <c r="RAB7" s="223"/>
      <c r="RAC7" s="223"/>
      <c r="RAD7" s="223"/>
      <c r="RAE7" s="223"/>
      <c r="RAF7" s="223"/>
      <c r="RAG7" s="223"/>
      <c r="RAH7" s="223"/>
      <c r="RAI7" s="223"/>
      <c r="RAJ7" s="223"/>
      <c r="RAK7" s="223"/>
      <c r="RAL7" s="223"/>
      <c r="RAM7" s="223"/>
      <c r="RAN7" s="223"/>
      <c r="RAO7" s="223"/>
      <c r="RAP7" s="223"/>
      <c r="RAQ7" s="223"/>
      <c r="RAR7" s="223"/>
      <c r="RAS7" s="223"/>
      <c r="RAT7" s="223"/>
      <c r="RAU7" s="223"/>
      <c r="RAV7" s="223"/>
      <c r="RAW7" s="223"/>
      <c r="RAX7" s="223"/>
      <c r="RAY7" s="223"/>
      <c r="RAZ7" s="223"/>
      <c r="RBA7" s="223"/>
      <c r="RBB7" s="223"/>
      <c r="RBC7" s="223"/>
      <c r="RBD7" s="223"/>
      <c r="RBE7" s="223"/>
      <c r="RBF7" s="223"/>
      <c r="RBG7" s="223"/>
      <c r="RBH7" s="223"/>
      <c r="RBI7" s="223"/>
      <c r="RBJ7" s="223"/>
      <c r="RBK7" s="223"/>
      <c r="RBL7" s="223"/>
      <c r="RBM7" s="223"/>
      <c r="RBN7" s="223"/>
      <c r="RBO7" s="223"/>
      <c r="RBP7" s="223"/>
      <c r="RBQ7" s="223"/>
      <c r="RBR7" s="223"/>
      <c r="RBS7" s="223"/>
      <c r="RBT7" s="223"/>
      <c r="RBU7" s="223"/>
      <c r="RBV7" s="223"/>
      <c r="RBW7" s="223"/>
      <c r="RBX7" s="223"/>
      <c r="RBY7" s="223"/>
      <c r="RBZ7" s="223"/>
      <c r="RCA7" s="223"/>
      <c r="RCB7" s="223"/>
      <c r="RCC7" s="223"/>
      <c r="RCD7" s="223"/>
      <c r="RCE7" s="223"/>
      <c r="RCF7" s="223"/>
      <c r="RCG7" s="223"/>
      <c r="RCH7" s="223"/>
      <c r="RCI7" s="223"/>
      <c r="RCJ7" s="223"/>
      <c r="RCK7" s="223"/>
      <c r="RCL7" s="223"/>
      <c r="RCM7" s="223"/>
      <c r="RCN7" s="223"/>
      <c r="RCO7" s="223"/>
      <c r="RCP7" s="223"/>
      <c r="RCQ7" s="223"/>
      <c r="RCR7" s="223"/>
      <c r="RCS7" s="223"/>
      <c r="RCT7" s="223"/>
      <c r="RCU7" s="223"/>
      <c r="RCV7" s="223"/>
      <c r="RCW7" s="223"/>
      <c r="RCX7" s="223"/>
      <c r="RCY7" s="223"/>
      <c r="RCZ7" s="223"/>
      <c r="RDA7" s="223"/>
      <c r="RDB7" s="223"/>
      <c r="RDC7" s="223"/>
      <c r="RDD7" s="223"/>
      <c r="RDE7" s="223"/>
      <c r="RDF7" s="223"/>
      <c r="RDG7" s="223"/>
      <c r="RDH7" s="223"/>
      <c r="RDI7" s="223"/>
      <c r="RDJ7" s="223"/>
      <c r="RDK7" s="223"/>
      <c r="RDL7" s="223"/>
      <c r="RDM7" s="223"/>
      <c r="RDN7" s="223"/>
      <c r="RDO7" s="223"/>
      <c r="RDP7" s="223"/>
      <c r="RDQ7" s="223"/>
      <c r="RDR7" s="223"/>
      <c r="RDS7" s="223"/>
      <c r="RDT7" s="223"/>
      <c r="RDU7" s="223"/>
      <c r="RDV7" s="223"/>
      <c r="RDW7" s="223"/>
      <c r="RDX7" s="223"/>
      <c r="RDY7" s="223"/>
      <c r="RDZ7" s="223"/>
      <c r="REA7" s="223"/>
      <c r="REB7" s="223"/>
      <c r="REC7" s="223"/>
      <c r="RED7" s="223"/>
      <c r="REE7" s="223"/>
      <c r="REF7" s="223"/>
      <c r="REG7" s="223"/>
      <c r="REH7" s="223"/>
      <c r="REI7" s="223"/>
      <c r="REJ7" s="223"/>
      <c r="REK7" s="223"/>
      <c r="REL7" s="223"/>
      <c r="REM7" s="223"/>
      <c r="REN7" s="223"/>
      <c r="REO7" s="223"/>
      <c r="REP7" s="223"/>
      <c r="REQ7" s="223"/>
      <c r="RER7" s="223"/>
      <c r="RES7" s="223"/>
      <c r="RET7" s="223"/>
      <c r="REU7" s="223"/>
      <c r="REV7" s="223"/>
      <c r="REW7" s="223"/>
      <c r="REX7" s="223"/>
      <c r="REY7" s="223"/>
      <c r="REZ7" s="223"/>
      <c r="RFA7" s="223"/>
      <c r="RFB7" s="223"/>
      <c r="RFC7" s="223"/>
      <c r="RFD7" s="223"/>
      <c r="RFE7" s="223"/>
      <c r="RFF7" s="223"/>
      <c r="RFG7" s="223"/>
      <c r="RFH7" s="223"/>
      <c r="RFI7" s="223"/>
      <c r="RFJ7" s="223"/>
      <c r="RFK7" s="223"/>
      <c r="RFL7" s="223"/>
      <c r="RFM7" s="223"/>
      <c r="RFN7" s="223"/>
      <c r="RFO7" s="223"/>
      <c r="RFP7" s="223"/>
      <c r="RFQ7" s="223"/>
      <c r="RFR7" s="223"/>
      <c r="RFS7" s="223"/>
      <c r="RFT7" s="223"/>
      <c r="RFU7" s="223"/>
      <c r="RFV7" s="223"/>
      <c r="RFW7" s="223"/>
      <c r="RFX7" s="223"/>
      <c r="RFY7" s="223"/>
      <c r="RFZ7" s="223"/>
      <c r="RGA7" s="223"/>
      <c r="RGB7" s="223"/>
      <c r="RGC7" s="223"/>
      <c r="RGD7" s="223"/>
      <c r="RGE7" s="223"/>
      <c r="RGF7" s="223"/>
      <c r="RGG7" s="223"/>
      <c r="RGH7" s="223"/>
      <c r="RGI7" s="223"/>
      <c r="RGJ7" s="223"/>
      <c r="RGK7" s="223"/>
      <c r="RGL7" s="223"/>
      <c r="RGM7" s="223"/>
      <c r="RGN7" s="223"/>
      <c r="RGO7" s="223"/>
      <c r="RGP7" s="223"/>
      <c r="RGQ7" s="223"/>
      <c r="RGR7" s="223"/>
      <c r="RGS7" s="223"/>
      <c r="RGT7" s="223"/>
      <c r="RGU7" s="223"/>
      <c r="RGV7" s="223"/>
      <c r="RGW7" s="223"/>
      <c r="RGX7" s="223"/>
      <c r="RGY7" s="223"/>
      <c r="RGZ7" s="223"/>
      <c r="RHA7" s="223"/>
      <c r="RHB7" s="223"/>
      <c r="RHC7" s="223"/>
      <c r="RHD7" s="223"/>
      <c r="RHE7" s="223"/>
      <c r="RHF7" s="223"/>
      <c r="RHG7" s="223"/>
      <c r="RHH7" s="223"/>
      <c r="RHI7" s="223"/>
      <c r="RHJ7" s="223"/>
      <c r="RHK7" s="223"/>
      <c r="RHL7" s="223"/>
      <c r="RHM7" s="223"/>
      <c r="RHN7" s="223"/>
      <c r="RHO7" s="223"/>
      <c r="RHP7" s="223"/>
      <c r="RHQ7" s="223"/>
      <c r="RHR7" s="223"/>
      <c r="RHS7" s="223"/>
      <c r="RHT7" s="223"/>
      <c r="RHU7" s="223"/>
      <c r="RHV7" s="223"/>
      <c r="RHW7" s="223"/>
      <c r="RHX7" s="223"/>
      <c r="RHY7" s="223"/>
      <c r="RHZ7" s="223"/>
      <c r="RIA7" s="223"/>
      <c r="RIB7" s="223"/>
      <c r="RIC7" s="223"/>
      <c r="RID7" s="223"/>
      <c r="RIE7" s="223"/>
      <c r="RIF7" s="223"/>
      <c r="RIG7" s="223"/>
      <c r="RIH7" s="223"/>
      <c r="RII7" s="223"/>
      <c r="RIJ7" s="223"/>
      <c r="RIK7" s="223"/>
      <c r="RIL7" s="223"/>
      <c r="RIM7" s="223"/>
      <c r="RIN7" s="223"/>
      <c r="RIO7" s="223"/>
      <c r="RIP7" s="223"/>
      <c r="RIQ7" s="223"/>
      <c r="RIR7" s="223"/>
      <c r="RIS7" s="223"/>
      <c r="RIT7" s="223"/>
      <c r="RIU7" s="223"/>
      <c r="RIV7" s="223"/>
      <c r="RIW7" s="223"/>
      <c r="RIX7" s="223"/>
      <c r="RIY7" s="223"/>
      <c r="RIZ7" s="223"/>
      <c r="RJA7" s="223"/>
      <c r="RJB7" s="223"/>
      <c r="RJC7" s="223"/>
      <c r="RJD7" s="223"/>
      <c r="RJE7" s="223"/>
      <c r="RJF7" s="223"/>
      <c r="RJG7" s="223"/>
      <c r="RJH7" s="223"/>
      <c r="RJI7" s="223"/>
      <c r="RJJ7" s="223"/>
      <c r="RJK7" s="223"/>
      <c r="RJL7" s="223"/>
      <c r="RJM7" s="223"/>
      <c r="RJN7" s="223"/>
      <c r="RJO7" s="223"/>
      <c r="RJP7" s="223"/>
      <c r="RJQ7" s="223"/>
      <c r="RJR7" s="223"/>
      <c r="RJS7" s="223"/>
      <c r="RJT7" s="223"/>
      <c r="RJU7" s="223"/>
      <c r="RJV7" s="223"/>
      <c r="RJW7" s="223"/>
      <c r="RJX7" s="223"/>
      <c r="RJY7" s="223"/>
      <c r="RJZ7" s="223"/>
      <c r="RKA7" s="223"/>
      <c r="RKB7" s="223"/>
      <c r="RKC7" s="223"/>
      <c r="RKD7" s="223"/>
      <c r="RKE7" s="223"/>
      <c r="RKF7" s="223"/>
      <c r="RKG7" s="223"/>
      <c r="RKH7" s="223"/>
      <c r="RKI7" s="223"/>
      <c r="RKJ7" s="223"/>
      <c r="RKK7" s="223"/>
      <c r="RKL7" s="223"/>
      <c r="RKM7" s="223"/>
      <c r="RKN7" s="223"/>
      <c r="RKO7" s="223"/>
      <c r="RKP7" s="223"/>
      <c r="RKQ7" s="223"/>
      <c r="RKR7" s="223"/>
      <c r="RKS7" s="223"/>
      <c r="RKT7" s="223"/>
      <c r="RKU7" s="223"/>
      <c r="RKV7" s="223"/>
      <c r="RKW7" s="223"/>
      <c r="RKX7" s="223"/>
      <c r="RKY7" s="223"/>
      <c r="RKZ7" s="223"/>
      <c r="RLA7" s="223"/>
      <c r="RLB7" s="223"/>
      <c r="RLC7" s="223"/>
      <c r="RLD7" s="223"/>
      <c r="RLE7" s="223"/>
      <c r="RLF7" s="223"/>
      <c r="RLG7" s="223"/>
      <c r="RLH7" s="223"/>
      <c r="RLI7" s="223"/>
      <c r="RLJ7" s="223"/>
      <c r="RLK7" s="223"/>
      <c r="RLL7" s="223"/>
      <c r="RLM7" s="223"/>
      <c r="RLN7" s="223"/>
      <c r="RLO7" s="223"/>
      <c r="RLP7" s="223"/>
      <c r="RLQ7" s="223"/>
      <c r="RLR7" s="223"/>
      <c r="RLS7" s="223"/>
      <c r="RLT7" s="223"/>
      <c r="RLU7" s="223"/>
      <c r="RLV7" s="223"/>
      <c r="RLW7" s="223"/>
      <c r="RLX7" s="223"/>
      <c r="RLY7" s="223"/>
      <c r="RLZ7" s="223"/>
      <c r="RMA7" s="223"/>
      <c r="RMB7" s="223"/>
      <c r="RMC7" s="223"/>
      <c r="RMD7" s="223"/>
      <c r="RME7" s="223"/>
      <c r="RMF7" s="223"/>
      <c r="RMG7" s="223"/>
      <c r="RMH7" s="223"/>
      <c r="RMI7" s="223"/>
      <c r="RMJ7" s="223"/>
      <c r="RMK7" s="223"/>
      <c r="RML7" s="223"/>
      <c r="RMM7" s="223"/>
      <c r="RMN7" s="223"/>
      <c r="RMO7" s="223"/>
      <c r="RMP7" s="223"/>
      <c r="RMQ7" s="223"/>
      <c r="RMR7" s="223"/>
      <c r="RMS7" s="223"/>
      <c r="RMT7" s="223"/>
      <c r="RMU7" s="223"/>
      <c r="RMV7" s="223"/>
      <c r="RMW7" s="223"/>
      <c r="RMX7" s="223"/>
      <c r="RMY7" s="223"/>
      <c r="RMZ7" s="223"/>
      <c r="RNA7" s="223"/>
      <c r="RNB7" s="223"/>
      <c r="RNC7" s="223"/>
      <c r="RND7" s="223"/>
      <c r="RNE7" s="223"/>
      <c r="RNF7" s="223"/>
      <c r="RNG7" s="223"/>
      <c r="RNH7" s="223"/>
      <c r="RNI7" s="223"/>
      <c r="RNJ7" s="223"/>
      <c r="RNK7" s="223"/>
      <c r="RNL7" s="223"/>
      <c r="RNM7" s="223"/>
      <c r="RNN7" s="223"/>
      <c r="RNO7" s="223"/>
      <c r="RNP7" s="223"/>
      <c r="RNQ7" s="223"/>
      <c r="RNR7" s="223"/>
      <c r="RNS7" s="223"/>
      <c r="RNT7" s="223"/>
      <c r="RNU7" s="223"/>
      <c r="RNV7" s="223"/>
      <c r="RNW7" s="223"/>
      <c r="RNX7" s="223"/>
      <c r="RNY7" s="223"/>
      <c r="RNZ7" s="223"/>
      <c r="ROA7" s="223"/>
      <c r="ROB7" s="223"/>
      <c r="ROC7" s="223"/>
      <c r="ROD7" s="223"/>
      <c r="ROE7" s="223"/>
      <c r="ROF7" s="223"/>
      <c r="ROG7" s="223"/>
      <c r="ROH7" s="223"/>
      <c r="ROI7" s="223"/>
      <c r="ROJ7" s="223"/>
      <c r="ROK7" s="223"/>
      <c r="ROL7" s="223"/>
      <c r="ROM7" s="223"/>
      <c r="RON7" s="223"/>
      <c r="ROO7" s="223"/>
      <c r="ROP7" s="223"/>
      <c r="ROQ7" s="223"/>
      <c r="ROR7" s="223"/>
      <c r="ROS7" s="223"/>
      <c r="ROT7" s="223"/>
      <c r="ROU7" s="223"/>
      <c r="ROV7" s="223"/>
      <c r="ROW7" s="223"/>
      <c r="ROX7" s="223"/>
      <c r="ROY7" s="223"/>
      <c r="ROZ7" s="223"/>
      <c r="RPA7" s="223"/>
      <c r="RPB7" s="223"/>
      <c r="RPC7" s="223"/>
      <c r="RPD7" s="223"/>
      <c r="RPE7" s="223"/>
      <c r="RPF7" s="223"/>
      <c r="RPG7" s="223"/>
      <c r="RPH7" s="223"/>
      <c r="RPI7" s="223"/>
      <c r="RPJ7" s="223"/>
      <c r="RPK7" s="223"/>
      <c r="RPL7" s="223"/>
      <c r="RPM7" s="223"/>
      <c r="RPN7" s="223"/>
      <c r="RPO7" s="223"/>
      <c r="RPP7" s="223"/>
      <c r="RPQ7" s="223"/>
      <c r="RPR7" s="223"/>
      <c r="RPS7" s="223"/>
      <c r="RPT7" s="223"/>
      <c r="RPU7" s="223"/>
      <c r="RPV7" s="223"/>
      <c r="RPW7" s="223"/>
      <c r="RPX7" s="223"/>
      <c r="RPY7" s="223"/>
      <c r="RPZ7" s="223"/>
      <c r="RQA7" s="223"/>
      <c r="RQB7" s="223"/>
      <c r="RQC7" s="223"/>
      <c r="RQD7" s="223"/>
      <c r="RQE7" s="223"/>
      <c r="RQF7" s="223"/>
      <c r="RQG7" s="223"/>
      <c r="RQH7" s="223"/>
      <c r="RQI7" s="223"/>
      <c r="RQJ7" s="223"/>
      <c r="RQK7" s="223"/>
      <c r="RQL7" s="223"/>
      <c r="RQM7" s="223"/>
      <c r="RQN7" s="223"/>
      <c r="RQO7" s="223"/>
      <c r="RQP7" s="223"/>
      <c r="RQQ7" s="223"/>
      <c r="RQR7" s="223"/>
      <c r="RQS7" s="223"/>
      <c r="RQT7" s="223"/>
      <c r="RQU7" s="223"/>
      <c r="RQV7" s="223"/>
      <c r="RQW7" s="223"/>
      <c r="RQX7" s="223"/>
      <c r="RQY7" s="223"/>
      <c r="RQZ7" s="223"/>
      <c r="RRA7" s="223"/>
      <c r="RRB7" s="223"/>
      <c r="RRC7" s="223"/>
      <c r="RRD7" s="223"/>
      <c r="RRE7" s="223"/>
      <c r="RRF7" s="223"/>
      <c r="RRG7" s="223"/>
      <c r="RRH7" s="223"/>
      <c r="RRI7" s="223"/>
      <c r="RRJ7" s="223"/>
      <c r="RRK7" s="223"/>
      <c r="RRL7" s="223"/>
      <c r="RRM7" s="223"/>
      <c r="RRN7" s="223"/>
      <c r="RRO7" s="223"/>
      <c r="RRP7" s="223"/>
      <c r="RRQ7" s="223"/>
      <c r="RRR7" s="223"/>
      <c r="RRS7" s="223"/>
      <c r="RRT7" s="223"/>
      <c r="RRU7" s="223"/>
      <c r="RRV7" s="223"/>
      <c r="RRW7" s="223"/>
      <c r="RRX7" s="223"/>
      <c r="RRY7" s="223"/>
      <c r="RRZ7" s="223"/>
      <c r="RSA7" s="223"/>
      <c r="RSB7" s="223"/>
      <c r="RSC7" s="223"/>
      <c r="RSD7" s="223"/>
      <c r="RSE7" s="223"/>
      <c r="RSF7" s="223"/>
      <c r="RSG7" s="223"/>
      <c r="RSH7" s="223"/>
      <c r="RSI7" s="223"/>
      <c r="RSJ7" s="223"/>
      <c r="RSK7" s="223"/>
      <c r="RSL7" s="223"/>
      <c r="RSM7" s="223"/>
      <c r="RSN7" s="223"/>
      <c r="RSO7" s="223"/>
      <c r="RSP7" s="223"/>
      <c r="RSQ7" s="223"/>
      <c r="RSR7" s="223"/>
      <c r="RSS7" s="223"/>
      <c r="RST7" s="223"/>
      <c r="RSU7" s="223"/>
      <c r="RSV7" s="223"/>
      <c r="RSW7" s="223"/>
      <c r="RSX7" s="223"/>
      <c r="RSY7" s="223"/>
      <c r="RSZ7" s="223"/>
      <c r="RTA7" s="223"/>
      <c r="RTB7" s="223"/>
      <c r="RTC7" s="223"/>
      <c r="RTD7" s="223"/>
      <c r="RTE7" s="223"/>
      <c r="RTF7" s="223"/>
      <c r="RTG7" s="223"/>
      <c r="RTH7" s="223"/>
      <c r="RTI7" s="223"/>
      <c r="RTJ7" s="223"/>
      <c r="RTK7" s="223"/>
      <c r="RTL7" s="223"/>
      <c r="RTM7" s="223"/>
      <c r="RTN7" s="223"/>
      <c r="RTO7" s="223"/>
      <c r="RTP7" s="223"/>
      <c r="RTQ7" s="223"/>
      <c r="RTR7" s="223"/>
      <c r="RTS7" s="223"/>
      <c r="RTT7" s="223"/>
      <c r="RTU7" s="223"/>
      <c r="RTV7" s="223"/>
      <c r="RTW7" s="223"/>
      <c r="RTX7" s="223"/>
      <c r="RTY7" s="223"/>
      <c r="RTZ7" s="223"/>
      <c r="RUA7" s="223"/>
      <c r="RUB7" s="223"/>
      <c r="RUC7" s="223"/>
      <c r="RUD7" s="223"/>
      <c r="RUE7" s="223"/>
      <c r="RUF7" s="223"/>
      <c r="RUG7" s="223"/>
      <c r="RUH7" s="223"/>
      <c r="RUI7" s="223"/>
      <c r="RUJ7" s="223"/>
      <c r="RUK7" s="223"/>
      <c r="RUL7" s="223"/>
      <c r="RUM7" s="223"/>
      <c r="RUN7" s="223"/>
      <c r="RUO7" s="223"/>
      <c r="RUP7" s="223"/>
      <c r="RUQ7" s="223"/>
      <c r="RUR7" s="223"/>
      <c r="RUS7" s="223"/>
      <c r="RUT7" s="223"/>
      <c r="RUU7" s="223"/>
      <c r="RUV7" s="223"/>
      <c r="RUW7" s="223"/>
      <c r="RUX7" s="223"/>
      <c r="RUY7" s="223"/>
      <c r="RUZ7" s="223"/>
      <c r="RVA7" s="223"/>
      <c r="RVB7" s="223"/>
      <c r="RVC7" s="223"/>
      <c r="RVD7" s="223"/>
      <c r="RVE7" s="223"/>
      <c r="RVF7" s="223"/>
      <c r="RVG7" s="223"/>
      <c r="RVH7" s="223"/>
      <c r="RVI7" s="223"/>
      <c r="RVJ7" s="223"/>
      <c r="RVK7" s="223"/>
      <c r="RVL7" s="223"/>
      <c r="RVM7" s="223"/>
      <c r="RVN7" s="223"/>
      <c r="RVO7" s="223"/>
      <c r="RVP7" s="223"/>
      <c r="RVQ7" s="223"/>
      <c r="RVR7" s="223"/>
      <c r="RVS7" s="223"/>
      <c r="RVT7" s="223"/>
      <c r="RVU7" s="223"/>
      <c r="RVV7" s="223"/>
      <c r="RVW7" s="223"/>
      <c r="RVX7" s="223"/>
      <c r="RVY7" s="223"/>
      <c r="RVZ7" s="223"/>
      <c r="RWA7" s="223"/>
      <c r="RWB7" s="223"/>
      <c r="RWC7" s="223"/>
      <c r="RWD7" s="223"/>
      <c r="RWE7" s="223"/>
      <c r="RWF7" s="223"/>
      <c r="RWG7" s="223"/>
      <c r="RWH7" s="223"/>
      <c r="RWI7" s="223"/>
      <c r="RWJ7" s="223"/>
      <c r="RWK7" s="223"/>
      <c r="RWL7" s="223"/>
      <c r="RWM7" s="223"/>
      <c r="RWN7" s="223"/>
      <c r="RWO7" s="223"/>
      <c r="RWP7" s="223"/>
      <c r="RWQ7" s="223"/>
      <c r="RWR7" s="223"/>
      <c r="RWS7" s="223"/>
      <c r="RWT7" s="223"/>
      <c r="RWU7" s="223"/>
      <c r="RWV7" s="223"/>
      <c r="RWW7" s="223"/>
      <c r="RWX7" s="223"/>
      <c r="RWY7" s="223"/>
      <c r="RWZ7" s="223"/>
      <c r="RXA7" s="223"/>
      <c r="RXB7" s="223"/>
      <c r="RXC7" s="223"/>
      <c r="RXD7" s="223"/>
      <c r="RXE7" s="223"/>
      <c r="RXF7" s="223"/>
      <c r="RXG7" s="223"/>
      <c r="RXH7" s="223"/>
      <c r="RXI7" s="223"/>
      <c r="RXJ7" s="223"/>
      <c r="RXK7" s="223"/>
      <c r="RXL7" s="223"/>
      <c r="RXM7" s="223"/>
      <c r="RXN7" s="223"/>
      <c r="RXO7" s="223"/>
      <c r="RXP7" s="223"/>
      <c r="RXQ7" s="223"/>
      <c r="RXR7" s="223"/>
      <c r="RXS7" s="223"/>
      <c r="RXT7" s="223"/>
      <c r="RXU7" s="223"/>
      <c r="RXV7" s="223"/>
      <c r="RXW7" s="223"/>
      <c r="RXX7" s="223"/>
      <c r="RXY7" s="223"/>
      <c r="RXZ7" s="223"/>
      <c r="RYA7" s="223"/>
      <c r="RYB7" s="223"/>
      <c r="RYC7" s="223"/>
      <c r="RYD7" s="223"/>
      <c r="RYE7" s="223"/>
      <c r="RYF7" s="223"/>
      <c r="RYG7" s="223"/>
      <c r="RYH7" s="223"/>
      <c r="RYI7" s="223"/>
      <c r="RYJ7" s="223"/>
      <c r="RYK7" s="223"/>
      <c r="RYL7" s="223"/>
      <c r="RYM7" s="223"/>
      <c r="RYN7" s="223"/>
      <c r="RYO7" s="223"/>
      <c r="RYP7" s="223"/>
      <c r="RYQ7" s="223"/>
      <c r="RYR7" s="223"/>
      <c r="RYS7" s="223"/>
      <c r="RYT7" s="223"/>
      <c r="RYU7" s="223"/>
      <c r="RYV7" s="223"/>
      <c r="RYW7" s="223"/>
      <c r="RYX7" s="223"/>
      <c r="RYY7" s="223"/>
      <c r="RYZ7" s="223"/>
      <c r="RZA7" s="223"/>
      <c r="RZB7" s="223"/>
      <c r="RZC7" s="223"/>
      <c r="RZD7" s="223"/>
      <c r="RZE7" s="223"/>
      <c r="RZF7" s="223"/>
      <c r="RZG7" s="223"/>
      <c r="RZH7" s="223"/>
      <c r="RZI7" s="223"/>
      <c r="RZJ7" s="223"/>
      <c r="RZK7" s="223"/>
      <c r="RZL7" s="223"/>
      <c r="RZM7" s="223"/>
      <c r="RZN7" s="223"/>
      <c r="RZO7" s="223"/>
      <c r="RZP7" s="223"/>
      <c r="RZQ7" s="223"/>
      <c r="RZR7" s="223"/>
      <c r="RZS7" s="223"/>
      <c r="RZT7" s="223"/>
      <c r="RZU7" s="223"/>
      <c r="RZV7" s="223"/>
      <c r="RZW7" s="223"/>
      <c r="RZX7" s="223"/>
      <c r="RZY7" s="223"/>
      <c r="RZZ7" s="223"/>
      <c r="SAA7" s="223"/>
      <c r="SAB7" s="223"/>
      <c r="SAC7" s="223"/>
      <c r="SAD7" s="223"/>
      <c r="SAE7" s="223"/>
      <c r="SAF7" s="223"/>
      <c r="SAG7" s="223"/>
      <c r="SAH7" s="223"/>
      <c r="SAI7" s="223"/>
      <c r="SAJ7" s="223"/>
      <c r="SAK7" s="223"/>
      <c r="SAL7" s="223"/>
      <c r="SAM7" s="223"/>
      <c r="SAN7" s="223"/>
      <c r="SAO7" s="223"/>
      <c r="SAP7" s="223"/>
      <c r="SAQ7" s="223"/>
      <c r="SAR7" s="223"/>
      <c r="SAS7" s="223"/>
      <c r="SAT7" s="223"/>
      <c r="SAU7" s="223"/>
      <c r="SAV7" s="223"/>
      <c r="SAW7" s="223"/>
      <c r="SAX7" s="223"/>
      <c r="SAY7" s="223"/>
      <c r="SAZ7" s="223"/>
      <c r="SBA7" s="223"/>
      <c r="SBB7" s="223"/>
      <c r="SBC7" s="223"/>
      <c r="SBD7" s="223"/>
      <c r="SBE7" s="223"/>
      <c r="SBF7" s="223"/>
      <c r="SBG7" s="223"/>
      <c r="SBH7" s="223"/>
      <c r="SBI7" s="223"/>
      <c r="SBJ7" s="223"/>
      <c r="SBK7" s="223"/>
      <c r="SBL7" s="223"/>
      <c r="SBM7" s="223"/>
      <c r="SBN7" s="223"/>
      <c r="SBO7" s="223"/>
      <c r="SBP7" s="223"/>
      <c r="SBQ7" s="223"/>
      <c r="SBR7" s="223"/>
      <c r="SBS7" s="223"/>
      <c r="SBT7" s="223"/>
      <c r="SBU7" s="223"/>
      <c r="SBV7" s="223"/>
      <c r="SBW7" s="223"/>
      <c r="SBX7" s="223"/>
      <c r="SBY7" s="223"/>
      <c r="SBZ7" s="223"/>
      <c r="SCA7" s="223"/>
      <c r="SCB7" s="223"/>
      <c r="SCC7" s="223"/>
      <c r="SCD7" s="223"/>
      <c r="SCE7" s="223"/>
      <c r="SCF7" s="223"/>
      <c r="SCG7" s="223"/>
      <c r="SCH7" s="223"/>
      <c r="SCI7" s="223"/>
      <c r="SCJ7" s="223"/>
      <c r="SCK7" s="223"/>
      <c r="SCL7" s="223"/>
      <c r="SCM7" s="223"/>
      <c r="SCN7" s="223"/>
      <c r="SCO7" s="223"/>
      <c r="SCP7" s="223"/>
      <c r="SCQ7" s="223"/>
      <c r="SCR7" s="223"/>
      <c r="SCS7" s="223"/>
      <c r="SCT7" s="223"/>
      <c r="SCU7" s="223"/>
      <c r="SCV7" s="223"/>
      <c r="SCW7" s="223"/>
      <c r="SCX7" s="223"/>
      <c r="SCY7" s="223"/>
      <c r="SCZ7" s="223"/>
      <c r="SDA7" s="223"/>
      <c r="SDB7" s="223"/>
      <c r="SDC7" s="223"/>
      <c r="SDD7" s="223"/>
      <c r="SDE7" s="223"/>
      <c r="SDF7" s="223"/>
      <c r="SDG7" s="223"/>
      <c r="SDH7" s="223"/>
      <c r="SDI7" s="223"/>
      <c r="SDJ7" s="223"/>
      <c r="SDK7" s="223"/>
      <c r="SDL7" s="223"/>
      <c r="SDM7" s="223"/>
      <c r="SDN7" s="223"/>
      <c r="SDO7" s="223"/>
      <c r="SDP7" s="223"/>
      <c r="SDQ7" s="223"/>
      <c r="SDR7" s="223"/>
      <c r="SDS7" s="223"/>
      <c r="SDT7" s="223"/>
      <c r="SDU7" s="223"/>
      <c r="SDV7" s="223"/>
      <c r="SDW7" s="223"/>
      <c r="SDX7" s="223"/>
      <c r="SDY7" s="223"/>
      <c r="SDZ7" s="223"/>
      <c r="SEA7" s="223"/>
      <c r="SEB7" s="223"/>
      <c r="SEC7" s="223"/>
      <c r="SED7" s="223"/>
      <c r="SEE7" s="223"/>
      <c r="SEF7" s="223"/>
      <c r="SEG7" s="223"/>
      <c r="SEH7" s="223"/>
      <c r="SEI7" s="223"/>
      <c r="SEJ7" s="223"/>
      <c r="SEK7" s="223"/>
      <c r="SEL7" s="223"/>
      <c r="SEM7" s="223"/>
      <c r="SEN7" s="223"/>
      <c r="SEO7" s="223"/>
      <c r="SEP7" s="223"/>
      <c r="SEQ7" s="223"/>
      <c r="SER7" s="223"/>
      <c r="SES7" s="223"/>
      <c r="SET7" s="223"/>
      <c r="SEU7" s="223"/>
      <c r="SEV7" s="223"/>
      <c r="SEW7" s="223"/>
      <c r="SEX7" s="223"/>
      <c r="SEY7" s="223"/>
      <c r="SEZ7" s="223"/>
      <c r="SFA7" s="223"/>
      <c r="SFB7" s="223"/>
      <c r="SFC7" s="223"/>
      <c r="SFD7" s="223"/>
      <c r="SFE7" s="223"/>
      <c r="SFF7" s="223"/>
      <c r="SFG7" s="223"/>
      <c r="SFH7" s="223"/>
      <c r="SFI7" s="223"/>
      <c r="SFJ7" s="223"/>
      <c r="SFK7" s="223"/>
      <c r="SFL7" s="223"/>
      <c r="SFM7" s="223"/>
      <c r="SFN7" s="223"/>
      <c r="SFO7" s="223"/>
      <c r="SFP7" s="223"/>
      <c r="SFQ7" s="223"/>
      <c r="SFR7" s="223"/>
      <c r="SFS7" s="223"/>
      <c r="SFT7" s="223"/>
      <c r="SFU7" s="223"/>
      <c r="SFV7" s="223"/>
      <c r="SFW7" s="223"/>
      <c r="SFX7" s="223"/>
      <c r="SFY7" s="223"/>
      <c r="SFZ7" s="223"/>
      <c r="SGA7" s="223"/>
      <c r="SGB7" s="223"/>
      <c r="SGC7" s="223"/>
      <c r="SGD7" s="223"/>
      <c r="SGE7" s="223"/>
      <c r="SGF7" s="223"/>
      <c r="SGG7" s="223"/>
      <c r="SGH7" s="223"/>
      <c r="SGI7" s="223"/>
      <c r="SGJ7" s="223"/>
      <c r="SGK7" s="223"/>
      <c r="SGL7" s="223"/>
      <c r="SGM7" s="223"/>
      <c r="SGN7" s="223"/>
      <c r="SGO7" s="223"/>
      <c r="SGP7" s="223"/>
      <c r="SGQ7" s="223"/>
      <c r="SGR7" s="223"/>
      <c r="SGS7" s="223"/>
      <c r="SGT7" s="223"/>
      <c r="SGU7" s="223"/>
      <c r="SGV7" s="223"/>
      <c r="SGW7" s="223"/>
      <c r="SGX7" s="223"/>
      <c r="SGY7" s="223"/>
      <c r="SGZ7" s="223"/>
      <c r="SHA7" s="223"/>
      <c r="SHB7" s="223"/>
      <c r="SHC7" s="223"/>
      <c r="SHD7" s="223"/>
      <c r="SHE7" s="223"/>
      <c r="SHF7" s="223"/>
      <c r="SHG7" s="223"/>
      <c r="SHH7" s="223"/>
      <c r="SHI7" s="223"/>
      <c r="SHJ7" s="223"/>
      <c r="SHK7" s="223"/>
      <c r="SHL7" s="223"/>
      <c r="SHM7" s="223"/>
      <c r="SHN7" s="223"/>
      <c r="SHO7" s="223"/>
      <c r="SHP7" s="223"/>
      <c r="SHQ7" s="223"/>
      <c r="SHR7" s="223"/>
      <c r="SHS7" s="223"/>
      <c r="SHT7" s="223"/>
      <c r="SHU7" s="223"/>
      <c r="SHV7" s="223"/>
      <c r="SHW7" s="223"/>
      <c r="SHX7" s="223"/>
      <c r="SHY7" s="223"/>
      <c r="SHZ7" s="223"/>
      <c r="SIA7" s="223"/>
      <c r="SIB7" s="223"/>
      <c r="SIC7" s="223"/>
      <c r="SID7" s="223"/>
      <c r="SIE7" s="223"/>
      <c r="SIF7" s="223"/>
      <c r="SIG7" s="223"/>
      <c r="SIH7" s="223"/>
      <c r="SII7" s="223"/>
      <c r="SIJ7" s="223"/>
      <c r="SIK7" s="223"/>
      <c r="SIL7" s="223"/>
      <c r="SIM7" s="223"/>
      <c r="SIN7" s="223"/>
      <c r="SIO7" s="223"/>
      <c r="SIP7" s="223"/>
      <c r="SIQ7" s="223"/>
      <c r="SIR7" s="223"/>
      <c r="SIS7" s="223"/>
      <c r="SIT7" s="223"/>
      <c r="SIU7" s="223"/>
      <c r="SIV7" s="223"/>
      <c r="SIW7" s="223"/>
      <c r="SIX7" s="223"/>
      <c r="SIY7" s="223"/>
      <c r="SIZ7" s="223"/>
      <c r="SJA7" s="223"/>
      <c r="SJB7" s="223"/>
      <c r="SJC7" s="223"/>
      <c r="SJD7" s="223"/>
      <c r="SJE7" s="223"/>
      <c r="SJF7" s="223"/>
      <c r="SJG7" s="223"/>
      <c r="SJH7" s="223"/>
      <c r="SJI7" s="223"/>
      <c r="SJJ7" s="223"/>
      <c r="SJK7" s="223"/>
      <c r="SJL7" s="223"/>
      <c r="SJM7" s="223"/>
      <c r="SJN7" s="223"/>
      <c r="SJO7" s="223"/>
      <c r="SJP7" s="223"/>
      <c r="SJQ7" s="223"/>
      <c r="SJR7" s="223"/>
      <c r="SJS7" s="223"/>
      <c r="SJT7" s="223"/>
      <c r="SJU7" s="223"/>
      <c r="SJV7" s="223"/>
      <c r="SJW7" s="223"/>
      <c r="SJX7" s="223"/>
      <c r="SJY7" s="223"/>
      <c r="SJZ7" s="223"/>
      <c r="SKA7" s="223"/>
      <c r="SKB7" s="223"/>
      <c r="SKC7" s="223"/>
      <c r="SKD7" s="223"/>
      <c r="SKE7" s="223"/>
      <c r="SKF7" s="223"/>
      <c r="SKG7" s="223"/>
      <c r="SKH7" s="223"/>
      <c r="SKI7" s="223"/>
      <c r="SKJ7" s="223"/>
      <c r="SKK7" s="223"/>
      <c r="SKL7" s="223"/>
      <c r="SKM7" s="223"/>
      <c r="SKN7" s="223"/>
      <c r="SKO7" s="223"/>
      <c r="SKP7" s="223"/>
      <c r="SKQ7" s="223"/>
      <c r="SKR7" s="223"/>
      <c r="SKS7" s="223"/>
      <c r="SKT7" s="223"/>
      <c r="SKU7" s="223"/>
      <c r="SKV7" s="223"/>
      <c r="SKW7" s="223"/>
      <c r="SKX7" s="223"/>
      <c r="SKY7" s="223"/>
      <c r="SKZ7" s="223"/>
      <c r="SLA7" s="223"/>
      <c r="SLB7" s="223"/>
      <c r="SLC7" s="223"/>
      <c r="SLD7" s="223"/>
      <c r="SLE7" s="223"/>
      <c r="SLF7" s="223"/>
      <c r="SLG7" s="223"/>
      <c r="SLH7" s="223"/>
      <c r="SLI7" s="223"/>
      <c r="SLJ7" s="223"/>
      <c r="SLK7" s="223"/>
      <c r="SLL7" s="223"/>
      <c r="SLM7" s="223"/>
      <c r="SLN7" s="223"/>
      <c r="SLO7" s="223"/>
      <c r="SLP7" s="223"/>
      <c r="SLQ7" s="223"/>
      <c r="SLR7" s="223"/>
      <c r="SLS7" s="223"/>
      <c r="SLT7" s="223"/>
      <c r="SLU7" s="223"/>
      <c r="SLV7" s="223"/>
      <c r="SLW7" s="223"/>
      <c r="SLX7" s="223"/>
      <c r="SLY7" s="223"/>
      <c r="SLZ7" s="223"/>
      <c r="SMA7" s="223"/>
      <c r="SMB7" s="223"/>
      <c r="SMC7" s="223"/>
      <c r="SMD7" s="223"/>
      <c r="SME7" s="223"/>
      <c r="SMF7" s="223"/>
      <c r="SMG7" s="223"/>
      <c r="SMH7" s="223"/>
      <c r="SMI7" s="223"/>
      <c r="SMJ7" s="223"/>
      <c r="SMK7" s="223"/>
      <c r="SML7" s="223"/>
      <c r="SMM7" s="223"/>
      <c r="SMN7" s="223"/>
      <c r="SMO7" s="223"/>
      <c r="SMP7" s="223"/>
      <c r="SMQ7" s="223"/>
      <c r="SMR7" s="223"/>
      <c r="SMS7" s="223"/>
      <c r="SMT7" s="223"/>
      <c r="SMU7" s="223"/>
      <c r="SMV7" s="223"/>
      <c r="SMW7" s="223"/>
      <c r="SMX7" s="223"/>
      <c r="SMY7" s="223"/>
      <c r="SMZ7" s="223"/>
      <c r="SNA7" s="223"/>
      <c r="SNB7" s="223"/>
      <c r="SNC7" s="223"/>
      <c r="SND7" s="223"/>
      <c r="SNE7" s="223"/>
      <c r="SNF7" s="223"/>
      <c r="SNG7" s="223"/>
      <c r="SNH7" s="223"/>
      <c r="SNI7" s="223"/>
      <c r="SNJ7" s="223"/>
      <c r="SNK7" s="223"/>
      <c r="SNL7" s="223"/>
      <c r="SNM7" s="223"/>
      <c r="SNN7" s="223"/>
      <c r="SNO7" s="223"/>
      <c r="SNP7" s="223"/>
      <c r="SNQ7" s="223"/>
      <c r="SNR7" s="223"/>
      <c r="SNS7" s="223"/>
      <c r="SNT7" s="223"/>
      <c r="SNU7" s="223"/>
      <c r="SNV7" s="223"/>
      <c r="SNW7" s="223"/>
      <c r="SNX7" s="223"/>
      <c r="SNY7" s="223"/>
      <c r="SNZ7" s="223"/>
      <c r="SOA7" s="223"/>
      <c r="SOB7" s="223"/>
      <c r="SOC7" s="223"/>
      <c r="SOD7" s="223"/>
      <c r="SOE7" s="223"/>
      <c r="SOF7" s="223"/>
      <c r="SOG7" s="223"/>
      <c r="SOH7" s="223"/>
      <c r="SOI7" s="223"/>
      <c r="SOJ7" s="223"/>
      <c r="SOK7" s="223"/>
      <c r="SOL7" s="223"/>
      <c r="SOM7" s="223"/>
      <c r="SON7" s="223"/>
      <c r="SOO7" s="223"/>
      <c r="SOP7" s="223"/>
      <c r="SOQ7" s="223"/>
      <c r="SOR7" s="223"/>
      <c r="SOS7" s="223"/>
      <c r="SOT7" s="223"/>
      <c r="SOU7" s="223"/>
      <c r="SOV7" s="223"/>
      <c r="SOW7" s="223"/>
      <c r="SOX7" s="223"/>
      <c r="SOY7" s="223"/>
      <c r="SOZ7" s="223"/>
      <c r="SPA7" s="223"/>
      <c r="SPB7" s="223"/>
      <c r="SPC7" s="223"/>
      <c r="SPD7" s="223"/>
      <c r="SPE7" s="223"/>
      <c r="SPF7" s="223"/>
      <c r="SPG7" s="223"/>
      <c r="SPH7" s="223"/>
      <c r="SPI7" s="223"/>
      <c r="SPJ7" s="223"/>
      <c r="SPK7" s="223"/>
      <c r="SPL7" s="223"/>
      <c r="SPM7" s="223"/>
      <c r="SPN7" s="223"/>
      <c r="SPO7" s="223"/>
      <c r="SPP7" s="223"/>
      <c r="SPQ7" s="223"/>
      <c r="SPR7" s="223"/>
      <c r="SPS7" s="223"/>
      <c r="SPT7" s="223"/>
      <c r="SPU7" s="223"/>
      <c r="SPV7" s="223"/>
      <c r="SPW7" s="223"/>
      <c r="SPX7" s="223"/>
      <c r="SPY7" s="223"/>
      <c r="SPZ7" s="223"/>
      <c r="SQA7" s="223"/>
      <c r="SQB7" s="223"/>
      <c r="SQC7" s="223"/>
      <c r="SQD7" s="223"/>
      <c r="SQE7" s="223"/>
      <c r="SQF7" s="223"/>
      <c r="SQG7" s="223"/>
      <c r="SQH7" s="223"/>
      <c r="SQI7" s="223"/>
      <c r="SQJ7" s="223"/>
      <c r="SQK7" s="223"/>
      <c r="SQL7" s="223"/>
      <c r="SQM7" s="223"/>
      <c r="SQN7" s="223"/>
      <c r="SQO7" s="223"/>
      <c r="SQP7" s="223"/>
      <c r="SQQ7" s="223"/>
      <c r="SQR7" s="223"/>
      <c r="SQS7" s="223"/>
      <c r="SQT7" s="223"/>
      <c r="SQU7" s="223"/>
      <c r="SQV7" s="223"/>
      <c r="SQW7" s="223"/>
      <c r="SQX7" s="223"/>
      <c r="SQY7" s="223"/>
      <c r="SQZ7" s="223"/>
      <c r="SRA7" s="223"/>
      <c r="SRB7" s="223"/>
      <c r="SRC7" s="223"/>
      <c r="SRD7" s="223"/>
      <c r="SRE7" s="223"/>
      <c r="SRF7" s="223"/>
      <c r="SRG7" s="223"/>
      <c r="SRH7" s="223"/>
      <c r="SRI7" s="223"/>
      <c r="SRJ7" s="223"/>
      <c r="SRK7" s="223"/>
      <c r="SRL7" s="223"/>
      <c r="SRM7" s="223"/>
      <c r="SRN7" s="223"/>
      <c r="SRO7" s="223"/>
      <c r="SRP7" s="223"/>
      <c r="SRQ7" s="223"/>
      <c r="SRR7" s="223"/>
      <c r="SRS7" s="223"/>
      <c r="SRT7" s="223"/>
      <c r="SRU7" s="223"/>
      <c r="SRV7" s="223"/>
      <c r="SRW7" s="223"/>
      <c r="SRX7" s="223"/>
      <c r="SRY7" s="223"/>
      <c r="SRZ7" s="223"/>
      <c r="SSA7" s="223"/>
      <c r="SSB7" s="223"/>
      <c r="SSC7" s="223"/>
      <c r="SSD7" s="223"/>
      <c r="SSE7" s="223"/>
      <c r="SSF7" s="223"/>
      <c r="SSG7" s="223"/>
      <c r="SSH7" s="223"/>
      <c r="SSI7" s="223"/>
      <c r="SSJ7" s="223"/>
      <c r="SSK7" s="223"/>
      <c r="SSL7" s="223"/>
      <c r="SSM7" s="223"/>
      <c r="SSN7" s="223"/>
      <c r="SSO7" s="223"/>
      <c r="SSP7" s="223"/>
      <c r="SSQ7" s="223"/>
      <c r="SSR7" s="223"/>
      <c r="SSS7" s="223"/>
      <c r="SST7" s="223"/>
      <c r="SSU7" s="223"/>
      <c r="SSV7" s="223"/>
      <c r="SSW7" s="223"/>
      <c r="SSX7" s="223"/>
      <c r="SSY7" s="223"/>
      <c r="SSZ7" s="223"/>
      <c r="STA7" s="223"/>
      <c r="STB7" s="223"/>
      <c r="STC7" s="223"/>
      <c r="STD7" s="223"/>
      <c r="STE7" s="223"/>
      <c r="STF7" s="223"/>
      <c r="STG7" s="223"/>
      <c r="STH7" s="223"/>
      <c r="STI7" s="223"/>
      <c r="STJ7" s="223"/>
      <c r="STK7" s="223"/>
      <c r="STL7" s="223"/>
      <c r="STM7" s="223"/>
      <c r="STN7" s="223"/>
      <c r="STO7" s="223"/>
      <c r="STP7" s="223"/>
      <c r="STQ7" s="223"/>
      <c r="STR7" s="223"/>
      <c r="STS7" s="223"/>
      <c r="STT7" s="223"/>
      <c r="STU7" s="223"/>
      <c r="STV7" s="223"/>
      <c r="STW7" s="223"/>
      <c r="STX7" s="223"/>
      <c r="STY7" s="223"/>
      <c r="STZ7" s="223"/>
      <c r="SUA7" s="223"/>
      <c r="SUB7" s="223"/>
      <c r="SUC7" s="223"/>
      <c r="SUD7" s="223"/>
      <c r="SUE7" s="223"/>
      <c r="SUF7" s="223"/>
      <c r="SUG7" s="223"/>
      <c r="SUH7" s="223"/>
      <c r="SUI7" s="223"/>
      <c r="SUJ7" s="223"/>
      <c r="SUK7" s="223"/>
      <c r="SUL7" s="223"/>
      <c r="SUM7" s="223"/>
      <c r="SUN7" s="223"/>
      <c r="SUO7" s="223"/>
      <c r="SUP7" s="223"/>
      <c r="SUQ7" s="223"/>
      <c r="SUR7" s="223"/>
      <c r="SUS7" s="223"/>
      <c r="SUT7" s="223"/>
      <c r="SUU7" s="223"/>
      <c r="SUV7" s="223"/>
      <c r="SUW7" s="223"/>
      <c r="SUX7" s="223"/>
      <c r="SUY7" s="223"/>
      <c r="SUZ7" s="223"/>
      <c r="SVA7" s="223"/>
      <c r="SVB7" s="223"/>
      <c r="SVC7" s="223"/>
      <c r="SVD7" s="223"/>
      <c r="SVE7" s="223"/>
      <c r="SVF7" s="223"/>
      <c r="SVG7" s="223"/>
      <c r="SVH7" s="223"/>
      <c r="SVI7" s="223"/>
      <c r="SVJ7" s="223"/>
      <c r="SVK7" s="223"/>
      <c r="SVL7" s="223"/>
      <c r="SVM7" s="223"/>
      <c r="SVN7" s="223"/>
      <c r="SVO7" s="223"/>
      <c r="SVP7" s="223"/>
      <c r="SVQ7" s="223"/>
      <c r="SVR7" s="223"/>
      <c r="SVS7" s="223"/>
      <c r="SVT7" s="223"/>
      <c r="SVU7" s="223"/>
      <c r="SVV7" s="223"/>
      <c r="SVW7" s="223"/>
      <c r="SVX7" s="223"/>
      <c r="SVY7" s="223"/>
      <c r="SVZ7" s="223"/>
      <c r="SWA7" s="223"/>
      <c r="SWB7" s="223"/>
      <c r="SWC7" s="223"/>
      <c r="SWD7" s="223"/>
      <c r="SWE7" s="223"/>
      <c r="SWF7" s="223"/>
      <c r="SWG7" s="223"/>
      <c r="SWH7" s="223"/>
      <c r="SWI7" s="223"/>
      <c r="SWJ7" s="223"/>
      <c r="SWK7" s="223"/>
      <c r="SWL7" s="223"/>
      <c r="SWM7" s="223"/>
      <c r="SWN7" s="223"/>
      <c r="SWO7" s="223"/>
      <c r="SWP7" s="223"/>
      <c r="SWQ7" s="223"/>
      <c r="SWR7" s="223"/>
      <c r="SWS7" s="223"/>
      <c r="SWT7" s="223"/>
      <c r="SWU7" s="223"/>
      <c r="SWV7" s="223"/>
      <c r="SWW7" s="223"/>
      <c r="SWX7" s="223"/>
      <c r="SWY7" s="223"/>
      <c r="SWZ7" s="223"/>
      <c r="SXA7" s="223"/>
      <c r="SXB7" s="223"/>
      <c r="SXC7" s="223"/>
      <c r="SXD7" s="223"/>
      <c r="SXE7" s="223"/>
      <c r="SXF7" s="223"/>
      <c r="SXG7" s="223"/>
      <c r="SXH7" s="223"/>
      <c r="SXI7" s="223"/>
      <c r="SXJ7" s="223"/>
      <c r="SXK7" s="223"/>
      <c r="SXL7" s="223"/>
      <c r="SXM7" s="223"/>
      <c r="SXN7" s="223"/>
      <c r="SXO7" s="223"/>
      <c r="SXP7" s="223"/>
      <c r="SXQ7" s="223"/>
      <c r="SXR7" s="223"/>
      <c r="SXS7" s="223"/>
      <c r="SXT7" s="223"/>
      <c r="SXU7" s="223"/>
      <c r="SXV7" s="223"/>
      <c r="SXW7" s="223"/>
      <c r="SXX7" s="223"/>
      <c r="SXY7" s="223"/>
      <c r="SXZ7" s="223"/>
      <c r="SYA7" s="223"/>
      <c r="SYB7" s="223"/>
      <c r="SYC7" s="223"/>
      <c r="SYD7" s="223"/>
      <c r="SYE7" s="223"/>
      <c r="SYF7" s="223"/>
      <c r="SYG7" s="223"/>
      <c r="SYH7" s="223"/>
      <c r="SYI7" s="223"/>
      <c r="SYJ7" s="223"/>
      <c r="SYK7" s="223"/>
      <c r="SYL7" s="223"/>
      <c r="SYM7" s="223"/>
      <c r="SYN7" s="223"/>
      <c r="SYO7" s="223"/>
      <c r="SYP7" s="223"/>
      <c r="SYQ7" s="223"/>
      <c r="SYR7" s="223"/>
      <c r="SYS7" s="223"/>
      <c r="SYT7" s="223"/>
      <c r="SYU7" s="223"/>
      <c r="SYV7" s="223"/>
      <c r="SYW7" s="223"/>
      <c r="SYX7" s="223"/>
      <c r="SYY7" s="223"/>
      <c r="SYZ7" s="223"/>
      <c r="SZA7" s="223"/>
      <c r="SZB7" s="223"/>
      <c r="SZC7" s="223"/>
      <c r="SZD7" s="223"/>
      <c r="SZE7" s="223"/>
      <c r="SZF7" s="223"/>
      <c r="SZG7" s="223"/>
      <c r="SZH7" s="223"/>
      <c r="SZI7" s="223"/>
      <c r="SZJ7" s="223"/>
      <c r="SZK7" s="223"/>
      <c r="SZL7" s="223"/>
      <c r="SZM7" s="223"/>
      <c r="SZN7" s="223"/>
      <c r="SZO7" s="223"/>
      <c r="SZP7" s="223"/>
      <c r="SZQ7" s="223"/>
      <c r="SZR7" s="223"/>
      <c r="SZS7" s="223"/>
      <c r="SZT7" s="223"/>
      <c r="SZU7" s="223"/>
      <c r="SZV7" s="223"/>
      <c r="SZW7" s="223"/>
      <c r="SZX7" s="223"/>
      <c r="SZY7" s="223"/>
      <c r="SZZ7" s="223"/>
      <c r="TAA7" s="223"/>
      <c r="TAB7" s="223"/>
      <c r="TAC7" s="223"/>
      <c r="TAD7" s="223"/>
      <c r="TAE7" s="223"/>
      <c r="TAF7" s="223"/>
      <c r="TAG7" s="223"/>
      <c r="TAH7" s="223"/>
      <c r="TAI7" s="223"/>
      <c r="TAJ7" s="223"/>
      <c r="TAK7" s="223"/>
      <c r="TAL7" s="223"/>
      <c r="TAM7" s="223"/>
      <c r="TAN7" s="223"/>
      <c r="TAO7" s="223"/>
      <c r="TAP7" s="223"/>
      <c r="TAQ7" s="223"/>
      <c r="TAR7" s="223"/>
      <c r="TAS7" s="223"/>
      <c r="TAT7" s="223"/>
      <c r="TAU7" s="223"/>
      <c r="TAV7" s="223"/>
      <c r="TAW7" s="223"/>
      <c r="TAX7" s="223"/>
      <c r="TAY7" s="223"/>
      <c r="TAZ7" s="223"/>
      <c r="TBA7" s="223"/>
      <c r="TBB7" s="223"/>
      <c r="TBC7" s="223"/>
      <c r="TBD7" s="223"/>
      <c r="TBE7" s="223"/>
      <c r="TBF7" s="223"/>
      <c r="TBG7" s="223"/>
      <c r="TBH7" s="223"/>
      <c r="TBI7" s="223"/>
      <c r="TBJ7" s="223"/>
      <c r="TBK7" s="223"/>
      <c r="TBL7" s="223"/>
      <c r="TBM7" s="223"/>
      <c r="TBN7" s="223"/>
      <c r="TBO7" s="223"/>
      <c r="TBP7" s="223"/>
      <c r="TBQ7" s="223"/>
      <c r="TBR7" s="223"/>
      <c r="TBS7" s="223"/>
      <c r="TBT7" s="223"/>
      <c r="TBU7" s="223"/>
      <c r="TBV7" s="223"/>
      <c r="TBW7" s="223"/>
      <c r="TBX7" s="223"/>
      <c r="TBY7" s="223"/>
      <c r="TBZ7" s="223"/>
      <c r="TCA7" s="223"/>
      <c r="TCB7" s="223"/>
      <c r="TCC7" s="223"/>
      <c r="TCD7" s="223"/>
      <c r="TCE7" s="223"/>
      <c r="TCF7" s="223"/>
      <c r="TCG7" s="223"/>
      <c r="TCH7" s="223"/>
      <c r="TCI7" s="223"/>
      <c r="TCJ7" s="223"/>
      <c r="TCK7" s="223"/>
      <c r="TCL7" s="223"/>
      <c r="TCM7" s="223"/>
      <c r="TCN7" s="223"/>
      <c r="TCO7" s="223"/>
      <c r="TCP7" s="223"/>
      <c r="TCQ7" s="223"/>
      <c r="TCR7" s="223"/>
      <c r="TCS7" s="223"/>
      <c r="TCT7" s="223"/>
      <c r="TCU7" s="223"/>
      <c r="TCV7" s="223"/>
      <c r="TCW7" s="223"/>
      <c r="TCX7" s="223"/>
      <c r="TCY7" s="223"/>
      <c r="TCZ7" s="223"/>
      <c r="TDA7" s="223"/>
      <c r="TDB7" s="223"/>
      <c r="TDC7" s="223"/>
      <c r="TDD7" s="223"/>
      <c r="TDE7" s="223"/>
      <c r="TDF7" s="223"/>
      <c r="TDG7" s="223"/>
      <c r="TDH7" s="223"/>
      <c r="TDI7" s="223"/>
      <c r="TDJ7" s="223"/>
      <c r="TDK7" s="223"/>
      <c r="TDL7" s="223"/>
      <c r="TDM7" s="223"/>
      <c r="TDN7" s="223"/>
      <c r="TDO7" s="223"/>
      <c r="TDP7" s="223"/>
      <c r="TDQ7" s="223"/>
      <c r="TDR7" s="223"/>
      <c r="TDS7" s="223"/>
      <c r="TDT7" s="223"/>
      <c r="TDU7" s="223"/>
      <c r="TDV7" s="223"/>
      <c r="TDW7" s="223"/>
      <c r="TDX7" s="223"/>
      <c r="TDY7" s="223"/>
      <c r="TDZ7" s="223"/>
      <c r="TEA7" s="223"/>
      <c r="TEB7" s="223"/>
      <c r="TEC7" s="223"/>
      <c r="TED7" s="223"/>
      <c r="TEE7" s="223"/>
      <c r="TEF7" s="223"/>
      <c r="TEG7" s="223"/>
      <c r="TEH7" s="223"/>
      <c r="TEI7" s="223"/>
      <c r="TEJ7" s="223"/>
      <c r="TEK7" s="223"/>
      <c r="TEL7" s="223"/>
      <c r="TEM7" s="223"/>
      <c r="TEN7" s="223"/>
      <c r="TEO7" s="223"/>
      <c r="TEP7" s="223"/>
      <c r="TEQ7" s="223"/>
      <c r="TER7" s="223"/>
      <c r="TES7" s="223"/>
      <c r="TET7" s="223"/>
      <c r="TEU7" s="223"/>
      <c r="TEV7" s="223"/>
      <c r="TEW7" s="223"/>
      <c r="TEX7" s="223"/>
      <c r="TEY7" s="223"/>
      <c r="TEZ7" s="223"/>
      <c r="TFA7" s="223"/>
      <c r="TFB7" s="223"/>
      <c r="TFC7" s="223"/>
      <c r="TFD7" s="223"/>
      <c r="TFE7" s="223"/>
      <c r="TFF7" s="223"/>
      <c r="TFG7" s="223"/>
      <c r="TFH7" s="223"/>
      <c r="TFI7" s="223"/>
      <c r="TFJ7" s="223"/>
      <c r="TFK7" s="223"/>
      <c r="TFL7" s="223"/>
      <c r="TFM7" s="223"/>
      <c r="TFN7" s="223"/>
      <c r="TFO7" s="223"/>
      <c r="TFP7" s="223"/>
      <c r="TFQ7" s="223"/>
      <c r="TFR7" s="223"/>
      <c r="TFS7" s="223"/>
      <c r="TFT7" s="223"/>
      <c r="TFU7" s="223"/>
      <c r="TFV7" s="223"/>
      <c r="TFW7" s="223"/>
      <c r="TFX7" s="223"/>
      <c r="TFY7" s="223"/>
      <c r="TFZ7" s="223"/>
      <c r="TGA7" s="223"/>
      <c r="TGB7" s="223"/>
      <c r="TGC7" s="223"/>
      <c r="TGD7" s="223"/>
      <c r="TGE7" s="223"/>
      <c r="TGF7" s="223"/>
      <c r="TGG7" s="223"/>
      <c r="TGH7" s="223"/>
      <c r="TGI7" s="223"/>
      <c r="TGJ7" s="223"/>
      <c r="TGK7" s="223"/>
      <c r="TGL7" s="223"/>
      <c r="TGM7" s="223"/>
      <c r="TGN7" s="223"/>
      <c r="TGO7" s="223"/>
      <c r="TGP7" s="223"/>
      <c r="TGQ7" s="223"/>
      <c r="TGR7" s="223"/>
      <c r="TGS7" s="223"/>
      <c r="TGT7" s="223"/>
      <c r="TGU7" s="223"/>
      <c r="TGV7" s="223"/>
      <c r="TGW7" s="223"/>
      <c r="TGX7" s="223"/>
      <c r="TGY7" s="223"/>
      <c r="TGZ7" s="223"/>
      <c r="THA7" s="223"/>
      <c r="THB7" s="223"/>
      <c r="THC7" s="223"/>
      <c r="THD7" s="223"/>
      <c r="THE7" s="223"/>
      <c r="THF7" s="223"/>
      <c r="THG7" s="223"/>
      <c r="THH7" s="223"/>
      <c r="THI7" s="223"/>
      <c r="THJ7" s="223"/>
      <c r="THK7" s="223"/>
      <c r="THL7" s="223"/>
      <c r="THM7" s="223"/>
      <c r="THN7" s="223"/>
      <c r="THO7" s="223"/>
      <c r="THP7" s="223"/>
      <c r="THQ7" s="223"/>
      <c r="THR7" s="223"/>
      <c r="THS7" s="223"/>
      <c r="THT7" s="223"/>
      <c r="THU7" s="223"/>
      <c r="THV7" s="223"/>
      <c r="THW7" s="223"/>
      <c r="THX7" s="223"/>
      <c r="THY7" s="223"/>
      <c r="THZ7" s="223"/>
      <c r="TIA7" s="223"/>
      <c r="TIB7" s="223"/>
      <c r="TIC7" s="223"/>
      <c r="TID7" s="223"/>
      <c r="TIE7" s="223"/>
      <c r="TIF7" s="223"/>
      <c r="TIG7" s="223"/>
      <c r="TIH7" s="223"/>
      <c r="TII7" s="223"/>
      <c r="TIJ7" s="223"/>
      <c r="TIK7" s="223"/>
      <c r="TIL7" s="223"/>
      <c r="TIM7" s="223"/>
      <c r="TIN7" s="223"/>
      <c r="TIO7" s="223"/>
      <c r="TIP7" s="223"/>
      <c r="TIQ7" s="223"/>
      <c r="TIR7" s="223"/>
      <c r="TIS7" s="223"/>
      <c r="TIT7" s="223"/>
      <c r="TIU7" s="223"/>
      <c r="TIV7" s="223"/>
      <c r="TIW7" s="223"/>
      <c r="TIX7" s="223"/>
      <c r="TIY7" s="223"/>
      <c r="TIZ7" s="223"/>
      <c r="TJA7" s="223"/>
      <c r="TJB7" s="223"/>
      <c r="TJC7" s="223"/>
      <c r="TJD7" s="223"/>
      <c r="TJE7" s="223"/>
      <c r="TJF7" s="223"/>
      <c r="TJG7" s="223"/>
      <c r="TJH7" s="223"/>
      <c r="TJI7" s="223"/>
      <c r="TJJ7" s="223"/>
      <c r="TJK7" s="223"/>
      <c r="TJL7" s="223"/>
      <c r="TJM7" s="223"/>
      <c r="TJN7" s="223"/>
      <c r="TJO7" s="223"/>
      <c r="TJP7" s="223"/>
      <c r="TJQ7" s="223"/>
      <c r="TJR7" s="223"/>
      <c r="TJS7" s="223"/>
      <c r="TJT7" s="223"/>
      <c r="TJU7" s="223"/>
      <c r="TJV7" s="223"/>
      <c r="TJW7" s="223"/>
      <c r="TJX7" s="223"/>
      <c r="TJY7" s="223"/>
      <c r="TJZ7" s="223"/>
      <c r="TKA7" s="223"/>
      <c r="TKB7" s="223"/>
      <c r="TKC7" s="223"/>
      <c r="TKD7" s="223"/>
      <c r="TKE7" s="223"/>
      <c r="TKF7" s="223"/>
      <c r="TKG7" s="223"/>
      <c r="TKH7" s="223"/>
      <c r="TKI7" s="223"/>
      <c r="TKJ7" s="223"/>
      <c r="TKK7" s="223"/>
      <c r="TKL7" s="223"/>
      <c r="TKM7" s="223"/>
      <c r="TKN7" s="223"/>
      <c r="TKO7" s="223"/>
      <c r="TKP7" s="223"/>
      <c r="TKQ7" s="223"/>
      <c r="TKR7" s="223"/>
      <c r="TKS7" s="223"/>
      <c r="TKT7" s="223"/>
      <c r="TKU7" s="223"/>
      <c r="TKV7" s="223"/>
      <c r="TKW7" s="223"/>
      <c r="TKX7" s="223"/>
      <c r="TKY7" s="223"/>
      <c r="TKZ7" s="223"/>
      <c r="TLA7" s="223"/>
      <c r="TLB7" s="223"/>
      <c r="TLC7" s="223"/>
      <c r="TLD7" s="223"/>
      <c r="TLE7" s="223"/>
      <c r="TLF7" s="223"/>
      <c r="TLG7" s="223"/>
      <c r="TLH7" s="223"/>
      <c r="TLI7" s="223"/>
      <c r="TLJ7" s="223"/>
      <c r="TLK7" s="223"/>
      <c r="TLL7" s="223"/>
      <c r="TLM7" s="223"/>
      <c r="TLN7" s="223"/>
      <c r="TLO7" s="223"/>
      <c r="TLP7" s="223"/>
      <c r="TLQ7" s="223"/>
      <c r="TLR7" s="223"/>
      <c r="TLS7" s="223"/>
      <c r="TLT7" s="223"/>
      <c r="TLU7" s="223"/>
      <c r="TLV7" s="223"/>
      <c r="TLW7" s="223"/>
      <c r="TLX7" s="223"/>
      <c r="TLY7" s="223"/>
      <c r="TLZ7" s="223"/>
      <c r="TMA7" s="223"/>
      <c r="TMB7" s="223"/>
      <c r="TMC7" s="223"/>
      <c r="TMD7" s="223"/>
      <c r="TME7" s="223"/>
      <c r="TMF7" s="223"/>
      <c r="TMG7" s="223"/>
      <c r="TMH7" s="223"/>
      <c r="TMI7" s="223"/>
      <c r="TMJ7" s="223"/>
      <c r="TMK7" s="223"/>
      <c r="TML7" s="223"/>
      <c r="TMM7" s="223"/>
      <c r="TMN7" s="223"/>
      <c r="TMO7" s="223"/>
      <c r="TMP7" s="223"/>
      <c r="TMQ7" s="223"/>
      <c r="TMR7" s="223"/>
      <c r="TMS7" s="223"/>
      <c r="TMT7" s="223"/>
      <c r="TMU7" s="223"/>
      <c r="TMV7" s="223"/>
      <c r="TMW7" s="223"/>
      <c r="TMX7" s="223"/>
      <c r="TMY7" s="223"/>
      <c r="TMZ7" s="223"/>
      <c r="TNA7" s="223"/>
      <c r="TNB7" s="223"/>
      <c r="TNC7" s="223"/>
      <c r="TND7" s="223"/>
      <c r="TNE7" s="223"/>
      <c r="TNF7" s="223"/>
      <c r="TNG7" s="223"/>
      <c r="TNH7" s="223"/>
      <c r="TNI7" s="223"/>
      <c r="TNJ7" s="223"/>
      <c r="TNK7" s="223"/>
      <c r="TNL7" s="223"/>
      <c r="TNM7" s="223"/>
      <c r="TNN7" s="223"/>
      <c r="TNO7" s="223"/>
      <c r="TNP7" s="223"/>
      <c r="TNQ7" s="223"/>
      <c r="TNR7" s="223"/>
      <c r="TNS7" s="223"/>
      <c r="TNT7" s="223"/>
      <c r="TNU7" s="223"/>
      <c r="TNV7" s="223"/>
      <c r="TNW7" s="223"/>
      <c r="TNX7" s="223"/>
      <c r="TNY7" s="223"/>
      <c r="TNZ7" s="223"/>
      <c r="TOA7" s="223"/>
      <c r="TOB7" s="223"/>
      <c r="TOC7" s="223"/>
      <c r="TOD7" s="223"/>
      <c r="TOE7" s="223"/>
      <c r="TOF7" s="223"/>
      <c r="TOG7" s="223"/>
      <c r="TOH7" s="223"/>
      <c r="TOI7" s="223"/>
      <c r="TOJ7" s="223"/>
      <c r="TOK7" s="223"/>
      <c r="TOL7" s="223"/>
      <c r="TOM7" s="223"/>
      <c r="TON7" s="223"/>
      <c r="TOO7" s="223"/>
      <c r="TOP7" s="223"/>
      <c r="TOQ7" s="223"/>
      <c r="TOR7" s="223"/>
      <c r="TOS7" s="223"/>
      <c r="TOT7" s="223"/>
      <c r="TOU7" s="223"/>
      <c r="TOV7" s="223"/>
      <c r="TOW7" s="223"/>
      <c r="TOX7" s="223"/>
      <c r="TOY7" s="223"/>
      <c r="TOZ7" s="223"/>
      <c r="TPA7" s="223"/>
      <c r="TPB7" s="223"/>
      <c r="TPC7" s="223"/>
      <c r="TPD7" s="223"/>
      <c r="TPE7" s="223"/>
      <c r="TPF7" s="223"/>
      <c r="TPG7" s="223"/>
      <c r="TPH7" s="223"/>
      <c r="TPI7" s="223"/>
      <c r="TPJ7" s="223"/>
      <c r="TPK7" s="223"/>
      <c r="TPL7" s="223"/>
      <c r="TPM7" s="223"/>
      <c r="TPN7" s="223"/>
      <c r="TPO7" s="223"/>
      <c r="TPP7" s="223"/>
      <c r="TPQ7" s="223"/>
      <c r="TPR7" s="223"/>
      <c r="TPS7" s="223"/>
      <c r="TPT7" s="223"/>
      <c r="TPU7" s="223"/>
      <c r="TPV7" s="223"/>
      <c r="TPW7" s="223"/>
      <c r="TPX7" s="223"/>
      <c r="TPY7" s="223"/>
      <c r="TPZ7" s="223"/>
      <c r="TQA7" s="223"/>
      <c r="TQB7" s="223"/>
      <c r="TQC7" s="223"/>
      <c r="TQD7" s="223"/>
      <c r="TQE7" s="223"/>
      <c r="TQF7" s="223"/>
      <c r="TQG7" s="223"/>
      <c r="TQH7" s="223"/>
      <c r="TQI7" s="223"/>
      <c r="TQJ7" s="223"/>
      <c r="TQK7" s="223"/>
      <c r="TQL7" s="223"/>
      <c r="TQM7" s="223"/>
      <c r="TQN7" s="223"/>
      <c r="TQO7" s="223"/>
      <c r="TQP7" s="223"/>
      <c r="TQQ7" s="223"/>
      <c r="TQR7" s="223"/>
      <c r="TQS7" s="223"/>
      <c r="TQT7" s="223"/>
      <c r="TQU7" s="223"/>
      <c r="TQV7" s="223"/>
      <c r="TQW7" s="223"/>
      <c r="TQX7" s="223"/>
      <c r="TQY7" s="223"/>
      <c r="TQZ7" s="223"/>
      <c r="TRA7" s="223"/>
      <c r="TRB7" s="223"/>
      <c r="TRC7" s="223"/>
      <c r="TRD7" s="223"/>
      <c r="TRE7" s="223"/>
      <c r="TRF7" s="223"/>
      <c r="TRG7" s="223"/>
      <c r="TRH7" s="223"/>
      <c r="TRI7" s="223"/>
      <c r="TRJ7" s="223"/>
      <c r="TRK7" s="223"/>
      <c r="TRL7" s="223"/>
      <c r="TRM7" s="223"/>
      <c r="TRN7" s="223"/>
      <c r="TRO7" s="223"/>
      <c r="TRP7" s="223"/>
      <c r="TRQ7" s="223"/>
      <c r="TRR7" s="223"/>
      <c r="TRS7" s="223"/>
      <c r="TRT7" s="223"/>
      <c r="TRU7" s="223"/>
      <c r="TRV7" s="223"/>
      <c r="TRW7" s="223"/>
      <c r="TRX7" s="223"/>
      <c r="TRY7" s="223"/>
      <c r="TRZ7" s="223"/>
      <c r="TSA7" s="223"/>
      <c r="TSB7" s="223"/>
      <c r="TSC7" s="223"/>
      <c r="TSD7" s="223"/>
      <c r="TSE7" s="223"/>
      <c r="TSF7" s="223"/>
      <c r="TSG7" s="223"/>
      <c r="TSH7" s="223"/>
      <c r="TSI7" s="223"/>
      <c r="TSJ7" s="223"/>
      <c r="TSK7" s="223"/>
      <c r="TSL7" s="223"/>
      <c r="TSM7" s="223"/>
      <c r="TSN7" s="223"/>
      <c r="TSO7" s="223"/>
      <c r="TSP7" s="223"/>
      <c r="TSQ7" s="223"/>
      <c r="TSR7" s="223"/>
      <c r="TSS7" s="223"/>
      <c r="TST7" s="223"/>
      <c r="TSU7" s="223"/>
      <c r="TSV7" s="223"/>
      <c r="TSW7" s="223"/>
      <c r="TSX7" s="223"/>
      <c r="TSY7" s="223"/>
      <c r="TSZ7" s="223"/>
      <c r="TTA7" s="223"/>
      <c r="TTB7" s="223"/>
      <c r="TTC7" s="223"/>
      <c r="TTD7" s="223"/>
      <c r="TTE7" s="223"/>
      <c r="TTF7" s="223"/>
      <c r="TTG7" s="223"/>
      <c r="TTH7" s="223"/>
      <c r="TTI7" s="223"/>
      <c r="TTJ7" s="223"/>
      <c r="TTK7" s="223"/>
      <c r="TTL7" s="223"/>
      <c r="TTM7" s="223"/>
      <c r="TTN7" s="223"/>
      <c r="TTO7" s="223"/>
      <c r="TTP7" s="223"/>
      <c r="TTQ7" s="223"/>
      <c r="TTR7" s="223"/>
      <c r="TTS7" s="223"/>
      <c r="TTT7" s="223"/>
      <c r="TTU7" s="223"/>
      <c r="TTV7" s="223"/>
      <c r="TTW7" s="223"/>
      <c r="TTX7" s="223"/>
      <c r="TTY7" s="223"/>
      <c r="TTZ7" s="223"/>
      <c r="TUA7" s="223"/>
      <c r="TUB7" s="223"/>
      <c r="TUC7" s="223"/>
      <c r="TUD7" s="223"/>
      <c r="TUE7" s="223"/>
      <c r="TUF7" s="223"/>
      <c r="TUG7" s="223"/>
      <c r="TUH7" s="223"/>
      <c r="TUI7" s="223"/>
      <c r="TUJ7" s="223"/>
      <c r="TUK7" s="223"/>
      <c r="TUL7" s="223"/>
      <c r="TUM7" s="223"/>
      <c r="TUN7" s="223"/>
      <c r="TUO7" s="223"/>
      <c r="TUP7" s="223"/>
      <c r="TUQ7" s="223"/>
      <c r="TUR7" s="223"/>
      <c r="TUS7" s="223"/>
      <c r="TUT7" s="223"/>
      <c r="TUU7" s="223"/>
      <c r="TUV7" s="223"/>
      <c r="TUW7" s="223"/>
      <c r="TUX7" s="223"/>
      <c r="TUY7" s="223"/>
      <c r="TUZ7" s="223"/>
      <c r="TVA7" s="223"/>
      <c r="TVB7" s="223"/>
      <c r="TVC7" s="223"/>
      <c r="TVD7" s="223"/>
      <c r="TVE7" s="223"/>
      <c r="TVF7" s="223"/>
      <c r="TVG7" s="223"/>
      <c r="TVH7" s="223"/>
      <c r="TVI7" s="223"/>
      <c r="TVJ7" s="223"/>
      <c r="TVK7" s="223"/>
      <c r="TVL7" s="223"/>
      <c r="TVM7" s="223"/>
      <c r="TVN7" s="223"/>
      <c r="TVO7" s="223"/>
      <c r="TVP7" s="223"/>
      <c r="TVQ7" s="223"/>
      <c r="TVR7" s="223"/>
      <c r="TVS7" s="223"/>
      <c r="TVT7" s="223"/>
      <c r="TVU7" s="223"/>
      <c r="TVV7" s="223"/>
      <c r="TVW7" s="223"/>
      <c r="TVX7" s="223"/>
      <c r="TVY7" s="223"/>
      <c r="TVZ7" s="223"/>
      <c r="TWA7" s="223"/>
      <c r="TWB7" s="223"/>
      <c r="TWC7" s="223"/>
      <c r="TWD7" s="223"/>
      <c r="TWE7" s="223"/>
      <c r="TWF7" s="223"/>
      <c r="TWG7" s="223"/>
      <c r="TWH7" s="223"/>
      <c r="TWI7" s="223"/>
      <c r="TWJ7" s="223"/>
      <c r="TWK7" s="223"/>
      <c r="TWL7" s="223"/>
      <c r="TWM7" s="223"/>
      <c r="TWN7" s="223"/>
      <c r="TWO7" s="223"/>
      <c r="TWP7" s="223"/>
      <c r="TWQ7" s="223"/>
      <c r="TWR7" s="223"/>
      <c r="TWS7" s="223"/>
      <c r="TWT7" s="223"/>
      <c r="TWU7" s="223"/>
      <c r="TWV7" s="223"/>
      <c r="TWW7" s="223"/>
      <c r="TWX7" s="223"/>
      <c r="TWY7" s="223"/>
      <c r="TWZ7" s="223"/>
      <c r="TXA7" s="223"/>
      <c r="TXB7" s="223"/>
      <c r="TXC7" s="223"/>
      <c r="TXD7" s="223"/>
      <c r="TXE7" s="223"/>
      <c r="TXF7" s="223"/>
      <c r="TXG7" s="223"/>
      <c r="TXH7" s="223"/>
      <c r="TXI7" s="223"/>
      <c r="TXJ7" s="223"/>
      <c r="TXK7" s="223"/>
      <c r="TXL7" s="223"/>
      <c r="TXM7" s="223"/>
      <c r="TXN7" s="223"/>
      <c r="TXO7" s="223"/>
      <c r="TXP7" s="223"/>
      <c r="TXQ7" s="223"/>
      <c r="TXR7" s="223"/>
      <c r="TXS7" s="223"/>
      <c r="TXT7" s="223"/>
      <c r="TXU7" s="223"/>
      <c r="TXV7" s="223"/>
      <c r="TXW7" s="223"/>
      <c r="TXX7" s="223"/>
      <c r="TXY7" s="223"/>
      <c r="TXZ7" s="223"/>
      <c r="TYA7" s="223"/>
      <c r="TYB7" s="223"/>
      <c r="TYC7" s="223"/>
      <c r="TYD7" s="223"/>
      <c r="TYE7" s="223"/>
      <c r="TYF7" s="223"/>
      <c r="TYG7" s="223"/>
      <c r="TYH7" s="223"/>
      <c r="TYI7" s="223"/>
      <c r="TYJ7" s="223"/>
      <c r="TYK7" s="223"/>
      <c r="TYL7" s="223"/>
      <c r="TYM7" s="223"/>
      <c r="TYN7" s="223"/>
      <c r="TYO7" s="223"/>
      <c r="TYP7" s="223"/>
      <c r="TYQ7" s="223"/>
      <c r="TYR7" s="223"/>
      <c r="TYS7" s="223"/>
      <c r="TYT7" s="223"/>
      <c r="TYU7" s="223"/>
      <c r="TYV7" s="223"/>
      <c r="TYW7" s="223"/>
      <c r="TYX7" s="223"/>
      <c r="TYY7" s="223"/>
      <c r="TYZ7" s="223"/>
      <c r="TZA7" s="223"/>
      <c r="TZB7" s="223"/>
      <c r="TZC7" s="223"/>
      <c r="TZD7" s="223"/>
      <c r="TZE7" s="223"/>
      <c r="TZF7" s="223"/>
      <c r="TZG7" s="223"/>
      <c r="TZH7" s="223"/>
      <c r="TZI7" s="223"/>
      <c r="TZJ7" s="223"/>
      <c r="TZK7" s="223"/>
      <c r="TZL7" s="223"/>
      <c r="TZM7" s="223"/>
      <c r="TZN7" s="223"/>
      <c r="TZO7" s="223"/>
      <c r="TZP7" s="223"/>
      <c r="TZQ7" s="223"/>
      <c r="TZR7" s="223"/>
      <c r="TZS7" s="223"/>
      <c r="TZT7" s="223"/>
      <c r="TZU7" s="223"/>
      <c r="TZV7" s="223"/>
      <c r="TZW7" s="223"/>
      <c r="TZX7" s="223"/>
      <c r="TZY7" s="223"/>
      <c r="TZZ7" s="223"/>
      <c r="UAA7" s="223"/>
      <c r="UAB7" s="223"/>
      <c r="UAC7" s="223"/>
      <c r="UAD7" s="223"/>
      <c r="UAE7" s="223"/>
      <c r="UAF7" s="223"/>
      <c r="UAG7" s="223"/>
      <c r="UAH7" s="223"/>
      <c r="UAI7" s="223"/>
      <c r="UAJ7" s="223"/>
      <c r="UAK7" s="223"/>
      <c r="UAL7" s="223"/>
      <c r="UAM7" s="223"/>
      <c r="UAN7" s="223"/>
      <c r="UAO7" s="223"/>
      <c r="UAP7" s="223"/>
      <c r="UAQ7" s="223"/>
      <c r="UAR7" s="223"/>
      <c r="UAS7" s="223"/>
      <c r="UAT7" s="223"/>
      <c r="UAU7" s="223"/>
      <c r="UAV7" s="223"/>
      <c r="UAW7" s="223"/>
      <c r="UAX7" s="223"/>
      <c r="UAY7" s="223"/>
      <c r="UAZ7" s="223"/>
      <c r="UBA7" s="223"/>
      <c r="UBB7" s="223"/>
      <c r="UBC7" s="223"/>
      <c r="UBD7" s="223"/>
      <c r="UBE7" s="223"/>
      <c r="UBF7" s="223"/>
      <c r="UBG7" s="223"/>
      <c r="UBH7" s="223"/>
      <c r="UBI7" s="223"/>
      <c r="UBJ7" s="223"/>
      <c r="UBK7" s="223"/>
      <c r="UBL7" s="223"/>
      <c r="UBM7" s="223"/>
      <c r="UBN7" s="223"/>
      <c r="UBO7" s="223"/>
      <c r="UBP7" s="223"/>
      <c r="UBQ7" s="223"/>
      <c r="UBR7" s="223"/>
      <c r="UBS7" s="223"/>
      <c r="UBT7" s="223"/>
      <c r="UBU7" s="223"/>
      <c r="UBV7" s="223"/>
      <c r="UBW7" s="223"/>
      <c r="UBX7" s="223"/>
      <c r="UBY7" s="223"/>
      <c r="UBZ7" s="223"/>
      <c r="UCA7" s="223"/>
      <c r="UCB7" s="223"/>
      <c r="UCC7" s="223"/>
      <c r="UCD7" s="223"/>
      <c r="UCE7" s="223"/>
      <c r="UCF7" s="223"/>
      <c r="UCG7" s="223"/>
      <c r="UCH7" s="223"/>
      <c r="UCI7" s="223"/>
      <c r="UCJ7" s="223"/>
      <c r="UCK7" s="223"/>
      <c r="UCL7" s="223"/>
      <c r="UCM7" s="223"/>
      <c r="UCN7" s="223"/>
      <c r="UCO7" s="223"/>
      <c r="UCP7" s="223"/>
      <c r="UCQ7" s="223"/>
      <c r="UCR7" s="223"/>
      <c r="UCS7" s="223"/>
      <c r="UCT7" s="223"/>
      <c r="UCU7" s="223"/>
      <c r="UCV7" s="223"/>
      <c r="UCW7" s="223"/>
      <c r="UCX7" s="223"/>
      <c r="UCY7" s="223"/>
      <c r="UCZ7" s="223"/>
      <c r="UDA7" s="223"/>
      <c r="UDB7" s="223"/>
      <c r="UDC7" s="223"/>
      <c r="UDD7" s="223"/>
      <c r="UDE7" s="223"/>
      <c r="UDF7" s="223"/>
      <c r="UDG7" s="223"/>
      <c r="UDH7" s="223"/>
      <c r="UDI7" s="223"/>
      <c r="UDJ7" s="223"/>
      <c r="UDK7" s="223"/>
      <c r="UDL7" s="223"/>
      <c r="UDM7" s="223"/>
      <c r="UDN7" s="223"/>
      <c r="UDO7" s="223"/>
      <c r="UDP7" s="223"/>
      <c r="UDQ7" s="223"/>
      <c r="UDR7" s="223"/>
      <c r="UDS7" s="223"/>
      <c r="UDT7" s="223"/>
      <c r="UDU7" s="223"/>
      <c r="UDV7" s="223"/>
      <c r="UDW7" s="223"/>
      <c r="UDX7" s="223"/>
      <c r="UDY7" s="223"/>
      <c r="UDZ7" s="223"/>
      <c r="UEA7" s="223"/>
      <c r="UEB7" s="223"/>
      <c r="UEC7" s="223"/>
      <c r="UED7" s="223"/>
      <c r="UEE7" s="223"/>
      <c r="UEF7" s="223"/>
      <c r="UEG7" s="223"/>
      <c r="UEH7" s="223"/>
      <c r="UEI7" s="223"/>
      <c r="UEJ7" s="223"/>
      <c r="UEK7" s="223"/>
      <c r="UEL7" s="223"/>
      <c r="UEM7" s="223"/>
      <c r="UEN7" s="223"/>
      <c r="UEO7" s="223"/>
      <c r="UEP7" s="223"/>
      <c r="UEQ7" s="223"/>
      <c r="UER7" s="223"/>
      <c r="UES7" s="223"/>
      <c r="UET7" s="223"/>
      <c r="UEU7" s="223"/>
      <c r="UEV7" s="223"/>
      <c r="UEW7" s="223"/>
      <c r="UEX7" s="223"/>
      <c r="UEY7" s="223"/>
      <c r="UEZ7" s="223"/>
      <c r="UFA7" s="223"/>
      <c r="UFB7" s="223"/>
      <c r="UFC7" s="223"/>
      <c r="UFD7" s="223"/>
      <c r="UFE7" s="223"/>
      <c r="UFF7" s="223"/>
      <c r="UFG7" s="223"/>
      <c r="UFH7" s="223"/>
      <c r="UFI7" s="223"/>
      <c r="UFJ7" s="223"/>
      <c r="UFK7" s="223"/>
      <c r="UFL7" s="223"/>
      <c r="UFM7" s="223"/>
      <c r="UFN7" s="223"/>
      <c r="UFO7" s="223"/>
      <c r="UFP7" s="223"/>
      <c r="UFQ7" s="223"/>
      <c r="UFR7" s="223"/>
      <c r="UFS7" s="223"/>
      <c r="UFT7" s="223"/>
      <c r="UFU7" s="223"/>
      <c r="UFV7" s="223"/>
      <c r="UFW7" s="223"/>
      <c r="UFX7" s="223"/>
      <c r="UFY7" s="223"/>
      <c r="UFZ7" s="223"/>
      <c r="UGA7" s="223"/>
      <c r="UGB7" s="223"/>
      <c r="UGC7" s="223"/>
      <c r="UGD7" s="223"/>
      <c r="UGE7" s="223"/>
      <c r="UGF7" s="223"/>
      <c r="UGG7" s="223"/>
      <c r="UGH7" s="223"/>
      <c r="UGI7" s="223"/>
      <c r="UGJ7" s="223"/>
      <c r="UGK7" s="223"/>
      <c r="UGL7" s="223"/>
      <c r="UGM7" s="223"/>
      <c r="UGN7" s="223"/>
      <c r="UGO7" s="223"/>
      <c r="UGP7" s="223"/>
      <c r="UGQ7" s="223"/>
      <c r="UGR7" s="223"/>
      <c r="UGS7" s="223"/>
      <c r="UGT7" s="223"/>
      <c r="UGU7" s="223"/>
      <c r="UGV7" s="223"/>
      <c r="UGW7" s="223"/>
      <c r="UGX7" s="223"/>
      <c r="UGY7" s="223"/>
      <c r="UGZ7" s="223"/>
      <c r="UHA7" s="223"/>
      <c r="UHB7" s="223"/>
      <c r="UHC7" s="223"/>
      <c r="UHD7" s="223"/>
      <c r="UHE7" s="223"/>
      <c r="UHF7" s="223"/>
      <c r="UHG7" s="223"/>
      <c r="UHH7" s="223"/>
      <c r="UHI7" s="223"/>
      <c r="UHJ7" s="223"/>
      <c r="UHK7" s="223"/>
      <c r="UHL7" s="223"/>
      <c r="UHM7" s="223"/>
      <c r="UHN7" s="223"/>
      <c r="UHO7" s="223"/>
      <c r="UHP7" s="223"/>
      <c r="UHQ7" s="223"/>
      <c r="UHR7" s="223"/>
      <c r="UHS7" s="223"/>
      <c r="UHT7" s="223"/>
      <c r="UHU7" s="223"/>
      <c r="UHV7" s="223"/>
      <c r="UHW7" s="223"/>
      <c r="UHX7" s="223"/>
      <c r="UHY7" s="223"/>
      <c r="UHZ7" s="223"/>
      <c r="UIA7" s="223"/>
      <c r="UIB7" s="223"/>
      <c r="UIC7" s="223"/>
      <c r="UID7" s="223"/>
      <c r="UIE7" s="223"/>
      <c r="UIF7" s="223"/>
      <c r="UIG7" s="223"/>
      <c r="UIH7" s="223"/>
      <c r="UII7" s="223"/>
      <c r="UIJ7" s="223"/>
      <c r="UIK7" s="223"/>
      <c r="UIL7" s="223"/>
      <c r="UIM7" s="223"/>
      <c r="UIN7" s="223"/>
      <c r="UIO7" s="223"/>
      <c r="UIP7" s="223"/>
      <c r="UIQ7" s="223"/>
      <c r="UIR7" s="223"/>
      <c r="UIS7" s="223"/>
      <c r="UIT7" s="223"/>
      <c r="UIU7" s="223"/>
      <c r="UIV7" s="223"/>
      <c r="UIW7" s="223"/>
      <c r="UIX7" s="223"/>
      <c r="UIY7" s="223"/>
      <c r="UIZ7" s="223"/>
      <c r="UJA7" s="223"/>
      <c r="UJB7" s="223"/>
      <c r="UJC7" s="223"/>
      <c r="UJD7" s="223"/>
      <c r="UJE7" s="223"/>
      <c r="UJF7" s="223"/>
      <c r="UJG7" s="223"/>
      <c r="UJH7" s="223"/>
      <c r="UJI7" s="223"/>
      <c r="UJJ7" s="223"/>
      <c r="UJK7" s="223"/>
      <c r="UJL7" s="223"/>
      <c r="UJM7" s="223"/>
      <c r="UJN7" s="223"/>
      <c r="UJO7" s="223"/>
      <c r="UJP7" s="223"/>
      <c r="UJQ7" s="223"/>
      <c r="UJR7" s="223"/>
      <c r="UJS7" s="223"/>
      <c r="UJT7" s="223"/>
      <c r="UJU7" s="223"/>
      <c r="UJV7" s="223"/>
      <c r="UJW7" s="223"/>
      <c r="UJX7" s="223"/>
      <c r="UJY7" s="223"/>
      <c r="UJZ7" s="223"/>
      <c r="UKA7" s="223"/>
      <c r="UKB7" s="223"/>
      <c r="UKC7" s="223"/>
      <c r="UKD7" s="223"/>
      <c r="UKE7" s="223"/>
      <c r="UKF7" s="223"/>
      <c r="UKG7" s="223"/>
      <c r="UKH7" s="223"/>
      <c r="UKI7" s="223"/>
      <c r="UKJ7" s="223"/>
      <c r="UKK7" s="223"/>
      <c r="UKL7" s="223"/>
      <c r="UKM7" s="223"/>
      <c r="UKN7" s="223"/>
      <c r="UKO7" s="223"/>
      <c r="UKP7" s="223"/>
      <c r="UKQ7" s="223"/>
      <c r="UKR7" s="223"/>
      <c r="UKS7" s="223"/>
      <c r="UKT7" s="223"/>
      <c r="UKU7" s="223"/>
      <c r="UKV7" s="223"/>
      <c r="UKW7" s="223"/>
      <c r="UKX7" s="223"/>
      <c r="UKY7" s="223"/>
      <c r="UKZ7" s="223"/>
      <c r="ULA7" s="223"/>
      <c r="ULB7" s="223"/>
      <c r="ULC7" s="223"/>
      <c r="ULD7" s="223"/>
      <c r="ULE7" s="223"/>
      <c r="ULF7" s="223"/>
      <c r="ULG7" s="223"/>
      <c r="ULH7" s="223"/>
      <c r="ULI7" s="223"/>
      <c r="ULJ7" s="223"/>
      <c r="ULK7" s="223"/>
      <c r="ULL7" s="223"/>
      <c r="ULM7" s="223"/>
      <c r="ULN7" s="223"/>
      <c r="ULO7" s="223"/>
      <c r="ULP7" s="223"/>
      <c r="ULQ7" s="223"/>
      <c r="ULR7" s="223"/>
      <c r="ULS7" s="223"/>
      <c r="ULT7" s="223"/>
      <c r="ULU7" s="223"/>
      <c r="ULV7" s="223"/>
      <c r="ULW7" s="223"/>
      <c r="ULX7" s="223"/>
      <c r="ULY7" s="223"/>
      <c r="ULZ7" s="223"/>
      <c r="UMA7" s="223"/>
      <c r="UMB7" s="223"/>
      <c r="UMC7" s="223"/>
      <c r="UMD7" s="223"/>
      <c r="UME7" s="223"/>
      <c r="UMF7" s="223"/>
      <c r="UMG7" s="223"/>
      <c r="UMH7" s="223"/>
      <c r="UMI7" s="223"/>
      <c r="UMJ7" s="223"/>
      <c r="UMK7" s="223"/>
      <c r="UML7" s="223"/>
      <c r="UMM7" s="223"/>
      <c r="UMN7" s="223"/>
      <c r="UMO7" s="223"/>
      <c r="UMP7" s="223"/>
      <c r="UMQ7" s="223"/>
      <c r="UMR7" s="223"/>
      <c r="UMS7" s="223"/>
      <c r="UMT7" s="223"/>
      <c r="UMU7" s="223"/>
      <c r="UMV7" s="223"/>
      <c r="UMW7" s="223"/>
      <c r="UMX7" s="223"/>
      <c r="UMY7" s="223"/>
      <c r="UMZ7" s="223"/>
      <c r="UNA7" s="223"/>
      <c r="UNB7" s="223"/>
      <c r="UNC7" s="223"/>
      <c r="UND7" s="223"/>
      <c r="UNE7" s="223"/>
      <c r="UNF7" s="223"/>
      <c r="UNG7" s="223"/>
      <c r="UNH7" s="223"/>
      <c r="UNI7" s="223"/>
      <c r="UNJ7" s="223"/>
      <c r="UNK7" s="223"/>
      <c r="UNL7" s="223"/>
      <c r="UNM7" s="223"/>
      <c r="UNN7" s="223"/>
      <c r="UNO7" s="223"/>
      <c r="UNP7" s="223"/>
      <c r="UNQ7" s="223"/>
      <c r="UNR7" s="223"/>
      <c r="UNS7" s="223"/>
      <c r="UNT7" s="223"/>
      <c r="UNU7" s="223"/>
      <c r="UNV7" s="223"/>
      <c r="UNW7" s="223"/>
      <c r="UNX7" s="223"/>
      <c r="UNY7" s="223"/>
      <c r="UNZ7" s="223"/>
      <c r="UOA7" s="223"/>
      <c r="UOB7" s="223"/>
      <c r="UOC7" s="223"/>
      <c r="UOD7" s="223"/>
      <c r="UOE7" s="223"/>
      <c r="UOF7" s="223"/>
      <c r="UOG7" s="223"/>
      <c r="UOH7" s="223"/>
      <c r="UOI7" s="223"/>
      <c r="UOJ7" s="223"/>
      <c r="UOK7" s="223"/>
      <c r="UOL7" s="223"/>
      <c r="UOM7" s="223"/>
      <c r="UON7" s="223"/>
      <c r="UOO7" s="223"/>
      <c r="UOP7" s="223"/>
      <c r="UOQ7" s="223"/>
      <c r="UOR7" s="223"/>
      <c r="UOS7" s="223"/>
      <c r="UOT7" s="223"/>
      <c r="UOU7" s="223"/>
      <c r="UOV7" s="223"/>
      <c r="UOW7" s="223"/>
      <c r="UOX7" s="223"/>
      <c r="UOY7" s="223"/>
      <c r="UOZ7" s="223"/>
      <c r="UPA7" s="223"/>
      <c r="UPB7" s="223"/>
      <c r="UPC7" s="223"/>
      <c r="UPD7" s="223"/>
      <c r="UPE7" s="223"/>
      <c r="UPF7" s="223"/>
      <c r="UPG7" s="223"/>
      <c r="UPH7" s="223"/>
      <c r="UPI7" s="223"/>
      <c r="UPJ7" s="223"/>
      <c r="UPK7" s="223"/>
      <c r="UPL7" s="223"/>
      <c r="UPM7" s="223"/>
      <c r="UPN7" s="223"/>
      <c r="UPO7" s="223"/>
      <c r="UPP7" s="223"/>
      <c r="UPQ7" s="223"/>
      <c r="UPR7" s="223"/>
      <c r="UPS7" s="223"/>
      <c r="UPT7" s="223"/>
      <c r="UPU7" s="223"/>
      <c r="UPV7" s="223"/>
      <c r="UPW7" s="223"/>
      <c r="UPX7" s="223"/>
      <c r="UPY7" s="223"/>
      <c r="UPZ7" s="223"/>
      <c r="UQA7" s="223"/>
      <c r="UQB7" s="223"/>
      <c r="UQC7" s="223"/>
      <c r="UQD7" s="223"/>
      <c r="UQE7" s="223"/>
      <c r="UQF7" s="223"/>
      <c r="UQG7" s="223"/>
      <c r="UQH7" s="223"/>
      <c r="UQI7" s="223"/>
      <c r="UQJ7" s="223"/>
      <c r="UQK7" s="223"/>
      <c r="UQL7" s="223"/>
      <c r="UQM7" s="223"/>
      <c r="UQN7" s="223"/>
      <c r="UQO7" s="223"/>
      <c r="UQP7" s="223"/>
      <c r="UQQ7" s="223"/>
      <c r="UQR7" s="223"/>
      <c r="UQS7" s="223"/>
      <c r="UQT7" s="223"/>
      <c r="UQU7" s="223"/>
      <c r="UQV7" s="223"/>
      <c r="UQW7" s="223"/>
      <c r="UQX7" s="223"/>
      <c r="UQY7" s="223"/>
      <c r="UQZ7" s="223"/>
      <c r="URA7" s="223"/>
      <c r="URB7" s="223"/>
      <c r="URC7" s="223"/>
      <c r="URD7" s="223"/>
      <c r="URE7" s="223"/>
      <c r="URF7" s="223"/>
      <c r="URG7" s="223"/>
      <c r="URH7" s="223"/>
      <c r="URI7" s="223"/>
      <c r="URJ7" s="223"/>
      <c r="URK7" s="223"/>
      <c r="URL7" s="223"/>
      <c r="URM7" s="223"/>
      <c r="URN7" s="223"/>
      <c r="URO7" s="223"/>
      <c r="URP7" s="223"/>
      <c r="URQ7" s="223"/>
      <c r="URR7" s="223"/>
      <c r="URS7" s="223"/>
      <c r="URT7" s="223"/>
      <c r="URU7" s="223"/>
      <c r="URV7" s="223"/>
      <c r="URW7" s="223"/>
      <c r="URX7" s="223"/>
      <c r="URY7" s="223"/>
      <c r="URZ7" s="223"/>
      <c r="USA7" s="223"/>
      <c r="USB7" s="223"/>
      <c r="USC7" s="223"/>
      <c r="USD7" s="223"/>
      <c r="USE7" s="223"/>
      <c r="USF7" s="223"/>
      <c r="USG7" s="223"/>
      <c r="USH7" s="223"/>
      <c r="USI7" s="223"/>
      <c r="USJ7" s="223"/>
      <c r="USK7" s="223"/>
      <c r="USL7" s="223"/>
      <c r="USM7" s="223"/>
      <c r="USN7" s="223"/>
      <c r="USO7" s="223"/>
      <c r="USP7" s="223"/>
      <c r="USQ7" s="223"/>
      <c r="USR7" s="223"/>
      <c r="USS7" s="223"/>
      <c r="UST7" s="223"/>
      <c r="USU7" s="223"/>
      <c r="USV7" s="223"/>
      <c r="USW7" s="223"/>
      <c r="USX7" s="223"/>
      <c r="USY7" s="223"/>
      <c r="USZ7" s="223"/>
      <c r="UTA7" s="223"/>
      <c r="UTB7" s="223"/>
      <c r="UTC7" s="223"/>
      <c r="UTD7" s="223"/>
      <c r="UTE7" s="223"/>
      <c r="UTF7" s="223"/>
      <c r="UTG7" s="223"/>
      <c r="UTH7" s="223"/>
      <c r="UTI7" s="223"/>
      <c r="UTJ7" s="223"/>
      <c r="UTK7" s="223"/>
      <c r="UTL7" s="223"/>
      <c r="UTM7" s="223"/>
      <c r="UTN7" s="223"/>
      <c r="UTO7" s="223"/>
      <c r="UTP7" s="223"/>
      <c r="UTQ7" s="223"/>
      <c r="UTR7" s="223"/>
      <c r="UTS7" s="223"/>
      <c r="UTT7" s="223"/>
      <c r="UTU7" s="223"/>
      <c r="UTV7" s="223"/>
      <c r="UTW7" s="223"/>
      <c r="UTX7" s="223"/>
      <c r="UTY7" s="223"/>
      <c r="UTZ7" s="223"/>
      <c r="UUA7" s="223"/>
      <c r="UUB7" s="223"/>
      <c r="UUC7" s="223"/>
      <c r="UUD7" s="223"/>
      <c r="UUE7" s="223"/>
      <c r="UUF7" s="223"/>
      <c r="UUG7" s="223"/>
      <c r="UUH7" s="223"/>
      <c r="UUI7" s="223"/>
      <c r="UUJ7" s="223"/>
      <c r="UUK7" s="223"/>
      <c r="UUL7" s="223"/>
      <c r="UUM7" s="223"/>
      <c r="UUN7" s="223"/>
      <c r="UUO7" s="223"/>
      <c r="UUP7" s="223"/>
      <c r="UUQ7" s="223"/>
      <c r="UUR7" s="223"/>
      <c r="UUS7" s="223"/>
      <c r="UUT7" s="223"/>
      <c r="UUU7" s="223"/>
      <c r="UUV7" s="223"/>
      <c r="UUW7" s="223"/>
      <c r="UUX7" s="223"/>
      <c r="UUY7" s="223"/>
      <c r="UUZ7" s="223"/>
      <c r="UVA7" s="223"/>
      <c r="UVB7" s="223"/>
      <c r="UVC7" s="223"/>
      <c r="UVD7" s="223"/>
      <c r="UVE7" s="223"/>
      <c r="UVF7" s="223"/>
      <c r="UVG7" s="223"/>
      <c r="UVH7" s="223"/>
      <c r="UVI7" s="223"/>
      <c r="UVJ7" s="223"/>
      <c r="UVK7" s="223"/>
      <c r="UVL7" s="223"/>
      <c r="UVM7" s="223"/>
      <c r="UVN7" s="223"/>
      <c r="UVO7" s="223"/>
      <c r="UVP7" s="223"/>
      <c r="UVQ7" s="223"/>
      <c r="UVR7" s="223"/>
      <c r="UVS7" s="223"/>
      <c r="UVT7" s="223"/>
      <c r="UVU7" s="223"/>
      <c r="UVV7" s="223"/>
      <c r="UVW7" s="223"/>
      <c r="UVX7" s="223"/>
      <c r="UVY7" s="223"/>
      <c r="UVZ7" s="223"/>
      <c r="UWA7" s="223"/>
      <c r="UWB7" s="223"/>
      <c r="UWC7" s="223"/>
      <c r="UWD7" s="223"/>
      <c r="UWE7" s="223"/>
      <c r="UWF7" s="223"/>
      <c r="UWG7" s="223"/>
      <c r="UWH7" s="223"/>
      <c r="UWI7" s="223"/>
      <c r="UWJ7" s="223"/>
      <c r="UWK7" s="223"/>
      <c r="UWL7" s="223"/>
      <c r="UWM7" s="223"/>
      <c r="UWN7" s="223"/>
      <c r="UWO7" s="223"/>
      <c r="UWP7" s="223"/>
      <c r="UWQ7" s="223"/>
      <c r="UWR7" s="223"/>
      <c r="UWS7" s="223"/>
      <c r="UWT7" s="223"/>
      <c r="UWU7" s="223"/>
      <c r="UWV7" s="223"/>
      <c r="UWW7" s="223"/>
      <c r="UWX7" s="223"/>
      <c r="UWY7" s="223"/>
      <c r="UWZ7" s="223"/>
      <c r="UXA7" s="223"/>
      <c r="UXB7" s="223"/>
      <c r="UXC7" s="223"/>
      <c r="UXD7" s="223"/>
      <c r="UXE7" s="223"/>
      <c r="UXF7" s="223"/>
      <c r="UXG7" s="223"/>
      <c r="UXH7" s="223"/>
      <c r="UXI7" s="223"/>
      <c r="UXJ7" s="223"/>
      <c r="UXK7" s="223"/>
      <c r="UXL7" s="223"/>
      <c r="UXM7" s="223"/>
      <c r="UXN7" s="223"/>
      <c r="UXO7" s="223"/>
      <c r="UXP7" s="223"/>
      <c r="UXQ7" s="223"/>
      <c r="UXR7" s="223"/>
      <c r="UXS7" s="223"/>
      <c r="UXT7" s="223"/>
      <c r="UXU7" s="223"/>
      <c r="UXV7" s="223"/>
      <c r="UXW7" s="223"/>
      <c r="UXX7" s="223"/>
      <c r="UXY7" s="223"/>
      <c r="UXZ7" s="223"/>
      <c r="UYA7" s="223"/>
      <c r="UYB7" s="223"/>
      <c r="UYC7" s="223"/>
      <c r="UYD7" s="223"/>
      <c r="UYE7" s="223"/>
      <c r="UYF7" s="223"/>
      <c r="UYG7" s="223"/>
      <c r="UYH7" s="223"/>
      <c r="UYI7" s="223"/>
      <c r="UYJ7" s="223"/>
      <c r="UYK7" s="223"/>
      <c r="UYL7" s="223"/>
      <c r="UYM7" s="223"/>
      <c r="UYN7" s="223"/>
      <c r="UYO7" s="223"/>
      <c r="UYP7" s="223"/>
      <c r="UYQ7" s="223"/>
      <c r="UYR7" s="223"/>
      <c r="UYS7" s="223"/>
      <c r="UYT7" s="223"/>
      <c r="UYU7" s="223"/>
      <c r="UYV7" s="223"/>
      <c r="UYW7" s="223"/>
      <c r="UYX7" s="223"/>
      <c r="UYY7" s="223"/>
      <c r="UYZ7" s="223"/>
      <c r="UZA7" s="223"/>
      <c r="UZB7" s="223"/>
      <c r="UZC7" s="223"/>
      <c r="UZD7" s="223"/>
      <c r="UZE7" s="223"/>
      <c r="UZF7" s="223"/>
      <c r="UZG7" s="223"/>
      <c r="UZH7" s="223"/>
      <c r="UZI7" s="223"/>
      <c r="UZJ7" s="223"/>
      <c r="UZK7" s="223"/>
      <c r="UZL7" s="223"/>
      <c r="UZM7" s="223"/>
      <c r="UZN7" s="223"/>
      <c r="UZO7" s="223"/>
      <c r="UZP7" s="223"/>
      <c r="UZQ7" s="223"/>
      <c r="UZR7" s="223"/>
      <c r="UZS7" s="223"/>
      <c r="UZT7" s="223"/>
      <c r="UZU7" s="223"/>
      <c r="UZV7" s="223"/>
      <c r="UZW7" s="223"/>
      <c r="UZX7" s="223"/>
      <c r="UZY7" s="223"/>
      <c r="UZZ7" s="223"/>
      <c r="VAA7" s="223"/>
      <c r="VAB7" s="223"/>
      <c r="VAC7" s="223"/>
      <c r="VAD7" s="223"/>
      <c r="VAE7" s="223"/>
      <c r="VAF7" s="223"/>
      <c r="VAG7" s="223"/>
      <c r="VAH7" s="223"/>
      <c r="VAI7" s="223"/>
      <c r="VAJ7" s="223"/>
      <c r="VAK7" s="223"/>
      <c r="VAL7" s="223"/>
      <c r="VAM7" s="223"/>
      <c r="VAN7" s="223"/>
      <c r="VAO7" s="223"/>
      <c r="VAP7" s="223"/>
      <c r="VAQ7" s="223"/>
      <c r="VAR7" s="223"/>
      <c r="VAS7" s="223"/>
      <c r="VAT7" s="223"/>
      <c r="VAU7" s="223"/>
      <c r="VAV7" s="223"/>
      <c r="VAW7" s="223"/>
      <c r="VAX7" s="223"/>
      <c r="VAY7" s="223"/>
      <c r="VAZ7" s="223"/>
      <c r="VBA7" s="223"/>
      <c r="VBB7" s="223"/>
      <c r="VBC7" s="223"/>
      <c r="VBD7" s="223"/>
      <c r="VBE7" s="223"/>
      <c r="VBF7" s="223"/>
      <c r="VBG7" s="223"/>
      <c r="VBH7" s="223"/>
      <c r="VBI7" s="223"/>
      <c r="VBJ7" s="223"/>
      <c r="VBK7" s="223"/>
      <c r="VBL7" s="223"/>
      <c r="VBM7" s="223"/>
      <c r="VBN7" s="223"/>
      <c r="VBO7" s="223"/>
      <c r="VBP7" s="223"/>
      <c r="VBQ7" s="223"/>
      <c r="VBR7" s="223"/>
      <c r="VBS7" s="223"/>
      <c r="VBT7" s="223"/>
      <c r="VBU7" s="223"/>
      <c r="VBV7" s="223"/>
      <c r="VBW7" s="223"/>
      <c r="VBX7" s="223"/>
      <c r="VBY7" s="223"/>
      <c r="VBZ7" s="223"/>
      <c r="VCA7" s="223"/>
      <c r="VCB7" s="223"/>
      <c r="VCC7" s="223"/>
      <c r="VCD7" s="223"/>
      <c r="VCE7" s="223"/>
      <c r="VCF7" s="223"/>
      <c r="VCG7" s="223"/>
      <c r="VCH7" s="223"/>
      <c r="VCI7" s="223"/>
      <c r="VCJ7" s="223"/>
      <c r="VCK7" s="223"/>
      <c r="VCL7" s="223"/>
      <c r="VCM7" s="223"/>
      <c r="VCN7" s="223"/>
      <c r="VCO7" s="223"/>
      <c r="VCP7" s="223"/>
      <c r="VCQ7" s="223"/>
      <c r="VCR7" s="223"/>
      <c r="VCS7" s="223"/>
      <c r="VCT7" s="223"/>
      <c r="VCU7" s="223"/>
      <c r="VCV7" s="223"/>
      <c r="VCW7" s="223"/>
      <c r="VCX7" s="223"/>
      <c r="VCY7" s="223"/>
      <c r="VCZ7" s="223"/>
      <c r="VDA7" s="223"/>
      <c r="VDB7" s="223"/>
      <c r="VDC7" s="223"/>
      <c r="VDD7" s="223"/>
      <c r="VDE7" s="223"/>
      <c r="VDF7" s="223"/>
      <c r="VDG7" s="223"/>
      <c r="VDH7" s="223"/>
      <c r="VDI7" s="223"/>
      <c r="VDJ7" s="223"/>
      <c r="VDK7" s="223"/>
      <c r="VDL7" s="223"/>
      <c r="VDM7" s="223"/>
      <c r="VDN7" s="223"/>
      <c r="VDO7" s="223"/>
      <c r="VDP7" s="223"/>
      <c r="VDQ7" s="223"/>
      <c r="VDR7" s="223"/>
      <c r="VDS7" s="223"/>
      <c r="VDT7" s="223"/>
      <c r="VDU7" s="223"/>
      <c r="VDV7" s="223"/>
      <c r="VDW7" s="223"/>
      <c r="VDX7" s="223"/>
      <c r="VDY7" s="223"/>
      <c r="VDZ7" s="223"/>
      <c r="VEA7" s="223"/>
      <c r="VEB7" s="223"/>
      <c r="VEC7" s="223"/>
      <c r="VED7" s="223"/>
      <c r="VEE7" s="223"/>
      <c r="VEF7" s="223"/>
      <c r="VEG7" s="223"/>
      <c r="VEH7" s="223"/>
      <c r="VEI7" s="223"/>
      <c r="VEJ7" s="223"/>
      <c r="VEK7" s="223"/>
      <c r="VEL7" s="223"/>
      <c r="VEM7" s="223"/>
      <c r="VEN7" s="223"/>
      <c r="VEO7" s="223"/>
      <c r="VEP7" s="223"/>
      <c r="VEQ7" s="223"/>
      <c r="VER7" s="223"/>
      <c r="VES7" s="223"/>
      <c r="VET7" s="223"/>
      <c r="VEU7" s="223"/>
      <c r="VEV7" s="223"/>
      <c r="VEW7" s="223"/>
      <c r="VEX7" s="223"/>
      <c r="VEY7" s="223"/>
      <c r="VEZ7" s="223"/>
      <c r="VFA7" s="223"/>
      <c r="VFB7" s="223"/>
      <c r="VFC7" s="223"/>
      <c r="VFD7" s="223"/>
      <c r="VFE7" s="223"/>
      <c r="VFF7" s="223"/>
      <c r="VFG7" s="223"/>
      <c r="VFH7" s="223"/>
      <c r="VFI7" s="223"/>
      <c r="VFJ7" s="223"/>
      <c r="VFK7" s="223"/>
      <c r="VFL7" s="223"/>
      <c r="VFM7" s="223"/>
      <c r="VFN7" s="223"/>
      <c r="VFO7" s="223"/>
      <c r="VFP7" s="223"/>
      <c r="VFQ7" s="223"/>
      <c r="VFR7" s="223"/>
      <c r="VFS7" s="223"/>
      <c r="VFT7" s="223"/>
      <c r="VFU7" s="223"/>
      <c r="VFV7" s="223"/>
      <c r="VFW7" s="223"/>
      <c r="VFX7" s="223"/>
      <c r="VFY7" s="223"/>
      <c r="VFZ7" s="223"/>
      <c r="VGA7" s="223"/>
      <c r="VGB7" s="223"/>
      <c r="VGC7" s="223"/>
      <c r="VGD7" s="223"/>
      <c r="VGE7" s="223"/>
      <c r="VGF7" s="223"/>
      <c r="VGG7" s="223"/>
      <c r="VGH7" s="223"/>
      <c r="VGI7" s="223"/>
      <c r="VGJ7" s="223"/>
      <c r="VGK7" s="223"/>
      <c r="VGL7" s="223"/>
      <c r="VGM7" s="223"/>
      <c r="VGN7" s="223"/>
      <c r="VGO7" s="223"/>
      <c r="VGP7" s="223"/>
      <c r="VGQ7" s="223"/>
      <c r="VGR7" s="223"/>
      <c r="VGS7" s="223"/>
      <c r="VGT7" s="223"/>
      <c r="VGU7" s="223"/>
      <c r="VGV7" s="223"/>
      <c r="VGW7" s="223"/>
      <c r="VGX7" s="223"/>
      <c r="VGY7" s="223"/>
      <c r="VGZ7" s="223"/>
      <c r="VHA7" s="223"/>
      <c r="VHB7" s="223"/>
      <c r="VHC7" s="223"/>
      <c r="VHD7" s="223"/>
      <c r="VHE7" s="223"/>
      <c r="VHF7" s="223"/>
      <c r="VHG7" s="223"/>
      <c r="VHH7" s="223"/>
      <c r="VHI7" s="223"/>
      <c r="VHJ7" s="223"/>
      <c r="VHK7" s="223"/>
      <c r="VHL7" s="223"/>
      <c r="VHM7" s="223"/>
      <c r="VHN7" s="223"/>
      <c r="VHO7" s="223"/>
      <c r="VHP7" s="223"/>
      <c r="VHQ7" s="223"/>
      <c r="VHR7" s="223"/>
      <c r="VHS7" s="223"/>
      <c r="VHT7" s="223"/>
      <c r="VHU7" s="223"/>
      <c r="VHV7" s="223"/>
      <c r="VHW7" s="223"/>
      <c r="VHX7" s="223"/>
      <c r="VHY7" s="223"/>
      <c r="VHZ7" s="223"/>
      <c r="VIA7" s="223"/>
      <c r="VIB7" s="223"/>
      <c r="VIC7" s="223"/>
      <c r="VID7" s="223"/>
      <c r="VIE7" s="223"/>
      <c r="VIF7" s="223"/>
      <c r="VIG7" s="223"/>
      <c r="VIH7" s="223"/>
      <c r="VII7" s="223"/>
      <c r="VIJ7" s="223"/>
      <c r="VIK7" s="223"/>
      <c r="VIL7" s="223"/>
      <c r="VIM7" s="223"/>
      <c r="VIN7" s="223"/>
      <c r="VIO7" s="223"/>
      <c r="VIP7" s="223"/>
      <c r="VIQ7" s="223"/>
      <c r="VIR7" s="223"/>
      <c r="VIS7" s="223"/>
      <c r="VIT7" s="223"/>
      <c r="VIU7" s="223"/>
      <c r="VIV7" s="223"/>
      <c r="VIW7" s="223"/>
      <c r="VIX7" s="223"/>
      <c r="VIY7" s="223"/>
      <c r="VIZ7" s="223"/>
      <c r="VJA7" s="223"/>
      <c r="VJB7" s="223"/>
      <c r="VJC7" s="223"/>
      <c r="VJD7" s="223"/>
      <c r="VJE7" s="223"/>
      <c r="VJF7" s="223"/>
      <c r="VJG7" s="223"/>
      <c r="VJH7" s="223"/>
      <c r="VJI7" s="223"/>
      <c r="VJJ7" s="223"/>
      <c r="VJK7" s="223"/>
      <c r="VJL7" s="223"/>
      <c r="VJM7" s="223"/>
      <c r="VJN7" s="223"/>
      <c r="VJO7" s="223"/>
      <c r="VJP7" s="223"/>
      <c r="VJQ7" s="223"/>
      <c r="VJR7" s="223"/>
      <c r="VJS7" s="223"/>
      <c r="VJT7" s="223"/>
      <c r="VJU7" s="223"/>
      <c r="VJV7" s="223"/>
      <c r="VJW7" s="223"/>
      <c r="VJX7" s="223"/>
      <c r="VJY7" s="223"/>
      <c r="VJZ7" s="223"/>
      <c r="VKA7" s="223"/>
      <c r="VKB7" s="223"/>
      <c r="VKC7" s="223"/>
      <c r="VKD7" s="223"/>
      <c r="VKE7" s="223"/>
      <c r="VKF7" s="223"/>
      <c r="VKG7" s="223"/>
      <c r="VKH7" s="223"/>
      <c r="VKI7" s="223"/>
      <c r="VKJ7" s="223"/>
      <c r="VKK7" s="223"/>
      <c r="VKL7" s="223"/>
      <c r="VKM7" s="223"/>
      <c r="VKN7" s="223"/>
      <c r="VKO7" s="223"/>
      <c r="VKP7" s="223"/>
      <c r="VKQ7" s="223"/>
      <c r="VKR7" s="223"/>
      <c r="VKS7" s="223"/>
      <c r="VKT7" s="223"/>
      <c r="VKU7" s="223"/>
      <c r="VKV7" s="223"/>
      <c r="VKW7" s="223"/>
      <c r="VKX7" s="223"/>
      <c r="VKY7" s="223"/>
      <c r="VKZ7" s="223"/>
      <c r="VLA7" s="223"/>
      <c r="VLB7" s="223"/>
      <c r="VLC7" s="223"/>
      <c r="VLD7" s="223"/>
      <c r="VLE7" s="223"/>
      <c r="VLF7" s="223"/>
      <c r="VLG7" s="223"/>
      <c r="VLH7" s="223"/>
      <c r="VLI7" s="223"/>
      <c r="VLJ7" s="223"/>
      <c r="VLK7" s="223"/>
      <c r="VLL7" s="223"/>
      <c r="VLM7" s="223"/>
      <c r="VLN7" s="223"/>
      <c r="VLO7" s="223"/>
      <c r="VLP7" s="223"/>
      <c r="VLQ7" s="223"/>
      <c r="VLR7" s="223"/>
      <c r="VLS7" s="223"/>
      <c r="VLT7" s="223"/>
      <c r="VLU7" s="223"/>
      <c r="VLV7" s="223"/>
      <c r="VLW7" s="223"/>
      <c r="VLX7" s="223"/>
      <c r="VLY7" s="223"/>
      <c r="VLZ7" s="223"/>
      <c r="VMA7" s="223"/>
      <c r="VMB7" s="223"/>
      <c r="VMC7" s="223"/>
      <c r="VMD7" s="223"/>
      <c r="VME7" s="223"/>
      <c r="VMF7" s="223"/>
      <c r="VMG7" s="223"/>
      <c r="VMH7" s="223"/>
      <c r="VMI7" s="223"/>
      <c r="VMJ7" s="223"/>
      <c r="VMK7" s="223"/>
      <c r="VML7" s="223"/>
      <c r="VMM7" s="223"/>
      <c r="VMN7" s="223"/>
      <c r="VMO7" s="223"/>
      <c r="VMP7" s="223"/>
      <c r="VMQ7" s="223"/>
      <c r="VMR7" s="223"/>
      <c r="VMS7" s="223"/>
      <c r="VMT7" s="223"/>
      <c r="VMU7" s="223"/>
      <c r="VMV7" s="223"/>
      <c r="VMW7" s="223"/>
      <c r="VMX7" s="223"/>
      <c r="VMY7" s="223"/>
      <c r="VMZ7" s="223"/>
      <c r="VNA7" s="223"/>
      <c r="VNB7" s="223"/>
      <c r="VNC7" s="223"/>
      <c r="VND7" s="223"/>
      <c r="VNE7" s="223"/>
      <c r="VNF7" s="223"/>
      <c r="VNG7" s="223"/>
      <c r="VNH7" s="223"/>
      <c r="VNI7" s="223"/>
      <c r="VNJ7" s="223"/>
      <c r="VNK7" s="223"/>
      <c r="VNL7" s="223"/>
      <c r="VNM7" s="223"/>
      <c r="VNN7" s="223"/>
      <c r="VNO7" s="223"/>
      <c r="VNP7" s="223"/>
      <c r="VNQ7" s="223"/>
      <c r="VNR7" s="223"/>
      <c r="VNS7" s="223"/>
      <c r="VNT7" s="223"/>
      <c r="VNU7" s="223"/>
      <c r="VNV7" s="223"/>
      <c r="VNW7" s="223"/>
      <c r="VNX7" s="223"/>
      <c r="VNY7" s="223"/>
      <c r="VNZ7" s="223"/>
      <c r="VOA7" s="223"/>
      <c r="VOB7" s="223"/>
      <c r="VOC7" s="223"/>
      <c r="VOD7" s="223"/>
      <c r="VOE7" s="223"/>
      <c r="VOF7" s="223"/>
      <c r="VOG7" s="223"/>
      <c r="VOH7" s="223"/>
      <c r="VOI7" s="223"/>
      <c r="VOJ7" s="223"/>
      <c r="VOK7" s="223"/>
      <c r="VOL7" s="223"/>
      <c r="VOM7" s="223"/>
      <c r="VON7" s="223"/>
      <c r="VOO7" s="223"/>
      <c r="VOP7" s="223"/>
      <c r="VOQ7" s="223"/>
      <c r="VOR7" s="223"/>
      <c r="VOS7" s="223"/>
      <c r="VOT7" s="223"/>
      <c r="VOU7" s="223"/>
      <c r="VOV7" s="223"/>
      <c r="VOW7" s="223"/>
      <c r="VOX7" s="223"/>
      <c r="VOY7" s="223"/>
      <c r="VOZ7" s="223"/>
      <c r="VPA7" s="223"/>
      <c r="VPB7" s="223"/>
      <c r="VPC7" s="223"/>
      <c r="VPD7" s="223"/>
      <c r="VPE7" s="223"/>
      <c r="VPF7" s="223"/>
      <c r="VPG7" s="223"/>
      <c r="VPH7" s="223"/>
      <c r="VPI7" s="223"/>
      <c r="VPJ7" s="223"/>
      <c r="VPK7" s="223"/>
      <c r="VPL7" s="223"/>
      <c r="VPM7" s="223"/>
      <c r="VPN7" s="223"/>
      <c r="VPO7" s="223"/>
      <c r="VPP7" s="223"/>
      <c r="VPQ7" s="223"/>
      <c r="VPR7" s="223"/>
      <c r="VPS7" s="223"/>
      <c r="VPT7" s="223"/>
      <c r="VPU7" s="223"/>
      <c r="VPV7" s="223"/>
      <c r="VPW7" s="223"/>
      <c r="VPX7" s="223"/>
      <c r="VPY7" s="223"/>
      <c r="VPZ7" s="223"/>
      <c r="VQA7" s="223"/>
      <c r="VQB7" s="223"/>
      <c r="VQC7" s="223"/>
      <c r="VQD7" s="223"/>
      <c r="VQE7" s="223"/>
      <c r="VQF7" s="223"/>
      <c r="VQG7" s="223"/>
      <c r="VQH7" s="223"/>
      <c r="VQI7" s="223"/>
      <c r="VQJ7" s="223"/>
      <c r="VQK7" s="223"/>
      <c r="VQL7" s="223"/>
      <c r="VQM7" s="223"/>
      <c r="VQN7" s="223"/>
      <c r="VQO7" s="223"/>
      <c r="VQP7" s="223"/>
      <c r="VQQ7" s="223"/>
      <c r="VQR7" s="223"/>
      <c r="VQS7" s="223"/>
      <c r="VQT7" s="223"/>
      <c r="VQU7" s="223"/>
      <c r="VQV7" s="223"/>
      <c r="VQW7" s="223"/>
      <c r="VQX7" s="223"/>
      <c r="VQY7" s="223"/>
      <c r="VQZ7" s="223"/>
      <c r="VRA7" s="223"/>
      <c r="VRB7" s="223"/>
      <c r="VRC7" s="223"/>
      <c r="VRD7" s="223"/>
      <c r="VRE7" s="223"/>
      <c r="VRF7" s="223"/>
      <c r="VRG7" s="223"/>
      <c r="VRH7" s="223"/>
      <c r="VRI7" s="223"/>
      <c r="VRJ7" s="223"/>
      <c r="VRK7" s="223"/>
      <c r="VRL7" s="223"/>
      <c r="VRM7" s="223"/>
      <c r="VRN7" s="223"/>
      <c r="VRO7" s="223"/>
      <c r="VRP7" s="223"/>
      <c r="VRQ7" s="223"/>
      <c r="VRR7" s="223"/>
      <c r="VRS7" s="223"/>
      <c r="VRT7" s="223"/>
      <c r="VRU7" s="223"/>
      <c r="VRV7" s="223"/>
      <c r="VRW7" s="223"/>
      <c r="VRX7" s="223"/>
      <c r="VRY7" s="223"/>
      <c r="VRZ7" s="223"/>
      <c r="VSA7" s="223"/>
      <c r="VSB7" s="223"/>
      <c r="VSC7" s="223"/>
      <c r="VSD7" s="223"/>
      <c r="VSE7" s="223"/>
      <c r="VSF7" s="223"/>
      <c r="VSG7" s="223"/>
      <c r="VSH7" s="223"/>
      <c r="VSI7" s="223"/>
      <c r="VSJ7" s="223"/>
      <c r="VSK7" s="223"/>
      <c r="VSL7" s="223"/>
      <c r="VSM7" s="223"/>
      <c r="VSN7" s="223"/>
      <c r="VSO7" s="223"/>
      <c r="VSP7" s="223"/>
      <c r="VSQ7" s="223"/>
      <c r="VSR7" s="223"/>
      <c r="VSS7" s="223"/>
      <c r="VST7" s="223"/>
      <c r="VSU7" s="223"/>
      <c r="VSV7" s="223"/>
      <c r="VSW7" s="223"/>
      <c r="VSX7" s="223"/>
      <c r="VSY7" s="223"/>
      <c r="VSZ7" s="223"/>
      <c r="VTA7" s="223"/>
      <c r="VTB7" s="223"/>
      <c r="VTC7" s="223"/>
      <c r="VTD7" s="223"/>
      <c r="VTE7" s="223"/>
      <c r="VTF7" s="223"/>
      <c r="VTG7" s="223"/>
      <c r="VTH7" s="223"/>
      <c r="VTI7" s="223"/>
      <c r="VTJ7" s="223"/>
      <c r="VTK7" s="223"/>
      <c r="VTL7" s="223"/>
      <c r="VTM7" s="223"/>
      <c r="VTN7" s="223"/>
      <c r="VTO7" s="223"/>
      <c r="VTP7" s="223"/>
      <c r="VTQ7" s="223"/>
      <c r="VTR7" s="223"/>
      <c r="VTS7" s="223"/>
      <c r="VTT7" s="223"/>
      <c r="VTU7" s="223"/>
      <c r="VTV7" s="223"/>
      <c r="VTW7" s="223"/>
      <c r="VTX7" s="223"/>
      <c r="VTY7" s="223"/>
      <c r="VTZ7" s="223"/>
      <c r="VUA7" s="223"/>
      <c r="VUB7" s="223"/>
      <c r="VUC7" s="223"/>
      <c r="VUD7" s="223"/>
      <c r="VUE7" s="223"/>
      <c r="VUF7" s="223"/>
      <c r="VUG7" s="223"/>
      <c r="VUH7" s="223"/>
      <c r="VUI7" s="223"/>
      <c r="VUJ7" s="223"/>
      <c r="VUK7" s="223"/>
      <c r="VUL7" s="223"/>
      <c r="VUM7" s="223"/>
      <c r="VUN7" s="223"/>
      <c r="VUO7" s="223"/>
      <c r="VUP7" s="223"/>
      <c r="VUQ7" s="223"/>
      <c r="VUR7" s="223"/>
      <c r="VUS7" s="223"/>
      <c r="VUT7" s="223"/>
      <c r="VUU7" s="223"/>
      <c r="VUV7" s="223"/>
      <c r="VUW7" s="223"/>
      <c r="VUX7" s="223"/>
      <c r="VUY7" s="223"/>
      <c r="VUZ7" s="223"/>
      <c r="VVA7" s="223"/>
      <c r="VVB7" s="223"/>
      <c r="VVC7" s="223"/>
      <c r="VVD7" s="223"/>
      <c r="VVE7" s="223"/>
      <c r="VVF7" s="223"/>
      <c r="VVG7" s="223"/>
      <c r="VVH7" s="223"/>
      <c r="VVI7" s="223"/>
      <c r="VVJ7" s="223"/>
      <c r="VVK7" s="223"/>
      <c r="VVL7" s="223"/>
      <c r="VVM7" s="223"/>
      <c r="VVN7" s="223"/>
      <c r="VVO7" s="223"/>
      <c r="VVP7" s="223"/>
      <c r="VVQ7" s="223"/>
      <c r="VVR7" s="223"/>
      <c r="VVS7" s="223"/>
      <c r="VVT7" s="223"/>
      <c r="VVU7" s="223"/>
      <c r="VVV7" s="223"/>
      <c r="VVW7" s="223"/>
      <c r="VVX7" s="223"/>
      <c r="VVY7" s="223"/>
      <c r="VVZ7" s="223"/>
      <c r="VWA7" s="223"/>
      <c r="VWB7" s="223"/>
      <c r="VWC7" s="223"/>
      <c r="VWD7" s="223"/>
      <c r="VWE7" s="223"/>
      <c r="VWF7" s="223"/>
      <c r="VWG7" s="223"/>
      <c r="VWH7" s="223"/>
      <c r="VWI7" s="223"/>
      <c r="VWJ7" s="223"/>
      <c r="VWK7" s="223"/>
      <c r="VWL7" s="223"/>
      <c r="VWM7" s="223"/>
      <c r="VWN7" s="223"/>
      <c r="VWO7" s="223"/>
      <c r="VWP7" s="223"/>
      <c r="VWQ7" s="223"/>
      <c r="VWR7" s="223"/>
      <c r="VWS7" s="223"/>
      <c r="VWT7" s="223"/>
      <c r="VWU7" s="223"/>
      <c r="VWV7" s="223"/>
      <c r="VWW7" s="223"/>
      <c r="VWX7" s="223"/>
      <c r="VWY7" s="223"/>
      <c r="VWZ7" s="223"/>
      <c r="VXA7" s="223"/>
      <c r="VXB7" s="223"/>
      <c r="VXC7" s="223"/>
      <c r="VXD7" s="223"/>
      <c r="VXE7" s="223"/>
      <c r="VXF7" s="223"/>
      <c r="VXG7" s="223"/>
      <c r="VXH7" s="223"/>
      <c r="VXI7" s="223"/>
      <c r="VXJ7" s="223"/>
      <c r="VXK7" s="223"/>
      <c r="VXL7" s="223"/>
      <c r="VXM7" s="223"/>
      <c r="VXN7" s="223"/>
      <c r="VXO7" s="223"/>
      <c r="VXP7" s="223"/>
      <c r="VXQ7" s="223"/>
      <c r="VXR7" s="223"/>
      <c r="VXS7" s="223"/>
      <c r="VXT7" s="223"/>
      <c r="VXU7" s="223"/>
      <c r="VXV7" s="223"/>
      <c r="VXW7" s="223"/>
      <c r="VXX7" s="223"/>
      <c r="VXY7" s="223"/>
      <c r="VXZ7" s="223"/>
      <c r="VYA7" s="223"/>
      <c r="VYB7" s="223"/>
      <c r="VYC7" s="223"/>
      <c r="VYD7" s="223"/>
      <c r="VYE7" s="223"/>
      <c r="VYF7" s="223"/>
      <c r="VYG7" s="223"/>
      <c r="VYH7" s="223"/>
      <c r="VYI7" s="223"/>
      <c r="VYJ7" s="223"/>
      <c r="VYK7" s="223"/>
      <c r="VYL7" s="223"/>
      <c r="VYM7" s="223"/>
      <c r="VYN7" s="223"/>
      <c r="VYO7" s="223"/>
      <c r="VYP7" s="223"/>
      <c r="VYQ7" s="223"/>
      <c r="VYR7" s="223"/>
      <c r="VYS7" s="223"/>
      <c r="VYT7" s="223"/>
      <c r="VYU7" s="223"/>
      <c r="VYV7" s="223"/>
      <c r="VYW7" s="223"/>
      <c r="VYX7" s="223"/>
      <c r="VYY7" s="223"/>
      <c r="VYZ7" s="223"/>
      <c r="VZA7" s="223"/>
      <c r="VZB7" s="223"/>
      <c r="VZC7" s="223"/>
      <c r="VZD7" s="223"/>
      <c r="VZE7" s="223"/>
      <c r="VZF7" s="223"/>
      <c r="VZG7" s="223"/>
      <c r="VZH7" s="223"/>
      <c r="VZI7" s="223"/>
      <c r="VZJ7" s="223"/>
      <c r="VZK7" s="223"/>
      <c r="VZL7" s="223"/>
      <c r="VZM7" s="223"/>
      <c r="VZN7" s="223"/>
      <c r="VZO7" s="223"/>
      <c r="VZP7" s="223"/>
      <c r="VZQ7" s="223"/>
      <c r="VZR7" s="223"/>
      <c r="VZS7" s="223"/>
      <c r="VZT7" s="223"/>
      <c r="VZU7" s="223"/>
      <c r="VZV7" s="223"/>
      <c r="VZW7" s="223"/>
      <c r="VZX7" s="223"/>
      <c r="VZY7" s="223"/>
      <c r="VZZ7" s="223"/>
      <c r="WAA7" s="223"/>
      <c r="WAB7" s="223"/>
      <c r="WAC7" s="223"/>
      <c r="WAD7" s="223"/>
      <c r="WAE7" s="223"/>
      <c r="WAF7" s="223"/>
      <c r="WAG7" s="223"/>
      <c r="WAH7" s="223"/>
      <c r="WAI7" s="223"/>
      <c r="WAJ7" s="223"/>
      <c r="WAK7" s="223"/>
      <c r="WAL7" s="223"/>
      <c r="WAM7" s="223"/>
      <c r="WAN7" s="223"/>
      <c r="WAO7" s="223"/>
      <c r="WAP7" s="223"/>
      <c r="WAQ7" s="223"/>
      <c r="WAR7" s="223"/>
      <c r="WAS7" s="223"/>
      <c r="WAT7" s="223"/>
      <c r="WAU7" s="223"/>
      <c r="WAV7" s="223"/>
      <c r="WAW7" s="223"/>
      <c r="WAX7" s="223"/>
      <c r="WAY7" s="223"/>
      <c r="WAZ7" s="223"/>
      <c r="WBA7" s="223"/>
      <c r="WBB7" s="223"/>
      <c r="WBC7" s="223"/>
      <c r="WBD7" s="223"/>
      <c r="WBE7" s="223"/>
      <c r="WBF7" s="223"/>
      <c r="WBG7" s="223"/>
      <c r="WBH7" s="223"/>
      <c r="WBI7" s="223"/>
      <c r="WBJ7" s="223"/>
      <c r="WBK7" s="223"/>
      <c r="WBL7" s="223"/>
      <c r="WBM7" s="223"/>
      <c r="WBN7" s="223"/>
      <c r="WBO7" s="223"/>
      <c r="WBP7" s="223"/>
      <c r="WBQ7" s="223"/>
      <c r="WBR7" s="223"/>
      <c r="WBS7" s="223"/>
      <c r="WBT7" s="223"/>
      <c r="WBU7" s="223"/>
      <c r="WBV7" s="223"/>
      <c r="WBW7" s="223"/>
      <c r="WBX7" s="223"/>
      <c r="WBY7" s="223"/>
      <c r="WBZ7" s="223"/>
      <c r="WCA7" s="223"/>
      <c r="WCB7" s="223"/>
      <c r="WCC7" s="223"/>
      <c r="WCD7" s="223"/>
      <c r="WCE7" s="223"/>
      <c r="WCF7" s="223"/>
      <c r="WCG7" s="223"/>
      <c r="WCH7" s="223"/>
      <c r="WCI7" s="223"/>
      <c r="WCJ7" s="223"/>
      <c r="WCK7" s="223"/>
      <c r="WCL7" s="223"/>
      <c r="WCM7" s="223"/>
      <c r="WCN7" s="223"/>
      <c r="WCO7" s="223"/>
      <c r="WCP7" s="223"/>
      <c r="WCQ7" s="223"/>
      <c r="WCR7" s="223"/>
      <c r="WCS7" s="223"/>
      <c r="WCT7" s="223"/>
      <c r="WCU7" s="223"/>
      <c r="WCV7" s="223"/>
      <c r="WCW7" s="223"/>
      <c r="WCX7" s="223"/>
      <c r="WCY7" s="223"/>
      <c r="WCZ7" s="223"/>
      <c r="WDA7" s="223"/>
      <c r="WDB7" s="223"/>
      <c r="WDC7" s="223"/>
      <c r="WDD7" s="223"/>
      <c r="WDE7" s="223"/>
      <c r="WDF7" s="223"/>
      <c r="WDG7" s="223"/>
      <c r="WDH7" s="223"/>
      <c r="WDI7" s="223"/>
      <c r="WDJ7" s="223"/>
      <c r="WDK7" s="223"/>
      <c r="WDL7" s="223"/>
      <c r="WDM7" s="223"/>
      <c r="WDN7" s="223"/>
      <c r="WDO7" s="223"/>
      <c r="WDP7" s="223"/>
      <c r="WDQ7" s="223"/>
      <c r="WDR7" s="223"/>
      <c r="WDS7" s="223"/>
      <c r="WDT7" s="223"/>
      <c r="WDU7" s="223"/>
      <c r="WDV7" s="223"/>
      <c r="WDW7" s="223"/>
      <c r="WDX7" s="223"/>
      <c r="WDY7" s="223"/>
      <c r="WDZ7" s="223"/>
      <c r="WEA7" s="223"/>
      <c r="WEB7" s="223"/>
      <c r="WEC7" s="223"/>
      <c r="WED7" s="223"/>
      <c r="WEE7" s="223"/>
      <c r="WEF7" s="223"/>
      <c r="WEG7" s="223"/>
      <c r="WEH7" s="223"/>
      <c r="WEI7" s="223"/>
      <c r="WEJ7" s="223"/>
      <c r="WEK7" s="223"/>
      <c r="WEL7" s="223"/>
      <c r="WEM7" s="223"/>
      <c r="WEN7" s="223"/>
      <c r="WEO7" s="223"/>
      <c r="WEP7" s="223"/>
      <c r="WEQ7" s="223"/>
      <c r="WER7" s="223"/>
      <c r="WES7" s="223"/>
      <c r="WET7" s="223"/>
      <c r="WEU7" s="223"/>
      <c r="WEV7" s="223"/>
      <c r="WEW7" s="223"/>
      <c r="WEX7" s="223"/>
      <c r="WEY7" s="223"/>
      <c r="WEZ7" s="223"/>
      <c r="WFA7" s="223"/>
      <c r="WFB7" s="223"/>
      <c r="WFC7" s="223"/>
      <c r="WFD7" s="223"/>
      <c r="WFE7" s="223"/>
      <c r="WFF7" s="223"/>
      <c r="WFG7" s="223"/>
      <c r="WFH7" s="223"/>
      <c r="WFI7" s="223"/>
      <c r="WFJ7" s="223"/>
      <c r="WFK7" s="223"/>
      <c r="WFL7" s="223"/>
      <c r="WFM7" s="223"/>
      <c r="WFN7" s="223"/>
      <c r="WFO7" s="223"/>
      <c r="WFP7" s="223"/>
      <c r="WFQ7" s="223"/>
      <c r="WFR7" s="223"/>
      <c r="WFS7" s="223"/>
      <c r="WFT7" s="223"/>
      <c r="WFU7" s="223"/>
      <c r="WFV7" s="223"/>
      <c r="WFW7" s="223"/>
      <c r="WFX7" s="223"/>
      <c r="WFY7" s="223"/>
      <c r="WFZ7" s="223"/>
      <c r="WGA7" s="223"/>
      <c r="WGB7" s="223"/>
      <c r="WGC7" s="223"/>
      <c r="WGD7" s="223"/>
      <c r="WGE7" s="223"/>
      <c r="WGF7" s="223"/>
      <c r="WGG7" s="223"/>
      <c r="WGH7" s="223"/>
      <c r="WGI7" s="223"/>
      <c r="WGJ7" s="223"/>
      <c r="WGK7" s="223"/>
      <c r="WGL7" s="223"/>
      <c r="WGM7" s="223"/>
      <c r="WGN7" s="223"/>
      <c r="WGO7" s="223"/>
      <c r="WGP7" s="223"/>
      <c r="WGQ7" s="223"/>
      <c r="WGR7" s="223"/>
      <c r="WGS7" s="223"/>
      <c r="WGT7" s="223"/>
      <c r="WGU7" s="223"/>
      <c r="WGV7" s="223"/>
      <c r="WGW7" s="223"/>
      <c r="WGX7" s="223"/>
      <c r="WGY7" s="223"/>
      <c r="WGZ7" s="223"/>
      <c r="WHA7" s="223"/>
      <c r="WHB7" s="223"/>
      <c r="WHC7" s="223"/>
      <c r="WHD7" s="223"/>
      <c r="WHE7" s="223"/>
      <c r="WHF7" s="223"/>
      <c r="WHG7" s="223"/>
      <c r="WHH7" s="223"/>
      <c r="WHI7" s="223"/>
      <c r="WHJ7" s="223"/>
      <c r="WHK7" s="223"/>
      <c r="WHL7" s="223"/>
      <c r="WHM7" s="223"/>
      <c r="WHN7" s="223"/>
      <c r="WHO7" s="223"/>
      <c r="WHP7" s="223"/>
      <c r="WHQ7" s="223"/>
      <c r="WHR7" s="223"/>
      <c r="WHS7" s="223"/>
      <c r="WHT7" s="223"/>
      <c r="WHU7" s="223"/>
      <c r="WHV7" s="223"/>
      <c r="WHW7" s="223"/>
      <c r="WHX7" s="223"/>
      <c r="WHY7" s="223"/>
      <c r="WHZ7" s="223"/>
      <c r="WIA7" s="223"/>
      <c r="WIB7" s="223"/>
      <c r="WIC7" s="223"/>
      <c r="WID7" s="223"/>
      <c r="WIE7" s="223"/>
      <c r="WIF7" s="223"/>
      <c r="WIG7" s="223"/>
      <c r="WIH7" s="223"/>
      <c r="WII7" s="223"/>
      <c r="WIJ7" s="223"/>
      <c r="WIK7" s="223"/>
      <c r="WIL7" s="223"/>
      <c r="WIM7" s="223"/>
      <c r="WIN7" s="223"/>
      <c r="WIO7" s="223"/>
      <c r="WIP7" s="223"/>
      <c r="WIQ7" s="223"/>
      <c r="WIR7" s="223"/>
      <c r="WIS7" s="223"/>
      <c r="WIT7" s="223"/>
      <c r="WIU7" s="223"/>
      <c r="WIV7" s="223"/>
      <c r="WIW7" s="223"/>
      <c r="WIX7" s="223"/>
      <c r="WIY7" s="223"/>
      <c r="WIZ7" s="223"/>
      <c r="WJA7" s="223"/>
      <c r="WJB7" s="223"/>
      <c r="WJC7" s="223"/>
      <c r="WJD7" s="223"/>
      <c r="WJE7" s="223"/>
      <c r="WJF7" s="223"/>
      <c r="WJG7" s="223"/>
      <c r="WJH7" s="223"/>
      <c r="WJI7" s="223"/>
      <c r="WJJ7" s="223"/>
      <c r="WJK7" s="223"/>
      <c r="WJL7" s="223"/>
      <c r="WJM7" s="223"/>
      <c r="WJN7" s="223"/>
      <c r="WJO7" s="223"/>
      <c r="WJP7" s="223"/>
      <c r="WJQ7" s="223"/>
      <c r="WJR7" s="223"/>
      <c r="WJS7" s="223"/>
      <c r="WJT7" s="223"/>
      <c r="WJU7" s="223"/>
      <c r="WJV7" s="223"/>
      <c r="WJW7" s="223"/>
      <c r="WJX7" s="223"/>
      <c r="WJY7" s="223"/>
      <c r="WJZ7" s="223"/>
      <c r="WKA7" s="223"/>
      <c r="WKB7" s="223"/>
      <c r="WKC7" s="223"/>
      <c r="WKD7" s="223"/>
      <c r="WKE7" s="223"/>
      <c r="WKF7" s="223"/>
      <c r="WKG7" s="223"/>
      <c r="WKH7" s="223"/>
      <c r="WKI7" s="223"/>
      <c r="WKJ7" s="223"/>
      <c r="WKK7" s="223"/>
      <c r="WKL7" s="223"/>
      <c r="WKM7" s="223"/>
      <c r="WKN7" s="223"/>
      <c r="WKO7" s="223"/>
      <c r="WKP7" s="223"/>
      <c r="WKQ7" s="223"/>
      <c r="WKR7" s="223"/>
      <c r="WKS7" s="223"/>
      <c r="WKT7" s="223"/>
      <c r="WKU7" s="223"/>
      <c r="WKV7" s="223"/>
      <c r="WKW7" s="223"/>
      <c r="WKX7" s="223"/>
      <c r="WKY7" s="223"/>
      <c r="WKZ7" s="223"/>
      <c r="WLA7" s="223"/>
      <c r="WLB7" s="223"/>
      <c r="WLC7" s="223"/>
      <c r="WLD7" s="223"/>
      <c r="WLE7" s="223"/>
      <c r="WLF7" s="223"/>
      <c r="WLG7" s="223"/>
      <c r="WLH7" s="223"/>
      <c r="WLI7" s="223"/>
      <c r="WLJ7" s="223"/>
      <c r="WLK7" s="223"/>
      <c r="WLL7" s="223"/>
      <c r="WLM7" s="223"/>
      <c r="WLN7" s="223"/>
      <c r="WLO7" s="223"/>
      <c r="WLP7" s="223"/>
      <c r="WLQ7" s="223"/>
      <c r="WLR7" s="223"/>
      <c r="WLS7" s="223"/>
      <c r="WLT7" s="223"/>
      <c r="WLU7" s="223"/>
      <c r="WLV7" s="223"/>
      <c r="WLW7" s="223"/>
      <c r="WLX7" s="223"/>
      <c r="WLY7" s="223"/>
      <c r="WLZ7" s="223"/>
      <c r="WMA7" s="223"/>
      <c r="WMB7" s="223"/>
      <c r="WMC7" s="223"/>
      <c r="WMD7" s="223"/>
      <c r="WME7" s="223"/>
      <c r="WMF7" s="223"/>
      <c r="WMG7" s="223"/>
      <c r="WMH7" s="223"/>
      <c r="WMI7" s="223"/>
      <c r="WMJ7" s="223"/>
      <c r="WMK7" s="223"/>
      <c r="WML7" s="223"/>
      <c r="WMM7" s="223"/>
      <c r="WMN7" s="223"/>
      <c r="WMO7" s="223"/>
      <c r="WMP7" s="223"/>
      <c r="WMQ7" s="223"/>
      <c r="WMR7" s="223"/>
      <c r="WMS7" s="223"/>
      <c r="WMT7" s="223"/>
      <c r="WMU7" s="223"/>
      <c r="WMV7" s="223"/>
      <c r="WMW7" s="223"/>
      <c r="WMX7" s="223"/>
      <c r="WMY7" s="223"/>
      <c r="WMZ7" s="223"/>
      <c r="WNA7" s="223"/>
      <c r="WNB7" s="223"/>
      <c r="WNC7" s="223"/>
      <c r="WND7" s="223"/>
      <c r="WNE7" s="223"/>
      <c r="WNF7" s="223"/>
      <c r="WNG7" s="223"/>
      <c r="WNH7" s="223"/>
      <c r="WNI7" s="223"/>
      <c r="WNJ7" s="223"/>
      <c r="WNK7" s="223"/>
      <c r="WNL7" s="223"/>
      <c r="WNM7" s="223"/>
      <c r="WNN7" s="223"/>
      <c r="WNO7" s="223"/>
      <c r="WNP7" s="223"/>
      <c r="WNQ7" s="223"/>
      <c r="WNR7" s="223"/>
      <c r="WNS7" s="223"/>
      <c r="WNT7" s="223"/>
      <c r="WNU7" s="223"/>
      <c r="WNV7" s="223"/>
      <c r="WNW7" s="223"/>
      <c r="WNX7" s="223"/>
      <c r="WNY7" s="223"/>
      <c r="WNZ7" s="223"/>
      <c r="WOA7" s="223"/>
      <c r="WOB7" s="223"/>
      <c r="WOC7" s="223"/>
      <c r="WOD7" s="223"/>
      <c r="WOE7" s="223"/>
      <c r="WOF7" s="223"/>
      <c r="WOG7" s="223"/>
      <c r="WOH7" s="223"/>
      <c r="WOI7" s="223"/>
      <c r="WOJ7" s="223"/>
      <c r="WOK7" s="223"/>
      <c r="WOL7" s="223"/>
      <c r="WOM7" s="223"/>
      <c r="WON7" s="223"/>
      <c r="WOO7" s="223"/>
      <c r="WOP7" s="223"/>
      <c r="WOQ7" s="223"/>
      <c r="WOR7" s="223"/>
      <c r="WOS7" s="223"/>
      <c r="WOT7" s="223"/>
      <c r="WOU7" s="223"/>
      <c r="WOV7" s="223"/>
      <c r="WOW7" s="223"/>
      <c r="WOX7" s="223"/>
      <c r="WOY7" s="223"/>
      <c r="WOZ7" s="223"/>
      <c r="WPA7" s="223"/>
      <c r="WPB7" s="223"/>
      <c r="WPC7" s="223"/>
      <c r="WPD7" s="223"/>
      <c r="WPE7" s="223"/>
      <c r="WPF7" s="223"/>
      <c r="WPG7" s="223"/>
      <c r="WPH7" s="223"/>
      <c r="WPI7" s="223"/>
      <c r="WPJ7" s="223"/>
      <c r="WPK7" s="223"/>
      <c r="WPL7" s="223"/>
      <c r="WPM7" s="223"/>
      <c r="WPN7" s="223"/>
      <c r="WPO7" s="223"/>
      <c r="WPP7" s="223"/>
      <c r="WPQ7" s="223"/>
      <c r="WPR7" s="223"/>
      <c r="WPS7" s="223"/>
      <c r="WPT7" s="223"/>
      <c r="WPU7" s="223"/>
      <c r="WPV7" s="223"/>
      <c r="WPW7" s="223"/>
      <c r="WPX7" s="223"/>
      <c r="WPY7" s="223"/>
      <c r="WPZ7" s="223"/>
      <c r="WQA7" s="223"/>
      <c r="WQB7" s="223"/>
      <c r="WQC7" s="223"/>
      <c r="WQD7" s="223"/>
      <c r="WQE7" s="223"/>
      <c r="WQF7" s="223"/>
      <c r="WQG7" s="223"/>
      <c r="WQH7" s="223"/>
      <c r="WQI7" s="223"/>
      <c r="WQJ7" s="223"/>
      <c r="WQK7" s="223"/>
      <c r="WQL7" s="223"/>
      <c r="WQM7" s="223"/>
      <c r="WQN7" s="223"/>
      <c r="WQO7" s="223"/>
      <c r="WQP7" s="223"/>
      <c r="WQQ7" s="223"/>
      <c r="WQR7" s="223"/>
      <c r="WQS7" s="223"/>
      <c r="WQT7" s="223"/>
      <c r="WQU7" s="223"/>
      <c r="WQV7" s="223"/>
      <c r="WQW7" s="223"/>
      <c r="WQX7" s="223"/>
      <c r="WQY7" s="223"/>
      <c r="WQZ7" s="223"/>
      <c r="WRA7" s="223"/>
      <c r="WRB7" s="223"/>
      <c r="WRC7" s="223"/>
      <c r="WRD7" s="223"/>
      <c r="WRE7" s="223"/>
      <c r="WRF7" s="223"/>
      <c r="WRG7" s="223"/>
      <c r="WRH7" s="223"/>
      <c r="WRI7" s="223"/>
      <c r="WRJ7" s="223"/>
      <c r="WRK7" s="223"/>
      <c r="WRL7" s="223"/>
      <c r="WRM7" s="223"/>
      <c r="WRN7" s="223"/>
      <c r="WRO7" s="223"/>
      <c r="WRP7" s="223"/>
      <c r="WRQ7" s="223"/>
      <c r="WRR7" s="223"/>
      <c r="WRS7" s="223"/>
      <c r="WRT7" s="223"/>
      <c r="WRU7" s="223"/>
      <c r="WRV7" s="223"/>
      <c r="WRW7" s="223"/>
      <c r="WRX7" s="223"/>
      <c r="WRY7" s="223"/>
      <c r="WRZ7" s="223"/>
      <c r="WSA7" s="223"/>
      <c r="WSB7" s="223"/>
      <c r="WSC7" s="223"/>
      <c r="WSD7" s="223"/>
      <c r="WSE7" s="223"/>
      <c r="WSF7" s="223"/>
      <c r="WSG7" s="223"/>
      <c r="WSH7" s="223"/>
      <c r="WSI7" s="223"/>
      <c r="WSJ7" s="223"/>
      <c r="WSK7" s="223"/>
      <c r="WSL7" s="223"/>
      <c r="WSM7" s="223"/>
      <c r="WSN7" s="223"/>
      <c r="WSO7" s="223"/>
      <c r="WSP7" s="223"/>
      <c r="WSQ7" s="223"/>
      <c r="WSR7" s="223"/>
      <c r="WSS7" s="223"/>
      <c r="WST7" s="223"/>
      <c r="WSU7" s="223"/>
      <c r="WSV7" s="223"/>
      <c r="WSW7" s="223"/>
      <c r="WSX7" s="223"/>
      <c r="WSY7" s="223"/>
      <c r="WSZ7" s="223"/>
      <c r="WTA7" s="223"/>
      <c r="WTB7" s="223"/>
      <c r="WTC7" s="223"/>
      <c r="WTD7" s="223"/>
      <c r="WTE7" s="223"/>
      <c r="WTF7" s="223"/>
      <c r="WTG7" s="223"/>
      <c r="WTH7" s="223"/>
      <c r="WTI7" s="223"/>
      <c r="WTJ7" s="223"/>
      <c r="WTK7" s="223"/>
      <c r="WTL7" s="223"/>
      <c r="WTM7" s="223"/>
      <c r="WTN7" s="223"/>
      <c r="WTO7" s="223"/>
      <c r="WTP7" s="223"/>
      <c r="WTQ7" s="223"/>
      <c r="WTR7" s="223"/>
      <c r="WTS7" s="223"/>
      <c r="WTT7" s="223"/>
      <c r="WTU7" s="223"/>
      <c r="WTV7" s="223"/>
      <c r="WTW7" s="223"/>
      <c r="WTX7" s="223"/>
      <c r="WTY7" s="223"/>
      <c r="WTZ7" s="223"/>
      <c r="WUA7" s="223"/>
      <c r="WUB7" s="223"/>
      <c r="WUC7" s="223"/>
      <c r="WUD7" s="223"/>
      <c r="WUE7" s="223"/>
      <c r="WUF7" s="223"/>
      <c r="WUG7" s="223"/>
      <c r="WUH7" s="223"/>
      <c r="WUI7" s="223"/>
      <c r="WUJ7" s="223"/>
      <c r="WUK7" s="223"/>
      <c r="WUL7" s="223"/>
      <c r="WUM7" s="223"/>
      <c r="WUN7" s="223"/>
      <c r="WUO7" s="223"/>
      <c r="WUP7" s="223"/>
      <c r="WUQ7" s="223"/>
      <c r="WUR7" s="223"/>
      <c r="WUS7" s="223"/>
      <c r="WUT7" s="223"/>
      <c r="WUU7" s="223"/>
      <c r="WUV7" s="223"/>
      <c r="WUW7" s="223"/>
      <c r="WUX7" s="223"/>
      <c r="WUY7" s="223"/>
      <c r="WUZ7" s="223"/>
      <c r="WVA7" s="223"/>
      <c r="WVB7" s="223"/>
      <c r="WVC7" s="223"/>
      <c r="WVD7" s="223"/>
      <c r="WVE7" s="223"/>
      <c r="WVF7" s="223"/>
      <c r="WVG7" s="223"/>
      <c r="WVH7" s="223"/>
      <c r="WVI7" s="223"/>
      <c r="WVJ7" s="223"/>
      <c r="WVK7" s="223"/>
      <c r="WVL7" s="223"/>
      <c r="WVM7" s="223"/>
      <c r="WVN7" s="223"/>
      <c r="WVO7" s="223"/>
      <c r="WVP7" s="223"/>
      <c r="WVQ7" s="223"/>
      <c r="WVR7" s="223"/>
      <c r="WVS7" s="223"/>
      <c r="WVT7" s="223"/>
      <c r="WVU7" s="223"/>
      <c r="WVV7" s="223"/>
      <c r="WVW7" s="223"/>
      <c r="WVX7" s="223"/>
      <c r="WVY7" s="223"/>
      <c r="WVZ7" s="223"/>
      <c r="WWA7" s="223"/>
      <c r="WWB7" s="223"/>
      <c r="WWC7" s="223"/>
      <c r="WWD7" s="223"/>
      <c r="WWE7" s="223"/>
      <c r="WWF7" s="223"/>
      <c r="WWG7" s="223"/>
      <c r="WWH7" s="223"/>
      <c r="WWI7" s="223"/>
      <c r="WWJ7" s="223"/>
      <c r="WWK7" s="223"/>
      <c r="WWL7" s="223"/>
      <c r="WWM7" s="223"/>
      <c r="WWN7" s="223"/>
      <c r="WWO7" s="223"/>
      <c r="WWP7" s="223"/>
      <c r="WWQ7" s="223"/>
      <c r="WWR7" s="223"/>
      <c r="WWS7" s="223"/>
      <c r="WWT7" s="223"/>
      <c r="WWU7" s="223"/>
      <c r="WWV7" s="223"/>
      <c r="WWW7" s="223"/>
      <c r="WWX7" s="223"/>
      <c r="WWY7" s="223"/>
      <c r="WWZ7" s="223"/>
      <c r="WXA7" s="223"/>
      <c r="WXB7" s="223"/>
      <c r="WXC7" s="223"/>
      <c r="WXD7" s="223"/>
      <c r="WXE7" s="223"/>
      <c r="WXF7" s="223"/>
      <c r="WXG7" s="223"/>
      <c r="WXH7" s="223"/>
      <c r="WXI7" s="223"/>
      <c r="WXJ7" s="223"/>
      <c r="WXK7" s="223"/>
      <c r="WXL7" s="223"/>
      <c r="WXM7" s="223"/>
      <c r="WXN7" s="223"/>
      <c r="WXO7" s="223"/>
      <c r="WXP7" s="223"/>
      <c r="WXQ7" s="223"/>
      <c r="WXR7" s="223"/>
      <c r="WXS7" s="223"/>
      <c r="WXT7" s="223"/>
      <c r="WXU7" s="223"/>
      <c r="WXV7" s="223"/>
      <c r="WXW7" s="223"/>
      <c r="WXX7" s="223"/>
      <c r="WXY7" s="223"/>
      <c r="WXZ7" s="223"/>
      <c r="WYA7" s="223"/>
      <c r="WYB7" s="223"/>
      <c r="WYC7" s="223"/>
      <c r="WYD7" s="223"/>
      <c r="WYE7" s="223"/>
      <c r="WYF7" s="223"/>
      <c r="WYG7" s="223"/>
      <c r="WYH7" s="223"/>
      <c r="WYI7" s="223"/>
      <c r="WYJ7" s="223"/>
      <c r="WYK7" s="223"/>
      <c r="WYL7" s="223"/>
      <c r="WYM7" s="223"/>
      <c r="WYN7" s="223"/>
      <c r="WYO7" s="223"/>
      <c r="WYP7" s="223"/>
      <c r="WYQ7" s="223"/>
      <c r="WYR7" s="223"/>
      <c r="WYS7" s="223"/>
      <c r="WYT7" s="223"/>
      <c r="WYU7" s="223"/>
      <c r="WYV7" s="223"/>
      <c r="WYW7" s="223"/>
      <c r="WYX7" s="223"/>
      <c r="WYY7" s="223"/>
      <c r="WYZ7" s="223"/>
      <c r="WZA7" s="223"/>
      <c r="WZB7" s="223"/>
      <c r="WZC7" s="223"/>
      <c r="WZD7" s="223"/>
      <c r="WZE7" s="223"/>
      <c r="WZF7" s="223"/>
      <c r="WZG7" s="223"/>
      <c r="WZH7" s="223"/>
      <c r="WZI7" s="223"/>
      <c r="WZJ7" s="223"/>
      <c r="WZK7" s="223"/>
      <c r="WZL7" s="223"/>
      <c r="WZM7" s="223"/>
      <c r="WZN7" s="223"/>
      <c r="WZO7" s="223"/>
      <c r="WZP7" s="223"/>
      <c r="WZQ7" s="223"/>
      <c r="WZR7" s="223"/>
      <c r="WZS7" s="223"/>
      <c r="WZT7" s="223"/>
      <c r="WZU7" s="223"/>
      <c r="WZV7" s="223"/>
      <c r="WZW7" s="223"/>
      <c r="WZX7" s="223"/>
      <c r="WZY7" s="223"/>
      <c r="WZZ7" s="223"/>
      <c r="XAA7" s="223"/>
      <c r="XAB7" s="223"/>
      <c r="XAC7" s="223"/>
      <c r="XAD7" s="223"/>
      <c r="XAE7" s="223"/>
      <c r="XAF7" s="223"/>
      <c r="XAG7" s="223"/>
      <c r="XAH7" s="223"/>
      <c r="XAI7" s="223"/>
      <c r="XAJ7" s="223"/>
      <c r="XAK7" s="223"/>
      <c r="XAL7" s="223"/>
      <c r="XAM7" s="223"/>
      <c r="XAN7" s="223"/>
      <c r="XAO7" s="223"/>
      <c r="XAP7" s="223"/>
      <c r="XAQ7" s="223"/>
      <c r="XAR7" s="223"/>
      <c r="XAS7" s="223"/>
      <c r="XAT7" s="223"/>
      <c r="XAU7" s="223"/>
      <c r="XAV7" s="223"/>
      <c r="XAW7" s="223"/>
      <c r="XAX7" s="223"/>
      <c r="XAY7" s="223"/>
      <c r="XAZ7" s="223"/>
      <c r="XBA7" s="223"/>
      <c r="XBB7" s="223"/>
      <c r="XBC7" s="223"/>
      <c r="XBD7" s="223"/>
      <c r="XBE7" s="223"/>
      <c r="XBF7" s="223"/>
      <c r="XBG7" s="223"/>
      <c r="XBH7" s="223"/>
      <c r="XBI7" s="223"/>
      <c r="XBJ7" s="223"/>
      <c r="XBK7" s="223"/>
      <c r="XBL7" s="223"/>
      <c r="XBM7" s="223"/>
      <c r="XBN7" s="223"/>
      <c r="XBO7" s="223"/>
      <c r="XBP7" s="223"/>
      <c r="XBQ7" s="223"/>
      <c r="XBR7" s="223"/>
      <c r="XBS7" s="223"/>
      <c r="XBT7" s="223"/>
      <c r="XBU7" s="223"/>
      <c r="XBV7" s="223"/>
      <c r="XBW7" s="223"/>
      <c r="XBX7" s="223"/>
      <c r="XBY7" s="223"/>
      <c r="XBZ7" s="223"/>
      <c r="XCA7" s="223"/>
      <c r="XCB7" s="223"/>
      <c r="XCC7" s="223"/>
      <c r="XCD7" s="223"/>
      <c r="XCE7" s="223"/>
      <c r="XCF7" s="223"/>
      <c r="XCG7" s="223"/>
      <c r="XCH7" s="223"/>
      <c r="XCI7" s="223"/>
      <c r="XCJ7" s="223"/>
      <c r="XCK7" s="223"/>
      <c r="XCL7" s="223"/>
      <c r="XCM7" s="223"/>
      <c r="XCN7" s="223"/>
      <c r="XCO7" s="223"/>
      <c r="XCP7" s="223"/>
      <c r="XCQ7" s="223"/>
      <c r="XCR7" s="223"/>
      <c r="XCS7" s="223"/>
      <c r="XCT7" s="223"/>
      <c r="XCU7" s="223"/>
      <c r="XCV7" s="223"/>
      <c r="XCW7" s="223"/>
      <c r="XCX7" s="223"/>
      <c r="XCY7" s="223"/>
      <c r="XCZ7" s="223"/>
      <c r="XDA7" s="223"/>
      <c r="XDB7" s="223"/>
      <c r="XDC7" s="223"/>
      <c r="XDD7" s="223"/>
      <c r="XDE7" s="223"/>
      <c r="XDF7" s="223"/>
      <c r="XDG7" s="223"/>
      <c r="XDH7" s="223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  <c r="XEK7" s="223"/>
      <c r="XEL7" s="223"/>
      <c r="XEM7" s="223"/>
      <c r="XEN7" s="223"/>
      <c r="XEO7" s="223"/>
      <c r="XEP7" s="223"/>
      <c r="XEQ7" s="223"/>
      <c r="XER7" s="223"/>
      <c r="XES7" s="223"/>
      <c r="XET7" s="223"/>
      <c r="XEU7" s="223"/>
      <c r="XEV7" s="223"/>
      <c r="XEW7" s="223"/>
      <c r="XEX7" s="223"/>
      <c r="XEY7" s="223"/>
      <c r="XEZ7" s="223"/>
      <c r="XFA7" s="223"/>
      <c r="XFB7" s="223"/>
      <c r="XFC7" s="223"/>
      <c r="XFD7" s="223"/>
    </row>
    <row r="8" spans="1:16384" ht="27.75" customHeight="1">
      <c r="A8" s="296">
        <f>A7+1</f>
        <v>1997</v>
      </c>
      <c r="B8" s="137">
        <v>39190</v>
      </c>
      <c r="C8" s="285">
        <f t="shared" ref="C8:C26" si="0">SUM(D8:I8)</f>
        <v>7814.1232876712329</v>
      </c>
      <c r="D8" s="285">
        <f t="shared" ref="D8:I15" si="1">(W34/365)*1000</f>
        <v>2501.4520547945203</v>
      </c>
      <c r="E8" s="285">
        <f t="shared" si="1"/>
        <v>1679.9232876712329</v>
      </c>
      <c r="F8" s="285">
        <f t="shared" si="1"/>
        <v>2170.7205479452055</v>
      </c>
      <c r="G8" s="285">
        <f t="shared" si="1"/>
        <v>1462.027397260274</v>
      </c>
      <c r="H8" s="285">
        <f t="shared" si="1"/>
        <v>0</v>
      </c>
      <c r="I8" s="285">
        <f t="shared" si="1"/>
        <v>0</v>
      </c>
      <c r="J8" s="294">
        <f t="shared" ref="J8:J26" si="2">(D8/$B8)*1000</f>
        <v>63.828835284371529</v>
      </c>
      <c r="K8" s="296"/>
      <c r="L8" s="296"/>
      <c r="M8" s="296"/>
      <c r="N8" s="296"/>
      <c r="O8" s="296"/>
      <c r="P8" s="296"/>
      <c r="Q8" s="281"/>
      <c r="R8" s="281"/>
      <c r="T8" s="225">
        <v>1998</v>
      </c>
      <c r="U8" s="226" t="s">
        <v>145</v>
      </c>
      <c r="V8" s="225"/>
      <c r="W8" s="251">
        <f>Z8+AD8+AH8+AL8+AP8+AT8+AX8+BA8+BD8</f>
        <v>814.04600000000005</v>
      </c>
      <c r="X8" s="251">
        <f>AA8+AE8+AI8+AM8+AQ8+AU8+AY8+BB8+BE8</f>
        <v>2520.7000000000003</v>
      </c>
      <c r="Y8" s="252">
        <f>AVERAGE(AB8,AF8,AJ8,AN8,AR8,AV8,AZ8,BC8,BF8)</f>
        <v>157.62966034616682</v>
      </c>
      <c r="Z8" s="253">
        <v>347.05900000000003</v>
      </c>
      <c r="AA8" s="253">
        <v>1405.489</v>
      </c>
      <c r="AB8" s="254">
        <v>246.93113926896618</v>
      </c>
      <c r="AC8" s="225"/>
      <c r="AD8" s="253">
        <v>169.27199999999999</v>
      </c>
      <c r="AE8" s="253">
        <v>428.517</v>
      </c>
      <c r="AF8" s="254">
        <v>395.01816730724806</v>
      </c>
      <c r="AG8" s="225"/>
      <c r="AH8" s="253">
        <v>291.46499999999997</v>
      </c>
      <c r="AI8" s="253">
        <v>668.34500000000003</v>
      </c>
      <c r="AJ8" s="254">
        <v>436.09961920864225</v>
      </c>
      <c r="AK8" s="225"/>
      <c r="AL8" s="253">
        <v>6.25</v>
      </c>
      <c r="AM8" s="253">
        <v>18.349</v>
      </c>
      <c r="AN8" s="254">
        <v>340.6180173306447</v>
      </c>
      <c r="AO8" s="225">
        <v>0</v>
      </c>
      <c r="AP8" s="225">
        <v>0</v>
      </c>
      <c r="AQ8" s="225">
        <v>0</v>
      </c>
      <c r="AR8" s="225">
        <v>0</v>
      </c>
      <c r="AS8" s="225">
        <v>0</v>
      </c>
      <c r="AT8" s="225">
        <v>0</v>
      </c>
      <c r="AU8" s="225">
        <v>0</v>
      </c>
      <c r="AV8" s="225">
        <v>0</v>
      </c>
      <c r="AW8" s="225">
        <v>0</v>
      </c>
      <c r="AX8" s="225">
        <v>0</v>
      </c>
      <c r="AY8" s="225">
        <v>0</v>
      </c>
      <c r="AZ8" s="225">
        <v>0</v>
      </c>
      <c r="BA8" s="225">
        <v>0</v>
      </c>
      <c r="BB8" s="225">
        <v>0</v>
      </c>
      <c r="BC8" s="225">
        <v>0</v>
      </c>
      <c r="BD8" s="225">
        <v>0</v>
      </c>
      <c r="BE8" s="225">
        <v>0</v>
      </c>
      <c r="BF8" s="225">
        <v>0</v>
      </c>
      <c r="BG8" s="225"/>
      <c r="BH8" s="225"/>
      <c r="BI8" s="225"/>
    </row>
    <row r="9" spans="1:16384" ht="27.75" customHeight="1">
      <c r="A9" s="296">
        <f t="shared" ref="A9:A26" si="3">A8+1</f>
        <v>1998</v>
      </c>
      <c r="B9" s="137">
        <v>40072</v>
      </c>
      <c r="C9" s="285">
        <f t="shared" si="0"/>
        <v>6906.0273972602736</v>
      </c>
      <c r="D9" s="285">
        <f t="shared" si="1"/>
        <v>3850.654794520548</v>
      </c>
      <c r="E9" s="285">
        <f t="shared" si="1"/>
        <v>1174.0191780821917</v>
      </c>
      <c r="F9" s="285">
        <f t="shared" si="1"/>
        <v>1831.0821917808221</v>
      </c>
      <c r="G9" s="285">
        <f t="shared" si="1"/>
        <v>50.271232876712325</v>
      </c>
      <c r="H9" s="285">
        <f t="shared" si="1"/>
        <v>0</v>
      </c>
      <c r="I9" s="285">
        <f t="shared" si="1"/>
        <v>0</v>
      </c>
      <c r="J9" s="294">
        <f t="shared" si="2"/>
        <v>96.093401739881912</v>
      </c>
      <c r="K9" s="296"/>
      <c r="L9" s="296"/>
      <c r="M9" s="296"/>
      <c r="N9" s="296"/>
      <c r="O9" s="296"/>
      <c r="P9" s="296"/>
      <c r="Q9" s="281"/>
      <c r="R9" s="281"/>
      <c r="S9" s="218"/>
      <c r="T9" s="225">
        <v>1999</v>
      </c>
      <c r="U9" s="226" t="s">
        <v>145</v>
      </c>
      <c r="V9" s="225"/>
      <c r="W9" s="248">
        <v>913</v>
      </c>
      <c r="X9" s="249">
        <v>2546</v>
      </c>
      <c r="Y9" s="250">
        <v>358.6</v>
      </c>
      <c r="Z9" s="248">
        <v>363</v>
      </c>
      <c r="AA9" s="249">
        <v>1363</v>
      </c>
      <c r="AB9" s="248">
        <v>266</v>
      </c>
      <c r="AC9" s="225"/>
      <c r="AD9" s="248">
        <v>196</v>
      </c>
      <c r="AE9" s="248">
        <v>448</v>
      </c>
      <c r="AF9" s="248">
        <v>437</v>
      </c>
      <c r="AG9" s="225"/>
      <c r="AH9" s="248">
        <v>349</v>
      </c>
      <c r="AI9" s="248">
        <v>719</v>
      </c>
      <c r="AJ9" s="248">
        <v>485</v>
      </c>
      <c r="AK9" s="225"/>
      <c r="AL9" s="248">
        <v>5</v>
      </c>
      <c r="AM9" s="248">
        <v>16</v>
      </c>
      <c r="AN9" s="248">
        <v>287</v>
      </c>
      <c r="AO9" s="225">
        <v>0</v>
      </c>
      <c r="AP9" s="225">
        <v>0</v>
      </c>
      <c r="AQ9" s="225">
        <v>0</v>
      </c>
      <c r="AR9" s="225">
        <v>0</v>
      </c>
      <c r="AS9" s="225">
        <v>0</v>
      </c>
      <c r="AT9" s="225">
        <v>0</v>
      </c>
      <c r="AU9" s="225">
        <v>0</v>
      </c>
      <c r="AV9" s="225">
        <v>0</v>
      </c>
      <c r="AW9" s="225">
        <v>0</v>
      </c>
      <c r="AX9" s="225">
        <v>0</v>
      </c>
      <c r="AY9" s="225">
        <v>0</v>
      </c>
      <c r="AZ9" s="225">
        <v>0</v>
      </c>
      <c r="BA9" s="225">
        <v>0</v>
      </c>
      <c r="BB9" s="225">
        <v>0</v>
      </c>
      <c r="BC9" s="225">
        <v>0</v>
      </c>
      <c r="BD9" s="225">
        <v>0</v>
      </c>
      <c r="BE9" s="225">
        <v>0</v>
      </c>
      <c r="BF9" s="225">
        <v>0</v>
      </c>
      <c r="BG9" s="225"/>
      <c r="BH9" s="225"/>
      <c r="BI9" s="225"/>
    </row>
    <row r="10" spans="1:16384" ht="27.75" customHeight="1">
      <c r="A10" s="296">
        <f t="shared" si="3"/>
        <v>1999</v>
      </c>
      <c r="B10" s="137">
        <v>40713</v>
      </c>
      <c r="C10" s="285">
        <f t="shared" si="0"/>
        <v>6975.3424657534242</v>
      </c>
      <c r="D10" s="285">
        <f t="shared" si="1"/>
        <v>3734.2465753424658</v>
      </c>
      <c r="E10" s="285">
        <f t="shared" si="1"/>
        <v>1227.3972602739727</v>
      </c>
      <c r="F10" s="285">
        <f t="shared" si="1"/>
        <v>1969.8630136986301</v>
      </c>
      <c r="G10" s="285">
        <f t="shared" si="1"/>
        <v>43.835616438356162</v>
      </c>
      <c r="H10" s="285">
        <f t="shared" si="1"/>
        <v>0</v>
      </c>
      <c r="I10" s="285">
        <f>(AB36/365)*1000</f>
        <v>0</v>
      </c>
      <c r="J10" s="294">
        <f t="shared" si="2"/>
        <v>91.721233398238056</v>
      </c>
      <c r="K10" s="296"/>
      <c r="L10" s="296"/>
      <c r="M10" s="296"/>
      <c r="N10" s="296"/>
      <c r="O10" s="296"/>
      <c r="P10" s="296"/>
      <c r="Q10" s="281"/>
      <c r="R10" s="281"/>
      <c r="T10" s="225">
        <v>2000</v>
      </c>
      <c r="U10" s="226" t="s">
        <v>145</v>
      </c>
      <c r="V10" s="225"/>
      <c r="W10" s="246">
        <v>1291</v>
      </c>
      <c r="X10" s="246">
        <v>2570</v>
      </c>
      <c r="Y10" s="247">
        <v>502.33463035019452</v>
      </c>
      <c r="Z10" s="245">
        <v>545</v>
      </c>
      <c r="AA10" s="245">
        <v>1352</v>
      </c>
      <c r="AB10" s="247">
        <v>403.10650887573962</v>
      </c>
      <c r="AC10" s="225"/>
      <c r="AD10" s="245">
        <v>288</v>
      </c>
      <c r="AE10" s="245">
        <v>482</v>
      </c>
      <c r="AF10" s="247">
        <v>597.51037344398344</v>
      </c>
      <c r="AG10" s="225"/>
      <c r="AH10" s="245">
        <v>449</v>
      </c>
      <c r="AI10" s="245">
        <v>721</v>
      </c>
      <c r="AJ10" s="247">
        <v>622.74618585298197</v>
      </c>
      <c r="AK10" s="225"/>
      <c r="AL10" s="245">
        <v>9</v>
      </c>
      <c r="AM10" s="245">
        <v>15</v>
      </c>
      <c r="AN10" s="247">
        <v>600</v>
      </c>
      <c r="AO10" s="225">
        <v>0</v>
      </c>
      <c r="AP10" s="225">
        <v>0</v>
      </c>
      <c r="AQ10" s="225">
        <v>0</v>
      </c>
      <c r="AR10" s="225">
        <v>0</v>
      </c>
      <c r="AS10" s="225">
        <v>0</v>
      </c>
      <c r="AT10" s="225">
        <v>0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0</v>
      </c>
      <c r="BB10" s="225">
        <v>0</v>
      </c>
      <c r="BC10" s="225">
        <v>0</v>
      </c>
      <c r="BD10" s="225">
        <v>0</v>
      </c>
      <c r="BE10" s="225">
        <v>0</v>
      </c>
      <c r="BF10" s="225">
        <v>0</v>
      </c>
      <c r="BG10" s="225"/>
      <c r="BH10" s="225"/>
      <c r="BI10" s="225"/>
    </row>
    <row r="11" spans="1:16384" ht="27.75" customHeight="1">
      <c r="A11" s="296">
        <f t="shared" si="3"/>
        <v>2000</v>
      </c>
      <c r="B11" s="136">
        <v>40986</v>
      </c>
      <c r="C11" s="285">
        <f t="shared" si="0"/>
        <v>7041.0958904109593</v>
      </c>
      <c r="D11" s="285">
        <f t="shared" si="1"/>
        <v>3704.1095890410957</v>
      </c>
      <c r="E11" s="285">
        <f t="shared" si="1"/>
        <v>1320.5479452054794</v>
      </c>
      <c r="F11" s="285">
        <f t="shared" si="1"/>
        <v>1975.3424657534247</v>
      </c>
      <c r="G11" s="285">
        <f t="shared" si="1"/>
        <v>41.095890410958901</v>
      </c>
      <c r="H11" s="285">
        <f t="shared" si="1"/>
        <v>0</v>
      </c>
      <c r="I11" s="285">
        <f t="shared" si="1"/>
        <v>0</v>
      </c>
      <c r="J11" s="294">
        <f t="shared" si="2"/>
        <v>90.37499607283209</v>
      </c>
      <c r="K11" s="296"/>
      <c r="L11" s="296"/>
      <c r="M11" s="296"/>
      <c r="N11" s="296"/>
      <c r="O11" s="296"/>
      <c r="P11" s="296"/>
      <c r="Q11" s="281"/>
      <c r="R11" s="281"/>
      <c r="T11" s="225">
        <v>2001</v>
      </c>
      <c r="U11" s="226" t="s">
        <v>145</v>
      </c>
      <c r="V11" s="225"/>
      <c r="W11" s="246">
        <v>1337</v>
      </c>
      <c r="X11" s="246">
        <v>2618</v>
      </c>
      <c r="Y11" s="244">
        <v>510.69518716577545</v>
      </c>
      <c r="Z11" s="245">
        <v>567</v>
      </c>
      <c r="AA11" s="245">
        <v>1417</v>
      </c>
      <c r="AB11" s="244">
        <v>400.14114326040936</v>
      </c>
      <c r="AC11" s="225"/>
      <c r="AD11" s="245">
        <v>276</v>
      </c>
      <c r="AE11" s="245">
        <v>466</v>
      </c>
      <c r="AF11" s="244">
        <v>592.27467811158795</v>
      </c>
      <c r="AG11" s="225"/>
      <c r="AH11" s="245">
        <v>489</v>
      </c>
      <c r="AI11" s="245">
        <v>722</v>
      </c>
      <c r="AJ11" s="244">
        <v>677.2853185595568</v>
      </c>
      <c r="AK11" s="225"/>
      <c r="AL11" s="245">
        <v>5</v>
      </c>
      <c r="AM11" s="245">
        <v>13</v>
      </c>
      <c r="AN11" s="244">
        <v>384.61538461538464</v>
      </c>
      <c r="AO11" s="225">
        <v>0</v>
      </c>
      <c r="AP11" s="225">
        <v>0</v>
      </c>
      <c r="AQ11" s="225">
        <v>0</v>
      </c>
      <c r="AR11" s="225">
        <v>0</v>
      </c>
      <c r="AS11" s="225">
        <v>0</v>
      </c>
      <c r="AT11" s="225">
        <v>0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>
        <v>0</v>
      </c>
      <c r="BC11" s="225">
        <v>0</v>
      </c>
      <c r="BD11" s="225">
        <v>0</v>
      </c>
      <c r="BE11" s="225">
        <v>0</v>
      </c>
      <c r="BF11" s="225">
        <v>0</v>
      </c>
      <c r="BG11" s="225"/>
      <c r="BH11" s="225"/>
      <c r="BI11" s="225"/>
    </row>
    <row r="12" spans="1:16384" ht="27.75" customHeight="1">
      <c r="A12" s="296">
        <f t="shared" si="3"/>
        <v>2001</v>
      </c>
      <c r="B12" s="136">
        <v>39897</v>
      </c>
      <c r="C12" s="285">
        <f t="shared" si="0"/>
        <v>7172.6027397260277</v>
      </c>
      <c r="D12" s="285">
        <f t="shared" si="1"/>
        <v>3882.1917808219177</v>
      </c>
      <c r="E12" s="285">
        <f t="shared" si="1"/>
        <v>1276.7123287671234</v>
      </c>
      <c r="F12" s="285">
        <f t="shared" si="1"/>
        <v>1978.0821917808221</v>
      </c>
      <c r="G12" s="285">
        <f t="shared" si="1"/>
        <v>35.61643835616438</v>
      </c>
      <c r="H12" s="285">
        <f t="shared" si="1"/>
        <v>0</v>
      </c>
      <c r="I12" s="285">
        <f t="shared" si="1"/>
        <v>0</v>
      </c>
      <c r="J12" s="294">
        <f t="shared" si="2"/>
        <v>97.305355811763235</v>
      </c>
      <c r="K12" s="296"/>
      <c r="L12" s="296"/>
      <c r="M12" s="296"/>
      <c r="N12" s="296"/>
      <c r="O12" s="296"/>
      <c r="P12" s="296"/>
      <c r="Q12" s="281"/>
      <c r="R12" s="281"/>
      <c r="T12" s="225">
        <v>2002</v>
      </c>
      <c r="U12" s="226" t="s">
        <v>145</v>
      </c>
      <c r="V12" s="225"/>
      <c r="W12" s="242">
        <v>1422</v>
      </c>
      <c r="X12" s="242">
        <v>2594</v>
      </c>
      <c r="Y12" s="244">
        <v>548.18812644564377</v>
      </c>
      <c r="Z12" s="245">
        <v>603</v>
      </c>
      <c r="AA12" s="245">
        <v>1452</v>
      </c>
      <c r="AB12" s="244">
        <v>415.28925619834712</v>
      </c>
      <c r="AC12" s="225"/>
      <c r="AD12" s="245">
        <v>285</v>
      </c>
      <c r="AE12" s="245">
        <v>438</v>
      </c>
      <c r="AF12" s="244">
        <v>650.68493150684935</v>
      </c>
      <c r="AG12" s="225"/>
      <c r="AH12" s="245">
        <v>529</v>
      </c>
      <c r="AI12" s="245">
        <v>694</v>
      </c>
      <c r="AJ12" s="244">
        <v>762.24783861671472</v>
      </c>
      <c r="AK12" s="225"/>
      <c r="AL12" s="245">
        <v>5</v>
      </c>
      <c r="AM12" s="245">
        <v>10</v>
      </c>
      <c r="AN12" s="244">
        <v>500</v>
      </c>
      <c r="AO12" s="225">
        <v>0</v>
      </c>
      <c r="AP12" s="225">
        <v>0</v>
      </c>
      <c r="AQ12" s="225">
        <v>0</v>
      </c>
      <c r="AR12" s="225">
        <v>0</v>
      </c>
      <c r="AS12" s="225">
        <v>0</v>
      </c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>
        <v>0</v>
      </c>
      <c r="BC12" s="225">
        <v>0</v>
      </c>
      <c r="BD12" s="225">
        <v>0</v>
      </c>
      <c r="BE12" s="225">
        <v>0</v>
      </c>
      <c r="BF12" s="225">
        <v>0</v>
      </c>
      <c r="BG12" s="225"/>
      <c r="BH12" s="225"/>
      <c r="BI12" s="225"/>
    </row>
    <row r="13" spans="1:16384" ht="27.75" customHeight="1">
      <c r="A13" s="296">
        <f t="shared" si="3"/>
        <v>2002</v>
      </c>
      <c r="B13" s="136">
        <v>40634</v>
      </c>
      <c r="C13" s="285">
        <f t="shared" si="0"/>
        <v>7106.8493150684935</v>
      </c>
      <c r="D13" s="285">
        <f t="shared" si="1"/>
        <v>3978.0821917808221</v>
      </c>
      <c r="E13" s="285">
        <f t="shared" si="1"/>
        <v>1200</v>
      </c>
      <c r="F13" s="285">
        <f t="shared" si="1"/>
        <v>1901.3698630136987</v>
      </c>
      <c r="G13" s="285">
        <f t="shared" si="1"/>
        <v>27.397260273972602</v>
      </c>
      <c r="H13" s="285">
        <f t="shared" si="1"/>
        <v>0</v>
      </c>
      <c r="I13" s="285">
        <f t="shared" si="1"/>
        <v>0</v>
      </c>
      <c r="J13" s="294">
        <f t="shared" si="2"/>
        <v>97.90033449280952</v>
      </c>
      <c r="K13" s="296"/>
      <c r="L13" s="296"/>
      <c r="M13" s="296"/>
      <c r="N13" s="296"/>
      <c r="O13" s="296"/>
      <c r="P13" s="296"/>
      <c r="Q13" s="281"/>
      <c r="R13" s="281"/>
      <c r="T13" s="225">
        <v>2003</v>
      </c>
      <c r="U13" s="226" t="s">
        <v>145</v>
      </c>
      <c r="V13" s="225"/>
      <c r="W13" s="242">
        <v>1535</v>
      </c>
      <c r="X13" s="242">
        <v>2690</v>
      </c>
      <c r="Y13" s="243">
        <v>570.63197026022306</v>
      </c>
      <c r="Z13" s="242">
        <v>677</v>
      </c>
      <c r="AA13" s="242">
        <v>1533</v>
      </c>
      <c r="AB13" s="243">
        <v>441.61774298760599</v>
      </c>
      <c r="AC13" s="225"/>
      <c r="AD13" s="242">
        <v>312</v>
      </c>
      <c r="AE13" s="242">
        <v>453</v>
      </c>
      <c r="AF13" s="243">
        <v>688.74172185430461</v>
      </c>
      <c r="AG13" s="225"/>
      <c r="AH13" s="242">
        <v>542</v>
      </c>
      <c r="AI13" s="242">
        <v>694</v>
      </c>
      <c r="AJ13" s="243">
        <v>780.97982708933716</v>
      </c>
      <c r="AK13" s="225"/>
      <c r="AL13" s="242">
        <v>4</v>
      </c>
      <c r="AM13" s="242">
        <v>10</v>
      </c>
      <c r="AN13" s="243">
        <v>400</v>
      </c>
      <c r="AO13" s="225">
        <v>0</v>
      </c>
      <c r="AP13" s="225">
        <v>0</v>
      </c>
      <c r="AQ13" s="225">
        <v>0</v>
      </c>
      <c r="AR13" s="225">
        <v>0</v>
      </c>
      <c r="AS13" s="225">
        <v>0</v>
      </c>
      <c r="AT13" s="225">
        <v>0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>
        <v>0</v>
      </c>
      <c r="BC13" s="225">
        <v>0</v>
      </c>
      <c r="BD13" s="225">
        <v>0</v>
      </c>
      <c r="BE13" s="225">
        <v>0</v>
      </c>
      <c r="BF13" s="225">
        <v>0</v>
      </c>
      <c r="BG13" s="225"/>
      <c r="BH13" s="225"/>
      <c r="BI13" s="225"/>
    </row>
    <row r="14" spans="1:16384" ht="27.75" customHeight="1">
      <c r="A14" s="296">
        <f t="shared" si="3"/>
        <v>2003</v>
      </c>
      <c r="B14" s="136">
        <v>42514</v>
      </c>
      <c r="C14" s="285">
        <f t="shared" si="0"/>
        <v>7369.8630136986303</v>
      </c>
      <c r="D14" s="285">
        <f t="shared" si="1"/>
        <v>4200</v>
      </c>
      <c r="E14" s="285">
        <f t="shared" si="1"/>
        <v>1241.0958904109589</v>
      </c>
      <c r="F14" s="285">
        <f t="shared" si="1"/>
        <v>1901.3698630136987</v>
      </c>
      <c r="G14" s="285">
        <f t="shared" si="1"/>
        <v>27.397260273972602</v>
      </c>
      <c r="H14" s="285">
        <f t="shared" si="1"/>
        <v>0</v>
      </c>
      <c r="I14" s="285">
        <f t="shared" si="1"/>
        <v>0</v>
      </c>
      <c r="J14" s="294">
        <f t="shared" si="2"/>
        <v>98.790986498565175</v>
      </c>
      <c r="K14" s="296"/>
      <c r="L14" s="296"/>
      <c r="M14" s="296"/>
      <c r="N14" s="296"/>
      <c r="O14" s="296"/>
      <c r="P14" s="296"/>
      <c r="Q14" s="281"/>
      <c r="R14" s="281"/>
      <c r="T14" s="225">
        <v>2004</v>
      </c>
      <c r="U14" s="226" t="s">
        <v>145</v>
      </c>
      <c r="V14" s="225"/>
      <c r="W14" s="240">
        <v>1773</v>
      </c>
      <c r="X14" s="240">
        <v>3071</v>
      </c>
      <c r="Y14" s="241">
        <v>577.33637251709547</v>
      </c>
      <c r="Z14" s="240">
        <v>746</v>
      </c>
      <c r="AA14" s="240">
        <v>1743</v>
      </c>
      <c r="AB14" s="241">
        <v>427.99770510613882</v>
      </c>
      <c r="AC14" s="225"/>
      <c r="AD14" s="240">
        <v>320</v>
      </c>
      <c r="AE14" s="240">
        <v>463</v>
      </c>
      <c r="AF14" s="241">
        <v>691.14470842332605</v>
      </c>
      <c r="AG14" s="225"/>
      <c r="AH14" s="240">
        <v>704</v>
      </c>
      <c r="AI14" s="240">
        <v>857</v>
      </c>
      <c r="AJ14" s="241">
        <v>821.47024504084004</v>
      </c>
      <c r="AK14" s="225"/>
      <c r="AL14" s="240">
        <v>3</v>
      </c>
      <c r="AM14" s="240">
        <v>8</v>
      </c>
      <c r="AN14" s="241">
        <v>375</v>
      </c>
      <c r="AO14" s="225">
        <v>0</v>
      </c>
      <c r="AP14" s="225">
        <v>0</v>
      </c>
      <c r="AQ14" s="225">
        <v>0</v>
      </c>
      <c r="AR14" s="225">
        <v>0</v>
      </c>
      <c r="AS14" s="225">
        <v>0</v>
      </c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>
        <v>0</v>
      </c>
      <c r="BC14" s="225">
        <v>0</v>
      </c>
      <c r="BD14" s="225">
        <v>0</v>
      </c>
      <c r="BE14" s="225">
        <v>0</v>
      </c>
      <c r="BF14" s="225">
        <v>0</v>
      </c>
      <c r="BG14" s="225"/>
      <c r="BH14" s="225"/>
      <c r="BI14" s="225"/>
    </row>
    <row r="15" spans="1:16384" ht="27.75" customHeight="1">
      <c r="A15" s="296">
        <f t="shared" si="3"/>
        <v>2004</v>
      </c>
      <c r="B15" s="136">
        <v>43940</v>
      </c>
      <c r="C15" s="285">
        <f t="shared" si="0"/>
        <v>8413.6986301369852</v>
      </c>
      <c r="D15" s="285">
        <f t="shared" si="1"/>
        <v>4775.3424657534242</v>
      </c>
      <c r="E15" s="285">
        <f t="shared" si="1"/>
        <v>1268.4931506849316</v>
      </c>
      <c r="F15" s="285">
        <f t="shared" si="1"/>
        <v>2347.9452054794519</v>
      </c>
      <c r="G15" s="285">
        <f t="shared" si="1"/>
        <v>21.917808219178081</v>
      </c>
      <c r="H15" s="285">
        <f t="shared" si="1"/>
        <v>0</v>
      </c>
      <c r="I15" s="285">
        <f t="shared" si="1"/>
        <v>0</v>
      </c>
      <c r="J15" s="294">
        <f t="shared" si="2"/>
        <v>108.67870882461138</v>
      </c>
      <c r="K15" s="296"/>
      <c r="L15" s="296"/>
      <c r="M15" s="296"/>
      <c r="N15" s="296"/>
      <c r="O15" s="296"/>
      <c r="P15" s="296"/>
      <c r="Q15" s="281"/>
      <c r="R15" s="281"/>
      <c r="T15" s="225">
        <v>2005</v>
      </c>
      <c r="U15" s="226" t="s">
        <v>145</v>
      </c>
      <c r="V15" s="225"/>
      <c r="W15" s="239">
        <v>1852</v>
      </c>
      <c r="X15" s="239">
        <v>3224</v>
      </c>
      <c r="Y15" s="239">
        <v>574.44168734491313</v>
      </c>
      <c r="Z15" s="239">
        <v>741</v>
      </c>
      <c r="AA15" s="239">
        <v>1791</v>
      </c>
      <c r="AB15" s="239">
        <v>413.73534338358456</v>
      </c>
      <c r="AC15" s="225"/>
      <c r="AD15" s="239">
        <v>478</v>
      </c>
      <c r="AE15" s="239">
        <v>642</v>
      </c>
      <c r="AF15" s="239">
        <v>744.54828660436135</v>
      </c>
      <c r="AG15" s="225"/>
      <c r="AH15" s="239">
        <v>630</v>
      </c>
      <c r="AI15" s="239">
        <v>785</v>
      </c>
      <c r="AJ15" s="239">
        <v>802.54777070063699</v>
      </c>
      <c r="AK15" s="225"/>
      <c r="AL15" s="239">
        <v>3</v>
      </c>
      <c r="AM15" s="239">
        <v>6</v>
      </c>
      <c r="AN15" s="239">
        <v>500</v>
      </c>
      <c r="AO15" s="225">
        <v>0</v>
      </c>
      <c r="AP15" s="225">
        <v>0</v>
      </c>
      <c r="AQ15" s="225">
        <v>0</v>
      </c>
      <c r="AR15" s="225">
        <v>0</v>
      </c>
      <c r="AS15" s="225">
        <v>0</v>
      </c>
      <c r="AT15" s="225">
        <v>0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>
        <v>0</v>
      </c>
      <c r="BC15" s="225">
        <v>0</v>
      </c>
      <c r="BD15" s="225">
        <v>0</v>
      </c>
      <c r="BE15" s="225">
        <v>0</v>
      </c>
      <c r="BF15" s="225">
        <v>0</v>
      </c>
      <c r="BG15" s="225"/>
      <c r="BH15" s="225"/>
      <c r="BI15" s="225"/>
    </row>
    <row r="16" spans="1:16384" ht="27.75" customHeight="1">
      <c r="A16" s="296">
        <f t="shared" si="3"/>
        <v>2005</v>
      </c>
      <c r="B16" s="134">
        <v>46092</v>
      </c>
      <c r="C16" s="285">
        <f t="shared" si="0"/>
        <v>8832.8767123287689</v>
      </c>
      <c r="D16" s="285">
        <f t="shared" ref="D16:I16" si="4">(W42/365)*1000</f>
        <v>4906.8493150684935</v>
      </c>
      <c r="E16" s="285">
        <f t="shared" si="4"/>
        <v>1758.9041095890411</v>
      </c>
      <c r="F16" s="285">
        <f t="shared" si="4"/>
        <v>2150.6849315068494</v>
      </c>
      <c r="G16" s="285">
        <f t="shared" si="4"/>
        <v>16.43835616438356</v>
      </c>
      <c r="H16" s="285">
        <f t="shared" si="4"/>
        <v>0</v>
      </c>
      <c r="I16" s="285">
        <f t="shared" si="4"/>
        <v>0</v>
      </c>
      <c r="J16" s="294">
        <f t="shared" si="2"/>
        <v>106.45772184041685</v>
      </c>
      <c r="K16" s="296"/>
      <c r="L16" s="296"/>
      <c r="M16" s="296"/>
      <c r="N16" s="296"/>
      <c r="O16" s="296"/>
      <c r="P16" s="296"/>
      <c r="Q16" s="281"/>
      <c r="R16" s="281"/>
      <c r="T16" s="225">
        <v>2006</v>
      </c>
      <c r="U16" s="226" t="s">
        <v>145</v>
      </c>
      <c r="V16" s="233"/>
      <c r="W16" s="234">
        <v>2013751</v>
      </c>
      <c r="X16" s="234">
        <v>3500421</v>
      </c>
      <c r="Y16" s="235">
        <v>575.28822961580909</v>
      </c>
      <c r="Z16" s="234">
        <v>839924</v>
      </c>
      <c r="AA16" s="234">
        <v>1987530</v>
      </c>
      <c r="AB16" s="235">
        <v>422.59689161924598</v>
      </c>
      <c r="AC16" s="234">
        <v>300</v>
      </c>
      <c r="AD16" s="234">
        <v>533500</v>
      </c>
      <c r="AE16" s="234">
        <v>709701</v>
      </c>
      <c r="AF16" s="235">
        <v>751.72502222767048</v>
      </c>
      <c r="AG16" s="234">
        <v>440</v>
      </c>
      <c r="AH16" s="234">
        <v>637735</v>
      </c>
      <c r="AI16" s="236">
        <v>797153</v>
      </c>
      <c r="AJ16" s="235">
        <v>800.01580625049394</v>
      </c>
      <c r="AK16" s="234">
        <v>570</v>
      </c>
      <c r="AL16" s="234">
        <v>2592</v>
      </c>
      <c r="AM16" s="234">
        <v>6037</v>
      </c>
      <c r="AN16" s="235">
        <v>429.35232731489151</v>
      </c>
      <c r="AO16" s="225">
        <v>0</v>
      </c>
      <c r="AP16" s="225">
        <v>0</v>
      </c>
      <c r="AQ16" s="225">
        <v>0</v>
      </c>
      <c r="AR16" s="225">
        <v>0</v>
      </c>
      <c r="AS16" s="225">
        <v>0</v>
      </c>
      <c r="AT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>
        <v>0</v>
      </c>
      <c r="BC16" s="225">
        <v>0</v>
      </c>
      <c r="BD16" s="225">
        <v>0</v>
      </c>
      <c r="BE16" s="225">
        <v>0</v>
      </c>
      <c r="BF16" s="225">
        <v>0</v>
      </c>
      <c r="BG16" s="238">
        <v>1096</v>
      </c>
      <c r="BH16" s="237">
        <v>52.489801972245353</v>
      </c>
      <c r="BI16" s="275">
        <v>114.92797955324772</v>
      </c>
    </row>
    <row r="17" spans="1:61" ht="27.75" customHeight="1">
      <c r="A17" s="296">
        <f t="shared" si="3"/>
        <v>2006</v>
      </c>
      <c r="B17" s="151">
        <v>54057</v>
      </c>
      <c r="C17" s="285">
        <f t="shared" si="0"/>
        <v>9590</v>
      </c>
      <c r="D17" s="285">
        <f t="shared" ref="D17:I25" si="5">ROUND(W43/365,0)</f>
        <v>5445</v>
      </c>
      <c r="E17" s="285">
        <f t="shared" si="5"/>
        <v>1944</v>
      </c>
      <c r="F17" s="285">
        <f t="shared" si="5"/>
        <v>2184</v>
      </c>
      <c r="G17" s="285">
        <f t="shared" si="5"/>
        <v>17</v>
      </c>
      <c r="H17" s="285">
        <f t="shared" si="5"/>
        <v>0</v>
      </c>
      <c r="I17" s="285">
        <f t="shared" si="5"/>
        <v>0</v>
      </c>
      <c r="J17" s="294">
        <f t="shared" si="2"/>
        <v>100.72701037793439</v>
      </c>
      <c r="K17" s="296"/>
      <c r="L17" s="296"/>
      <c r="M17" s="296"/>
      <c r="N17" s="296"/>
      <c r="O17" s="296"/>
      <c r="P17" s="296"/>
      <c r="Q17" s="281"/>
      <c r="R17" s="281"/>
      <c r="T17" s="225">
        <v>2007</v>
      </c>
      <c r="U17" s="226" t="s">
        <v>145</v>
      </c>
      <c r="V17" s="225"/>
      <c r="W17" s="271">
        <v>3314266</v>
      </c>
      <c r="X17" s="271">
        <v>3890033</v>
      </c>
      <c r="Y17" s="272">
        <v>851.98917335662702</v>
      </c>
      <c r="Z17" s="271">
        <v>2133354</v>
      </c>
      <c r="AA17" s="271">
        <v>2352133</v>
      </c>
      <c r="AB17" s="272">
        <v>906.98697735204598</v>
      </c>
      <c r="AC17" s="273">
        <v>300</v>
      </c>
      <c r="AD17" s="271">
        <v>526551</v>
      </c>
      <c r="AE17" s="271">
        <v>701644</v>
      </c>
      <c r="AF17" s="272">
        <v>750.45322129170916</v>
      </c>
      <c r="AG17" s="273">
        <v>440</v>
      </c>
      <c r="AH17" s="271">
        <v>602231</v>
      </c>
      <c r="AI17" s="271">
        <v>773513</v>
      </c>
      <c r="AJ17" s="272">
        <v>778.56610037581788</v>
      </c>
      <c r="AK17" s="273">
        <v>570</v>
      </c>
      <c r="AL17" s="271">
        <v>52130</v>
      </c>
      <c r="AM17" s="271">
        <v>62743</v>
      </c>
      <c r="AN17" s="272">
        <v>830.84965653539041</v>
      </c>
      <c r="AO17" s="225">
        <v>0</v>
      </c>
      <c r="AP17" s="225">
        <v>0</v>
      </c>
      <c r="AQ17" s="225">
        <v>0</v>
      </c>
      <c r="AR17" s="225">
        <v>0</v>
      </c>
      <c r="AS17" s="225">
        <v>0</v>
      </c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>
        <v>0</v>
      </c>
      <c r="BC17" s="225">
        <v>0</v>
      </c>
      <c r="BD17" s="225">
        <v>0</v>
      </c>
      <c r="BE17" s="225">
        <v>0</v>
      </c>
      <c r="BF17" s="225">
        <v>0</v>
      </c>
      <c r="BG17" s="273">
        <v>1442.87</v>
      </c>
      <c r="BH17" s="274">
        <v>59.048228416740734</v>
      </c>
      <c r="BI17" s="274">
        <v>129.93910553696011</v>
      </c>
    </row>
    <row r="18" spans="1:61" ht="27.75" customHeight="1">
      <c r="A18" s="296">
        <f t="shared" si="3"/>
        <v>2007</v>
      </c>
      <c r="B18" s="150">
        <v>55513</v>
      </c>
      <c r="C18" s="285">
        <f t="shared" si="0"/>
        <v>10657</v>
      </c>
      <c r="D18" s="285">
        <f t="shared" si="5"/>
        <v>6444</v>
      </c>
      <c r="E18" s="285">
        <f t="shared" si="5"/>
        <v>1922</v>
      </c>
      <c r="F18" s="285">
        <f t="shared" si="5"/>
        <v>2119</v>
      </c>
      <c r="G18" s="285">
        <f t="shared" si="5"/>
        <v>172</v>
      </c>
      <c r="H18" s="285">
        <f t="shared" si="5"/>
        <v>0</v>
      </c>
      <c r="I18" s="285">
        <f t="shared" si="5"/>
        <v>0</v>
      </c>
      <c r="J18" s="294">
        <f t="shared" si="2"/>
        <v>116.08091798317511</v>
      </c>
      <c r="K18" s="296"/>
      <c r="L18" s="296"/>
      <c r="M18" s="296"/>
      <c r="N18" s="296"/>
      <c r="O18" s="296"/>
      <c r="P18" s="296"/>
      <c r="Q18" s="281"/>
      <c r="R18" s="281"/>
      <c r="T18" s="225">
        <v>2008</v>
      </c>
      <c r="U18" s="226" t="s">
        <v>145</v>
      </c>
      <c r="V18" s="270" t="s">
        <v>272</v>
      </c>
      <c r="W18" s="267">
        <v>2534838</v>
      </c>
      <c r="X18" s="267">
        <v>4133806</v>
      </c>
      <c r="Y18" s="259">
        <v>613.19713600493105</v>
      </c>
      <c r="Z18" s="264">
        <v>1222866</v>
      </c>
      <c r="AA18" s="264">
        <v>2612582</v>
      </c>
      <c r="AB18" s="259">
        <v>468.06798791387217</v>
      </c>
      <c r="AC18" s="264">
        <v>400</v>
      </c>
      <c r="AD18" s="264">
        <v>627171</v>
      </c>
      <c r="AE18" s="264">
        <v>730210</v>
      </c>
      <c r="AF18" s="259">
        <v>858.89127785157689</v>
      </c>
      <c r="AG18" s="264">
        <v>640</v>
      </c>
      <c r="AH18" s="264">
        <v>641810</v>
      </c>
      <c r="AI18" s="264">
        <v>745500</v>
      </c>
      <c r="AJ18" s="259">
        <v>860.91213950368876</v>
      </c>
      <c r="AK18" s="264">
        <v>640</v>
      </c>
      <c r="AL18" s="264">
        <v>42991</v>
      </c>
      <c r="AM18" s="264">
        <v>45514</v>
      </c>
      <c r="AN18" s="259">
        <v>944.56650700883245</v>
      </c>
      <c r="AO18" s="225">
        <v>0</v>
      </c>
      <c r="AP18" s="225">
        <v>0</v>
      </c>
      <c r="AQ18" s="225">
        <v>0</v>
      </c>
      <c r="AR18" s="225">
        <v>0</v>
      </c>
      <c r="AS18" s="225">
        <v>0</v>
      </c>
      <c r="AT18" s="225">
        <v>0</v>
      </c>
      <c r="AU18" s="225">
        <v>0</v>
      </c>
      <c r="AV18" s="225">
        <v>0</v>
      </c>
      <c r="AW18" s="225">
        <v>0</v>
      </c>
      <c r="AX18" s="225">
        <v>0</v>
      </c>
      <c r="AY18" s="225">
        <v>0</v>
      </c>
      <c r="AZ18" s="225">
        <v>0</v>
      </c>
      <c r="BA18" s="225">
        <v>0</v>
      </c>
      <c r="BB18" s="225">
        <v>0</v>
      </c>
      <c r="BC18" s="225">
        <v>0</v>
      </c>
      <c r="BD18" s="225">
        <v>0</v>
      </c>
      <c r="BE18" s="225">
        <v>0</v>
      </c>
      <c r="BF18" s="225">
        <v>0</v>
      </c>
      <c r="BG18" s="268">
        <v>1442.87</v>
      </c>
      <c r="BH18" s="259">
        <v>42.498432707377042</v>
      </c>
      <c r="BI18" s="259">
        <v>135.87258614649667</v>
      </c>
    </row>
    <row r="19" spans="1:61" ht="27.75" customHeight="1">
      <c r="A19" s="296">
        <f t="shared" si="3"/>
        <v>2008</v>
      </c>
      <c r="B19" s="149">
        <v>52536</v>
      </c>
      <c r="C19" s="285">
        <f t="shared" si="0"/>
        <v>11326</v>
      </c>
      <c r="D19" s="285">
        <f t="shared" si="5"/>
        <v>7158</v>
      </c>
      <c r="E19" s="285">
        <f t="shared" si="5"/>
        <v>2001</v>
      </c>
      <c r="F19" s="285">
        <f t="shared" si="5"/>
        <v>2042</v>
      </c>
      <c r="G19" s="285">
        <f t="shared" si="5"/>
        <v>125</v>
      </c>
      <c r="H19" s="285">
        <f t="shared" si="5"/>
        <v>0</v>
      </c>
      <c r="I19" s="285">
        <f t="shared" si="5"/>
        <v>0</v>
      </c>
      <c r="J19" s="294">
        <f t="shared" si="2"/>
        <v>136.2494289629968</v>
      </c>
      <c r="K19" s="296"/>
      <c r="L19" s="296"/>
      <c r="M19" s="296"/>
      <c r="N19" s="296"/>
      <c r="O19" s="296"/>
      <c r="P19" s="296"/>
      <c r="Q19" s="281"/>
      <c r="R19" s="281"/>
      <c r="T19" s="225">
        <v>2009</v>
      </c>
      <c r="U19" s="226" t="s">
        <v>145</v>
      </c>
      <c r="V19" s="269"/>
      <c r="W19" s="267">
        <v>2739579</v>
      </c>
      <c r="X19" s="267">
        <v>4418738</v>
      </c>
      <c r="Y19" s="259">
        <v>619.99127352651362</v>
      </c>
      <c r="Z19" s="264">
        <v>1343102</v>
      </c>
      <c r="AA19" s="264">
        <v>2862574</v>
      </c>
      <c r="AB19" s="259">
        <v>469.19380948754514</v>
      </c>
      <c r="AC19" s="264">
        <v>400</v>
      </c>
      <c r="AD19" s="264">
        <v>0</v>
      </c>
      <c r="AE19" s="264">
        <v>0</v>
      </c>
      <c r="AF19" s="259" t="e">
        <v>#DIV/0!</v>
      </c>
      <c r="AG19" s="264">
        <v>0</v>
      </c>
      <c r="AH19" s="264">
        <v>1369761</v>
      </c>
      <c r="AI19" s="264">
        <v>1526991</v>
      </c>
      <c r="AJ19" s="259">
        <v>897.03279194179925</v>
      </c>
      <c r="AK19" s="264">
        <v>640</v>
      </c>
      <c r="AL19" s="264">
        <v>26716</v>
      </c>
      <c r="AM19" s="264">
        <v>29173</v>
      </c>
      <c r="AN19" s="259">
        <v>915.77828814314603</v>
      </c>
      <c r="AO19" s="225">
        <v>0</v>
      </c>
      <c r="AP19" s="225">
        <v>0</v>
      </c>
      <c r="AQ19" s="225">
        <v>0</v>
      </c>
      <c r="AR19" s="225">
        <v>0</v>
      </c>
      <c r="AS19" s="225">
        <v>0</v>
      </c>
      <c r="AT19" s="225">
        <v>0</v>
      </c>
      <c r="AU19" s="225">
        <v>0</v>
      </c>
      <c r="AV19" s="225">
        <v>0</v>
      </c>
      <c r="AW19" s="225">
        <v>0</v>
      </c>
      <c r="AX19" s="225">
        <v>0</v>
      </c>
      <c r="AY19" s="225">
        <v>0</v>
      </c>
      <c r="AZ19" s="225">
        <v>0</v>
      </c>
      <c r="BA19" s="225">
        <v>0</v>
      </c>
      <c r="BB19" s="225">
        <v>0</v>
      </c>
      <c r="BC19" s="225">
        <v>0</v>
      </c>
      <c r="BD19" s="225">
        <v>0</v>
      </c>
      <c r="BE19" s="225">
        <v>0</v>
      </c>
      <c r="BF19" s="225">
        <v>0</v>
      </c>
      <c r="BG19" s="268">
        <v>1442.9</v>
      </c>
      <c r="BH19" s="259">
        <v>42.968415935027629</v>
      </c>
      <c r="BI19" s="259">
        <v>149.50091486972084</v>
      </c>
    </row>
    <row r="20" spans="1:61" ht="27.75" customHeight="1">
      <c r="A20" s="296">
        <f t="shared" si="3"/>
        <v>2009</v>
      </c>
      <c r="B20" s="148">
        <v>52459</v>
      </c>
      <c r="C20" s="285">
        <f t="shared" si="0"/>
        <v>12107</v>
      </c>
      <c r="D20" s="285">
        <f t="shared" si="5"/>
        <v>7843</v>
      </c>
      <c r="E20" s="285">
        <f t="shared" si="5"/>
        <v>0</v>
      </c>
      <c r="F20" s="285">
        <f t="shared" si="5"/>
        <v>4184</v>
      </c>
      <c r="G20" s="285">
        <f t="shared" si="5"/>
        <v>80</v>
      </c>
      <c r="H20" s="285">
        <f t="shared" si="5"/>
        <v>0</v>
      </c>
      <c r="I20" s="285">
        <f t="shared" si="5"/>
        <v>0</v>
      </c>
      <c r="J20" s="294">
        <f t="shared" si="2"/>
        <v>149.50723422101069</v>
      </c>
      <c r="K20" s="296"/>
      <c r="L20" s="296"/>
      <c r="M20" s="296"/>
      <c r="N20" s="296"/>
      <c r="O20" s="296"/>
      <c r="P20" s="296"/>
      <c r="Q20" s="281"/>
      <c r="R20" s="281"/>
      <c r="T20" s="225">
        <v>2010</v>
      </c>
      <c r="U20" s="226" t="s">
        <v>145</v>
      </c>
      <c r="V20" s="266"/>
      <c r="W20" s="267">
        <v>2776280</v>
      </c>
      <c r="X20" s="267">
        <v>4681418</v>
      </c>
      <c r="Y20" s="259">
        <v>593.04253540273476</v>
      </c>
      <c r="Z20" s="264">
        <v>1405288</v>
      </c>
      <c r="AA20" s="264">
        <v>2984771</v>
      </c>
      <c r="AB20" s="259">
        <v>470.81936939215774</v>
      </c>
      <c r="AC20" s="264">
        <v>400</v>
      </c>
      <c r="AD20" s="264">
        <v>0</v>
      </c>
      <c r="AE20" s="264">
        <v>0</v>
      </c>
      <c r="AF20" s="259" t="e">
        <v>#DIV/0!</v>
      </c>
      <c r="AG20" s="264">
        <v>0</v>
      </c>
      <c r="AH20" s="264">
        <v>1351423</v>
      </c>
      <c r="AI20" s="264">
        <v>1674564</v>
      </c>
      <c r="AJ20" s="259">
        <v>807.02977013718203</v>
      </c>
      <c r="AK20" s="264">
        <v>640</v>
      </c>
      <c r="AL20" s="264">
        <v>19569</v>
      </c>
      <c r="AM20" s="264">
        <v>22083</v>
      </c>
      <c r="AN20" s="259">
        <v>886.15677217769326</v>
      </c>
      <c r="AO20" s="225">
        <v>0</v>
      </c>
      <c r="AP20" s="225">
        <v>0</v>
      </c>
      <c r="AQ20" s="225">
        <v>0</v>
      </c>
      <c r="AR20" s="225">
        <v>0</v>
      </c>
      <c r="AS20" s="225">
        <v>0</v>
      </c>
      <c r="AT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>
        <v>0</v>
      </c>
      <c r="BC20" s="225">
        <v>0</v>
      </c>
      <c r="BD20" s="225">
        <v>0</v>
      </c>
      <c r="BE20" s="225">
        <v>0</v>
      </c>
      <c r="BF20" s="225">
        <v>0</v>
      </c>
      <c r="BG20" s="268">
        <v>1442.9</v>
      </c>
      <c r="BH20" s="259">
        <v>41.100737085226605</v>
      </c>
      <c r="BI20" s="259">
        <v>148.00287400493281</v>
      </c>
    </row>
    <row r="21" spans="1:61" ht="27.75" customHeight="1">
      <c r="A21" s="296">
        <f t="shared" si="3"/>
        <v>2010</v>
      </c>
      <c r="B21" s="148">
        <v>55252</v>
      </c>
      <c r="C21" s="285">
        <f t="shared" si="0"/>
        <v>12826</v>
      </c>
      <c r="D21" s="285">
        <f t="shared" si="5"/>
        <v>8177</v>
      </c>
      <c r="E21" s="285">
        <f t="shared" si="5"/>
        <v>0</v>
      </c>
      <c r="F21" s="285">
        <f t="shared" si="5"/>
        <v>4588</v>
      </c>
      <c r="G21" s="285">
        <f t="shared" si="5"/>
        <v>61</v>
      </c>
      <c r="H21" s="285">
        <f t="shared" si="5"/>
        <v>0</v>
      </c>
      <c r="I21" s="285">
        <f t="shared" si="5"/>
        <v>0</v>
      </c>
      <c r="J21" s="294">
        <f t="shared" si="2"/>
        <v>147.99464272786506</v>
      </c>
      <c r="K21" s="296"/>
      <c r="L21" s="296"/>
      <c r="M21" s="296"/>
      <c r="N21" s="296"/>
      <c r="O21" s="296"/>
      <c r="P21" s="296"/>
      <c r="Q21" s="281"/>
      <c r="R21" s="281"/>
      <c r="T21" s="225">
        <v>2011</v>
      </c>
      <c r="U21" s="226" t="s">
        <v>145</v>
      </c>
      <c r="V21" s="263"/>
      <c r="W21" s="258">
        <v>3311234</v>
      </c>
      <c r="X21" s="258">
        <v>5253336</v>
      </c>
      <c r="Y21" s="258">
        <v>630.31072065445653</v>
      </c>
      <c r="Z21" s="264">
        <v>1513815</v>
      </c>
      <c r="AA21" s="264">
        <v>3323639</v>
      </c>
      <c r="AB21" s="265">
        <v>455.46914090248669</v>
      </c>
      <c r="AC21" s="264">
        <v>400</v>
      </c>
      <c r="AD21" s="264">
        <v>0</v>
      </c>
      <c r="AE21" s="264">
        <v>0</v>
      </c>
      <c r="AF21" s="265" t="s">
        <v>211</v>
      </c>
      <c r="AG21" s="264">
        <v>0</v>
      </c>
      <c r="AH21" s="264">
        <v>1788785</v>
      </c>
      <c r="AI21" s="264">
        <v>1917053</v>
      </c>
      <c r="AJ21" s="265">
        <v>933.09105173409398</v>
      </c>
      <c r="AK21" s="264">
        <v>640</v>
      </c>
      <c r="AL21" s="264">
        <v>8634</v>
      </c>
      <c r="AM21" s="264">
        <v>12644</v>
      </c>
      <c r="AN21" s="265">
        <v>682.85352736475795</v>
      </c>
      <c r="AO21" s="225">
        <v>0</v>
      </c>
      <c r="AP21" s="225">
        <v>0</v>
      </c>
      <c r="AQ21" s="225">
        <v>0</v>
      </c>
      <c r="AR21" s="225">
        <v>0</v>
      </c>
      <c r="AS21" s="225">
        <v>0</v>
      </c>
      <c r="AT21" s="225">
        <v>0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>
        <v>0</v>
      </c>
      <c r="BC21" s="225">
        <v>0</v>
      </c>
      <c r="BD21" s="225">
        <v>0</v>
      </c>
      <c r="BE21" s="225">
        <v>0</v>
      </c>
      <c r="BF21" s="225">
        <v>0</v>
      </c>
      <c r="BG21" s="264">
        <v>1442.9</v>
      </c>
      <c r="BH21" s="258">
        <v>43.683603898707915</v>
      </c>
      <c r="BI21" s="258">
        <v>153.41870291261779</v>
      </c>
    </row>
    <row r="22" spans="1:61" ht="27.75" customHeight="1">
      <c r="A22" s="296">
        <f t="shared" si="3"/>
        <v>2011</v>
      </c>
      <c r="B22" s="148">
        <v>59353</v>
      </c>
      <c r="C22" s="285">
        <f t="shared" si="0"/>
        <v>14393</v>
      </c>
      <c r="D22" s="285">
        <f t="shared" si="5"/>
        <v>9106</v>
      </c>
      <c r="E22" s="285">
        <f t="shared" si="5"/>
        <v>0</v>
      </c>
      <c r="F22" s="285">
        <f t="shared" si="5"/>
        <v>5252</v>
      </c>
      <c r="G22" s="285">
        <f t="shared" si="5"/>
        <v>35</v>
      </c>
      <c r="H22" s="285">
        <f t="shared" si="5"/>
        <v>0</v>
      </c>
      <c r="I22" s="285">
        <f t="shared" si="5"/>
        <v>0</v>
      </c>
      <c r="J22" s="294">
        <f t="shared" si="2"/>
        <v>153.42105706535474</v>
      </c>
      <c r="K22" s="296"/>
      <c r="L22" s="296"/>
      <c r="M22" s="296"/>
      <c r="N22" s="296"/>
      <c r="O22" s="296"/>
      <c r="P22" s="296"/>
      <c r="Q22" s="281"/>
      <c r="R22" s="281"/>
      <c r="T22" s="225">
        <v>2012</v>
      </c>
      <c r="U22" s="226" t="s">
        <v>145</v>
      </c>
      <c r="V22" s="257"/>
      <c r="W22" s="258">
        <v>3568382</v>
      </c>
      <c r="X22" s="258">
        <v>6322459</v>
      </c>
      <c r="Y22" s="259">
        <v>564.39780787823224</v>
      </c>
      <c r="Z22" s="260">
        <v>1721103</v>
      </c>
      <c r="AA22" s="260">
        <v>4298147</v>
      </c>
      <c r="AB22" s="259">
        <v>400.42906861957027</v>
      </c>
      <c r="AC22" s="260">
        <v>400</v>
      </c>
      <c r="AD22" s="260">
        <v>0</v>
      </c>
      <c r="AE22" s="260">
        <v>0</v>
      </c>
      <c r="AF22" s="259" t="s">
        <v>210</v>
      </c>
      <c r="AG22" s="260">
        <v>0</v>
      </c>
      <c r="AH22" s="260">
        <v>1833107</v>
      </c>
      <c r="AI22" s="260">
        <v>2007107</v>
      </c>
      <c r="AJ22" s="259">
        <v>913.30805980946707</v>
      </c>
      <c r="AK22" s="260">
        <v>640</v>
      </c>
      <c r="AL22" s="260">
        <v>14172</v>
      </c>
      <c r="AM22" s="260">
        <v>17205</v>
      </c>
      <c r="AN22" s="259">
        <v>823.71403661726242</v>
      </c>
      <c r="AO22" s="225">
        <v>0</v>
      </c>
      <c r="AP22" s="225">
        <v>0</v>
      </c>
      <c r="AQ22" s="225">
        <v>0</v>
      </c>
      <c r="AR22" s="225">
        <v>0</v>
      </c>
      <c r="AS22" s="225">
        <v>0</v>
      </c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>
        <v>0</v>
      </c>
      <c r="BC22" s="225">
        <v>0</v>
      </c>
      <c r="BD22" s="225">
        <v>0</v>
      </c>
      <c r="BE22" s="225">
        <v>0</v>
      </c>
      <c r="BF22" s="225">
        <v>0</v>
      </c>
      <c r="BG22" s="261">
        <v>1637.96</v>
      </c>
      <c r="BH22" s="262">
        <v>34.457362077110076</v>
      </c>
      <c r="BI22" s="262">
        <v>174.44142300695719</v>
      </c>
    </row>
    <row r="23" spans="1:61" ht="27.75" customHeight="1">
      <c r="A23" s="296">
        <f t="shared" si="3"/>
        <v>2012</v>
      </c>
      <c r="B23" s="148">
        <v>67321</v>
      </c>
      <c r="C23" s="285">
        <f t="shared" si="0"/>
        <v>17322</v>
      </c>
      <c r="D23" s="285">
        <f t="shared" si="5"/>
        <v>11776</v>
      </c>
      <c r="E23" s="285">
        <f t="shared" si="5"/>
        <v>0</v>
      </c>
      <c r="F23" s="285">
        <f t="shared" si="5"/>
        <v>5499</v>
      </c>
      <c r="G23" s="285">
        <f t="shared" si="5"/>
        <v>47</v>
      </c>
      <c r="H23" s="285">
        <f t="shared" si="5"/>
        <v>0</v>
      </c>
      <c r="I23" s="285">
        <f t="shared" si="5"/>
        <v>0</v>
      </c>
      <c r="J23" s="294">
        <f t="shared" si="2"/>
        <v>174.92312948411342</v>
      </c>
      <c r="K23" s="296"/>
      <c r="L23" s="296"/>
      <c r="M23" s="296"/>
      <c r="N23" s="296"/>
      <c r="O23" s="296"/>
      <c r="P23" s="296"/>
      <c r="Q23" s="281"/>
      <c r="R23" s="281"/>
      <c r="T23" s="230">
        <v>2013</v>
      </c>
      <c r="U23" s="226" t="s">
        <v>145</v>
      </c>
      <c r="V23" s="227"/>
      <c r="W23" s="228">
        <v>4290275</v>
      </c>
      <c r="X23" s="228">
        <v>6686097</v>
      </c>
      <c r="Y23" s="228">
        <v>641.67106758995567</v>
      </c>
      <c r="Z23" s="227">
        <v>2202147</v>
      </c>
      <c r="AA23" s="227">
        <v>4452128</v>
      </c>
      <c r="AB23" s="231">
        <v>494.62796217898494</v>
      </c>
      <c r="AC23" s="227">
        <v>400</v>
      </c>
      <c r="AD23" s="227">
        <v>0</v>
      </c>
      <c r="AE23" s="227">
        <v>0</v>
      </c>
      <c r="AF23" s="231" t="s">
        <v>273</v>
      </c>
      <c r="AG23" s="227">
        <v>0</v>
      </c>
      <c r="AH23" s="227">
        <v>2051186</v>
      </c>
      <c r="AI23" s="227">
        <v>2195356</v>
      </c>
      <c r="AJ23" s="231">
        <v>934.32955748407096</v>
      </c>
      <c r="AK23" s="227">
        <v>640</v>
      </c>
      <c r="AL23" s="227">
        <v>36942</v>
      </c>
      <c r="AM23" s="227">
        <v>38613</v>
      </c>
      <c r="AN23" s="231">
        <v>956.72441923704457</v>
      </c>
      <c r="AO23" s="225">
        <v>0</v>
      </c>
      <c r="AP23" s="225">
        <v>0</v>
      </c>
      <c r="AQ23" s="225">
        <v>0</v>
      </c>
      <c r="AR23" s="225">
        <v>0</v>
      </c>
      <c r="AS23" s="225">
        <v>0</v>
      </c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>
        <v>0</v>
      </c>
      <c r="BC23" s="225">
        <v>0</v>
      </c>
      <c r="BD23" s="225">
        <v>0</v>
      </c>
      <c r="BE23" s="225">
        <v>0</v>
      </c>
      <c r="BF23" s="225">
        <v>0</v>
      </c>
      <c r="BG23" s="227">
        <v>1785.15</v>
      </c>
      <c r="BH23" s="232">
        <v>35.944938385567355</v>
      </c>
      <c r="BI23" s="232">
        <v>163.28359292795523</v>
      </c>
    </row>
    <row r="24" spans="1:61" ht="27.75" customHeight="1">
      <c r="A24" s="296">
        <f t="shared" si="3"/>
        <v>2013</v>
      </c>
      <c r="B24" s="147">
        <v>74702</v>
      </c>
      <c r="C24" s="285">
        <f t="shared" si="0"/>
        <v>18319</v>
      </c>
      <c r="D24" s="285">
        <f t="shared" si="5"/>
        <v>12198</v>
      </c>
      <c r="E24" s="285">
        <f t="shared" si="5"/>
        <v>0</v>
      </c>
      <c r="F24" s="285">
        <f t="shared" si="5"/>
        <v>6015</v>
      </c>
      <c r="G24" s="285">
        <f t="shared" si="5"/>
        <v>106</v>
      </c>
      <c r="H24" s="285">
        <f t="shared" si="5"/>
        <v>0</v>
      </c>
      <c r="I24" s="285">
        <f t="shared" si="5"/>
        <v>0</v>
      </c>
      <c r="J24" s="294">
        <f t="shared" si="2"/>
        <v>163.28880083531899</v>
      </c>
      <c r="K24" s="296"/>
      <c r="L24" s="296"/>
      <c r="M24" s="296"/>
      <c r="N24" s="296"/>
      <c r="O24" s="296"/>
      <c r="P24" s="296"/>
      <c r="Q24" s="281"/>
      <c r="R24" s="281"/>
      <c r="T24" s="225">
        <v>2014</v>
      </c>
      <c r="U24" s="226" t="s">
        <v>145</v>
      </c>
      <c r="V24" s="227"/>
      <c r="W24" s="228">
        <v>4412170</v>
      </c>
      <c r="X24" s="228">
        <v>6926560</v>
      </c>
      <c r="Y24" s="229">
        <v>636.99296620544681</v>
      </c>
      <c r="Z24" s="227">
        <v>2302985</v>
      </c>
      <c r="AA24" s="227">
        <v>4698543</v>
      </c>
      <c r="AB24" s="229">
        <v>490.14875462457189</v>
      </c>
      <c r="AC24" s="227">
        <v>400</v>
      </c>
      <c r="AD24" s="227">
        <v>0</v>
      </c>
      <c r="AE24" s="227">
        <v>0</v>
      </c>
      <c r="AF24" s="229" t="s">
        <v>211</v>
      </c>
      <c r="AG24" s="227">
        <v>0</v>
      </c>
      <c r="AH24" s="227">
        <v>2077894</v>
      </c>
      <c r="AI24" s="227">
        <v>2194546</v>
      </c>
      <c r="AJ24" s="229">
        <v>946.84458653407125</v>
      </c>
      <c r="AK24" s="227">
        <v>640</v>
      </c>
      <c r="AL24" s="227">
        <v>31291</v>
      </c>
      <c r="AM24" s="227">
        <v>33471</v>
      </c>
      <c r="AN24" s="229">
        <v>934.86899106689373</v>
      </c>
      <c r="AO24" s="225">
        <v>0</v>
      </c>
      <c r="AP24" s="225">
        <v>0</v>
      </c>
      <c r="AQ24" s="225">
        <v>0</v>
      </c>
      <c r="AR24" s="225">
        <v>0</v>
      </c>
      <c r="AS24" s="225">
        <v>0</v>
      </c>
      <c r="AT24" s="225">
        <v>0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0</v>
      </c>
      <c r="BB24" s="225">
        <v>0</v>
      </c>
      <c r="BC24" s="225">
        <v>0</v>
      </c>
      <c r="BD24" s="225">
        <v>0</v>
      </c>
      <c r="BE24" s="225">
        <v>0</v>
      </c>
      <c r="BF24" s="225">
        <v>0</v>
      </c>
      <c r="BG24" s="227">
        <v>1744.1</v>
      </c>
      <c r="BH24" s="229">
        <v>36.522731850550244</v>
      </c>
      <c r="BI24" s="229">
        <v>164.0610293762054</v>
      </c>
    </row>
    <row r="25" spans="1:61" ht="27.75" customHeight="1">
      <c r="A25" s="296">
        <f t="shared" si="3"/>
        <v>2014</v>
      </c>
      <c r="B25" s="147">
        <v>78463</v>
      </c>
      <c r="C25" s="285">
        <f t="shared" si="0"/>
        <v>18977</v>
      </c>
      <c r="D25" s="285">
        <f t="shared" si="5"/>
        <v>12873</v>
      </c>
      <c r="E25" s="285">
        <f t="shared" si="5"/>
        <v>0</v>
      </c>
      <c r="F25" s="285">
        <f t="shared" si="5"/>
        <v>6012</v>
      </c>
      <c r="G25" s="285">
        <f t="shared" si="5"/>
        <v>92</v>
      </c>
      <c r="H25" s="285">
        <f t="shared" si="5"/>
        <v>0</v>
      </c>
      <c r="I25" s="285">
        <f t="shared" si="5"/>
        <v>0</v>
      </c>
      <c r="J25" s="294">
        <f t="shared" si="2"/>
        <v>164.06459095369792</v>
      </c>
      <c r="K25" s="296"/>
      <c r="L25" s="296"/>
      <c r="M25" s="296"/>
      <c r="N25" s="296"/>
      <c r="O25" s="296"/>
      <c r="P25" s="296"/>
      <c r="Q25" s="296"/>
      <c r="R25" s="296"/>
    </row>
    <row r="26" spans="1:61" ht="27.75" customHeight="1">
      <c r="A26" s="296">
        <f t="shared" si="3"/>
        <v>2015</v>
      </c>
      <c r="B26" s="133">
        <v>81475</v>
      </c>
      <c r="C26" s="285">
        <f t="shared" si="0"/>
        <v>18977</v>
      </c>
      <c r="D26" s="285">
        <f t="shared" ref="D26:I26" si="6">ROUND(W52/365,0)</f>
        <v>12873</v>
      </c>
      <c r="E26" s="285">
        <f t="shared" si="6"/>
        <v>0</v>
      </c>
      <c r="F26" s="285">
        <f t="shared" si="6"/>
        <v>6012</v>
      </c>
      <c r="G26" s="285">
        <f t="shared" si="6"/>
        <v>92</v>
      </c>
      <c r="H26" s="285">
        <f t="shared" si="6"/>
        <v>0</v>
      </c>
      <c r="I26" s="285">
        <f t="shared" si="6"/>
        <v>0</v>
      </c>
      <c r="J26" s="294">
        <f t="shared" si="2"/>
        <v>157.9993863148205</v>
      </c>
      <c r="K26" s="296"/>
      <c r="L26" s="296"/>
      <c r="M26" s="296"/>
      <c r="N26" s="296"/>
      <c r="O26" s="296"/>
      <c r="P26" s="296"/>
      <c r="Q26" s="296"/>
      <c r="R26" s="296"/>
    </row>
    <row r="28" spans="1:61"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</row>
    <row r="29" spans="1:61"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</row>
    <row r="30" spans="1:61"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H30" s="735" t="s">
        <v>0</v>
      </c>
      <c r="AI30" s="735"/>
      <c r="AJ30" s="735" t="s">
        <v>1</v>
      </c>
      <c r="AK30" s="735" t="s">
        <v>2</v>
      </c>
      <c r="AL30" s="737" t="s">
        <v>3</v>
      </c>
      <c r="AM30" s="735" t="s">
        <v>4</v>
      </c>
      <c r="AN30" s="735" t="s">
        <v>5</v>
      </c>
      <c r="AO30" s="730" t="s">
        <v>6</v>
      </c>
      <c r="AP30" s="730" t="s">
        <v>7</v>
      </c>
      <c r="AQ30" s="730"/>
      <c r="AR30" s="730"/>
      <c r="AS30" s="730"/>
      <c r="AT30" s="730"/>
      <c r="AU30" s="730"/>
      <c r="AV30" s="730"/>
      <c r="AW30" s="730"/>
      <c r="AX30" s="730" t="s">
        <v>8</v>
      </c>
      <c r="AY30" s="730"/>
      <c r="AZ30" s="730"/>
      <c r="BA30" s="730"/>
      <c r="BB30" s="730"/>
      <c r="BC30" s="730"/>
      <c r="BD30" s="730"/>
      <c r="BE30" s="730"/>
      <c r="BF30" s="730"/>
    </row>
    <row r="31" spans="1:61" ht="24">
      <c r="K31" s="277"/>
      <c r="L31" s="277"/>
      <c r="M31" s="277"/>
      <c r="N31" s="277"/>
      <c r="O31" s="277"/>
      <c r="P31" s="277"/>
      <c r="Q31" s="277"/>
      <c r="R31" s="277"/>
      <c r="S31" s="277"/>
      <c r="T31" s="702" t="s">
        <v>275</v>
      </c>
      <c r="U31" s="702" t="s">
        <v>77</v>
      </c>
      <c r="V31" s="702" t="s">
        <v>277</v>
      </c>
      <c r="W31" s="702" t="s">
        <v>278</v>
      </c>
      <c r="X31" s="702" t="s">
        <v>279</v>
      </c>
      <c r="Y31" s="702" t="s">
        <v>280</v>
      </c>
      <c r="Z31" s="720" t="s">
        <v>283</v>
      </c>
      <c r="AA31" s="721"/>
      <c r="AB31" s="702" t="s">
        <v>18</v>
      </c>
      <c r="AC31" s="702" t="s">
        <v>217</v>
      </c>
      <c r="AD31" s="702" t="s">
        <v>218</v>
      </c>
      <c r="AE31" s="702" t="s">
        <v>219</v>
      </c>
      <c r="AH31" s="735"/>
      <c r="AI31" s="735"/>
      <c r="AJ31" s="735"/>
      <c r="AK31" s="735"/>
      <c r="AL31" s="737"/>
      <c r="AM31" s="735"/>
      <c r="AN31" s="735"/>
      <c r="AO31" s="730"/>
      <c r="AP31" s="730" t="s">
        <v>14</v>
      </c>
      <c r="AQ31" s="730" t="s">
        <v>15</v>
      </c>
      <c r="AR31" s="731" t="s">
        <v>138</v>
      </c>
      <c r="AS31" s="732"/>
      <c r="AT31" s="730" t="s">
        <v>139</v>
      </c>
      <c r="AU31" s="730" t="s">
        <v>17</v>
      </c>
      <c r="AV31" s="730"/>
      <c r="AW31" s="730" t="s">
        <v>140</v>
      </c>
      <c r="AX31" s="736" t="s">
        <v>15</v>
      </c>
      <c r="AY31" s="730" t="s">
        <v>143</v>
      </c>
      <c r="AZ31" s="730"/>
      <c r="BA31" s="730" t="s">
        <v>139</v>
      </c>
      <c r="BB31" s="731" t="s">
        <v>142</v>
      </c>
      <c r="BC31" s="732"/>
      <c r="BD31" s="733" t="s">
        <v>141</v>
      </c>
      <c r="BE31" s="735" t="s">
        <v>23</v>
      </c>
      <c r="BF31" s="735" t="s">
        <v>24</v>
      </c>
    </row>
    <row r="32" spans="1:61" ht="24">
      <c r="K32" s="277"/>
      <c r="L32" s="277"/>
      <c r="M32" s="277"/>
      <c r="N32" s="277"/>
      <c r="O32" s="277"/>
      <c r="P32" s="277"/>
      <c r="Q32" s="277"/>
      <c r="R32" s="277"/>
      <c r="S32" s="277"/>
      <c r="T32" s="703"/>
      <c r="U32" s="703"/>
      <c r="V32" s="703"/>
      <c r="W32" s="703"/>
      <c r="X32" s="703"/>
      <c r="Y32" s="703"/>
      <c r="Z32" s="279" t="s">
        <v>281</v>
      </c>
      <c r="AA32" s="279" t="s">
        <v>282</v>
      </c>
      <c r="AB32" s="703"/>
      <c r="AC32" s="703"/>
      <c r="AD32" s="703"/>
      <c r="AE32" s="703"/>
      <c r="AH32" s="735"/>
      <c r="AI32" s="735"/>
      <c r="AJ32" s="735"/>
      <c r="AK32" s="735"/>
      <c r="AL32" s="737"/>
      <c r="AM32" s="735"/>
      <c r="AN32" s="735"/>
      <c r="AO32" s="730"/>
      <c r="AP32" s="730"/>
      <c r="AQ32" s="730"/>
      <c r="AR32" s="297" t="s">
        <v>25</v>
      </c>
      <c r="AS32" s="297" t="s">
        <v>26</v>
      </c>
      <c r="AT32" s="730"/>
      <c r="AU32" s="297" t="s">
        <v>25</v>
      </c>
      <c r="AV32" s="297" t="s">
        <v>26</v>
      </c>
      <c r="AW32" s="730"/>
      <c r="AX32" s="736"/>
      <c r="AY32" s="297" t="s">
        <v>25</v>
      </c>
      <c r="AZ32" s="297" t="s">
        <v>26</v>
      </c>
      <c r="BA32" s="730"/>
      <c r="BB32" s="297" t="s">
        <v>25</v>
      </c>
      <c r="BC32" s="297" t="s">
        <v>26</v>
      </c>
      <c r="BD32" s="734"/>
      <c r="BE32" s="735"/>
      <c r="BF32" s="735"/>
    </row>
    <row r="33" spans="11:58" ht="24">
      <c r="K33" s="278"/>
      <c r="L33" s="278"/>
      <c r="M33" s="278"/>
      <c r="N33" s="278"/>
      <c r="O33" s="278"/>
      <c r="P33" s="278"/>
      <c r="Q33" s="277"/>
      <c r="R33" s="278"/>
      <c r="S33" s="278"/>
      <c r="T33" s="699" t="s">
        <v>276</v>
      </c>
      <c r="U33" s="280">
        <v>1996</v>
      </c>
      <c r="V33" s="281">
        <f>SUM(W33:AE33)</f>
        <v>3207419</v>
      </c>
      <c r="W33" s="281">
        <f t="shared" ref="W33:W51" si="7">AA6</f>
        <v>2687752</v>
      </c>
      <c r="X33" s="281">
        <f t="shared" ref="X33:X51" si="8">AE6</f>
        <v>0</v>
      </c>
      <c r="Y33" s="281">
        <f t="shared" ref="Y33:Y51" si="9">AI6</f>
        <v>519667</v>
      </c>
      <c r="Z33" s="281">
        <f t="shared" ref="Z33:Z51" si="10">AM6</f>
        <v>0</v>
      </c>
      <c r="AA33" s="281">
        <f t="shared" ref="AA33:AA51" si="11">AQ6</f>
        <v>0</v>
      </c>
      <c r="AB33" s="281">
        <f t="shared" ref="AB33:AB51" si="12">AU6</f>
        <v>0</v>
      </c>
      <c r="AC33" s="281">
        <f t="shared" ref="AC33:AC51" si="13">AY6</f>
        <v>0</v>
      </c>
      <c r="AD33" s="281">
        <f t="shared" ref="AD33:AD51" si="14">BB6</f>
        <v>0</v>
      </c>
      <c r="AE33" s="281">
        <f t="shared" ref="AE33:AE51" si="15">BE6</f>
        <v>0</v>
      </c>
      <c r="AH33" s="738" t="s">
        <v>274</v>
      </c>
      <c r="AI33" s="291">
        <v>1996</v>
      </c>
      <c r="AJ33" s="293">
        <v>99624</v>
      </c>
      <c r="AK33" s="293">
        <v>38731</v>
      </c>
      <c r="AL33" s="284">
        <v>0.38877178189994377</v>
      </c>
      <c r="AM33" s="293">
        <v>8787</v>
      </c>
      <c r="AN33" s="290">
        <v>227</v>
      </c>
      <c r="AO33" s="286">
        <v>38731</v>
      </c>
      <c r="AP33" s="286">
        <v>7343</v>
      </c>
      <c r="AQ33" s="293">
        <v>3839</v>
      </c>
      <c r="AR33" s="293">
        <v>1304</v>
      </c>
      <c r="AS33" s="293">
        <v>0</v>
      </c>
      <c r="AT33" s="293">
        <v>2135</v>
      </c>
      <c r="AU33" s="293">
        <v>65</v>
      </c>
      <c r="AV33" s="293">
        <v>0</v>
      </c>
      <c r="AW33" s="293">
        <v>0</v>
      </c>
      <c r="AX33" s="292">
        <v>99.119568304458966</v>
      </c>
      <c r="AY33" s="286">
        <v>33.668121143270255</v>
      </c>
      <c r="AZ33" s="286">
        <v>0</v>
      </c>
      <c r="BA33" s="286">
        <v>55.123802638713173</v>
      </c>
      <c r="BB33" s="286">
        <v>1.6782422349022745</v>
      </c>
      <c r="BC33" s="286">
        <v>0</v>
      </c>
      <c r="BD33" s="286">
        <v>0</v>
      </c>
      <c r="BE33" s="283">
        <v>90.470166016885699</v>
      </c>
      <c r="BF33" s="283">
        <v>189.58973432134468</v>
      </c>
    </row>
    <row r="34" spans="11:58" ht="24">
      <c r="K34" s="277"/>
      <c r="L34" s="277"/>
      <c r="M34" s="277"/>
      <c r="N34" s="277"/>
      <c r="O34" s="277"/>
      <c r="P34" s="277"/>
      <c r="Q34" s="277"/>
      <c r="R34" s="277"/>
      <c r="S34" s="277"/>
      <c r="T34" s="700"/>
      <c r="U34" s="280">
        <v>1997</v>
      </c>
      <c r="V34" s="281">
        <f t="shared" ref="V34:V51" si="16">SUM(W34:AE34)</f>
        <v>2852.1549999999997</v>
      </c>
      <c r="W34" s="281">
        <f t="shared" si="7"/>
        <v>913.03</v>
      </c>
      <c r="X34" s="281">
        <f t="shared" si="8"/>
        <v>613.17200000000003</v>
      </c>
      <c r="Y34" s="281">
        <f t="shared" si="9"/>
        <v>792.31299999999999</v>
      </c>
      <c r="Z34" s="281">
        <f t="shared" si="10"/>
        <v>533.64</v>
      </c>
      <c r="AA34" s="281">
        <f t="shared" si="11"/>
        <v>0</v>
      </c>
      <c r="AB34" s="281">
        <f t="shared" si="12"/>
        <v>0</v>
      </c>
      <c r="AC34" s="281">
        <f t="shared" si="13"/>
        <v>0</v>
      </c>
      <c r="AD34" s="281">
        <f t="shared" si="14"/>
        <v>0</v>
      </c>
      <c r="AE34" s="281">
        <f t="shared" si="15"/>
        <v>0</v>
      </c>
      <c r="AH34" s="738"/>
      <c r="AI34" s="291">
        <v>1997</v>
      </c>
      <c r="AJ34" s="293">
        <v>99264</v>
      </c>
      <c r="AK34" s="293">
        <v>39190</v>
      </c>
      <c r="AL34" s="284">
        <v>0.39480577047066406</v>
      </c>
      <c r="AM34" s="293">
        <v>9302</v>
      </c>
      <c r="AN34" s="290">
        <v>237</v>
      </c>
      <c r="AO34" s="286">
        <v>39190</v>
      </c>
      <c r="AP34" s="286">
        <v>7814.1260273972603</v>
      </c>
      <c r="AQ34" s="293">
        <v>2501.4547945205477</v>
      </c>
      <c r="AR34" s="293">
        <v>1679.9232876712329</v>
      </c>
      <c r="AS34" s="293">
        <v>0</v>
      </c>
      <c r="AT34" s="293">
        <v>2170.7205479452055</v>
      </c>
      <c r="AU34" s="293">
        <v>1462.027397260274</v>
      </c>
      <c r="AV34" s="293">
        <v>0</v>
      </c>
      <c r="AW34" s="293">
        <v>0</v>
      </c>
      <c r="AX34" s="292">
        <v>63.828905193175494</v>
      </c>
      <c r="AY34" s="286">
        <v>42.866121144966392</v>
      </c>
      <c r="AZ34" s="286">
        <v>0</v>
      </c>
      <c r="BA34" s="286">
        <v>55.389654196101191</v>
      </c>
      <c r="BB34" s="286">
        <v>37.306134148003935</v>
      </c>
      <c r="BC34" s="286">
        <v>0</v>
      </c>
      <c r="BD34" s="286">
        <v>0</v>
      </c>
      <c r="BE34" s="283">
        <v>135.56190948907152</v>
      </c>
      <c r="BF34" s="283">
        <v>199.39081468224703</v>
      </c>
    </row>
    <row r="35" spans="11:58" ht="24">
      <c r="K35" s="277"/>
      <c r="L35" s="277"/>
      <c r="M35" s="277"/>
      <c r="N35" s="277"/>
      <c r="O35" s="277"/>
      <c r="P35" s="277"/>
      <c r="Q35" s="277"/>
      <c r="R35" s="277"/>
      <c r="S35" s="277"/>
      <c r="T35" s="700"/>
      <c r="U35" s="280">
        <v>1998</v>
      </c>
      <c r="V35" s="281">
        <f t="shared" si="16"/>
        <v>2520.7000000000003</v>
      </c>
      <c r="W35" s="281">
        <f t="shared" si="7"/>
        <v>1405.489</v>
      </c>
      <c r="X35" s="281">
        <f t="shared" si="8"/>
        <v>428.517</v>
      </c>
      <c r="Y35" s="281">
        <f t="shared" si="9"/>
        <v>668.34500000000003</v>
      </c>
      <c r="Z35" s="281">
        <f t="shared" si="10"/>
        <v>18.349</v>
      </c>
      <c r="AA35" s="281">
        <f t="shared" si="11"/>
        <v>0</v>
      </c>
      <c r="AB35" s="281">
        <f t="shared" si="12"/>
        <v>0</v>
      </c>
      <c r="AC35" s="281">
        <f t="shared" si="13"/>
        <v>0</v>
      </c>
      <c r="AD35" s="281">
        <f t="shared" si="14"/>
        <v>0</v>
      </c>
      <c r="AE35" s="281">
        <f t="shared" si="15"/>
        <v>0</v>
      </c>
      <c r="AH35" s="738"/>
      <c r="AI35" s="291">
        <v>1998</v>
      </c>
      <c r="AJ35" s="293">
        <v>99088</v>
      </c>
      <c r="AK35" s="293">
        <v>40072</v>
      </c>
      <c r="AL35" s="284">
        <v>0.40440820280962375</v>
      </c>
      <c r="AM35" s="293">
        <v>9032</v>
      </c>
      <c r="AN35" s="290">
        <v>225</v>
      </c>
      <c r="AO35" s="286">
        <v>40072</v>
      </c>
      <c r="AP35" s="286">
        <v>6906.0273972602736</v>
      </c>
      <c r="AQ35" s="293">
        <v>3850.654794520548</v>
      </c>
      <c r="AR35" s="293">
        <v>1174.019178082192</v>
      </c>
      <c r="AS35" s="293">
        <v>0</v>
      </c>
      <c r="AT35" s="293">
        <v>1831.0821917808219</v>
      </c>
      <c r="AU35" s="293">
        <v>50.271232876712332</v>
      </c>
      <c r="AV35" s="293">
        <v>0</v>
      </c>
      <c r="AW35" s="293">
        <v>0</v>
      </c>
      <c r="AX35" s="292">
        <v>96.093401739881912</v>
      </c>
      <c r="AY35" s="286">
        <v>29.297743513730083</v>
      </c>
      <c r="AZ35" s="286">
        <v>0</v>
      </c>
      <c r="BA35" s="286">
        <v>45.694804147055848</v>
      </c>
      <c r="BB35" s="286">
        <v>1.2545226810918431</v>
      </c>
      <c r="BC35" s="286">
        <v>0</v>
      </c>
      <c r="BD35" s="286">
        <v>0</v>
      </c>
      <c r="BE35" s="283">
        <v>76.247070341877773</v>
      </c>
      <c r="BF35" s="283">
        <v>172.34047208175969</v>
      </c>
    </row>
    <row r="36" spans="11:58" ht="24">
      <c r="K36" s="277"/>
      <c r="L36" s="277"/>
      <c r="M36" s="277"/>
      <c r="N36" s="277"/>
      <c r="O36" s="277"/>
      <c r="P36" s="277"/>
      <c r="Q36" s="277"/>
      <c r="R36" s="277"/>
      <c r="S36" s="277"/>
      <c r="T36" s="700"/>
      <c r="U36" s="280">
        <v>1999</v>
      </c>
      <c r="V36" s="281">
        <f t="shared" si="16"/>
        <v>2546</v>
      </c>
      <c r="W36" s="281">
        <f t="shared" si="7"/>
        <v>1363</v>
      </c>
      <c r="X36" s="281">
        <f t="shared" si="8"/>
        <v>448</v>
      </c>
      <c r="Y36" s="281">
        <f t="shared" si="9"/>
        <v>719</v>
      </c>
      <c r="Z36" s="281">
        <f t="shared" si="10"/>
        <v>16</v>
      </c>
      <c r="AA36" s="281">
        <f t="shared" si="11"/>
        <v>0</v>
      </c>
      <c r="AB36" s="281">
        <f t="shared" si="12"/>
        <v>0</v>
      </c>
      <c r="AC36" s="281">
        <f t="shared" si="13"/>
        <v>0</v>
      </c>
      <c r="AD36" s="281">
        <f t="shared" si="14"/>
        <v>0</v>
      </c>
      <c r="AE36" s="281">
        <f t="shared" si="15"/>
        <v>0</v>
      </c>
      <c r="AH36" s="738"/>
      <c r="AI36" s="291">
        <v>1999</v>
      </c>
      <c r="AJ36" s="293">
        <v>97472</v>
      </c>
      <c r="AK36" s="293">
        <v>40713</v>
      </c>
      <c r="AL36" s="284">
        <v>0.41768918253447146</v>
      </c>
      <c r="AM36" s="293">
        <v>8993</v>
      </c>
      <c r="AN36" s="290">
        <v>221</v>
      </c>
      <c r="AO36" s="286">
        <v>40713</v>
      </c>
      <c r="AP36" s="286">
        <v>6974.1589041095885</v>
      </c>
      <c r="AQ36" s="293">
        <v>3734.9945205479453</v>
      </c>
      <c r="AR36" s="293">
        <v>1227.2383561643837</v>
      </c>
      <c r="AS36" s="293">
        <v>0</v>
      </c>
      <c r="AT36" s="293">
        <v>1968.7890410958903</v>
      </c>
      <c r="AU36" s="293">
        <v>43.136986301369859</v>
      </c>
      <c r="AV36" s="293">
        <v>0</v>
      </c>
      <c r="AW36" s="293">
        <v>0</v>
      </c>
      <c r="AX36" s="292">
        <v>91.739604562374311</v>
      </c>
      <c r="AY36" s="286">
        <v>30.143648371880815</v>
      </c>
      <c r="AZ36" s="286">
        <v>0</v>
      </c>
      <c r="BA36" s="286">
        <v>48.357749148819551</v>
      </c>
      <c r="BB36" s="286">
        <v>1.0595383858072325</v>
      </c>
      <c r="BC36" s="286">
        <v>0</v>
      </c>
      <c r="BD36" s="286">
        <v>0</v>
      </c>
      <c r="BE36" s="283">
        <v>79.560935906507595</v>
      </c>
      <c r="BF36" s="283">
        <v>171.30054046888191</v>
      </c>
    </row>
    <row r="37" spans="11:58" ht="24">
      <c r="K37" s="277"/>
      <c r="L37" s="277"/>
      <c r="M37" s="277"/>
      <c r="N37" s="277"/>
      <c r="O37" s="277"/>
      <c r="P37" s="277"/>
      <c r="Q37" s="277"/>
      <c r="R37" s="277"/>
      <c r="S37" s="277"/>
      <c r="T37" s="700"/>
      <c r="U37" s="280">
        <v>2000</v>
      </c>
      <c r="V37" s="281">
        <f t="shared" si="16"/>
        <v>2570</v>
      </c>
      <c r="W37" s="281">
        <f t="shared" si="7"/>
        <v>1352</v>
      </c>
      <c r="X37" s="281">
        <f t="shared" si="8"/>
        <v>482</v>
      </c>
      <c r="Y37" s="281">
        <f t="shared" si="9"/>
        <v>721</v>
      </c>
      <c r="Z37" s="281">
        <f t="shared" si="10"/>
        <v>15</v>
      </c>
      <c r="AA37" s="281">
        <f t="shared" si="11"/>
        <v>0</v>
      </c>
      <c r="AB37" s="281">
        <f t="shared" si="12"/>
        <v>0</v>
      </c>
      <c r="AC37" s="281">
        <f t="shared" si="13"/>
        <v>0</v>
      </c>
      <c r="AD37" s="281">
        <f t="shared" si="14"/>
        <v>0</v>
      </c>
      <c r="AE37" s="281">
        <f t="shared" si="15"/>
        <v>0</v>
      </c>
      <c r="AH37" s="738"/>
      <c r="AI37" s="291">
        <v>2000</v>
      </c>
      <c r="AJ37" s="293">
        <v>60733</v>
      </c>
      <c r="AK37" s="293">
        <v>40986</v>
      </c>
      <c r="AL37" s="284">
        <v>0.67485551512357367</v>
      </c>
      <c r="AM37" s="293">
        <v>9028</v>
      </c>
      <c r="AN37" s="290">
        <v>220</v>
      </c>
      <c r="AO37" s="286">
        <v>40986</v>
      </c>
      <c r="AP37" s="286">
        <v>6934.1561643835621</v>
      </c>
      <c r="AQ37" s="293">
        <v>3704.2465753424658</v>
      </c>
      <c r="AR37" s="293">
        <v>1321.041095890411</v>
      </c>
      <c r="AS37" s="293">
        <v>0</v>
      </c>
      <c r="AT37" s="293">
        <v>1867.9835616438356</v>
      </c>
      <c r="AU37" s="293">
        <v>40.884931506849313</v>
      </c>
      <c r="AV37" s="293">
        <v>0</v>
      </c>
      <c r="AW37" s="293">
        <v>0</v>
      </c>
      <c r="AX37" s="292">
        <v>90.378338343396905</v>
      </c>
      <c r="AY37" s="286">
        <v>32.231520418933563</v>
      </c>
      <c r="AZ37" s="286">
        <v>0</v>
      </c>
      <c r="BA37" s="286">
        <v>45.576137257693738</v>
      </c>
      <c r="BB37" s="286">
        <v>0.99753407277727291</v>
      </c>
      <c r="BC37" s="286">
        <v>0</v>
      </c>
      <c r="BD37" s="286">
        <v>0</v>
      </c>
      <c r="BE37" s="283">
        <v>78.805191749404571</v>
      </c>
      <c r="BF37" s="283">
        <v>169.18353009280148</v>
      </c>
    </row>
    <row r="38" spans="11:58" ht="24">
      <c r="K38" s="277"/>
      <c r="L38" s="277"/>
      <c r="M38" s="277"/>
      <c r="N38" s="277"/>
      <c r="O38" s="277"/>
      <c r="P38" s="277"/>
      <c r="Q38" s="277"/>
      <c r="R38" s="277"/>
      <c r="S38" s="277"/>
      <c r="T38" s="700"/>
      <c r="U38" s="280">
        <v>2001</v>
      </c>
      <c r="V38" s="281">
        <f t="shared" si="16"/>
        <v>2618</v>
      </c>
      <c r="W38" s="281">
        <f t="shared" si="7"/>
        <v>1417</v>
      </c>
      <c r="X38" s="281">
        <f t="shared" si="8"/>
        <v>466</v>
      </c>
      <c r="Y38" s="281">
        <f t="shared" si="9"/>
        <v>722</v>
      </c>
      <c r="Z38" s="281">
        <f t="shared" si="10"/>
        <v>13</v>
      </c>
      <c r="AA38" s="281">
        <f t="shared" si="11"/>
        <v>0</v>
      </c>
      <c r="AB38" s="281">
        <f t="shared" si="12"/>
        <v>0</v>
      </c>
      <c r="AC38" s="281">
        <f t="shared" si="13"/>
        <v>0</v>
      </c>
      <c r="AD38" s="281">
        <f t="shared" si="14"/>
        <v>0</v>
      </c>
      <c r="AE38" s="281">
        <f t="shared" si="15"/>
        <v>0</v>
      </c>
      <c r="AH38" s="738"/>
      <c r="AI38" s="291">
        <v>2001</v>
      </c>
      <c r="AJ38" s="293">
        <v>93790</v>
      </c>
      <c r="AK38" s="293">
        <v>39897</v>
      </c>
      <c r="AL38" s="284">
        <v>0.42538650175924941</v>
      </c>
      <c r="AM38" s="293">
        <v>10109</v>
      </c>
      <c r="AN38" s="290">
        <v>253</v>
      </c>
      <c r="AO38" s="286">
        <v>39897</v>
      </c>
      <c r="AP38" s="286">
        <v>7174.9260273972604</v>
      </c>
      <c r="AQ38" s="293">
        <v>3880.2164383561644</v>
      </c>
      <c r="AR38" s="293">
        <v>1277.0767123287671</v>
      </c>
      <c r="AS38" s="293">
        <v>0</v>
      </c>
      <c r="AT38" s="293">
        <v>1979.3013698630136</v>
      </c>
      <c r="AU38" s="293">
        <v>38.331506849315069</v>
      </c>
      <c r="AV38" s="293">
        <v>0</v>
      </c>
      <c r="AW38" s="293">
        <v>0</v>
      </c>
      <c r="AX38" s="292">
        <v>97.255844759158933</v>
      </c>
      <c r="AY38" s="286">
        <v>32.00934186351774</v>
      </c>
      <c r="AZ38" s="286">
        <v>0</v>
      </c>
      <c r="BA38" s="286">
        <v>49.610280719427863</v>
      </c>
      <c r="BB38" s="286">
        <v>0.96076163243640045</v>
      </c>
      <c r="BC38" s="286">
        <v>0</v>
      </c>
      <c r="BD38" s="286">
        <v>0</v>
      </c>
      <c r="BE38" s="283">
        <v>82.580384215381997</v>
      </c>
      <c r="BF38" s="283">
        <v>179.83622897454092</v>
      </c>
    </row>
    <row r="39" spans="11:58" ht="24">
      <c r="K39" s="277"/>
      <c r="L39" s="277"/>
      <c r="M39" s="277"/>
      <c r="N39" s="277"/>
      <c r="O39" s="277"/>
      <c r="P39" s="277"/>
      <c r="Q39" s="277"/>
      <c r="R39" s="277"/>
      <c r="S39" s="277"/>
      <c r="T39" s="700"/>
      <c r="U39" s="280">
        <v>2002</v>
      </c>
      <c r="V39" s="281">
        <f t="shared" si="16"/>
        <v>2594</v>
      </c>
      <c r="W39" s="281">
        <f t="shared" si="7"/>
        <v>1452</v>
      </c>
      <c r="X39" s="281">
        <f t="shared" si="8"/>
        <v>438</v>
      </c>
      <c r="Y39" s="281">
        <f t="shared" si="9"/>
        <v>694</v>
      </c>
      <c r="Z39" s="281">
        <f t="shared" si="10"/>
        <v>10</v>
      </c>
      <c r="AA39" s="281">
        <f t="shared" si="11"/>
        <v>0</v>
      </c>
      <c r="AB39" s="281">
        <f t="shared" si="12"/>
        <v>0</v>
      </c>
      <c r="AC39" s="281">
        <f t="shared" si="13"/>
        <v>0</v>
      </c>
      <c r="AD39" s="281">
        <f t="shared" si="14"/>
        <v>0</v>
      </c>
      <c r="AE39" s="281">
        <f t="shared" si="15"/>
        <v>0</v>
      </c>
      <c r="AH39" s="738"/>
      <c r="AI39" s="291">
        <v>2002</v>
      </c>
      <c r="AJ39" s="293">
        <v>59181</v>
      </c>
      <c r="AK39" s="293">
        <v>40634</v>
      </c>
      <c r="AL39" s="284">
        <v>0.68660549838630647</v>
      </c>
      <c r="AM39" s="293">
        <v>10180</v>
      </c>
      <c r="AN39" s="290">
        <v>251</v>
      </c>
      <c r="AO39" s="286">
        <v>40634</v>
      </c>
      <c r="AP39" s="286">
        <v>7078.093150684932</v>
      </c>
      <c r="AQ39" s="293">
        <v>3979.4191780821916</v>
      </c>
      <c r="AR39" s="293">
        <v>1200.0657534246575</v>
      </c>
      <c r="AS39" s="293">
        <v>0</v>
      </c>
      <c r="AT39" s="293">
        <v>1898.6082191780822</v>
      </c>
      <c r="AU39" s="293">
        <v>0</v>
      </c>
      <c r="AV39" s="293">
        <v>0</v>
      </c>
      <c r="AW39" s="293">
        <v>0</v>
      </c>
      <c r="AX39" s="292">
        <v>97.933237635531626</v>
      </c>
      <c r="AY39" s="286">
        <v>29.533537269888701</v>
      </c>
      <c r="AZ39" s="286">
        <v>0</v>
      </c>
      <c r="BA39" s="286">
        <v>46.724620248513119</v>
      </c>
      <c r="BB39" s="286">
        <v>0</v>
      </c>
      <c r="BC39" s="286">
        <v>0</v>
      </c>
      <c r="BD39" s="286">
        <v>0</v>
      </c>
      <c r="BE39" s="283">
        <v>76.258157518401816</v>
      </c>
      <c r="BF39" s="283">
        <v>174.19139515393346</v>
      </c>
    </row>
    <row r="40" spans="11:58" ht="24">
      <c r="K40" s="277"/>
      <c r="L40" s="277"/>
      <c r="M40" s="277"/>
      <c r="N40" s="277"/>
      <c r="O40" s="277"/>
      <c r="P40" s="277"/>
      <c r="Q40" s="277"/>
      <c r="R40" s="277"/>
      <c r="S40" s="277"/>
      <c r="T40" s="700"/>
      <c r="U40" s="280">
        <v>2003</v>
      </c>
      <c r="V40" s="281">
        <f t="shared" si="16"/>
        <v>2690</v>
      </c>
      <c r="W40" s="281">
        <f t="shared" si="7"/>
        <v>1533</v>
      </c>
      <c r="X40" s="281">
        <f t="shared" si="8"/>
        <v>453</v>
      </c>
      <c r="Y40" s="281">
        <f t="shared" si="9"/>
        <v>694</v>
      </c>
      <c r="Z40" s="281">
        <f t="shared" si="10"/>
        <v>10</v>
      </c>
      <c r="AA40" s="281">
        <f t="shared" si="11"/>
        <v>0</v>
      </c>
      <c r="AB40" s="281">
        <f t="shared" si="12"/>
        <v>0</v>
      </c>
      <c r="AC40" s="281">
        <f t="shared" si="13"/>
        <v>0</v>
      </c>
      <c r="AD40" s="281">
        <f t="shared" si="14"/>
        <v>0</v>
      </c>
      <c r="AE40" s="281">
        <f t="shared" si="15"/>
        <v>0</v>
      </c>
      <c r="AH40" s="738"/>
      <c r="AI40" s="291">
        <v>2003</v>
      </c>
      <c r="AJ40" s="293">
        <v>60010</v>
      </c>
      <c r="AK40" s="293">
        <v>42514</v>
      </c>
      <c r="AL40" s="284">
        <v>0.70844859190134979</v>
      </c>
      <c r="AM40" s="293">
        <v>11100</v>
      </c>
      <c r="AN40" s="290">
        <v>261</v>
      </c>
      <c r="AO40" s="286">
        <v>42514</v>
      </c>
      <c r="AP40" s="286">
        <v>7410.2164383561649</v>
      </c>
      <c r="AQ40" s="293">
        <v>4259.8547945205482</v>
      </c>
      <c r="AR40" s="293">
        <v>1234.9671232876715</v>
      </c>
      <c r="AS40" s="293">
        <v>0</v>
      </c>
      <c r="AT40" s="293">
        <v>1890.808219178082</v>
      </c>
      <c r="AU40" s="293">
        <v>24.586301369863016</v>
      </c>
      <c r="AV40" s="293">
        <v>0</v>
      </c>
      <c r="AW40" s="293">
        <v>0</v>
      </c>
      <c r="AX40" s="292">
        <v>100.19887083126848</v>
      </c>
      <c r="AY40" s="286">
        <v>29.048481048305771</v>
      </c>
      <c r="AZ40" s="286">
        <v>0</v>
      </c>
      <c r="BA40" s="286">
        <v>44.474954583856665</v>
      </c>
      <c r="BB40" s="286">
        <v>0.57831070635233139</v>
      </c>
      <c r="BC40" s="286">
        <v>0</v>
      </c>
      <c r="BD40" s="286">
        <v>0</v>
      </c>
      <c r="BE40" s="283">
        <v>74.101746338514758</v>
      </c>
      <c r="BF40" s="283">
        <v>174.30061716978324</v>
      </c>
    </row>
    <row r="41" spans="11:58" ht="24">
      <c r="K41" s="277"/>
      <c r="L41" s="277"/>
      <c r="M41" s="277"/>
      <c r="N41" s="277"/>
      <c r="O41" s="277"/>
      <c r="P41" s="277"/>
      <c r="Q41" s="277"/>
      <c r="R41" s="277"/>
      <c r="S41" s="277"/>
      <c r="T41" s="700"/>
      <c r="U41" s="280">
        <v>2004</v>
      </c>
      <c r="V41" s="281">
        <f t="shared" si="16"/>
        <v>3071</v>
      </c>
      <c r="W41" s="281">
        <f t="shared" si="7"/>
        <v>1743</v>
      </c>
      <c r="X41" s="281">
        <f t="shared" si="8"/>
        <v>463</v>
      </c>
      <c r="Y41" s="281">
        <f t="shared" si="9"/>
        <v>857</v>
      </c>
      <c r="Z41" s="281">
        <f t="shared" si="10"/>
        <v>8</v>
      </c>
      <c r="AA41" s="281">
        <f t="shared" si="11"/>
        <v>0</v>
      </c>
      <c r="AB41" s="281">
        <f t="shared" si="12"/>
        <v>0</v>
      </c>
      <c r="AC41" s="281">
        <f t="shared" si="13"/>
        <v>0</v>
      </c>
      <c r="AD41" s="281">
        <f t="shared" si="14"/>
        <v>0</v>
      </c>
      <c r="AE41" s="281">
        <f t="shared" si="15"/>
        <v>0</v>
      </c>
      <c r="AH41" s="738"/>
      <c r="AI41" s="291">
        <v>2004</v>
      </c>
      <c r="AJ41" s="293">
        <v>91699</v>
      </c>
      <c r="AK41" s="293">
        <v>43940</v>
      </c>
      <c r="AL41" s="284">
        <v>0.47917643594804743</v>
      </c>
      <c r="AM41" s="293">
        <v>12437</v>
      </c>
      <c r="AN41" s="290">
        <v>283</v>
      </c>
      <c r="AO41" s="286">
        <v>43940</v>
      </c>
      <c r="AP41" s="286">
        <v>9756.5534246575335</v>
      </c>
      <c r="AQ41" s="293">
        <v>4777.9013698630133</v>
      </c>
      <c r="AR41" s="293">
        <v>1653.2767123287674</v>
      </c>
      <c r="AS41" s="293">
        <v>0</v>
      </c>
      <c r="AT41" s="293">
        <v>1887.6547945205477</v>
      </c>
      <c r="AU41" s="293">
        <v>1432.158904109589</v>
      </c>
      <c r="AV41" s="293">
        <v>5.5616438356164375</v>
      </c>
      <c r="AW41" s="293">
        <v>0</v>
      </c>
      <c r="AX41" s="292">
        <v>108.73694514936307</v>
      </c>
      <c r="AY41" s="286">
        <v>37.62577861467382</v>
      </c>
      <c r="AZ41" s="286">
        <v>0</v>
      </c>
      <c r="BA41" s="286">
        <v>42.959826912165397</v>
      </c>
      <c r="BB41" s="286">
        <v>32.593511700263747</v>
      </c>
      <c r="BC41" s="286">
        <v>0.12657359662304135</v>
      </c>
      <c r="BD41" s="286">
        <v>0</v>
      </c>
      <c r="BE41" s="283">
        <v>113.30569082372601</v>
      </c>
      <c r="BF41" s="283">
        <v>222.04263597308909</v>
      </c>
    </row>
    <row r="42" spans="11:58" ht="24">
      <c r="K42" s="277"/>
      <c r="L42" s="277"/>
      <c r="M42" s="277"/>
      <c r="N42" s="277"/>
      <c r="O42" s="277"/>
      <c r="P42" s="277"/>
      <c r="Q42" s="277"/>
      <c r="R42" s="277"/>
      <c r="S42" s="277"/>
      <c r="T42" s="700"/>
      <c r="U42" s="280">
        <v>2005</v>
      </c>
      <c r="V42" s="281">
        <f t="shared" si="16"/>
        <v>3224</v>
      </c>
      <c r="W42" s="281">
        <f t="shared" si="7"/>
        <v>1791</v>
      </c>
      <c r="X42" s="281">
        <f t="shared" si="8"/>
        <v>642</v>
      </c>
      <c r="Y42" s="281">
        <f t="shared" si="9"/>
        <v>785</v>
      </c>
      <c r="Z42" s="281">
        <f t="shared" si="10"/>
        <v>6</v>
      </c>
      <c r="AA42" s="281">
        <f t="shared" si="11"/>
        <v>0</v>
      </c>
      <c r="AB42" s="281">
        <f t="shared" si="12"/>
        <v>0</v>
      </c>
      <c r="AC42" s="281">
        <f t="shared" si="13"/>
        <v>0</v>
      </c>
      <c r="AD42" s="281">
        <f t="shared" si="14"/>
        <v>0</v>
      </c>
      <c r="AE42" s="281">
        <f t="shared" si="15"/>
        <v>0</v>
      </c>
      <c r="AH42" s="738"/>
      <c r="AI42" s="291">
        <v>2005</v>
      </c>
      <c r="AJ42" s="293">
        <v>91432</v>
      </c>
      <c r="AK42" s="293">
        <v>46092</v>
      </c>
      <c r="AL42" s="284">
        <v>0.50411234578703301</v>
      </c>
      <c r="AM42" s="293">
        <v>14690</v>
      </c>
      <c r="AN42" s="290">
        <v>319</v>
      </c>
      <c r="AO42" s="286">
        <v>46092</v>
      </c>
      <c r="AP42" s="286">
        <v>10333.164383561645</v>
      </c>
      <c r="AQ42" s="293">
        <v>4870.0575342465745</v>
      </c>
      <c r="AR42" s="293">
        <v>2529.9835616438354</v>
      </c>
      <c r="AS42" s="293">
        <v>0</v>
      </c>
      <c r="AT42" s="293">
        <v>2904.6602739726036</v>
      </c>
      <c r="AU42" s="293">
        <v>28.463013698630139</v>
      </c>
      <c r="AV42" s="293">
        <v>0</v>
      </c>
      <c r="AW42" s="293">
        <v>0</v>
      </c>
      <c r="AX42" s="292">
        <v>105.65949696794615</v>
      </c>
      <c r="AY42" s="286">
        <v>54.889862918594019</v>
      </c>
      <c r="AZ42" s="286">
        <v>0</v>
      </c>
      <c r="BA42" s="286">
        <v>63.018751062496825</v>
      </c>
      <c r="BB42" s="286">
        <v>0.61752611513126221</v>
      </c>
      <c r="BC42" s="286">
        <v>0</v>
      </c>
      <c r="BD42" s="286">
        <v>0</v>
      </c>
      <c r="BE42" s="283">
        <v>118.52614009622209</v>
      </c>
      <c r="BF42" s="283">
        <v>224.18563706416825</v>
      </c>
    </row>
    <row r="43" spans="11:58" ht="24">
      <c r="K43" s="277"/>
      <c r="L43" s="277"/>
      <c r="M43" s="277"/>
      <c r="N43" s="277"/>
      <c r="O43" s="277"/>
      <c r="P43" s="277"/>
      <c r="Q43" s="277"/>
      <c r="R43" s="277"/>
      <c r="S43" s="277"/>
      <c r="T43" s="700"/>
      <c r="U43" s="280">
        <v>2006</v>
      </c>
      <c r="V43" s="281">
        <f t="shared" si="16"/>
        <v>3500421</v>
      </c>
      <c r="W43" s="281">
        <f t="shared" si="7"/>
        <v>1987530</v>
      </c>
      <c r="X43" s="281">
        <f t="shared" si="8"/>
        <v>709701</v>
      </c>
      <c r="Y43" s="281">
        <f t="shared" si="9"/>
        <v>797153</v>
      </c>
      <c r="Z43" s="281">
        <f t="shared" si="10"/>
        <v>6037</v>
      </c>
      <c r="AA43" s="281">
        <f t="shared" si="11"/>
        <v>0</v>
      </c>
      <c r="AB43" s="281">
        <f t="shared" si="12"/>
        <v>0</v>
      </c>
      <c r="AC43" s="281">
        <f t="shared" si="13"/>
        <v>0</v>
      </c>
      <c r="AD43" s="281">
        <f t="shared" si="14"/>
        <v>0</v>
      </c>
      <c r="AE43" s="281">
        <f t="shared" si="15"/>
        <v>0</v>
      </c>
      <c r="AH43" s="738"/>
      <c r="AI43" s="291">
        <v>2006</v>
      </c>
      <c r="AJ43" s="293">
        <v>90242</v>
      </c>
      <c r="AK43" s="293">
        <v>54057</v>
      </c>
      <c r="AL43" s="284">
        <v>0.59902262804459117</v>
      </c>
      <c r="AM43" s="293">
        <v>14529</v>
      </c>
      <c r="AN43" s="290">
        <v>269</v>
      </c>
      <c r="AO43" s="286">
        <v>54057</v>
      </c>
      <c r="AP43" s="286">
        <v>10975.342465753425</v>
      </c>
      <c r="AQ43" s="293">
        <v>5446.5753424657541</v>
      </c>
      <c r="AR43" s="293">
        <v>2665.7534246575347</v>
      </c>
      <c r="AS43" s="293">
        <v>0</v>
      </c>
      <c r="AT43" s="293">
        <v>2843.8356164383558</v>
      </c>
      <c r="AU43" s="293">
        <v>19.178082191780824</v>
      </c>
      <c r="AV43" s="293">
        <v>0</v>
      </c>
      <c r="AW43" s="293">
        <v>0</v>
      </c>
      <c r="AX43" s="292">
        <v>100.75615262529837</v>
      </c>
      <c r="AY43" s="286">
        <v>49.313750756748149</v>
      </c>
      <c r="AZ43" s="286">
        <v>0</v>
      </c>
      <c r="BA43" s="286">
        <v>52.608091763108497</v>
      </c>
      <c r="BB43" s="286">
        <v>0.35477518530034641</v>
      </c>
      <c r="BC43" s="286">
        <v>0</v>
      </c>
      <c r="BD43" s="286">
        <v>0</v>
      </c>
      <c r="BE43" s="283">
        <v>102.27661770515699</v>
      </c>
      <c r="BF43" s="283">
        <v>203.03277033045538</v>
      </c>
    </row>
    <row r="44" spans="11:58" ht="24">
      <c r="K44" s="277"/>
      <c r="L44" s="277"/>
      <c r="M44" s="277"/>
      <c r="N44" s="277"/>
      <c r="O44" s="277"/>
      <c r="P44" s="277"/>
      <c r="Q44" s="277"/>
      <c r="R44" s="277"/>
      <c r="S44" s="277"/>
      <c r="T44" s="700"/>
      <c r="U44" s="280">
        <v>2007</v>
      </c>
      <c r="V44" s="281">
        <f t="shared" si="16"/>
        <v>3890033</v>
      </c>
      <c r="W44" s="281">
        <f t="shared" si="7"/>
        <v>2352133</v>
      </c>
      <c r="X44" s="281">
        <f t="shared" si="8"/>
        <v>701644</v>
      </c>
      <c r="Y44" s="281">
        <f t="shared" si="9"/>
        <v>773513</v>
      </c>
      <c r="Z44" s="281">
        <f t="shared" si="10"/>
        <v>62743</v>
      </c>
      <c r="AA44" s="281">
        <f t="shared" si="11"/>
        <v>0</v>
      </c>
      <c r="AB44" s="281">
        <f t="shared" si="12"/>
        <v>0</v>
      </c>
      <c r="AC44" s="281">
        <f t="shared" si="13"/>
        <v>0</v>
      </c>
      <c r="AD44" s="281">
        <f t="shared" si="14"/>
        <v>0</v>
      </c>
      <c r="AE44" s="281">
        <f t="shared" si="15"/>
        <v>0</v>
      </c>
      <c r="AH44" s="738"/>
      <c r="AI44" s="291">
        <v>2007</v>
      </c>
      <c r="AJ44" s="293">
        <v>89539</v>
      </c>
      <c r="AK44" s="293">
        <v>55513</v>
      </c>
      <c r="AL44" s="289">
        <v>0.61998682138509476</v>
      </c>
      <c r="AM44" s="293">
        <v>10648</v>
      </c>
      <c r="AN44" s="290">
        <v>192</v>
      </c>
      <c r="AO44" s="286">
        <v>55513</v>
      </c>
      <c r="AP44" s="286">
        <v>11998</v>
      </c>
      <c r="AQ44" s="293">
        <v>6454</v>
      </c>
      <c r="AR44" s="293">
        <v>2587</v>
      </c>
      <c r="AS44" s="293">
        <v>0</v>
      </c>
      <c r="AT44" s="293">
        <v>2768</v>
      </c>
      <c r="AU44" s="293">
        <v>189</v>
      </c>
      <c r="AV44" s="293">
        <v>0</v>
      </c>
      <c r="AW44" s="293">
        <v>0</v>
      </c>
      <c r="AX44" s="292">
        <v>116.26105596887216</v>
      </c>
      <c r="AY44" s="286">
        <v>46.601696899825271</v>
      </c>
      <c r="AZ44" s="286">
        <v>0</v>
      </c>
      <c r="BA44" s="286">
        <v>49.862194440941764</v>
      </c>
      <c r="BB44" s="286">
        <v>3.4046079296741301</v>
      </c>
      <c r="BC44" s="286">
        <v>0</v>
      </c>
      <c r="BD44" s="286">
        <v>0</v>
      </c>
      <c r="BE44" s="283">
        <v>99.868499270441163</v>
      </c>
      <c r="BF44" s="283">
        <v>216.12955523931333</v>
      </c>
    </row>
    <row r="45" spans="11:58" ht="24">
      <c r="K45" s="277"/>
      <c r="L45" s="277"/>
      <c r="M45" s="277"/>
      <c r="N45" s="277"/>
      <c r="O45" s="277"/>
      <c r="P45" s="277"/>
      <c r="Q45" s="277"/>
      <c r="R45" s="277"/>
      <c r="S45" s="277"/>
      <c r="T45" s="700"/>
      <c r="U45" s="280">
        <v>2008</v>
      </c>
      <c r="V45" s="281">
        <f t="shared" si="16"/>
        <v>4133806</v>
      </c>
      <c r="W45" s="281">
        <f t="shared" si="7"/>
        <v>2612582</v>
      </c>
      <c r="X45" s="281">
        <f t="shared" si="8"/>
        <v>730210</v>
      </c>
      <c r="Y45" s="281">
        <f t="shared" si="9"/>
        <v>745500</v>
      </c>
      <c r="Z45" s="281">
        <f t="shared" si="10"/>
        <v>45514</v>
      </c>
      <c r="AA45" s="281">
        <f t="shared" si="11"/>
        <v>0</v>
      </c>
      <c r="AB45" s="281">
        <f t="shared" si="12"/>
        <v>0</v>
      </c>
      <c r="AC45" s="281">
        <f t="shared" si="13"/>
        <v>0</v>
      </c>
      <c r="AD45" s="281">
        <f t="shared" si="14"/>
        <v>0</v>
      </c>
      <c r="AE45" s="281">
        <f t="shared" si="15"/>
        <v>0</v>
      </c>
      <c r="AH45" s="738"/>
      <c r="AI45" s="291">
        <v>2008</v>
      </c>
      <c r="AJ45" s="293">
        <v>0</v>
      </c>
      <c r="AK45" s="293">
        <v>0</v>
      </c>
      <c r="AL45" s="289" t="e">
        <v>#DIV/0!</v>
      </c>
      <c r="AM45" s="293">
        <v>0</v>
      </c>
      <c r="AN45" s="290" t="e">
        <v>#DIV/0!</v>
      </c>
      <c r="AO45" s="286">
        <v>0</v>
      </c>
      <c r="AP45" s="286">
        <v>12678</v>
      </c>
      <c r="AQ45" s="293">
        <v>7146</v>
      </c>
      <c r="AR45" s="293">
        <v>174</v>
      </c>
      <c r="AS45" s="293">
        <v>0</v>
      </c>
      <c r="AT45" s="293">
        <v>5222</v>
      </c>
      <c r="AU45" s="293">
        <v>136</v>
      </c>
      <c r="AV45" s="293">
        <v>0</v>
      </c>
      <c r="AW45" s="293">
        <v>0</v>
      </c>
      <c r="AX45" s="292" t="e">
        <v>#DIV/0!</v>
      </c>
      <c r="AY45" s="286" t="e">
        <v>#DIV/0!</v>
      </c>
      <c r="AZ45" s="286" t="e">
        <v>#DIV/0!</v>
      </c>
      <c r="BA45" s="286" t="e">
        <v>#DIV/0!</v>
      </c>
      <c r="BB45" s="286" t="e">
        <v>#DIV/0!</v>
      </c>
      <c r="BC45" s="286" t="e">
        <v>#DIV/0!</v>
      </c>
      <c r="BD45" s="286" t="e">
        <v>#DIV/0!</v>
      </c>
      <c r="BE45" s="283" t="e">
        <v>#DIV/0!</v>
      </c>
      <c r="BF45" s="283" t="e">
        <v>#DIV/0!</v>
      </c>
    </row>
    <row r="46" spans="11:58" ht="24">
      <c r="K46" s="277"/>
      <c r="L46" s="277"/>
      <c r="M46" s="277"/>
      <c r="N46" s="277"/>
      <c r="O46" s="277"/>
      <c r="P46" s="277"/>
      <c r="Q46" s="277"/>
      <c r="R46" s="277"/>
      <c r="S46" s="277"/>
      <c r="T46" s="700"/>
      <c r="U46" s="280">
        <v>2009</v>
      </c>
      <c r="V46" s="281">
        <f t="shared" si="16"/>
        <v>4418738</v>
      </c>
      <c r="W46" s="281">
        <f t="shared" si="7"/>
        <v>2862574</v>
      </c>
      <c r="X46" s="281">
        <f t="shared" si="8"/>
        <v>0</v>
      </c>
      <c r="Y46" s="281">
        <f t="shared" si="9"/>
        <v>1526991</v>
      </c>
      <c r="Z46" s="281">
        <f t="shared" si="10"/>
        <v>29173</v>
      </c>
      <c r="AA46" s="281">
        <f t="shared" si="11"/>
        <v>0</v>
      </c>
      <c r="AB46" s="281">
        <f t="shared" si="12"/>
        <v>0</v>
      </c>
      <c r="AC46" s="281">
        <f t="shared" si="13"/>
        <v>0</v>
      </c>
      <c r="AD46" s="281">
        <f t="shared" si="14"/>
        <v>0</v>
      </c>
      <c r="AE46" s="281">
        <f t="shared" si="15"/>
        <v>0</v>
      </c>
      <c r="AH46" s="738"/>
      <c r="AI46" s="291">
        <v>2009</v>
      </c>
      <c r="AJ46" s="293">
        <v>0</v>
      </c>
      <c r="AK46" s="293">
        <v>0</v>
      </c>
      <c r="AL46" s="289" t="e">
        <v>#DIV/0!</v>
      </c>
      <c r="AM46" s="293">
        <v>0</v>
      </c>
      <c r="AN46" s="290" t="e">
        <v>#DIV/0!</v>
      </c>
      <c r="AO46" s="286">
        <v>0</v>
      </c>
      <c r="AP46" s="286">
        <v>13653</v>
      </c>
      <c r="AQ46" s="293">
        <v>7844</v>
      </c>
      <c r="AR46" s="293">
        <v>5616</v>
      </c>
      <c r="AS46" s="293">
        <v>0</v>
      </c>
      <c r="AT46" s="293">
        <v>98</v>
      </c>
      <c r="AU46" s="293">
        <v>95</v>
      </c>
      <c r="AV46" s="293">
        <v>0</v>
      </c>
      <c r="AW46" s="293">
        <v>0</v>
      </c>
      <c r="AX46" s="292" t="e">
        <v>#DIV/0!</v>
      </c>
      <c r="AY46" s="286" t="e">
        <v>#DIV/0!</v>
      </c>
      <c r="AZ46" s="286" t="e">
        <v>#DIV/0!</v>
      </c>
      <c r="BA46" s="286" t="e">
        <v>#DIV/0!</v>
      </c>
      <c r="BB46" s="286" t="e">
        <v>#DIV/0!</v>
      </c>
      <c r="BC46" s="286" t="e">
        <v>#DIV/0!</v>
      </c>
      <c r="BD46" s="286" t="e">
        <v>#DIV/0!</v>
      </c>
      <c r="BE46" s="283" t="e">
        <v>#DIV/0!</v>
      </c>
      <c r="BF46" s="283" t="e">
        <v>#DIV/0!</v>
      </c>
    </row>
    <row r="47" spans="11:58" ht="24">
      <c r="K47" s="277"/>
      <c r="L47" s="277"/>
      <c r="M47" s="277"/>
      <c r="N47" s="277"/>
      <c r="O47" s="277"/>
      <c r="P47" s="277"/>
      <c r="Q47" s="277"/>
      <c r="R47" s="277"/>
      <c r="S47" s="277"/>
      <c r="T47" s="700"/>
      <c r="U47" s="280">
        <v>2010</v>
      </c>
      <c r="V47" s="281">
        <f t="shared" si="16"/>
        <v>4681418</v>
      </c>
      <c r="W47" s="281">
        <f t="shared" si="7"/>
        <v>2984771</v>
      </c>
      <c r="X47" s="281">
        <f t="shared" si="8"/>
        <v>0</v>
      </c>
      <c r="Y47" s="281">
        <f t="shared" si="9"/>
        <v>1674564</v>
      </c>
      <c r="Z47" s="281">
        <f t="shared" si="10"/>
        <v>22083</v>
      </c>
      <c r="AA47" s="281">
        <f t="shared" si="11"/>
        <v>0</v>
      </c>
      <c r="AB47" s="281">
        <f t="shared" si="12"/>
        <v>0</v>
      </c>
      <c r="AC47" s="281">
        <f t="shared" si="13"/>
        <v>0</v>
      </c>
      <c r="AD47" s="281">
        <f t="shared" si="14"/>
        <v>0</v>
      </c>
      <c r="AE47" s="281">
        <f t="shared" si="15"/>
        <v>0</v>
      </c>
      <c r="AH47" s="738"/>
      <c r="AI47" s="291">
        <v>2010</v>
      </c>
      <c r="AJ47" s="293">
        <v>0</v>
      </c>
      <c r="AK47" s="293">
        <v>0</v>
      </c>
      <c r="AL47" s="289" t="e">
        <v>#DIV/0!</v>
      </c>
      <c r="AM47" s="293">
        <v>0</v>
      </c>
      <c r="AN47" s="290" t="e">
        <v>#DIV/0!</v>
      </c>
      <c r="AO47" s="286">
        <v>0</v>
      </c>
      <c r="AP47" s="286">
        <v>14532</v>
      </c>
      <c r="AQ47" s="293">
        <v>8288</v>
      </c>
      <c r="AR47" s="293">
        <v>6173</v>
      </c>
      <c r="AS47" s="293">
        <v>0</v>
      </c>
      <c r="AT47" s="293">
        <v>0</v>
      </c>
      <c r="AU47" s="293">
        <v>71</v>
      </c>
      <c r="AV47" s="293">
        <v>0</v>
      </c>
      <c r="AW47" s="293">
        <v>0</v>
      </c>
      <c r="AX47" s="292" t="e">
        <v>#DIV/0!</v>
      </c>
      <c r="AY47" s="286" t="e">
        <v>#DIV/0!</v>
      </c>
      <c r="AZ47" s="286" t="e">
        <v>#DIV/0!</v>
      </c>
      <c r="BA47" s="286" t="e">
        <v>#DIV/0!</v>
      </c>
      <c r="BB47" s="286" t="e">
        <v>#DIV/0!</v>
      </c>
      <c r="BC47" s="286" t="e">
        <v>#DIV/0!</v>
      </c>
      <c r="BD47" s="286" t="e">
        <v>#DIV/0!</v>
      </c>
      <c r="BE47" s="283" t="e">
        <v>#DIV/0!</v>
      </c>
      <c r="BF47" s="283" t="e">
        <v>#DIV/0!</v>
      </c>
    </row>
    <row r="48" spans="11:58" ht="24">
      <c r="K48" s="277"/>
      <c r="L48" s="277"/>
      <c r="M48" s="277"/>
      <c r="N48" s="277"/>
      <c r="O48" s="277"/>
      <c r="P48" s="277"/>
      <c r="Q48" s="277"/>
      <c r="R48" s="277"/>
      <c r="S48" s="277"/>
      <c r="T48" s="700"/>
      <c r="U48" s="280">
        <v>2011</v>
      </c>
      <c r="V48" s="281">
        <f t="shared" si="16"/>
        <v>5253336</v>
      </c>
      <c r="W48" s="281">
        <f t="shared" si="7"/>
        <v>3323639</v>
      </c>
      <c r="X48" s="281">
        <f t="shared" si="8"/>
        <v>0</v>
      </c>
      <c r="Y48" s="281">
        <f t="shared" si="9"/>
        <v>1917053</v>
      </c>
      <c r="Z48" s="281">
        <f t="shared" si="10"/>
        <v>12644</v>
      </c>
      <c r="AA48" s="281">
        <f t="shared" si="11"/>
        <v>0</v>
      </c>
      <c r="AB48" s="281">
        <f t="shared" si="12"/>
        <v>0</v>
      </c>
      <c r="AC48" s="281">
        <f t="shared" si="13"/>
        <v>0</v>
      </c>
      <c r="AD48" s="281">
        <f t="shared" si="14"/>
        <v>0</v>
      </c>
      <c r="AE48" s="281">
        <f t="shared" si="15"/>
        <v>0</v>
      </c>
      <c r="AH48" s="738"/>
      <c r="AI48" s="291">
        <v>2011</v>
      </c>
      <c r="AJ48" s="293">
        <v>0</v>
      </c>
      <c r="AK48" s="293">
        <v>0</v>
      </c>
      <c r="AL48" s="289" t="e">
        <v>#DIV/0!</v>
      </c>
      <c r="AM48" s="293">
        <v>0</v>
      </c>
      <c r="AN48" s="290" t="e">
        <v>#DIV/0!</v>
      </c>
      <c r="AO48" s="286">
        <v>0</v>
      </c>
      <c r="AP48" s="286">
        <v>15499</v>
      </c>
      <c r="AQ48" s="293">
        <v>6238</v>
      </c>
      <c r="AR48" s="293">
        <v>9215</v>
      </c>
      <c r="AS48" s="293">
        <v>0</v>
      </c>
      <c r="AT48" s="293">
        <v>0</v>
      </c>
      <c r="AU48" s="293">
        <v>46</v>
      </c>
      <c r="AV48" s="293">
        <v>0</v>
      </c>
      <c r="AW48" s="293">
        <v>0</v>
      </c>
      <c r="AX48" s="292" t="e">
        <v>#DIV/0!</v>
      </c>
      <c r="AY48" s="286" t="e">
        <v>#DIV/0!</v>
      </c>
      <c r="AZ48" s="286" t="e">
        <v>#DIV/0!</v>
      </c>
      <c r="BA48" s="286" t="e">
        <v>#DIV/0!</v>
      </c>
      <c r="BB48" s="286" t="e">
        <v>#DIV/0!</v>
      </c>
      <c r="BC48" s="286" t="e">
        <v>#DIV/0!</v>
      </c>
      <c r="BD48" s="286" t="e">
        <v>#DIV/0!</v>
      </c>
      <c r="BE48" s="283" t="e">
        <v>#DIV/0!</v>
      </c>
      <c r="BF48" s="283" t="e">
        <v>#DIV/0!</v>
      </c>
    </row>
    <row r="49" spans="20:58" ht="24">
      <c r="T49" s="700"/>
      <c r="U49" s="280">
        <v>2012</v>
      </c>
      <c r="V49" s="281">
        <f t="shared" si="16"/>
        <v>6322459</v>
      </c>
      <c r="W49" s="281">
        <f t="shared" si="7"/>
        <v>4298147</v>
      </c>
      <c r="X49" s="281">
        <f t="shared" si="8"/>
        <v>0</v>
      </c>
      <c r="Y49" s="281">
        <f t="shared" si="9"/>
        <v>2007107</v>
      </c>
      <c r="Z49" s="281">
        <f t="shared" si="10"/>
        <v>17205</v>
      </c>
      <c r="AA49" s="281">
        <f t="shared" si="11"/>
        <v>0</v>
      </c>
      <c r="AB49" s="281">
        <f t="shared" si="12"/>
        <v>0</v>
      </c>
      <c r="AC49" s="281">
        <f t="shared" si="13"/>
        <v>0</v>
      </c>
      <c r="AD49" s="281">
        <f t="shared" si="14"/>
        <v>0</v>
      </c>
      <c r="AE49" s="281">
        <f t="shared" si="15"/>
        <v>0</v>
      </c>
      <c r="AH49" s="738"/>
      <c r="AI49" s="291">
        <v>2012</v>
      </c>
      <c r="AJ49" s="293">
        <v>0</v>
      </c>
      <c r="AK49" s="293">
        <v>0</v>
      </c>
      <c r="AL49" s="289" t="e">
        <v>#DIV/0!</v>
      </c>
      <c r="AM49" s="293">
        <v>0</v>
      </c>
      <c r="AN49" s="290" t="e">
        <v>#DIV/0!</v>
      </c>
      <c r="AO49" s="286">
        <v>0</v>
      </c>
      <c r="AP49" s="286">
        <v>18837</v>
      </c>
      <c r="AQ49" s="293">
        <v>10904</v>
      </c>
      <c r="AR49" s="293">
        <v>7875</v>
      </c>
      <c r="AS49" s="293">
        <v>0</v>
      </c>
      <c r="AT49" s="293">
        <v>0</v>
      </c>
      <c r="AU49" s="293">
        <v>58</v>
      </c>
      <c r="AV49" s="293">
        <v>0</v>
      </c>
      <c r="AW49" s="293">
        <v>0</v>
      </c>
      <c r="AX49" s="292" t="e">
        <v>#DIV/0!</v>
      </c>
      <c r="AY49" s="286" t="e">
        <v>#DIV/0!</v>
      </c>
      <c r="AZ49" s="286" t="e">
        <v>#DIV/0!</v>
      </c>
      <c r="BA49" s="286" t="e">
        <v>#DIV/0!</v>
      </c>
      <c r="BB49" s="286" t="e">
        <v>#DIV/0!</v>
      </c>
      <c r="BC49" s="286" t="e">
        <v>#DIV/0!</v>
      </c>
      <c r="BD49" s="286" t="e">
        <v>#DIV/0!</v>
      </c>
      <c r="BE49" s="283" t="e">
        <v>#DIV/0!</v>
      </c>
      <c r="BF49" s="283" t="e">
        <v>#DIV/0!</v>
      </c>
    </row>
    <row r="50" spans="20:58" ht="24">
      <c r="T50" s="700"/>
      <c r="U50" s="280">
        <v>2013</v>
      </c>
      <c r="V50" s="281">
        <f t="shared" si="16"/>
        <v>6686097</v>
      </c>
      <c r="W50" s="281">
        <f t="shared" si="7"/>
        <v>4452128</v>
      </c>
      <c r="X50" s="281">
        <f t="shared" si="8"/>
        <v>0</v>
      </c>
      <c r="Y50" s="281">
        <f t="shared" si="9"/>
        <v>2195356</v>
      </c>
      <c r="Z50" s="281">
        <f t="shared" si="10"/>
        <v>38613</v>
      </c>
      <c r="AA50" s="281">
        <f t="shared" si="11"/>
        <v>0</v>
      </c>
      <c r="AB50" s="281">
        <f t="shared" si="12"/>
        <v>0</v>
      </c>
      <c r="AC50" s="281">
        <f t="shared" si="13"/>
        <v>0</v>
      </c>
      <c r="AD50" s="281">
        <f t="shared" si="14"/>
        <v>0</v>
      </c>
      <c r="AE50" s="281">
        <f t="shared" si="15"/>
        <v>0</v>
      </c>
      <c r="AH50" s="738"/>
      <c r="AI50" s="291">
        <v>2013</v>
      </c>
      <c r="AJ50" s="293">
        <v>0</v>
      </c>
      <c r="AK50" s="293">
        <v>0</v>
      </c>
      <c r="AL50" s="289" t="e">
        <v>#DIV/0!</v>
      </c>
      <c r="AM50" s="293">
        <v>0</v>
      </c>
      <c r="AN50" s="290" t="e">
        <v>#DIV/0!</v>
      </c>
      <c r="AO50" s="286">
        <v>0</v>
      </c>
      <c r="AP50" s="286">
        <v>21125</v>
      </c>
      <c r="AQ50" s="293">
        <v>12198</v>
      </c>
      <c r="AR50" s="293">
        <v>8802</v>
      </c>
      <c r="AS50" s="293">
        <v>0</v>
      </c>
      <c r="AT50" s="293">
        <v>0</v>
      </c>
      <c r="AU50" s="293">
        <v>125</v>
      </c>
      <c r="AV50" s="293">
        <v>0</v>
      </c>
      <c r="AW50" s="293">
        <v>0</v>
      </c>
      <c r="AX50" s="292" t="e">
        <v>#DIV/0!</v>
      </c>
      <c r="AY50" s="286" t="e">
        <v>#DIV/0!</v>
      </c>
      <c r="AZ50" s="286" t="e">
        <v>#DIV/0!</v>
      </c>
      <c r="BA50" s="286" t="e">
        <v>#DIV/0!</v>
      </c>
      <c r="BB50" s="286" t="e">
        <v>#DIV/0!</v>
      </c>
      <c r="BC50" s="286" t="e">
        <v>#DIV/0!</v>
      </c>
      <c r="BD50" s="286" t="e">
        <v>#DIV/0!</v>
      </c>
      <c r="BE50" s="283" t="e">
        <v>#DIV/0!</v>
      </c>
      <c r="BF50" s="283" t="e">
        <v>#DIV/0!</v>
      </c>
    </row>
    <row r="51" spans="20:58" ht="24">
      <c r="T51" s="700"/>
      <c r="U51" s="280">
        <v>2014</v>
      </c>
      <c r="V51" s="281">
        <f t="shared" si="16"/>
        <v>6926560</v>
      </c>
      <c r="W51" s="281">
        <f t="shared" si="7"/>
        <v>4698543</v>
      </c>
      <c r="X51" s="281">
        <f t="shared" si="8"/>
        <v>0</v>
      </c>
      <c r="Y51" s="281">
        <f t="shared" si="9"/>
        <v>2194546</v>
      </c>
      <c r="Z51" s="281">
        <f t="shared" si="10"/>
        <v>33471</v>
      </c>
      <c r="AA51" s="281">
        <f t="shared" si="11"/>
        <v>0</v>
      </c>
      <c r="AB51" s="281">
        <f t="shared" si="12"/>
        <v>0</v>
      </c>
      <c r="AC51" s="281">
        <f t="shared" si="13"/>
        <v>0</v>
      </c>
      <c r="AD51" s="281">
        <f t="shared" si="14"/>
        <v>0</v>
      </c>
      <c r="AE51" s="281">
        <f t="shared" si="15"/>
        <v>0</v>
      </c>
      <c r="AH51" s="738"/>
      <c r="AI51" s="291">
        <v>2014</v>
      </c>
      <c r="AJ51" s="293">
        <v>0</v>
      </c>
      <c r="AK51" s="293">
        <v>0</v>
      </c>
      <c r="AL51" s="289" t="e">
        <v>#DIV/0!</v>
      </c>
      <c r="AM51" s="293">
        <v>0</v>
      </c>
      <c r="AN51" s="290" t="e">
        <v>#DIV/0!</v>
      </c>
      <c r="AO51" s="286">
        <v>0</v>
      </c>
      <c r="AP51" s="286">
        <v>21168</v>
      </c>
      <c r="AQ51" s="293">
        <v>12420</v>
      </c>
      <c r="AR51" s="293">
        <v>8639</v>
      </c>
      <c r="AS51" s="293">
        <v>0</v>
      </c>
      <c r="AT51" s="293">
        <v>0</v>
      </c>
      <c r="AU51" s="293">
        <v>109</v>
      </c>
      <c r="AV51" s="293">
        <v>0</v>
      </c>
      <c r="AW51" s="293">
        <v>0</v>
      </c>
      <c r="AX51" s="292" t="e">
        <v>#DIV/0!</v>
      </c>
      <c r="AY51" s="286" t="e">
        <v>#DIV/0!</v>
      </c>
      <c r="AZ51" s="286" t="e">
        <v>#DIV/0!</v>
      </c>
      <c r="BA51" s="286" t="e">
        <v>#DIV/0!</v>
      </c>
      <c r="BB51" s="286" t="e">
        <v>#DIV/0!</v>
      </c>
      <c r="BC51" s="286" t="e">
        <v>#DIV/0!</v>
      </c>
      <c r="BD51" s="286" t="e">
        <v>#DIV/0!</v>
      </c>
      <c r="BE51" s="283" t="e">
        <v>#DIV/0!</v>
      </c>
      <c r="BF51" s="283" t="e">
        <v>#DIV/0!</v>
      </c>
    </row>
    <row r="52" spans="20:58" ht="24">
      <c r="T52" s="701"/>
      <c r="U52" s="280">
        <v>2015</v>
      </c>
      <c r="V52" s="282">
        <f>V51</f>
        <v>6926560</v>
      </c>
      <c r="W52" s="282">
        <f t="shared" ref="W52:AE52" si="17">W51</f>
        <v>4698543</v>
      </c>
      <c r="X52" s="282">
        <f t="shared" si="17"/>
        <v>0</v>
      </c>
      <c r="Y52" s="282">
        <f t="shared" si="17"/>
        <v>2194546</v>
      </c>
      <c r="Z52" s="282">
        <f t="shared" si="17"/>
        <v>33471</v>
      </c>
      <c r="AA52" s="282">
        <f t="shared" si="17"/>
        <v>0</v>
      </c>
      <c r="AB52" s="282">
        <f t="shared" si="17"/>
        <v>0</v>
      </c>
      <c r="AC52" s="282">
        <f t="shared" si="17"/>
        <v>0</v>
      </c>
      <c r="AD52" s="282">
        <f t="shared" si="17"/>
        <v>0</v>
      </c>
      <c r="AE52" s="282">
        <f t="shared" si="17"/>
        <v>0</v>
      </c>
      <c r="AH52" s="738"/>
      <c r="AI52" s="291">
        <v>2015</v>
      </c>
      <c r="AJ52" s="293">
        <v>0</v>
      </c>
      <c r="AK52" s="293">
        <v>0</v>
      </c>
      <c r="AL52" s="289" t="e">
        <v>#DIV/0!</v>
      </c>
      <c r="AM52" s="293">
        <v>0</v>
      </c>
      <c r="AN52" s="290" t="e">
        <v>#DIV/0!</v>
      </c>
      <c r="AO52" s="286">
        <v>0</v>
      </c>
      <c r="AP52" s="286">
        <v>0</v>
      </c>
      <c r="AQ52" s="293">
        <v>0</v>
      </c>
      <c r="AR52" s="293">
        <v>0</v>
      </c>
      <c r="AS52" s="293">
        <v>0</v>
      </c>
      <c r="AT52" s="293">
        <v>0</v>
      </c>
      <c r="AU52" s="293">
        <v>0</v>
      </c>
      <c r="AV52" s="293">
        <v>0</v>
      </c>
      <c r="AW52" s="293">
        <v>0</v>
      </c>
      <c r="AX52" s="292" t="e">
        <v>#DIV/0!</v>
      </c>
      <c r="AY52" s="286" t="e">
        <v>#DIV/0!</v>
      </c>
      <c r="AZ52" s="286" t="e">
        <v>#DIV/0!</v>
      </c>
      <c r="BA52" s="286" t="e">
        <v>#DIV/0!</v>
      </c>
      <c r="BB52" s="286" t="e">
        <v>#DIV/0!</v>
      </c>
      <c r="BC52" s="286" t="e">
        <v>#DIV/0!</v>
      </c>
      <c r="BD52" s="286" t="e">
        <v>#DIV/0!</v>
      </c>
      <c r="BE52" s="283" t="e">
        <v>#DIV/0!</v>
      </c>
      <c r="BF52" s="283" t="e">
        <v>#DIV/0!</v>
      </c>
    </row>
  </sheetData>
  <mergeCells count="106">
    <mergeCell ref="AB31:AB32"/>
    <mergeCell ref="AC31:AC32"/>
    <mergeCell ref="AD31:AD32"/>
    <mergeCell ref="AE31:AE32"/>
    <mergeCell ref="AL30:AL32"/>
    <mergeCell ref="T33:T52"/>
    <mergeCell ref="U31:U32"/>
    <mergeCell ref="V31:V32"/>
    <mergeCell ref="W31:W32"/>
    <mergeCell ref="X31:X32"/>
    <mergeCell ref="Y31:Y32"/>
    <mergeCell ref="Z31:AA31"/>
    <mergeCell ref="T31:T32"/>
    <mergeCell ref="AH33:AH52"/>
    <mergeCell ref="AH30:AI32"/>
    <mergeCell ref="AJ30:AJ32"/>
    <mergeCell ref="AK30:AK32"/>
    <mergeCell ref="E5:E6"/>
    <mergeCell ref="F5:F6"/>
    <mergeCell ref="G5:H5"/>
    <mergeCell ref="I5:I6"/>
    <mergeCell ref="J5:J6"/>
    <mergeCell ref="K5:L5"/>
    <mergeCell ref="T1:T5"/>
    <mergeCell ref="A3:R3"/>
    <mergeCell ref="M5:M6"/>
    <mergeCell ref="N5:O5"/>
    <mergeCell ref="P5:P6"/>
    <mergeCell ref="Q5:Q6"/>
    <mergeCell ref="R5:R6"/>
    <mergeCell ref="A4:A6"/>
    <mergeCell ref="B4:B6"/>
    <mergeCell ref="C4:I4"/>
    <mergeCell ref="J4:R4"/>
    <mergeCell ref="C5:C6"/>
    <mergeCell ref="D5:D6"/>
    <mergeCell ref="BF2:BF3"/>
    <mergeCell ref="AM2:AM3"/>
    <mergeCell ref="AX2:AX3"/>
    <mergeCell ref="AY2:AY3"/>
    <mergeCell ref="AN2:AN3"/>
    <mergeCell ref="AO2:AO3"/>
    <mergeCell ref="AP2:AP3"/>
    <mergeCell ref="BE31:BE32"/>
    <mergeCell ref="BF31:BF32"/>
    <mergeCell ref="AM30:AM32"/>
    <mergeCell ref="AN30:AN32"/>
    <mergeCell ref="AO30:AO32"/>
    <mergeCell ref="AP30:AW30"/>
    <mergeCell ref="AX30:BF30"/>
    <mergeCell ref="AP31:AP32"/>
    <mergeCell ref="AQ31:AQ32"/>
    <mergeCell ref="AR31:AS31"/>
    <mergeCell ref="AT31:AT32"/>
    <mergeCell ref="AU31:AV31"/>
    <mergeCell ref="AW31:AW32"/>
    <mergeCell ref="AX31:AX32"/>
    <mergeCell ref="AY31:AZ31"/>
    <mergeCell ref="AD2:AD3"/>
    <mergeCell ref="AE2:AE3"/>
    <mergeCell ref="AF2:AF3"/>
    <mergeCell ref="AG2:AG3"/>
    <mergeCell ref="BA31:BA32"/>
    <mergeCell ref="BB31:BC31"/>
    <mergeCell ref="BD31:BD32"/>
    <mergeCell ref="AH2:AH3"/>
    <mergeCell ref="AI2:AI3"/>
    <mergeCell ref="AJ2:AJ3"/>
    <mergeCell ref="AK2:AK3"/>
    <mergeCell ref="AL2:AL3"/>
    <mergeCell ref="AX1:AZ1"/>
    <mergeCell ref="BA1:BC1"/>
    <mergeCell ref="AQ2:AQ3"/>
    <mergeCell ref="AR2:AR3"/>
    <mergeCell ref="AS2:AS3"/>
    <mergeCell ref="AZ2:AZ3"/>
    <mergeCell ref="BA2:BA3"/>
    <mergeCell ref="BB2:BB3"/>
    <mergeCell ref="AT2:AT3"/>
    <mergeCell ref="AU2:AU3"/>
    <mergeCell ref="AV2:AV3"/>
    <mergeCell ref="AW2:AW3"/>
    <mergeCell ref="BH2:BH3"/>
    <mergeCell ref="BI2:BI3"/>
    <mergeCell ref="BC2:BC3"/>
    <mergeCell ref="BD2:BD3"/>
    <mergeCell ref="BE2:BE3"/>
    <mergeCell ref="V1:V3"/>
    <mergeCell ref="W1:Y1"/>
    <mergeCell ref="Z1:AC1"/>
    <mergeCell ref="U1:U5"/>
    <mergeCell ref="AD1:AG1"/>
    <mergeCell ref="BD1:BF1"/>
    <mergeCell ref="BG1:BG3"/>
    <mergeCell ref="BH1:BI1"/>
    <mergeCell ref="W2:W3"/>
    <mergeCell ref="X2:X3"/>
    <mergeCell ref="Y2:Y3"/>
    <mergeCell ref="Z2:Z3"/>
    <mergeCell ref="AA2:AA3"/>
    <mergeCell ref="AB2:AB3"/>
    <mergeCell ref="AC2:AC3"/>
    <mergeCell ref="AH1:AK1"/>
    <mergeCell ref="AL1:AO1"/>
    <mergeCell ref="AP1:AS1"/>
    <mergeCell ref="AT1:AW1"/>
  </mergeCells>
  <phoneticPr fontId="3" type="noConversion"/>
  <pageMargins left="0.7" right="0.7" top="0.75" bottom="0.75" header="0.3" footer="0.3"/>
  <pageSetup paperSize="9" scale="2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M244"/>
  <sheetViews>
    <sheetView view="pageBreakPreview" zoomScale="70" zoomScaleNormal="85" zoomScaleSheetLayoutView="70" workbookViewId="0">
      <pane xSplit="2" ySplit="4" topLeftCell="C23" activePane="bottomRight" state="frozen"/>
      <selection activeCell="V87" sqref="V87"/>
      <selection pane="topRight" activeCell="V87" sqref="V87"/>
      <selection pane="bottomLeft" activeCell="V87" sqref="V87"/>
      <selection pane="bottomRight" activeCell="AB57" sqref="AB57"/>
    </sheetView>
  </sheetViews>
  <sheetFormatPr defaultRowHeight="19.5" customHeight="1"/>
  <cols>
    <col min="1" max="3" width="9" style="1"/>
    <col min="4" max="4" width="9.875" style="1" bestFit="1" customWidth="1"/>
    <col min="5" max="5" width="9" style="9"/>
    <col min="6" max="6" width="11.5" style="1" bestFit="1" customWidth="1"/>
    <col min="7" max="9" width="9" style="1"/>
    <col min="10" max="10" width="11.5" style="9" bestFit="1" customWidth="1"/>
    <col min="11" max="16" width="9" style="9"/>
    <col min="17" max="17" width="9" style="10"/>
    <col min="18" max="23" width="9" style="9"/>
    <col min="24" max="24" width="9" style="11"/>
    <col min="25" max="25" width="9" style="10"/>
    <col min="26" max="39" width="9" style="1" customWidth="1"/>
    <col min="40" max="16384" width="9" style="1"/>
  </cols>
  <sheetData>
    <row r="1" spans="1:39" ht="19.5" customHeight="1">
      <c r="A1" s="12" t="s">
        <v>144</v>
      </c>
      <c r="B1" s="13"/>
      <c r="C1" s="14"/>
      <c r="D1" s="14"/>
      <c r="E1" s="15"/>
      <c r="F1" s="13"/>
      <c r="G1" s="13"/>
      <c r="H1" s="13"/>
      <c r="I1" s="13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</row>
    <row r="2" spans="1:39" s="26" customFormat="1" ht="19.5" customHeight="1">
      <c r="A2" s="735" t="s">
        <v>0</v>
      </c>
      <c r="B2" s="735"/>
      <c r="C2" s="735" t="s">
        <v>1</v>
      </c>
      <c r="D2" s="735" t="s">
        <v>2</v>
      </c>
      <c r="E2" s="737" t="s">
        <v>3</v>
      </c>
      <c r="F2" s="735" t="s">
        <v>4</v>
      </c>
      <c r="G2" s="735" t="s">
        <v>5</v>
      </c>
      <c r="H2" s="730" t="s">
        <v>6</v>
      </c>
      <c r="I2" s="730" t="s">
        <v>7</v>
      </c>
      <c r="J2" s="730"/>
      <c r="K2" s="730"/>
      <c r="L2" s="730"/>
      <c r="M2" s="730"/>
      <c r="N2" s="730"/>
      <c r="O2" s="730"/>
      <c r="P2" s="730"/>
      <c r="Q2" s="730" t="s">
        <v>8</v>
      </c>
      <c r="R2" s="730"/>
      <c r="S2" s="730"/>
      <c r="T2" s="730"/>
      <c r="U2" s="730"/>
      <c r="V2" s="730"/>
      <c r="W2" s="730"/>
      <c r="X2" s="730"/>
      <c r="Y2" s="730"/>
      <c r="Z2" s="735" t="s">
        <v>9</v>
      </c>
      <c r="AA2" s="735" t="s">
        <v>10</v>
      </c>
      <c r="AB2" s="735" t="s">
        <v>11</v>
      </c>
      <c r="AC2" s="735" t="s">
        <v>12</v>
      </c>
      <c r="AD2" s="740" t="s">
        <v>13</v>
      </c>
      <c r="AE2" s="25"/>
      <c r="AF2" s="25"/>
      <c r="AG2" s="25"/>
      <c r="AH2" s="25"/>
      <c r="AI2" s="25"/>
      <c r="AJ2" s="25"/>
      <c r="AK2" s="25"/>
      <c r="AL2" s="25"/>
      <c r="AM2" s="25"/>
    </row>
    <row r="3" spans="1:39" s="26" customFormat="1" ht="19.5" customHeight="1">
      <c r="A3" s="735"/>
      <c r="B3" s="735"/>
      <c r="C3" s="735"/>
      <c r="D3" s="735"/>
      <c r="E3" s="737"/>
      <c r="F3" s="735"/>
      <c r="G3" s="735"/>
      <c r="H3" s="730"/>
      <c r="I3" s="730" t="s">
        <v>14</v>
      </c>
      <c r="J3" s="730" t="s">
        <v>15</v>
      </c>
      <c r="K3" s="731" t="s">
        <v>138</v>
      </c>
      <c r="L3" s="732"/>
      <c r="M3" s="730" t="s">
        <v>139</v>
      </c>
      <c r="N3" s="730" t="s">
        <v>17</v>
      </c>
      <c r="O3" s="730"/>
      <c r="P3" s="730" t="s">
        <v>140</v>
      </c>
      <c r="Q3" s="736" t="s">
        <v>15</v>
      </c>
      <c r="R3" s="730" t="s">
        <v>143</v>
      </c>
      <c r="S3" s="730"/>
      <c r="T3" s="730" t="s">
        <v>139</v>
      </c>
      <c r="U3" s="731" t="s">
        <v>142</v>
      </c>
      <c r="V3" s="732"/>
      <c r="W3" s="733" t="s">
        <v>141</v>
      </c>
      <c r="X3" s="735" t="s">
        <v>23</v>
      </c>
      <c r="Y3" s="735" t="s">
        <v>24</v>
      </c>
      <c r="Z3" s="735"/>
      <c r="AA3" s="735"/>
      <c r="AB3" s="735"/>
      <c r="AC3" s="735"/>
      <c r="AD3" s="740"/>
      <c r="AE3" s="25"/>
      <c r="AF3" s="25"/>
      <c r="AG3" s="25"/>
      <c r="AH3" s="25"/>
      <c r="AI3" s="25"/>
      <c r="AJ3" s="25"/>
      <c r="AK3" s="25"/>
      <c r="AL3" s="25"/>
      <c r="AM3" s="25"/>
    </row>
    <row r="4" spans="1:39" s="26" customFormat="1" ht="19.5" customHeight="1">
      <c r="A4" s="735"/>
      <c r="B4" s="735"/>
      <c r="C4" s="735"/>
      <c r="D4" s="735"/>
      <c r="E4" s="737"/>
      <c r="F4" s="735"/>
      <c r="G4" s="735"/>
      <c r="H4" s="730"/>
      <c r="I4" s="730"/>
      <c r="J4" s="730"/>
      <c r="K4" s="62" t="s">
        <v>25</v>
      </c>
      <c r="L4" s="62" t="s">
        <v>26</v>
      </c>
      <c r="M4" s="730"/>
      <c r="N4" s="62" t="s">
        <v>25</v>
      </c>
      <c r="O4" s="62" t="s">
        <v>26</v>
      </c>
      <c r="P4" s="730"/>
      <c r="Q4" s="736"/>
      <c r="R4" s="25" t="s">
        <v>25</v>
      </c>
      <c r="S4" s="25" t="s">
        <v>26</v>
      </c>
      <c r="T4" s="730"/>
      <c r="U4" s="25" t="s">
        <v>25</v>
      </c>
      <c r="V4" s="25" t="s">
        <v>26</v>
      </c>
      <c r="W4" s="734"/>
      <c r="X4" s="735"/>
      <c r="Y4" s="735"/>
      <c r="Z4" s="735"/>
      <c r="AA4" s="735"/>
      <c r="AB4" s="735"/>
      <c r="AC4" s="735"/>
      <c r="AD4" s="740"/>
      <c r="AE4" s="25" t="s">
        <v>15</v>
      </c>
      <c r="AF4" s="25" t="s">
        <v>16</v>
      </c>
      <c r="AG4" s="25" t="s">
        <v>17</v>
      </c>
      <c r="AH4" s="25" t="s">
        <v>18</v>
      </c>
      <c r="AI4" s="25" t="s">
        <v>19</v>
      </c>
      <c r="AJ4" s="25" t="s">
        <v>20</v>
      </c>
      <c r="AK4" s="25" t="s">
        <v>21</v>
      </c>
      <c r="AL4" s="25" t="s">
        <v>22</v>
      </c>
      <c r="AM4" s="25" t="s">
        <v>27</v>
      </c>
    </row>
    <row r="5" spans="1:39" ht="19.5" customHeight="1">
      <c r="A5" s="739" t="s">
        <v>78</v>
      </c>
      <c r="B5" s="5">
        <v>1996</v>
      </c>
      <c r="C5" s="16">
        <f t="shared" ref="C5:D24" si="0">C25+C45+C65+C85+C105+C125+C145+C165+C185+C205+C225</f>
        <v>99624</v>
      </c>
      <c r="D5" s="16">
        <f t="shared" si="0"/>
        <v>38731</v>
      </c>
      <c r="E5" s="17">
        <f t="shared" ref="E5:E24" si="1">D5/C5</f>
        <v>0.38877178189994377</v>
      </c>
      <c r="F5" s="16">
        <f t="shared" ref="F5:F24" si="2">F25+F45+F65+F85+F105+F125+F145+F165+F185+F205+F225</f>
        <v>8787</v>
      </c>
      <c r="G5" s="6">
        <f>ROUND((F5/D5)*1000,0)</f>
        <v>227</v>
      </c>
      <c r="H5" s="19">
        <f>D5</f>
        <v>38731</v>
      </c>
      <c r="I5" s="19">
        <f t="shared" ref="I5:I24" si="3">SUM(J5:P5)</f>
        <v>7343</v>
      </c>
      <c r="J5" s="16">
        <f t="shared" ref="J5:P14" si="4">J25+J45+J65+J85+J105+J125+J145+J165+J185+J205+J225</f>
        <v>3839</v>
      </c>
      <c r="K5" s="16">
        <f t="shared" si="4"/>
        <v>1304</v>
      </c>
      <c r="L5" s="16">
        <f t="shared" si="4"/>
        <v>0</v>
      </c>
      <c r="M5" s="16">
        <f t="shared" si="4"/>
        <v>2135</v>
      </c>
      <c r="N5" s="16">
        <f t="shared" si="4"/>
        <v>65</v>
      </c>
      <c r="O5" s="16">
        <f t="shared" si="4"/>
        <v>0</v>
      </c>
      <c r="P5" s="16">
        <f t="shared" si="4"/>
        <v>0</v>
      </c>
      <c r="Q5" s="18">
        <f t="shared" ref="Q5:R23" si="5">(J5/$H5)*1000</f>
        <v>99.119568304458966</v>
      </c>
      <c r="R5" s="19">
        <f t="shared" si="5"/>
        <v>33.668121143270255</v>
      </c>
      <c r="S5" s="19">
        <f t="shared" ref="S5" si="6">(L5/$H5)*1000</f>
        <v>0</v>
      </c>
      <c r="T5" s="19">
        <f t="shared" ref="T5" si="7">(M5/$H5)*1000</f>
        <v>55.123802638713173</v>
      </c>
      <c r="U5" s="19">
        <f t="shared" ref="U5" si="8">(N5/$H5)*1000</f>
        <v>1.6782422349022745</v>
      </c>
      <c r="V5" s="19">
        <f t="shared" ref="V5" si="9">(O5/$H5)*1000</f>
        <v>0</v>
      </c>
      <c r="W5" s="19">
        <f t="shared" ref="W5" si="10">(P5/$H5)*1000</f>
        <v>0</v>
      </c>
      <c r="X5" s="20">
        <f>SUM(R5:W5)</f>
        <v>90.470166016885699</v>
      </c>
      <c r="Y5" s="20">
        <f>X5+Q5</f>
        <v>189.58973432134468</v>
      </c>
      <c r="Z5" s="19">
        <f t="shared" ref="Z5:Z23" si="11">F5</f>
        <v>8787</v>
      </c>
      <c r="AA5" s="21">
        <f t="shared" ref="AA5:AA23" si="12">I5</f>
        <v>7343</v>
      </c>
      <c r="AB5" s="19">
        <f>Z5-AA5</f>
        <v>1444</v>
      </c>
      <c r="AC5" s="22">
        <f>AA5/Z5</f>
        <v>0.83566632525321494</v>
      </c>
      <c r="AD5" s="22">
        <f>AB5/Z5</f>
        <v>0.16433367474678504</v>
      </c>
      <c r="AE5" s="23">
        <f t="shared" ref="AE5:AE23" si="13">J5/$I5</f>
        <v>0.5228108402560262</v>
      </c>
      <c r="AF5" s="23">
        <f t="shared" ref="AF5:AF23" si="14">(K5+L5)/$I5</f>
        <v>0.1775840936946752</v>
      </c>
      <c r="AG5" s="23">
        <f t="shared" ref="AG5:AG23" si="15">(N5+O5)/$I5</f>
        <v>8.8519678605474602E-3</v>
      </c>
      <c r="AH5" s="23">
        <f t="shared" ref="AH5:AH23" si="16">(P5)/$I5</f>
        <v>0</v>
      </c>
      <c r="AI5" s="23" t="e">
        <f>(#REF!)/$I5</f>
        <v>#REF!</v>
      </c>
      <c r="AJ5" s="23" t="e">
        <f>(#REF!)/$I5</f>
        <v>#REF!</v>
      </c>
      <c r="AK5" s="23" t="e">
        <f>(#REF!)/$I5</f>
        <v>#REF!</v>
      </c>
      <c r="AL5" s="23" t="e">
        <f>(#REF!)/$I5</f>
        <v>#REF!</v>
      </c>
      <c r="AM5" s="24" t="e">
        <f t="shared" ref="AM5:AM64" si="17">SUM(AE5:AL5)</f>
        <v>#REF!</v>
      </c>
    </row>
    <row r="6" spans="1:39" ht="19.5" customHeight="1">
      <c r="A6" s="739"/>
      <c r="B6" s="5">
        <f>B5+1</f>
        <v>1997</v>
      </c>
      <c r="C6" s="16">
        <f t="shared" si="0"/>
        <v>99264</v>
      </c>
      <c r="D6" s="16">
        <f t="shared" si="0"/>
        <v>39190</v>
      </c>
      <c r="E6" s="17">
        <f t="shared" si="1"/>
        <v>0.39480577047066406</v>
      </c>
      <c r="F6" s="16">
        <f t="shared" si="2"/>
        <v>9302</v>
      </c>
      <c r="G6" s="6">
        <f t="shared" ref="G6:G24" si="18">ROUND((F6/D6)*1000,0)</f>
        <v>237</v>
      </c>
      <c r="H6" s="19">
        <f t="shared" ref="H6:H24" si="19">D6</f>
        <v>39190</v>
      </c>
      <c r="I6" s="19">
        <f t="shared" si="3"/>
        <v>7814.1260273972603</v>
      </c>
      <c r="J6" s="16">
        <f t="shared" si="4"/>
        <v>2501.4547945205477</v>
      </c>
      <c r="K6" s="16">
        <f t="shared" si="4"/>
        <v>1679.9232876712329</v>
      </c>
      <c r="L6" s="16">
        <f t="shared" si="4"/>
        <v>0</v>
      </c>
      <c r="M6" s="16">
        <f t="shared" si="4"/>
        <v>2170.7205479452055</v>
      </c>
      <c r="N6" s="16">
        <f t="shared" si="4"/>
        <v>1462.027397260274</v>
      </c>
      <c r="O6" s="16">
        <f t="shared" si="4"/>
        <v>0</v>
      </c>
      <c r="P6" s="16">
        <f t="shared" si="4"/>
        <v>0</v>
      </c>
      <c r="Q6" s="18">
        <f t="shared" si="5"/>
        <v>63.828905193175494</v>
      </c>
      <c r="R6" s="19">
        <f t="shared" ref="R6:R69" si="20">(K6/$H6)*1000</f>
        <v>42.866121144966392</v>
      </c>
      <c r="S6" s="19">
        <f t="shared" ref="S6:S69" si="21">(L6/$H6)*1000</f>
        <v>0</v>
      </c>
      <c r="T6" s="19">
        <f t="shared" ref="T6:T69" si="22">(M6/$H6)*1000</f>
        <v>55.389654196101191</v>
      </c>
      <c r="U6" s="19">
        <f t="shared" ref="U6:U69" si="23">(N6/$H6)*1000</f>
        <v>37.306134148003935</v>
      </c>
      <c r="V6" s="19">
        <f t="shared" ref="V6:V69" si="24">(O6/$H6)*1000</f>
        <v>0</v>
      </c>
      <c r="W6" s="19">
        <f t="shared" ref="W6:W69" si="25">(P6/$H6)*1000</f>
        <v>0</v>
      </c>
      <c r="X6" s="20">
        <f t="shared" ref="X6:X69" si="26">SUM(R6:W6)</f>
        <v>135.56190948907152</v>
      </c>
      <c r="Y6" s="20">
        <f t="shared" ref="Y6:Y69" si="27">X6+Q6</f>
        <v>199.39081468224703</v>
      </c>
      <c r="Z6" s="19">
        <f t="shared" si="11"/>
        <v>9302</v>
      </c>
      <c r="AA6" s="21">
        <f t="shared" si="12"/>
        <v>7814.1260273972603</v>
      </c>
      <c r="AB6" s="19">
        <f t="shared" ref="AB6:AB23" si="28">Z6-AA6</f>
        <v>1487.8739726027397</v>
      </c>
      <c r="AC6" s="22">
        <f t="shared" ref="AC6:AC23" si="29">AA6/Z6</f>
        <v>0.84004794962344231</v>
      </c>
      <c r="AD6" s="22">
        <f t="shared" ref="AD6:AD23" si="30">AB6/Z6</f>
        <v>0.15995205037655771</v>
      </c>
      <c r="AE6" s="23">
        <f t="shared" si="13"/>
        <v>0.32011958672667268</v>
      </c>
      <c r="AF6" s="23">
        <f t="shared" si="14"/>
        <v>0.21498543557926003</v>
      </c>
      <c r="AG6" s="23">
        <f t="shared" si="15"/>
        <v>0.18710056532672126</v>
      </c>
      <c r="AH6" s="23">
        <f t="shared" si="16"/>
        <v>0</v>
      </c>
      <c r="AI6" s="23" t="e">
        <f>(#REF!)/$I6</f>
        <v>#REF!</v>
      </c>
      <c r="AJ6" s="23" t="e">
        <f>(#REF!)/$I6</f>
        <v>#REF!</v>
      </c>
      <c r="AK6" s="23" t="e">
        <f>(#REF!)/$I6</f>
        <v>#REF!</v>
      </c>
      <c r="AL6" s="23" t="e">
        <f>(#REF!)/$I6</f>
        <v>#REF!</v>
      </c>
      <c r="AM6" s="24" t="e">
        <f t="shared" si="17"/>
        <v>#REF!</v>
      </c>
    </row>
    <row r="7" spans="1:39" ht="19.5" customHeight="1">
      <c r="A7" s="739"/>
      <c r="B7" s="5">
        <f t="shared" ref="B7:B24" si="31">B6+1</f>
        <v>1998</v>
      </c>
      <c r="C7" s="16">
        <f t="shared" si="0"/>
        <v>99088</v>
      </c>
      <c r="D7" s="16">
        <f t="shared" si="0"/>
        <v>40072</v>
      </c>
      <c r="E7" s="17">
        <f t="shared" si="1"/>
        <v>0.40440820280962375</v>
      </c>
      <c r="F7" s="16">
        <f t="shared" si="2"/>
        <v>9032</v>
      </c>
      <c r="G7" s="6">
        <f t="shared" si="18"/>
        <v>225</v>
      </c>
      <c r="H7" s="19">
        <f t="shared" si="19"/>
        <v>40072</v>
      </c>
      <c r="I7" s="19">
        <f t="shared" si="3"/>
        <v>6906.0273972602736</v>
      </c>
      <c r="J7" s="16">
        <f t="shared" si="4"/>
        <v>3850.654794520548</v>
      </c>
      <c r="K7" s="16">
        <f t="shared" si="4"/>
        <v>1174.019178082192</v>
      </c>
      <c r="L7" s="16">
        <f t="shared" si="4"/>
        <v>0</v>
      </c>
      <c r="M7" s="16">
        <f t="shared" si="4"/>
        <v>1831.0821917808219</v>
      </c>
      <c r="N7" s="16">
        <f t="shared" si="4"/>
        <v>50.271232876712332</v>
      </c>
      <c r="O7" s="16">
        <f t="shared" si="4"/>
        <v>0</v>
      </c>
      <c r="P7" s="16">
        <f t="shared" si="4"/>
        <v>0</v>
      </c>
      <c r="Q7" s="18">
        <f t="shared" si="5"/>
        <v>96.093401739881912</v>
      </c>
      <c r="R7" s="19">
        <f>(K7/$H7)*1000</f>
        <v>29.297743513730083</v>
      </c>
      <c r="S7" s="19">
        <f t="shared" si="21"/>
        <v>0</v>
      </c>
      <c r="T7" s="19">
        <f t="shared" si="22"/>
        <v>45.694804147055848</v>
      </c>
      <c r="U7" s="19">
        <f t="shared" si="23"/>
        <v>1.2545226810918431</v>
      </c>
      <c r="V7" s="19">
        <f t="shared" si="24"/>
        <v>0</v>
      </c>
      <c r="W7" s="19">
        <f t="shared" si="25"/>
        <v>0</v>
      </c>
      <c r="X7" s="20">
        <f t="shared" si="26"/>
        <v>76.247070341877773</v>
      </c>
      <c r="Y7" s="20">
        <f t="shared" si="27"/>
        <v>172.34047208175969</v>
      </c>
      <c r="Z7" s="19">
        <f t="shared" si="11"/>
        <v>9032</v>
      </c>
      <c r="AA7" s="21">
        <f t="shared" si="12"/>
        <v>6906.0273972602736</v>
      </c>
      <c r="AB7" s="19">
        <f t="shared" si="28"/>
        <v>2125.9726027397264</v>
      </c>
      <c r="AC7" s="22">
        <f>AA7/Z7</f>
        <v>0.7646177366320055</v>
      </c>
      <c r="AD7" s="22">
        <f t="shared" si="30"/>
        <v>0.2353822633679945</v>
      </c>
      <c r="AE7" s="23">
        <f t="shared" si="13"/>
        <v>0.55757884714563422</v>
      </c>
      <c r="AF7" s="23">
        <f t="shared" si="14"/>
        <v>0.16999920656960371</v>
      </c>
      <c r="AG7" s="23">
        <f t="shared" si="15"/>
        <v>7.2793271710239228E-3</v>
      </c>
      <c r="AH7" s="23">
        <f t="shared" si="16"/>
        <v>0</v>
      </c>
      <c r="AI7" s="23" t="e">
        <f>(#REF!)/$I7</f>
        <v>#REF!</v>
      </c>
      <c r="AJ7" s="23" t="e">
        <f>(#REF!)/$I7</f>
        <v>#REF!</v>
      </c>
      <c r="AK7" s="23" t="e">
        <f>(#REF!)/$I7</f>
        <v>#REF!</v>
      </c>
      <c r="AL7" s="23" t="e">
        <f>(#REF!)/$I7</f>
        <v>#REF!</v>
      </c>
      <c r="AM7" s="24" t="e">
        <f t="shared" si="17"/>
        <v>#REF!</v>
      </c>
    </row>
    <row r="8" spans="1:39" ht="19.5" customHeight="1">
      <c r="A8" s="739"/>
      <c r="B8" s="5">
        <f t="shared" si="31"/>
        <v>1999</v>
      </c>
      <c r="C8" s="16">
        <f t="shared" si="0"/>
        <v>97472</v>
      </c>
      <c r="D8" s="16">
        <f t="shared" si="0"/>
        <v>40713</v>
      </c>
      <c r="E8" s="17">
        <f t="shared" si="1"/>
        <v>0.41768918253447146</v>
      </c>
      <c r="F8" s="16">
        <f t="shared" si="2"/>
        <v>8993</v>
      </c>
      <c r="G8" s="6">
        <f t="shared" si="18"/>
        <v>221</v>
      </c>
      <c r="H8" s="19">
        <f t="shared" si="19"/>
        <v>40713</v>
      </c>
      <c r="I8" s="19">
        <f t="shared" si="3"/>
        <v>6974.1589041095885</v>
      </c>
      <c r="J8" s="16">
        <f t="shared" si="4"/>
        <v>3734.9945205479453</v>
      </c>
      <c r="K8" s="16">
        <f t="shared" si="4"/>
        <v>1227.2383561643837</v>
      </c>
      <c r="L8" s="16">
        <f t="shared" si="4"/>
        <v>0</v>
      </c>
      <c r="M8" s="16">
        <f t="shared" si="4"/>
        <v>1968.7890410958903</v>
      </c>
      <c r="N8" s="16">
        <f t="shared" si="4"/>
        <v>43.136986301369859</v>
      </c>
      <c r="O8" s="16">
        <f t="shared" si="4"/>
        <v>0</v>
      </c>
      <c r="P8" s="16">
        <f t="shared" si="4"/>
        <v>0</v>
      </c>
      <c r="Q8" s="18">
        <f t="shared" si="5"/>
        <v>91.739604562374311</v>
      </c>
      <c r="R8" s="19">
        <f t="shared" si="20"/>
        <v>30.143648371880815</v>
      </c>
      <c r="S8" s="19">
        <f t="shared" si="21"/>
        <v>0</v>
      </c>
      <c r="T8" s="19">
        <f t="shared" si="22"/>
        <v>48.357749148819551</v>
      </c>
      <c r="U8" s="19">
        <f t="shared" si="23"/>
        <v>1.0595383858072325</v>
      </c>
      <c r="V8" s="19">
        <f t="shared" si="24"/>
        <v>0</v>
      </c>
      <c r="W8" s="19">
        <f t="shared" si="25"/>
        <v>0</v>
      </c>
      <c r="X8" s="20">
        <f t="shared" si="26"/>
        <v>79.560935906507595</v>
      </c>
      <c r="Y8" s="20">
        <f t="shared" si="27"/>
        <v>171.30054046888191</v>
      </c>
      <c r="Z8" s="19">
        <f t="shared" si="11"/>
        <v>8993</v>
      </c>
      <c r="AA8" s="21">
        <f t="shared" si="12"/>
        <v>6974.1589041095885</v>
      </c>
      <c r="AB8" s="19">
        <f t="shared" si="28"/>
        <v>2018.8410958904115</v>
      </c>
      <c r="AC8" s="22">
        <f t="shared" si="29"/>
        <v>0.77550971912705313</v>
      </c>
      <c r="AD8" s="22">
        <f t="shared" si="30"/>
        <v>0.2244902808729469</v>
      </c>
      <c r="AE8" s="23">
        <f t="shared" si="13"/>
        <v>0.5355476655897623</v>
      </c>
      <c r="AF8" s="23">
        <f t="shared" si="14"/>
        <v>0.17596937107946051</v>
      </c>
      <c r="AG8" s="23">
        <f t="shared" si="15"/>
        <v>6.185260028410162E-3</v>
      </c>
      <c r="AH8" s="23">
        <f t="shared" si="16"/>
        <v>0</v>
      </c>
      <c r="AI8" s="23" t="e">
        <f>(#REF!)/$I8</f>
        <v>#REF!</v>
      </c>
      <c r="AJ8" s="23" t="e">
        <f>(#REF!)/$I8</f>
        <v>#REF!</v>
      </c>
      <c r="AK8" s="23" t="e">
        <f>(#REF!)/$I8</f>
        <v>#REF!</v>
      </c>
      <c r="AL8" s="23" t="e">
        <f>(#REF!)/$I8</f>
        <v>#REF!</v>
      </c>
      <c r="AM8" s="24" t="e">
        <f t="shared" si="17"/>
        <v>#REF!</v>
      </c>
    </row>
    <row r="9" spans="1:39" ht="19.5" customHeight="1">
      <c r="A9" s="739"/>
      <c r="B9" s="5">
        <f t="shared" si="31"/>
        <v>2000</v>
      </c>
      <c r="C9" s="16">
        <f t="shared" si="0"/>
        <v>60733</v>
      </c>
      <c r="D9" s="16">
        <f t="shared" si="0"/>
        <v>40986</v>
      </c>
      <c r="E9" s="17">
        <f t="shared" si="1"/>
        <v>0.67485551512357367</v>
      </c>
      <c r="F9" s="16">
        <f t="shared" si="2"/>
        <v>9028</v>
      </c>
      <c r="G9" s="6">
        <f t="shared" si="18"/>
        <v>220</v>
      </c>
      <c r="H9" s="19">
        <f t="shared" si="19"/>
        <v>40986</v>
      </c>
      <c r="I9" s="19">
        <f t="shared" si="3"/>
        <v>6934.1561643835621</v>
      </c>
      <c r="J9" s="16">
        <f t="shared" si="4"/>
        <v>3704.2465753424658</v>
      </c>
      <c r="K9" s="16">
        <f t="shared" si="4"/>
        <v>1321.041095890411</v>
      </c>
      <c r="L9" s="16">
        <f t="shared" si="4"/>
        <v>0</v>
      </c>
      <c r="M9" s="16">
        <f t="shared" si="4"/>
        <v>1867.9835616438356</v>
      </c>
      <c r="N9" s="16">
        <f t="shared" si="4"/>
        <v>40.884931506849313</v>
      </c>
      <c r="O9" s="16">
        <f t="shared" si="4"/>
        <v>0</v>
      </c>
      <c r="P9" s="16">
        <f t="shared" si="4"/>
        <v>0</v>
      </c>
      <c r="Q9" s="18">
        <f t="shared" si="5"/>
        <v>90.378338343396905</v>
      </c>
      <c r="R9" s="19">
        <f t="shared" si="20"/>
        <v>32.231520418933563</v>
      </c>
      <c r="S9" s="19">
        <f t="shared" si="21"/>
        <v>0</v>
      </c>
      <c r="T9" s="19">
        <f t="shared" si="22"/>
        <v>45.576137257693738</v>
      </c>
      <c r="U9" s="19">
        <f t="shared" si="23"/>
        <v>0.99753407277727291</v>
      </c>
      <c r="V9" s="19">
        <f t="shared" si="24"/>
        <v>0</v>
      </c>
      <c r="W9" s="19">
        <f t="shared" si="25"/>
        <v>0</v>
      </c>
      <c r="X9" s="20">
        <f t="shared" si="26"/>
        <v>78.805191749404571</v>
      </c>
      <c r="Y9" s="20">
        <f t="shared" si="27"/>
        <v>169.18353009280148</v>
      </c>
      <c r="Z9" s="19">
        <f t="shared" si="11"/>
        <v>9028</v>
      </c>
      <c r="AA9" s="21">
        <f t="shared" si="12"/>
        <v>6934.1561643835621</v>
      </c>
      <c r="AB9" s="19">
        <f t="shared" si="28"/>
        <v>2093.8438356164379</v>
      </c>
      <c r="AC9" s="22">
        <f t="shared" si="29"/>
        <v>0.76807223796893687</v>
      </c>
      <c r="AD9" s="22">
        <f t="shared" si="30"/>
        <v>0.23192776203106313</v>
      </c>
      <c r="AE9" s="23">
        <f t="shared" si="13"/>
        <v>0.53420293508370509</v>
      </c>
      <c r="AF9" s="23">
        <f t="shared" si="14"/>
        <v>0.19051216392785841</v>
      </c>
      <c r="AG9" s="23">
        <f t="shared" si="15"/>
        <v>5.8961653786872761E-3</v>
      </c>
      <c r="AH9" s="23">
        <f t="shared" si="16"/>
        <v>0</v>
      </c>
      <c r="AI9" s="23" t="e">
        <f>(#REF!)/$I9</f>
        <v>#REF!</v>
      </c>
      <c r="AJ9" s="23" t="e">
        <f>(#REF!)/$I9</f>
        <v>#REF!</v>
      </c>
      <c r="AK9" s="23" t="e">
        <f>(#REF!)/$I9</f>
        <v>#REF!</v>
      </c>
      <c r="AL9" s="23" t="e">
        <f>(#REF!)/$I9</f>
        <v>#REF!</v>
      </c>
      <c r="AM9" s="24" t="e">
        <f t="shared" si="17"/>
        <v>#REF!</v>
      </c>
    </row>
    <row r="10" spans="1:39" ht="19.5" customHeight="1">
      <c r="A10" s="739"/>
      <c r="B10" s="5">
        <f t="shared" si="31"/>
        <v>2001</v>
      </c>
      <c r="C10" s="16">
        <f t="shared" si="0"/>
        <v>93790</v>
      </c>
      <c r="D10" s="16">
        <f t="shared" si="0"/>
        <v>39897</v>
      </c>
      <c r="E10" s="17">
        <f t="shared" si="1"/>
        <v>0.42538650175924941</v>
      </c>
      <c r="F10" s="16">
        <f t="shared" si="2"/>
        <v>10109</v>
      </c>
      <c r="G10" s="6">
        <f t="shared" si="18"/>
        <v>253</v>
      </c>
      <c r="H10" s="19">
        <f t="shared" si="19"/>
        <v>39897</v>
      </c>
      <c r="I10" s="19">
        <f t="shared" si="3"/>
        <v>7174.9260273972604</v>
      </c>
      <c r="J10" s="16">
        <f t="shared" si="4"/>
        <v>3880.2164383561644</v>
      </c>
      <c r="K10" s="16">
        <f t="shared" si="4"/>
        <v>1277.0767123287671</v>
      </c>
      <c r="L10" s="16">
        <f t="shared" si="4"/>
        <v>0</v>
      </c>
      <c r="M10" s="16">
        <f t="shared" si="4"/>
        <v>1979.3013698630136</v>
      </c>
      <c r="N10" s="16">
        <f t="shared" si="4"/>
        <v>38.331506849315069</v>
      </c>
      <c r="O10" s="16">
        <f t="shared" si="4"/>
        <v>0</v>
      </c>
      <c r="P10" s="16">
        <f t="shared" si="4"/>
        <v>0</v>
      </c>
      <c r="Q10" s="18">
        <f t="shared" si="5"/>
        <v>97.255844759158933</v>
      </c>
      <c r="R10" s="19">
        <f t="shared" si="20"/>
        <v>32.00934186351774</v>
      </c>
      <c r="S10" s="19">
        <f t="shared" si="21"/>
        <v>0</v>
      </c>
      <c r="T10" s="19">
        <f t="shared" si="22"/>
        <v>49.610280719427863</v>
      </c>
      <c r="U10" s="19">
        <f t="shared" si="23"/>
        <v>0.96076163243640045</v>
      </c>
      <c r="V10" s="19">
        <f t="shared" si="24"/>
        <v>0</v>
      </c>
      <c r="W10" s="19">
        <f t="shared" si="25"/>
        <v>0</v>
      </c>
      <c r="X10" s="20">
        <f t="shared" si="26"/>
        <v>82.580384215381997</v>
      </c>
      <c r="Y10" s="20">
        <f t="shared" si="27"/>
        <v>179.83622897454092</v>
      </c>
      <c r="Z10" s="19">
        <f t="shared" si="11"/>
        <v>10109</v>
      </c>
      <c r="AA10" s="21">
        <f t="shared" si="12"/>
        <v>7174.9260273972604</v>
      </c>
      <c r="AB10" s="19">
        <f t="shared" si="28"/>
        <v>2934.0739726027396</v>
      </c>
      <c r="AC10" s="22">
        <f t="shared" si="29"/>
        <v>0.70975625951105559</v>
      </c>
      <c r="AD10" s="22">
        <f t="shared" si="30"/>
        <v>0.29024374048894447</v>
      </c>
      <c r="AE10" s="23">
        <f t="shared" si="13"/>
        <v>0.54080229169466876</v>
      </c>
      <c r="AF10" s="23">
        <f t="shared" si="14"/>
        <v>0.17799162074316646</v>
      </c>
      <c r="AG10" s="23">
        <f t="shared" si="15"/>
        <v>5.3424253717665173E-3</v>
      </c>
      <c r="AH10" s="23">
        <f t="shared" si="16"/>
        <v>0</v>
      </c>
      <c r="AI10" s="23" t="e">
        <f>(#REF!)/$I10</f>
        <v>#REF!</v>
      </c>
      <c r="AJ10" s="23" t="e">
        <f>(#REF!)/$I10</f>
        <v>#REF!</v>
      </c>
      <c r="AK10" s="23" t="e">
        <f>(#REF!)/$I10</f>
        <v>#REF!</v>
      </c>
      <c r="AL10" s="23" t="e">
        <f>(#REF!)/$I10</f>
        <v>#REF!</v>
      </c>
      <c r="AM10" s="24" t="e">
        <f t="shared" si="17"/>
        <v>#REF!</v>
      </c>
    </row>
    <row r="11" spans="1:39" ht="19.5" customHeight="1">
      <c r="A11" s="739"/>
      <c r="B11" s="5">
        <f t="shared" si="31"/>
        <v>2002</v>
      </c>
      <c r="C11" s="16">
        <f t="shared" si="0"/>
        <v>59181</v>
      </c>
      <c r="D11" s="16">
        <f t="shared" si="0"/>
        <v>40634</v>
      </c>
      <c r="E11" s="17">
        <f t="shared" si="1"/>
        <v>0.68660549838630647</v>
      </c>
      <c r="F11" s="16">
        <f t="shared" si="2"/>
        <v>10180</v>
      </c>
      <c r="G11" s="6">
        <f t="shared" si="18"/>
        <v>251</v>
      </c>
      <c r="H11" s="19">
        <f t="shared" si="19"/>
        <v>40634</v>
      </c>
      <c r="I11" s="19">
        <f t="shared" si="3"/>
        <v>7078.093150684932</v>
      </c>
      <c r="J11" s="16">
        <f t="shared" si="4"/>
        <v>3979.4191780821916</v>
      </c>
      <c r="K11" s="16">
        <f t="shared" si="4"/>
        <v>1200.0657534246575</v>
      </c>
      <c r="L11" s="16">
        <f t="shared" si="4"/>
        <v>0</v>
      </c>
      <c r="M11" s="16">
        <f t="shared" si="4"/>
        <v>1898.6082191780822</v>
      </c>
      <c r="N11" s="16">
        <f t="shared" si="4"/>
        <v>0</v>
      </c>
      <c r="O11" s="16">
        <f t="shared" si="4"/>
        <v>0</v>
      </c>
      <c r="P11" s="16">
        <f t="shared" si="4"/>
        <v>0</v>
      </c>
      <c r="Q11" s="18">
        <f t="shared" si="5"/>
        <v>97.933237635531626</v>
      </c>
      <c r="R11" s="19">
        <f t="shared" si="20"/>
        <v>29.533537269888701</v>
      </c>
      <c r="S11" s="19">
        <f t="shared" si="21"/>
        <v>0</v>
      </c>
      <c r="T11" s="19">
        <f t="shared" si="22"/>
        <v>46.724620248513119</v>
      </c>
      <c r="U11" s="19">
        <f t="shared" si="23"/>
        <v>0</v>
      </c>
      <c r="V11" s="19">
        <f t="shared" si="24"/>
        <v>0</v>
      </c>
      <c r="W11" s="19">
        <f t="shared" si="25"/>
        <v>0</v>
      </c>
      <c r="X11" s="20">
        <f t="shared" si="26"/>
        <v>76.258157518401816</v>
      </c>
      <c r="Y11" s="20">
        <f t="shared" si="27"/>
        <v>174.19139515393346</v>
      </c>
      <c r="Z11" s="19">
        <f t="shared" si="11"/>
        <v>10180</v>
      </c>
      <c r="AA11" s="21">
        <f t="shared" si="12"/>
        <v>7078.093150684932</v>
      </c>
      <c r="AB11" s="19">
        <f t="shared" si="28"/>
        <v>3101.906849315068</v>
      </c>
      <c r="AC11" s="22">
        <f t="shared" si="29"/>
        <v>0.69529402266060236</v>
      </c>
      <c r="AD11" s="22">
        <f t="shared" si="30"/>
        <v>0.30470597733939764</v>
      </c>
      <c r="AE11" s="23">
        <f t="shared" si="13"/>
        <v>0.56221627680855146</v>
      </c>
      <c r="AF11" s="23">
        <f t="shared" si="14"/>
        <v>0.16954647641342918</v>
      </c>
      <c r="AG11" s="23">
        <f t="shared" si="15"/>
        <v>0</v>
      </c>
      <c r="AH11" s="23">
        <f t="shared" si="16"/>
        <v>0</v>
      </c>
      <c r="AI11" s="23" t="e">
        <f>(#REF!)/$I11</f>
        <v>#REF!</v>
      </c>
      <c r="AJ11" s="23" t="e">
        <f>(#REF!)/$I11</f>
        <v>#REF!</v>
      </c>
      <c r="AK11" s="23" t="e">
        <f>(#REF!)/$I11</f>
        <v>#REF!</v>
      </c>
      <c r="AL11" s="23" t="e">
        <f>(#REF!)/$I11</f>
        <v>#REF!</v>
      </c>
      <c r="AM11" s="24" t="e">
        <f t="shared" si="17"/>
        <v>#REF!</v>
      </c>
    </row>
    <row r="12" spans="1:39" ht="19.5" customHeight="1">
      <c r="A12" s="739"/>
      <c r="B12" s="5">
        <f t="shared" si="31"/>
        <v>2003</v>
      </c>
      <c r="C12" s="16">
        <f t="shared" si="0"/>
        <v>60010</v>
      </c>
      <c r="D12" s="16">
        <f t="shared" si="0"/>
        <v>42514</v>
      </c>
      <c r="E12" s="17">
        <f t="shared" si="1"/>
        <v>0.70844859190134979</v>
      </c>
      <c r="F12" s="16">
        <f t="shared" si="2"/>
        <v>11100</v>
      </c>
      <c r="G12" s="6">
        <f t="shared" si="18"/>
        <v>261</v>
      </c>
      <c r="H12" s="19">
        <f t="shared" si="19"/>
        <v>42514</v>
      </c>
      <c r="I12" s="19">
        <f t="shared" si="3"/>
        <v>7410.2164383561649</v>
      </c>
      <c r="J12" s="16">
        <f t="shared" si="4"/>
        <v>4259.8547945205482</v>
      </c>
      <c r="K12" s="16">
        <f t="shared" si="4"/>
        <v>1234.9671232876715</v>
      </c>
      <c r="L12" s="16">
        <f t="shared" si="4"/>
        <v>0</v>
      </c>
      <c r="M12" s="16">
        <f t="shared" si="4"/>
        <v>1890.808219178082</v>
      </c>
      <c r="N12" s="16">
        <f t="shared" si="4"/>
        <v>24.586301369863016</v>
      </c>
      <c r="O12" s="16">
        <f t="shared" si="4"/>
        <v>0</v>
      </c>
      <c r="P12" s="16">
        <f t="shared" si="4"/>
        <v>0</v>
      </c>
      <c r="Q12" s="18">
        <f t="shared" si="5"/>
        <v>100.19887083126848</v>
      </c>
      <c r="R12" s="19">
        <f t="shared" si="20"/>
        <v>29.048481048305771</v>
      </c>
      <c r="S12" s="19">
        <f t="shared" si="21"/>
        <v>0</v>
      </c>
      <c r="T12" s="19">
        <f t="shared" si="22"/>
        <v>44.474954583856665</v>
      </c>
      <c r="U12" s="19">
        <f t="shared" si="23"/>
        <v>0.57831070635233139</v>
      </c>
      <c r="V12" s="19">
        <f t="shared" si="24"/>
        <v>0</v>
      </c>
      <c r="W12" s="19">
        <f t="shared" si="25"/>
        <v>0</v>
      </c>
      <c r="X12" s="20">
        <f t="shared" si="26"/>
        <v>74.101746338514758</v>
      </c>
      <c r="Y12" s="20">
        <f t="shared" si="27"/>
        <v>174.30061716978324</v>
      </c>
      <c r="Z12" s="19">
        <f t="shared" si="11"/>
        <v>11100</v>
      </c>
      <c r="AA12" s="21">
        <f t="shared" si="12"/>
        <v>7410.2164383561649</v>
      </c>
      <c r="AB12" s="19">
        <f t="shared" si="28"/>
        <v>3689.7835616438351</v>
      </c>
      <c r="AC12" s="22">
        <f t="shared" si="29"/>
        <v>0.66758706651857336</v>
      </c>
      <c r="AD12" s="22">
        <f t="shared" si="30"/>
        <v>0.33241293348142659</v>
      </c>
      <c r="AE12" s="23">
        <f t="shared" si="13"/>
        <v>0.57486239841403708</v>
      </c>
      <c r="AF12" s="23">
        <f t="shared" si="14"/>
        <v>0.16665736197600575</v>
      </c>
      <c r="AG12" s="23">
        <f t="shared" si="15"/>
        <v>3.3178924764736134E-3</v>
      </c>
      <c r="AH12" s="23">
        <f t="shared" si="16"/>
        <v>0</v>
      </c>
      <c r="AI12" s="23" t="e">
        <f>(#REF!)/$I12</f>
        <v>#REF!</v>
      </c>
      <c r="AJ12" s="23" t="e">
        <f>(#REF!)/$I12</f>
        <v>#REF!</v>
      </c>
      <c r="AK12" s="23" t="e">
        <f>(#REF!)/$I12</f>
        <v>#REF!</v>
      </c>
      <c r="AL12" s="23" t="e">
        <f>(#REF!)/$I12</f>
        <v>#REF!</v>
      </c>
      <c r="AM12" s="24" t="e">
        <f t="shared" si="17"/>
        <v>#REF!</v>
      </c>
    </row>
    <row r="13" spans="1:39" ht="19.5" customHeight="1">
      <c r="A13" s="739"/>
      <c r="B13" s="5">
        <f t="shared" si="31"/>
        <v>2004</v>
      </c>
      <c r="C13" s="16">
        <f t="shared" si="0"/>
        <v>91699</v>
      </c>
      <c r="D13" s="16">
        <f t="shared" si="0"/>
        <v>43940</v>
      </c>
      <c r="E13" s="17">
        <f t="shared" si="1"/>
        <v>0.47917643594804743</v>
      </c>
      <c r="F13" s="16">
        <f t="shared" si="2"/>
        <v>12437</v>
      </c>
      <c r="G13" s="6">
        <f t="shared" si="18"/>
        <v>283</v>
      </c>
      <c r="H13" s="19">
        <f t="shared" si="19"/>
        <v>43940</v>
      </c>
      <c r="I13" s="19">
        <f t="shared" si="3"/>
        <v>9756.5534246575335</v>
      </c>
      <c r="J13" s="16">
        <f t="shared" si="4"/>
        <v>4777.9013698630133</v>
      </c>
      <c r="K13" s="16">
        <f t="shared" si="4"/>
        <v>1653.2767123287674</v>
      </c>
      <c r="L13" s="16">
        <f t="shared" si="4"/>
        <v>0</v>
      </c>
      <c r="M13" s="16">
        <f t="shared" si="4"/>
        <v>1887.6547945205477</v>
      </c>
      <c r="N13" s="16">
        <f t="shared" si="4"/>
        <v>1432.158904109589</v>
      </c>
      <c r="O13" s="16">
        <f t="shared" si="4"/>
        <v>5.5616438356164375</v>
      </c>
      <c r="P13" s="16">
        <f t="shared" si="4"/>
        <v>0</v>
      </c>
      <c r="Q13" s="18">
        <f t="shared" si="5"/>
        <v>108.73694514936307</v>
      </c>
      <c r="R13" s="19">
        <f t="shared" si="20"/>
        <v>37.62577861467382</v>
      </c>
      <c r="S13" s="19">
        <f t="shared" si="21"/>
        <v>0</v>
      </c>
      <c r="T13" s="19">
        <f t="shared" si="22"/>
        <v>42.959826912165397</v>
      </c>
      <c r="U13" s="19">
        <f t="shared" si="23"/>
        <v>32.593511700263747</v>
      </c>
      <c r="V13" s="19">
        <f t="shared" si="24"/>
        <v>0.12657359662304135</v>
      </c>
      <c r="W13" s="19">
        <f t="shared" si="25"/>
        <v>0</v>
      </c>
      <c r="X13" s="20">
        <f t="shared" si="26"/>
        <v>113.30569082372601</v>
      </c>
      <c r="Y13" s="20">
        <f t="shared" si="27"/>
        <v>222.04263597308909</v>
      </c>
      <c r="Z13" s="19">
        <f t="shared" si="11"/>
        <v>12437</v>
      </c>
      <c r="AA13" s="21">
        <f t="shared" si="12"/>
        <v>9756.5534246575335</v>
      </c>
      <c r="AB13" s="19">
        <f t="shared" si="28"/>
        <v>2680.4465753424665</v>
      </c>
      <c r="AC13" s="22">
        <f t="shared" si="29"/>
        <v>0.78447804331088955</v>
      </c>
      <c r="AD13" s="22">
        <f t="shared" si="30"/>
        <v>0.21552195668911045</v>
      </c>
      <c r="AE13" s="23">
        <f t="shared" si="13"/>
        <v>0.48971200811425097</v>
      </c>
      <c r="AF13" s="23">
        <f t="shared" si="14"/>
        <v>0.16945294515074102</v>
      </c>
      <c r="AG13" s="23">
        <f t="shared" si="15"/>
        <v>0.14735947064172111</v>
      </c>
      <c r="AH13" s="23">
        <f t="shared" si="16"/>
        <v>0</v>
      </c>
      <c r="AI13" s="23" t="e">
        <f>(#REF!)/$I13</f>
        <v>#REF!</v>
      </c>
      <c r="AJ13" s="23" t="e">
        <f>(#REF!)/$I13</f>
        <v>#REF!</v>
      </c>
      <c r="AK13" s="23" t="e">
        <f>(#REF!)/$I13</f>
        <v>#REF!</v>
      </c>
      <c r="AL13" s="23" t="e">
        <f>(#REF!)/$I13</f>
        <v>#REF!</v>
      </c>
      <c r="AM13" s="24" t="e">
        <f t="shared" si="17"/>
        <v>#REF!</v>
      </c>
    </row>
    <row r="14" spans="1:39" ht="19.5" customHeight="1">
      <c r="A14" s="739"/>
      <c r="B14" s="5">
        <f t="shared" si="31"/>
        <v>2005</v>
      </c>
      <c r="C14" s="16">
        <f t="shared" si="0"/>
        <v>91432</v>
      </c>
      <c r="D14" s="16">
        <f t="shared" si="0"/>
        <v>46092</v>
      </c>
      <c r="E14" s="17">
        <f t="shared" si="1"/>
        <v>0.50411234578703301</v>
      </c>
      <c r="F14" s="16">
        <f t="shared" si="2"/>
        <v>14690</v>
      </c>
      <c r="G14" s="6">
        <f t="shared" si="18"/>
        <v>319</v>
      </c>
      <c r="H14" s="19">
        <f t="shared" si="19"/>
        <v>46092</v>
      </c>
      <c r="I14" s="19">
        <f t="shared" si="3"/>
        <v>10333.164383561645</v>
      </c>
      <c r="J14" s="16">
        <f t="shared" si="4"/>
        <v>4870.0575342465745</v>
      </c>
      <c r="K14" s="16">
        <f t="shared" si="4"/>
        <v>2529.9835616438354</v>
      </c>
      <c r="L14" s="16">
        <f t="shared" si="4"/>
        <v>0</v>
      </c>
      <c r="M14" s="16">
        <f t="shared" si="4"/>
        <v>2904.6602739726036</v>
      </c>
      <c r="N14" s="16">
        <f t="shared" si="4"/>
        <v>28.463013698630139</v>
      </c>
      <c r="O14" s="16">
        <f t="shared" si="4"/>
        <v>0</v>
      </c>
      <c r="P14" s="16">
        <f t="shared" si="4"/>
        <v>0</v>
      </c>
      <c r="Q14" s="18">
        <f t="shared" si="5"/>
        <v>105.65949696794615</v>
      </c>
      <c r="R14" s="19">
        <f t="shared" si="20"/>
        <v>54.889862918594019</v>
      </c>
      <c r="S14" s="19">
        <f t="shared" si="21"/>
        <v>0</v>
      </c>
      <c r="T14" s="19">
        <f t="shared" si="22"/>
        <v>63.018751062496825</v>
      </c>
      <c r="U14" s="19">
        <f t="shared" si="23"/>
        <v>0.61752611513126221</v>
      </c>
      <c r="V14" s="19">
        <f t="shared" si="24"/>
        <v>0</v>
      </c>
      <c r="W14" s="19">
        <f t="shared" si="25"/>
        <v>0</v>
      </c>
      <c r="X14" s="20">
        <f t="shared" si="26"/>
        <v>118.52614009622209</v>
      </c>
      <c r="Y14" s="20">
        <f t="shared" si="27"/>
        <v>224.18563706416825</v>
      </c>
      <c r="Z14" s="19">
        <f t="shared" si="11"/>
        <v>14690</v>
      </c>
      <c r="AA14" s="21">
        <f t="shared" si="12"/>
        <v>10333.164383561645</v>
      </c>
      <c r="AB14" s="19">
        <f t="shared" si="28"/>
        <v>4356.8356164383549</v>
      </c>
      <c r="AC14" s="22">
        <f t="shared" si="29"/>
        <v>0.7034148661376205</v>
      </c>
      <c r="AD14" s="22">
        <f t="shared" si="30"/>
        <v>0.2965851338623795</v>
      </c>
      <c r="AE14" s="23">
        <f t="shared" si="13"/>
        <v>0.47130359621434365</v>
      </c>
      <c r="AF14" s="23">
        <f t="shared" si="14"/>
        <v>0.24484112201569352</v>
      </c>
      <c r="AG14" s="23">
        <f t="shared" si="15"/>
        <v>2.7545302331500781E-3</v>
      </c>
      <c r="AH14" s="23">
        <f t="shared" si="16"/>
        <v>0</v>
      </c>
      <c r="AI14" s="23" t="e">
        <f>(#REF!)/$I14</f>
        <v>#REF!</v>
      </c>
      <c r="AJ14" s="23" t="e">
        <f>(#REF!)/$I14</f>
        <v>#REF!</v>
      </c>
      <c r="AK14" s="23" t="e">
        <f>(#REF!)/$I14</f>
        <v>#REF!</v>
      </c>
      <c r="AL14" s="23" t="e">
        <f>(#REF!)/$I14</f>
        <v>#REF!</v>
      </c>
      <c r="AM14" s="24" t="e">
        <f t="shared" si="17"/>
        <v>#REF!</v>
      </c>
    </row>
    <row r="15" spans="1:39" ht="19.5" customHeight="1">
      <c r="A15" s="739"/>
      <c r="B15" s="5">
        <f t="shared" si="31"/>
        <v>2006</v>
      </c>
      <c r="C15" s="16">
        <f t="shared" si="0"/>
        <v>90242</v>
      </c>
      <c r="D15" s="16">
        <f t="shared" si="0"/>
        <v>54057</v>
      </c>
      <c r="E15" s="17">
        <f t="shared" si="1"/>
        <v>0.59902262804459117</v>
      </c>
      <c r="F15" s="16">
        <f t="shared" si="2"/>
        <v>14529</v>
      </c>
      <c r="G15" s="6">
        <f t="shared" si="18"/>
        <v>269</v>
      </c>
      <c r="H15" s="19">
        <f t="shared" si="19"/>
        <v>54057</v>
      </c>
      <c r="I15" s="19">
        <f t="shared" si="3"/>
        <v>10975.342465753425</v>
      </c>
      <c r="J15" s="16">
        <f t="shared" ref="J15:P24" si="32">J35+J55+J75+J95+J115+J135+J155+J175+J195+J215+J235</f>
        <v>5446.5753424657541</v>
      </c>
      <c r="K15" s="16">
        <f t="shared" si="32"/>
        <v>2665.7534246575347</v>
      </c>
      <c r="L15" s="16">
        <f t="shared" si="32"/>
        <v>0</v>
      </c>
      <c r="M15" s="16">
        <f t="shared" si="32"/>
        <v>2843.8356164383558</v>
      </c>
      <c r="N15" s="16">
        <f t="shared" si="32"/>
        <v>19.178082191780824</v>
      </c>
      <c r="O15" s="16">
        <f t="shared" si="32"/>
        <v>0</v>
      </c>
      <c r="P15" s="16">
        <f t="shared" si="32"/>
        <v>0</v>
      </c>
      <c r="Q15" s="18">
        <f t="shared" si="5"/>
        <v>100.75615262529837</v>
      </c>
      <c r="R15" s="19">
        <f t="shared" si="20"/>
        <v>49.313750756748149</v>
      </c>
      <c r="S15" s="19">
        <f t="shared" si="21"/>
        <v>0</v>
      </c>
      <c r="T15" s="19">
        <f t="shared" si="22"/>
        <v>52.608091763108497</v>
      </c>
      <c r="U15" s="19">
        <f t="shared" si="23"/>
        <v>0.35477518530034641</v>
      </c>
      <c r="V15" s="19">
        <f t="shared" si="24"/>
        <v>0</v>
      </c>
      <c r="W15" s="19">
        <f t="shared" si="25"/>
        <v>0</v>
      </c>
      <c r="X15" s="20">
        <f t="shared" si="26"/>
        <v>102.27661770515699</v>
      </c>
      <c r="Y15" s="20">
        <f t="shared" si="27"/>
        <v>203.03277033045538</v>
      </c>
      <c r="Z15" s="19">
        <f t="shared" si="11"/>
        <v>14529</v>
      </c>
      <c r="AA15" s="21">
        <f t="shared" si="12"/>
        <v>10975.342465753425</v>
      </c>
      <c r="AB15" s="19">
        <f t="shared" si="28"/>
        <v>3553.6575342465749</v>
      </c>
      <c r="AC15" s="22">
        <f t="shared" si="29"/>
        <v>0.75540935134926179</v>
      </c>
      <c r="AD15" s="22">
        <f t="shared" si="30"/>
        <v>0.24459064865073818</v>
      </c>
      <c r="AE15" s="23">
        <f t="shared" si="13"/>
        <v>0.49625561657513734</v>
      </c>
      <c r="AF15" s="23">
        <f t="shared" si="14"/>
        <v>0.24288567149276089</v>
      </c>
      <c r="AG15" s="23">
        <f t="shared" si="15"/>
        <v>1.7473789316025962E-3</v>
      </c>
      <c r="AH15" s="23">
        <f t="shared" si="16"/>
        <v>0</v>
      </c>
      <c r="AI15" s="23" t="e">
        <f>(#REF!)/$I15</f>
        <v>#REF!</v>
      </c>
      <c r="AJ15" s="23" t="e">
        <f>(#REF!)/$I15</f>
        <v>#REF!</v>
      </c>
      <c r="AK15" s="23" t="e">
        <f>(#REF!)/$I15</f>
        <v>#REF!</v>
      </c>
      <c r="AL15" s="23" t="e">
        <f>(#REF!)/$I15</f>
        <v>#REF!</v>
      </c>
      <c r="AM15" s="24" t="e">
        <f t="shared" si="17"/>
        <v>#REF!</v>
      </c>
    </row>
    <row r="16" spans="1:39" ht="19.5" customHeight="1">
      <c r="A16" s="739"/>
      <c r="B16" s="5">
        <f t="shared" si="31"/>
        <v>2007</v>
      </c>
      <c r="C16" s="16">
        <f t="shared" si="0"/>
        <v>89539</v>
      </c>
      <c r="D16" s="16">
        <f t="shared" si="0"/>
        <v>55513</v>
      </c>
      <c r="E16" s="7">
        <f t="shared" si="1"/>
        <v>0.61998682138509476</v>
      </c>
      <c r="F16" s="16">
        <f t="shared" si="2"/>
        <v>10648</v>
      </c>
      <c r="G16" s="6">
        <f t="shared" si="18"/>
        <v>192</v>
      </c>
      <c r="H16" s="19">
        <f t="shared" si="19"/>
        <v>55513</v>
      </c>
      <c r="I16" s="19">
        <f t="shared" si="3"/>
        <v>11998</v>
      </c>
      <c r="J16" s="16">
        <f t="shared" si="32"/>
        <v>6454</v>
      </c>
      <c r="K16" s="16">
        <f t="shared" si="32"/>
        <v>2587</v>
      </c>
      <c r="L16" s="16">
        <f t="shared" si="32"/>
        <v>0</v>
      </c>
      <c r="M16" s="16">
        <f t="shared" si="32"/>
        <v>2768</v>
      </c>
      <c r="N16" s="16">
        <f t="shared" si="32"/>
        <v>189</v>
      </c>
      <c r="O16" s="16">
        <f t="shared" si="32"/>
        <v>0</v>
      </c>
      <c r="P16" s="16">
        <f t="shared" si="32"/>
        <v>0</v>
      </c>
      <c r="Q16" s="18">
        <f t="shared" si="5"/>
        <v>116.26105596887216</v>
      </c>
      <c r="R16" s="19">
        <f t="shared" si="20"/>
        <v>46.601696899825271</v>
      </c>
      <c r="S16" s="19">
        <f t="shared" si="21"/>
        <v>0</v>
      </c>
      <c r="T16" s="19">
        <f t="shared" si="22"/>
        <v>49.862194440941764</v>
      </c>
      <c r="U16" s="19">
        <f t="shared" si="23"/>
        <v>3.4046079296741301</v>
      </c>
      <c r="V16" s="19">
        <f t="shared" si="24"/>
        <v>0</v>
      </c>
      <c r="W16" s="19">
        <f t="shared" si="25"/>
        <v>0</v>
      </c>
      <c r="X16" s="20">
        <f t="shared" si="26"/>
        <v>99.868499270441163</v>
      </c>
      <c r="Y16" s="20">
        <f t="shared" si="27"/>
        <v>216.12955523931333</v>
      </c>
      <c r="Z16" s="19">
        <f t="shared" si="11"/>
        <v>10648</v>
      </c>
      <c r="AA16" s="21">
        <f t="shared" si="12"/>
        <v>11998</v>
      </c>
      <c r="AB16" s="19">
        <f t="shared" si="28"/>
        <v>-1350</v>
      </c>
      <c r="AC16" s="22">
        <f t="shared" si="29"/>
        <v>1.1267843726521412</v>
      </c>
      <c r="AD16" s="22">
        <f t="shared" si="30"/>
        <v>-0.12678437265214124</v>
      </c>
      <c r="AE16" s="23">
        <f t="shared" si="13"/>
        <v>0.53792298716452747</v>
      </c>
      <c r="AF16" s="23">
        <f t="shared" si="14"/>
        <v>0.21561926987831306</v>
      </c>
      <c r="AG16" s="23">
        <f t="shared" si="15"/>
        <v>1.5752625437572929E-2</v>
      </c>
      <c r="AH16" s="23">
        <f t="shared" si="16"/>
        <v>0</v>
      </c>
      <c r="AI16" s="23" t="e">
        <f>(#REF!)/$I16</f>
        <v>#REF!</v>
      </c>
      <c r="AJ16" s="23" t="e">
        <f>(#REF!)/$I16</f>
        <v>#REF!</v>
      </c>
      <c r="AK16" s="23" t="e">
        <f>(#REF!)/$I16</f>
        <v>#REF!</v>
      </c>
      <c r="AL16" s="23" t="e">
        <f>(#REF!)/$I16</f>
        <v>#REF!</v>
      </c>
      <c r="AM16" s="24" t="e">
        <f t="shared" si="17"/>
        <v>#REF!</v>
      </c>
    </row>
    <row r="17" spans="1:39" ht="19.5" customHeight="1">
      <c r="A17" s="739"/>
      <c r="B17" s="5">
        <f t="shared" si="31"/>
        <v>2008</v>
      </c>
      <c r="C17" s="16">
        <f t="shared" si="0"/>
        <v>0</v>
      </c>
      <c r="D17" s="16">
        <f t="shared" si="0"/>
        <v>0</v>
      </c>
      <c r="E17" s="7" t="e">
        <f t="shared" si="1"/>
        <v>#DIV/0!</v>
      </c>
      <c r="F17" s="16">
        <f t="shared" si="2"/>
        <v>0</v>
      </c>
      <c r="G17" s="6" t="e">
        <f t="shared" si="18"/>
        <v>#DIV/0!</v>
      </c>
      <c r="H17" s="19">
        <f t="shared" si="19"/>
        <v>0</v>
      </c>
      <c r="I17" s="19">
        <f t="shared" si="3"/>
        <v>12678</v>
      </c>
      <c r="J17" s="16">
        <f t="shared" si="32"/>
        <v>7146</v>
      </c>
      <c r="K17" s="16">
        <f t="shared" si="32"/>
        <v>174</v>
      </c>
      <c r="L17" s="16">
        <f t="shared" si="32"/>
        <v>0</v>
      </c>
      <c r="M17" s="16">
        <f t="shared" si="32"/>
        <v>5222</v>
      </c>
      <c r="N17" s="16">
        <f t="shared" si="32"/>
        <v>136</v>
      </c>
      <c r="O17" s="16">
        <f t="shared" si="32"/>
        <v>0</v>
      </c>
      <c r="P17" s="16">
        <f t="shared" si="32"/>
        <v>0</v>
      </c>
      <c r="Q17" s="18" t="e">
        <f t="shared" si="5"/>
        <v>#DIV/0!</v>
      </c>
      <c r="R17" s="19" t="e">
        <f t="shared" si="20"/>
        <v>#DIV/0!</v>
      </c>
      <c r="S17" s="19" t="e">
        <f t="shared" si="21"/>
        <v>#DIV/0!</v>
      </c>
      <c r="T17" s="19" t="e">
        <f t="shared" si="22"/>
        <v>#DIV/0!</v>
      </c>
      <c r="U17" s="19" t="e">
        <f t="shared" si="23"/>
        <v>#DIV/0!</v>
      </c>
      <c r="V17" s="19" t="e">
        <f t="shared" si="24"/>
        <v>#DIV/0!</v>
      </c>
      <c r="W17" s="19" t="e">
        <f t="shared" si="25"/>
        <v>#DIV/0!</v>
      </c>
      <c r="X17" s="20" t="e">
        <f t="shared" si="26"/>
        <v>#DIV/0!</v>
      </c>
      <c r="Y17" s="20" t="e">
        <f t="shared" si="27"/>
        <v>#DIV/0!</v>
      </c>
      <c r="Z17" s="19">
        <f t="shared" si="11"/>
        <v>0</v>
      </c>
      <c r="AA17" s="21">
        <f t="shared" si="12"/>
        <v>12678</v>
      </c>
      <c r="AB17" s="19">
        <f t="shared" si="28"/>
        <v>-12678</v>
      </c>
      <c r="AC17" s="22" t="e">
        <f t="shared" si="29"/>
        <v>#DIV/0!</v>
      </c>
      <c r="AD17" s="22" t="e">
        <f t="shared" si="30"/>
        <v>#DIV/0!</v>
      </c>
      <c r="AE17" s="23">
        <f t="shared" si="13"/>
        <v>0.5636535731187885</v>
      </c>
      <c r="AF17" s="23">
        <f t="shared" si="14"/>
        <v>1.3724562233790819E-2</v>
      </c>
      <c r="AG17" s="23">
        <f t="shared" si="15"/>
        <v>1.072724404480202E-2</v>
      </c>
      <c r="AH17" s="23">
        <f t="shared" si="16"/>
        <v>0</v>
      </c>
      <c r="AI17" s="23" t="e">
        <f>(#REF!)/$I17</f>
        <v>#REF!</v>
      </c>
      <c r="AJ17" s="23" t="e">
        <f>(#REF!)/$I17</f>
        <v>#REF!</v>
      </c>
      <c r="AK17" s="23" t="e">
        <f>(#REF!)/$I17</f>
        <v>#REF!</v>
      </c>
      <c r="AL17" s="23" t="e">
        <f>(#REF!)/$I17</f>
        <v>#REF!</v>
      </c>
      <c r="AM17" s="24" t="e">
        <f t="shared" si="17"/>
        <v>#REF!</v>
      </c>
    </row>
    <row r="18" spans="1:39" ht="19.5" customHeight="1">
      <c r="A18" s="739"/>
      <c r="B18" s="5">
        <f t="shared" si="31"/>
        <v>2009</v>
      </c>
      <c r="C18" s="16">
        <f t="shared" si="0"/>
        <v>0</v>
      </c>
      <c r="D18" s="16">
        <f t="shared" si="0"/>
        <v>0</v>
      </c>
      <c r="E18" s="7" t="e">
        <f t="shared" si="1"/>
        <v>#DIV/0!</v>
      </c>
      <c r="F18" s="16">
        <f t="shared" si="2"/>
        <v>0</v>
      </c>
      <c r="G18" s="6" t="e">
        <f t="shared" si="18"/>
        <v>#DIV/0!</v>
      </c>
      <c r="H18" s="19">
        <f t="shared" si="19"/>
        <v>0</v>
      </c>
      <c r="I18" s="19">
        <f t="shared" si="3"/>
        <v>13653</v>
      </c>
      <c r="J18" s="16">
        <f t="shared" si="32"/>
        <v>7844</v>
      </c>
      <c r="K18" s="16">
        <f t="shared" si="32"/>
        <v>5616</v>
      </c>
      <c r="L18" s="16">
        <f t="shared" si="32"/>
        <v>0</v>
      </c>
      <c r="M18" s="16">
        <f t="shared" si="32"/>
        <v>98</v>
      </c>
      <c r="N18" s="16">
        <f t="shared" si="32"/>
        <v>95</v>
      </c>
      <c r="O18" s="16">
        <f t="shared" si="32"/>
        <v>0</v>
      </c>
      <c r="P18" s="16">
        <f t="shared" si="32"/>
        <v>0</v>
      </c>
      <c r="Q18" s="18" t="e">
        <f t="shared" si="5"/>
        <v>#DIV/0!</v>
      </c>
      <c r="R18" s="19" t="e">
        <f t="shared" si="20"/>
        <v>#DIV/0!</v>
      </c>
      <c r="S18" s="19" t="e">
        <f t="shared" si="21"/>
        <v>#DIV/0!</v>
      </c>
      <c r="T18" s="19" t="e">
        <f t="shared" si="22"/>
        <v>#DIV/0!</v>
      </c>
      <c r="U18" s="19" t="e">
        <f t="shared" si="23"/>
        <v>#DIV/0!</v>
      </c>
      <c r="V18" s="19" t="e">
        <f t="shared" si="24"/>
        <v>#DIV/0!</v>
      </c>
      <c r="W18" s="19" t="e">
        <f t="shared" si="25"/>
        <v>#DIV/0!</v>
      </c>
      <c r="X18" s="20" t="e">
        <f t="shared" si="26"/>
        <v>#DIV/0!</v>
      </c>
      <c r="Y18" s="20" t="e">
        <f t="shared" si="27"/>
        <v>#DIV/0!</v>
      </c>
      <c r="Z18" s="19">
        <f t="shared" si="11"/>
        <v>0</v>
      </c>
      <c r="AA18" s="21">
        <f t="shared" si="12"/>
        <v>13653</v>
      </c>
      <c r="AB18" s="19">
        <f t="shared" si="28"/>
        <v>-13653</v>
      </c>
      <c r="AC18" s="22" t="e">
        <f t="shared" si="29"/>
        <v>#DIV/0!</v>
      </c>
      <c r="AD18" s="22" t="e">
        <f t="shared" si="30"/>
        <v>#DIV/0!</v>
      </c>
      <c r="AE18" s="23">
        <f t="shared" si="13"/>
        <v>0.57452574525745259</v>
      </c>
      <c r="AF18" s="23">
        <f t="shared" si="14"/>
        <v>0.41133816743572843</v>
      </c>
      <c r="AG18" s="23">
        <f t="shared" si="15"/>
        <v>6.958177689885007E-3</v>
      </c>
      <c r="AH18" s="23">
        <f t="shared" si="16"/>
        <v>0</v>
      </c>
      <c r="AI18" s="23" t="e">
        <f>(#REF!)/$I18</f>
        <v>#REF!</v>
      </c>
      <c r="AJ18" s="23" t="e">
        <f>(#REF!)/$I18</f>
        <v>#REF!</v>
      </c>
      <c r="AK18" s="23" t="e">
        <f>(#REF!)/$I18</f>
        <v>#REF!</v>
      </c>
      <c r="AL18" s="23" t="e">
        <f>(#REF!)/$I18</f>
        <v>#REF!</v>
      </c>
      <c r="AM18" s="24" t="e">
        <f t="shared" si="17"/>
        <v>#REF!</v>
      </c>
    </row>
    <row r="19" spans="1:39" ht="19.5" customHeight="1">
      <c r="A19" s="739"/>
      <c r="B19" s="5">
        <f t="shared" si="31"/>
        <v>2010</v>
      </c>
      <c r="C19" s="16">
        <f t="shared" si="0"/>
        <v>0</v>
      </c>
      <c r="D19" s="16">
        <f t="shared" si="0"/>
        <v>0</v>
      </c>
      <c r="E19" s="7" t="e">
        <f t="shared" si="1"/>
        <v>#DIV/0!</v>
      </c>
      <c r="F19" s="16">
        <f t="shared" si="2"/>
        <v>0</v>
      </c>
      <c r="G19" s="6" t="e">
        <f t="shared" si="18"/>
        <v>#DIV/0!</v>
      </c>
      <c r="H19" s="19">
        <f t="shared" si="19"/>
        <v>0</v>
      </c>
      <c r="I19" s="19">
        <f t="shared" si="3"/>
        <v>14532</v>
      </c>
      <c r="J19" s="16">
        <f t="shared" si="32"/>
        <v>8288</v>
      </c>
      <c r="K19" s="16">
        <f t="shared" si="32"/>
        <v>6173</v>
      </c>
      <c r="L19" s="16">
        <f t="shared" si="32"/>
        <v>0</v>
      </c>
      <c r="M19" s="16">
        <f t="shared" si="32"/>
        <v>0</v>
      </c>
      <c r="N19" s="16">
        <f t="shared" si="32"/>
        <v>71</v>
      </c>
      <c r="O19" s="16">
        <f t="shared" si="32"/>
        <v>0</v>
      </c>
      <c r="P19" s="16">
        <f t="shared" si="32"/>
        <v>0</v>
      </c>
      <c r="Q19" s="18" t="e">
        <f t="shared" si="5"/>
        <v>#DIV/0!</v>
      </c>
      <c r="R19" s="19" t="e">
        <f t="shared" si="20"/>
        <v>#DIV/0!</v>
      </c>
      <c r="S19" s="19" t="e">
        <f t="shared" si="21"/>
        <v>#DIV/0!</v>
      </c>
      <c r="T19" s="19" t="e">
        <f t="shared" si="22"/>
        <v>#DIV/0!</v>
      </c>
      <c r="U19" s="19" t="e">
        <f t="shared" si="23"/>
        <v>#DIV/0!</v>
      </c>
      <c r="V19" s="19" t="e">
        <f t="shared" si="24"/>
        <v>#DIV/0!</v>
      </c>
      <c r="W19" s="19" t="e">
        <f t="shared" si="25"/>
        <v>#DIV/0!</v>
      </c>
      <c r="X19" s="20" t="e">
        <f t="shared" si="26"/>
        <v>#DIV/0!</v>
      </c>
      <c r="Y19" s="20" t="e">
        <f t="shared" si="27"/>
        <v>#DIV/0!</v>
      </c>
      <c r="Z19" s="19">
        <f t="shared" si="11"/>
        <v>0</v>
      </c>
      <c r="AA19" s="21">
        <f t="shared" si="12"/>
        <v>14532</v>
      </c>
      <c r="AB19" s="19">
        <f t="shared" si="28"/>
        <v>-14532</v>
      </c>
      <c r="AC19" s="22" t="e">
        <f t="shared" si="29"/>
        <v>#DIV/0!</v>
      </c>
      <c r="AD19" s="22" t="e">
        <f t="shared" si="30"/>
        <v>#DIV/0!</v>
      </c>
      <c r="AE19" s="23">
        <f t="shared" si="13"/>
        <v>0.5703275529865125</v>
      </c>
      <c r="AF19" s="23">
        <f t="shared" si="14"/>
        <v>0.42478667767685108</v>
      </c>
      <c r="AG19" s="23">
        <f t="shared" si="15"/>
        <v>4.8857693366363888E-3</v>
      </c>
      <c r="AH19" s="23">
        <f t="shared" si="16"/>
        <v>0</v>
      </c>
      <c r="AI19" s="23" t="e">
        <f>(#REF!)/$I19</f>
        <v>#REF!</v>
      </c>
      <c r="AJ19" s="23" t="e">
        <f>(#REF!)/$I19</f>
        <v>#REF!</v>
      </c>
      <c r="AK19" s="23" t="e">
        <f>(#REF!)/$I19</f>
        <v>#REF!</v>
      </c>
      <c r="AL19" s="23" t="e">
        <f>(#REF!)/$I19</f>
        <v>#REF!</v>
      </c>
      <c r="AM19" s="24" t="e">
        <f t="shared" si="17"/>
        <v>#REF!</v>
      </c>
    </row>
    <row r="20" spans="1:39" ht="19.5" customHeight="1">
      <c r="A20" s="739"/>
      <c r="B20" s="5">
        <f t="shared" si="31"/>
        <v>2011</v>
      </c>
      <c r="C20" s="16">
        <f t="shared" si="0"/>
        <v>0</v>
      </c>
      <c r="D20" s="16">
        <f t="shared" si="0"/>
        <v>0</v>
      </c>
      <c r="E20" s="7" t="e">
        <f t="shared" si="1"/>
        <v>#DIV/0!</v>
      </c>
      <c r="F20" s="16">
        <f t="shared" si="2"/>
        <v>0</v>
      </c>
      <c r="G20" s="6" t="e">
        <f t="shared" si="18"/>
        <v>#DIV/0!</v>
      </c>
      <c r="H20" s="19">
        <f t="shared" si="19"/>
        <v>0</v>
      </c>
      <c r="I20" s="19">
        <f t="shared" si="3"/>
        <v>15499</v>
      </c>
      <c r="J20" s="16">
        <f t="shared" si="32"/>
        <v>6238</v>
      </c>
      <c r="K20" s="16">
        <f t="shared" si="32"/>
        <v>9215</v>
      </c>
      <c r="L20" s="16">
        <f t="shared" si="32"/>
        <v>0</v>
      </c>
      <c r="M20" s="16">
        <f t="shared" si="32"/>
        <v>0</v>
      </c>
      <c r="N20" s="16">
        <f t="shared" si="32"/>
        <v>46</v>
      </c>
      <c r="O20" s="16">
        <f t="shared" si="32"/>
        <v>0</v>
      </c>
      <c r="P20" s="16">
        <f t="shared" si="32"/>
        <v>0</v>
      </c>
      <c r="Q20" s="18" t="e">
        <f t="shared" si="5"/>
        <v>#DIV/0!</v>
      </c>
      <c r="R20" s="19" t="e">
        <f t="shared" si="20"/>
        <v>#DIV/0!</v>
      </c>
      <c r="S20" s="19" t="e">
        <f t="shared" si="21"/>
        <v>#DIV/0!</v>
      </c>
      <c r="T20" s="19" t="e">
        <f t="shared" si="22"/>
        <v>#DIV/0!</v>
      </c>
      <c r="U20" s="19" t="e">
        <f t="shared" si="23"/>
        <v>#DIV/0!</v>
      </c>
      <c r="V20" s="19" t="e">
        <f t="shared" si="24"/>
        <v>#DIV/0!</v>
      </c>
      <c r="W20" s="19" t="e">
        <f t="shared" si="25"/>
        <v>#DIV/0!</v>
      </c>
      <c r="X20" s="20" t="e">
        <f t="shared" si="26"/>
        <v>#DIV/0!</v>
      </c>
      <c r="Y20" s="20" t="e">
        <f t="shared" si="27"/>
        <v>#DIV/0!</v>
      </c>
      <c r="Z20" s="19">
        <f t="shared" si="11"/>
        <v>0</v>
      </c>
      <c r="AA20" s="21">
        <f t="shared" si="12"/>
        <v>15499</v>
      </c>
      <c r="AB20" s="19">
        <f t="shared" si="28"/>
        <v>-15499</v>
      </c>
      <c r="AC20" s="22" t="e">
        <f t="shared" si="29"/>
        <v>#DIV/0!</v>
      </c>
      <c r="AD20" s="22" t="e">
        <f t="shared" si="30"/>
        <v>#DIV/0!</v>
      </c>
      <c r="AE20" s="23">
        <f t="shared" si="13"/>
        <v>0.40247757919865795</v>
      </c>
      <c r="AF20" s="23">
        <f t="shared" si="14"/>
        <v>0.59455448738628303</v>
      </c>
      <c r="AG20" s="23">
        <f t="shared" si="15"/>
        <v>2.967933415059036E-3</v>
      </c>
      <c r="AH20" s="23">
        <f t="shared" si="16"/>
        <v>0</v>
      </c>
      <c r="AI20" s="23" t="e">
        <f>(#REF!)/$I20</f>
        <v>#REF!</v>
      </c>
      <c r="AJ20" s="23" t="e">
        <f>(#REF!)/$I20</f>
        <v>#REF!</v>
      </c>
      <c r="AK20" s="23" t="e">
        <f>(#REF!)/$I20</f>
        <v>#REF!</v>
      </c>
      <c r="AL20" s="23" t="e">
        <f>(#REF!)/$I20</f>
        <v>#REF!</v>
      </c>
      <c r="AM20" s="24" t="e">
        <f t="shared" si="17"/>
        <v>#REF!</v>
      </c>
    </row>
    <row r="21" spans="1:39" ht="19.5" customHeight="1">
      <c r="A21" s="739"/>
      <c r="B21" s="5">
        <f t="shared" si="31"/>
        <v>2012</v>
      </c>
      <c r="C21" s="16">
        <f t="shared" si="0"/>
        <v>0</v>
      </c>
      <c r="D21" s="16">
        <f t="shared" si="0"/>
        <v>0</v>
      </c>
      <c r="E21" s="7" t="e">
        <f t="shared" si="1"/>
        <v>#DIV/0!</v>
      </c>
      <c r="F21" s="16">
        <f t="shared" si="2"/>
        <v>0</v>
      </c>
      <c r="G21" s="6" t="e">
        <f t="shared" si="18"/>
        <v>#DIV/0!</v>
      </c>
      <c r="H21" s="19">
        <f t="shared" si="19"/>
        <v>0</v>
      </c>
      <c r="I21" s="19">
        <f t="shared" si="3"/>
        <v>18837</v>
      </c>
      <c r="J21" s="16">
        <f t="shared" si="32"/>
        <v>10904</v>
      </c>
      <c r="K21" s="16">
        <f t="shared" si="32"/>
        <v>7875</v>
      </c>
      <c r="L21" s="16">
        <f t="shared" si="32"/>
        <v>0</v>
      </c>
      <c r="M21" s="16">
        <f t="shared" si="32"/>
        <v>0</v>
      </c>
      <c r="N21" s="16">
        <f t="shared" si="32"/>
        <v>58</v>
      </c>
      <c r="O21" s="16">
        <f t="shared" si="32"/>
        <v>0</v>
      </c>
      <c r="P21" s="16">
        <f t="shared" si="32"/>
        <v>0</v>
      </c>
      <c r="Q21" s="18" t="e">
        <f t="shared" si="5"/>
        <v>#DIV/0!</v>
      </c>
      <c r="R21" s="19" t="e">
        <f t="shared" si="20"/>
        <v>#DIV/0!</v>
      </c>
      <c r="S21" s="19" t="e">
        <f t="shared" si="21"/>
        <v>#DIV/0!</v>
      </c>
      <c r="T21" s="19" t="e">
        <f t="shared" si="22"/>
        <v>#DIV/0!</v>
      </c>
      <c r="U21" s="19" t="e">
        <f t="shared" si="23"/>
        <v>#DIV/0!</v>
      </c>
      <c r="V21" s="19" t="e">
        <f t="shared" si="24"/>
        <v>#DIV/0!</v>
      </c>
      <c r="W21" s="19" t="e">
        <f t="shared" si="25"/>
        <v>#DIV/0!</v>
      </c>
      <c r="X21" s="20" t="e">
        <f t="shared" si="26"/>
        <v>#DIV/0!</v>
      </c>
      <c r="Y21" s="20" t="e">
        <f t="shared" si="27"/>
        <v>#DIV/0!</v>
      </c>
      <c r="Z21" s="19">
        <f t="shared" si="11"/>
        <v>0</v>
      </c>
      <c r="AA21" s="21">
        <f t="shared" si="12"/>
        <v>18837</v>
      </c>
      <c r="AB21" s="19">
        <f t="shared" si="28"/>
        <v>-18837</v>
      </c>
      <c r="AC21" s="22" t="e">
        <f t="shared" si="29"/>
        <v>#DIV/0!</v>
      </c>
      <c r="AD21" s="22" t="e">
        <f t="shared" si="30"/>
        <v>#DIV/0!</v>
      </c>
      <c r="AE21" s="23">
        <f t="shared" si="13"/>
        <v>0.57886075277379623</v>
      </c>
      <c r="AF21" s="23">
        <f t="shared" si="14"/>
        <v>0.41806020066889632</v>
      </c>
      <c r="AG21" s="23">
        <f t="shared" si="15"/>
        <v>3.079046557307427E-3</v>
      </c>
      <c r="AH21" s="23">
        <f t="shared" si="16"/>
        <v>0</v>
      </c>
      <c r="AI21" s="23" t="e">
        <f>(#REF!)/$I21</f>
        <v>#REF!</v>
      </c>
      <c r="AJ21" s="23" t="e">
        <f>(#REF!)/$I21</f>
        <v>#REF!</v>
      </c>
      <c r="AK21" s="23" t="e">
        <f>(#REF!)/$I21</f>
        <v>#REF!</v>
      </c>
      <c r="AL21" s="23" t="e">
        <f>(#REF!)/$I21</f>
        <v>#REF!</v>
      </c>
      <c r="AM21" s="24" t="e">
        <f t="shared" si="17"/>
        <v>#REF!</v>
      </c>
    </row>
    <row r="22" spans="1:39" ht="19.5" customHeight="1">
      <c r="A22" s="739"/>
      <c r="B22" s="5">
        <f t="shared" si="31"/>
        <v>2013</v>
      </c>
      <c r="C22" s="16">
        <f t="shared" si="0"/>
        <v>0</v>
      </c>
      <c r="D22" s="16">
        <f t="shared" si="0"/>
        <v>0</v>
      </c>
      <c r="E22" s="7" t="e">
        <f t="shared" si="1"/>
        <v>#DIV/0!</v>
      </c>
      <c r="F22" s="16">
        <f t="shared" si="2"/>
        <v>0</v>
      </c>
      <c r="G22" s="6" t="e">
        <f t="shared" si="18"/>
        <v>#DIV/0!</v>
      </c>
      <c r="H22" s="19">
        <f t="shared" si="19"/>
        <v>0</v>
      </c>
      <c r="I22" s="19">
        <f t="shared" si="3"/>
        <v>21125</v>
      </c>
      <c r="J22" s="16">
        <f t="shared" si="32"/>
        <v>12198</v>
      </c>
      <c r="K22" s="16">
        <f t="shared" si="32"/>
        <v>8802</v>
      </c>
      <c r="L22" s="16">
        <f t="shared" si="32"/>
        <v>0</v>
      </c>
      <c r="M22" s="16">
        <f t="shared" si="32"/>
        <v>0</v>
      </c>
      <c r="N22" s="16">
        <f t="shared" si="32"/>
        <v>125</v>
      </c>
      <c r="O22" s="16">
        <f t="shared" si="32"/>
        <v>0</v>
      </c>
      <c r="P22" s="16">
        <f t="shared" si="32"/>
        <v>0</v>
      </c>
      <c r="Q22" s="18" t="e">
        <f t="shared" si="5"/>
        <v>#DIV/0!</v>
      </c>
      <c r="R22" s="19" t="e">
        <f t="shared" si="20"/>
        <v>#DIV/0!</v>
      </c>
      <c r="S22" s="19" t="e">
        <f t="shared" si="21"/>
        <v>#DIV/0!</v>
      </c>
      <c r="T22" s="19" t="e">
        <f t="shared" si="22"/>
        <v>#DIV/0!</v>
      </c>
      <c r="U22" s="19" t="e">
        <f t="shared" si="23"/>
        <v>#DIV/0!</v>
      </c>
      <c r="V22" s="19" t="e">
        <f t="shared" si="24"/>
        <v>#DIV/0!</v>
      </c>
      <c r="W22" s="19" t="e">
        <f t="shared" si="25"/>
        <v>#DIV/0!</v>
      </c>
      <c r="X22" s="20" t="e">
        <f t="shared" si="26"/>
        <v>#DIV/0!</v>
      </c>
      <c r="Y22" s="20" t="e">
        <f t="shared" si="27"/>
        <v>#DIV/0!</v>
      </c>
      <c r="Z22" s="19">
        <f t="shared" si="11"/>
        <v>0</v>
      </c>
      <c r="AA22" s="21">
        <f t="shared" si="12"/>
        <v>21125</v>
      </c>
      <c r="AB22" s="19">
        <f t="shared" si="28"/>
        <v>-21125</v>
      </c>
      <c r="AC22" s="22" t="e">
        <f t="shared" si="29"/>
        <v>#DIV/0!</v>
      </c>
      <c r="AD22" s="22" t="e">
        <f t="shared" si="30"/>
        <v>#DIV/0!</v>
      </c>
      <c r="AE22" s="23">
        <f t="shared" si="13"/>
        <v>0.57742011834319529</v>
      </c>
      <c r="AF22" s="23">
        <f t="shared" si="14"/>
        <v>0.41666272189349113</v>
      </c>
      <c r="AG22" s="23">
        <f t="shared" si="15"/>
        <v>5.9171597633136093E-3</v>
      </c>
      <c r="AH22" s="23">
        <f t="shared" si="16"/>
        <v>0</v>
      </c>
      <c r="AI22" s="23" t="e">
        <f>(#REF!)/$I22</f>
        <v>#REF!</v>
      </c>
      <c r="AJ22" s="23" t="e">
        <f>(#REF!)/$I22</f>
        <v>#REF!</v>
      </c>
      <c r="AK22" s="23" t="e">
        <f>(#REF!)/$I22</f>
        <v>#REF!</v>
      </c>
      <c r="AL22" s="23" t="e">
        <f>(#REF!)/$I22</f>
        <v>#REF!</v>
      </c>
      <c r="AM22" s="24" t="e">
        <f t="shared" si="17"/>
        <v>#REF!</v>
      </c>
    </row>
    <row r="23" spans="1:39" ht="19.5" customHeight="1">
      <c r="A23" s="739"/>
      <c r="B23" s="5">
        <f t="shared" si="31"/>
        <v>2014</v>
      </c>
      <c r="C23" s="16">
        <f t="shared" si="0"/>
        <v>0</v>
      </c>
      <c r="D23" s="16">
        <f t="shared" si="0"/>
        <v>0</v>
      </c>
      <c r="E23" s="7" t="e">
        <f t="shared" si="1"/>
        <v>#DIV/0!</v>
      </c>
      <c r="F23" s="16">
        <f t="shared" si="2"/>
        <v>0</v>
      </c>
      <c r="G23" s="6" t="e">
        <f t="shared" si="18"/>
        <v>#DIV/0!</v>
      </c>
      <c r="H23" s="19">
        <f t="shared" si="19"/>
        <v>0</v>
      </c>
      <c r="I23" s="19">
        <f t="shared" si="3"/>
        <v>21168</v>
      </c>
      <c r="J23" s="16">
        <f t="shared" si="32"/>
        <v>12420</v>
      </c>
      <c r="K23" s="16">
        <f t="shared" si="32"/>
        <v>8639</v>
      </c>
      <c r="L23" s="16">
        <f t="shared" si="32"/>
        <v>0</v>
      </c>
      <c r="M23" s="16">
        <f t="shared" si="32"/>
        <v>0</v>
      </c>
      <c r="N23" s="16">
        <f t="shared" si="32"/>
        <v>109</v>
      </c>
      <c r="O23" s="16">
        <f t="shared" si="32"/>
        <v>0</v>
      </c>
      <c r="P23" s="16">
        <f t="shared" si="32"/>
        <v>0</v>
      </c>
      <c r="Q23" s="18" t="e">
        <f t="shared" si="5"/>
        <v>#DIV/0!</v>
      </c>
      <c r="R23" s="19" t="e">
        <f t="shared" si="20"/>
        <v>#DIV/0!</v>
      </c>
      <c r="S23" s="19" t="e">
        <f t="shared" si="21"/>
        <v>#DIV/0!</v>
      </c>
      <c r="T23" s="19" t="e">
        <f t="shared" si="22"/>
        <v>#DIV/0!</v>
      </c>
      <c r="U23" s="19" t="e">
        <f t="shared" si="23"/>
        <v>#DIV/0!</v>
      </c>
      <c r="V23" s="19" t="e">
        <f t="shared" si="24"/>
        <v>#DIV/0!</v>
      </c>
      <c r="W23" s="19" t="e">
        <f t="shared" si="25"/>
        <v>#DIV/0!</v>
      </c>
      <c r="X23" s="20" t="e">
        <f t="shared" si="26"/>
        <v>#DIV/0!</v>
      </c>
      <c r="Y23" s="20" t="e">
        <f t="shared" si="27"/>
        <v>#DIV/0!</v>
      </c>
      <c r="Z23" s="19">
        <f t="shared" si="11"/>
        <v>0</v>
      </c>
      <c r="AA23" s="21">
        <f t="shared" si="12"/>
        <v>21168</v>
      </c>
      <c r="AB23" s="19">
        <f t="shared" si="28"/>
        <v>-21168</v>
      </c>
      <c r="AC23" s="22" t="e">
        <f t="shared" si="29"/>
        <v>#DIV/0!</v>
      </c>
      <c r="AD23" s="22" t="e">
        <f t="shared" si="30"/>
        <v>#DIV/0!</v>
      </c>
      <c r="AE23" s="23">
        <f t="shared" si="13"/>
        <v>0.58673469387755106</v>
      </c>
      <c r="AF23" s="23">
        <f t="shared" si="14"/>
        <v>0.40811602418745274</v>
      </c>
      <c r="AG23" s="23">
        <f t="shared" si="15"/>
        <v>5.1492819349962205E-3</v>
      </c>
      <c r="AH23" s="23">
        <f t="shared" si="16"/>
        <v>0</v>
      </c>
      <c r="AI23" s="23" t="e">
        <f>(#REF!)/$I23</f>
        <v>#REF!</v>
      </c>
      <c r="AJ23" s="23" t="e">
        <f>(#REF!)/$I23</f>
        <v>#REF!</v>
      </c>
      <c r="AK23" s="23" t="e">
        <f>(#REF!)/$I23</f>
        <v>#REF!</v>
      </c>
      <c r="AL23" s="23" t="e">
        <f>(#REF!)/$I23</f>
        <v>#REF!</v>
      </c>
      <c r="AM23" s="24" t="e">
        <f t="shared" si="17"/>
        <v>#REF!</v>
      </c>
    </row>
    <row r="24" spans="1:39" ht="19.5" customHeight="1">
      <c r="A24" s="739"/>
      <c r="B24" s="5">
        <f t="shared" si="31"/>
        <v>2015</v>
      </c>
      <c r="C24" s="16">
        <f t="shared" si="0"/>
        <v>0</v>
      </c>
      <c r="D24" s="16">
        <f t="shared" si="0"/>
        <v>0</v>
      </c>
      <c r="E24" s="7" t="e">
        <f t="shared" si="1"/>
        <v>#DIV/0!</v>
      </c>
      <c r="F24" s="16">
        <f t="shared" si="2"/>
        <v>0</v>
      </c>
      <c r="G24" s="6" t="e">
        <f t="shared" si="18"/>
        <v>#DIV/0!</v>
      </c>
      <c r="H24" s="19">
        <f t="shared" si="19"/>
        <v>0</v>
      </c>
      <c r="I24" s="19">
        <f t="shared" si="3"/>
        <v>0</v>
      </c>
      <c r="J24" s="16">
        <f t="shared" si="32"/>
        <v>0</v>
      </c>
      <c r="K24" s="16">
        <f t="shared" si="32"/>
        <v>0</v>
      </c>
      <c r="L24" s="16">
        <f t="shared" si="32"/>
        <v>0</v>
      </c>
      <c r="M24" s="16">
        <f t="shared" si="32"/>
        <v>0</v>
      </c>
      <c r="N24" s="16">
        <f t="shared" si="32"/>
        <v>0</v>
      </c>
      <c r="O24" s="16">
        <f t="shared" si="32"/>
        <v>0</v>
      </c>
      <c r="P24" s="16">
        <f t="shared" si="32"/>
        <v>0</v>
      </c>
      <c r="Q24" s="18" t="e">
        <f t="shared" ref="Q24:Q87" si="33">(J24/$H24)*1000</f>
        <v>#DIV/0!</v>
      </c>
      <c r="R24" s="19" t="e">
        <f t="shared" si="20"/>
        <v>#DIV/0!</v>
      </c>
      <c r="S24" s="19" t="e">
        <f t="shared" si="21"/>
        <v>#DIV/0!</v>
      </c>
      <c r="T24" s="19" t="e">
        <f t="shared" si="22"/>
        <v>#DIV/0!</v>
      </c>
      <c r="U24" s="19" t="e">
        <f t="shared" si="23"/>
        <v>#DIV/0!</v>
      </c>
      <c r="V24" s="19" t="e">
        <f t="shared" si="24"/>
        <v>#DIV/0!</v>
      </c>
      <c r="W24" s="19" t="e">
        <f t="shared" si="25"/>
        <v>#DIV/0!</v>
      </c>
      <c r="X24" s="20" t="e">
        <f t="shared" si="26"/>
        <v>#DIV/0!</v>
      </c>
      <c r="Y24" s="20" t="e">
        <f t="shared" si="27"/>
        <v>#DIV/0!</v>
      </c>
      <c r="Z24" s="19"/>
      <c r="AA24" s="21"/>
      <c r="AB24" s="19"/>
      <c r="AC24" s="22"/>
      <c r="AD24" s="22"/>
      <c r="AE24" s="23"/>
      <c r="AF24" s="23"/>
      <c r="AG24" s="23"/>
      <c r="AH24" s="23"/>
      <c r="AI24" s="23"/>
      <c r="AJ24" s="23"/>
      <c r="AK24" s="23"/>
      <c r="AL24" s="23"/>
      <c r="AM24" s="24"/>
    </row>
    <row r="25" spans="1:39" ht="19.5" customHeight="1">
      <c r="A25" s="741" t="s">
        <v>79</v>
      </c>
      <c r="B25" s="5">
        <f t="shared" ref="B25:B88" si="34">B5</f>
        <v>1996</v>
      </c>
      <c r="C25" s="8">
        <f>'홍성읍 과거급수현황'!B290</f>
        <v>34446</v>
      </c>
      <c r="D25" s="8">
        <f>'홍성읍 과거급수현황'!C290</f>
        <v>24425</v>
      </c>
      <c r="E25" s="7">
        <f>D25/C25</f>
        <v>0.70908088021831273</v>
      </c>
      <c r="F25" s="8">
        <f>'홍성읍 과거급수현황'!F290</f>
        <v>5556</v>
      </c>
      <c r="G25" s="6">
        <f>ROUND((F25/D25)*1000,0)</f>
        <v>227</v>
      </c>
      <c r="H25" s="19">
        <f>D25</f>
        <v>24425</v>
      </c>
      <c r="I25" s="19">
        <f t="shared" ref="I25:I88" si="35">SUM(J25:P25)</f>
        <v>5288</v>
      </c>
      <c r="J25" s="19">
        <f>'용도별 사용수량'!D289</f>
        <v>2908</v>
      </c>
      <c r="K25" s="19">
        <f>'용도별 사용수량'!E289</f>
        <v>826</v>
      </c>
      <c r="L25" s="63"/>
      <c r="M25" s="19">
        <f>'용도별 사용수량'!F289</f>
        <v>1525</v>
      </c>
      <c r="N25" s="19">
        <f>'용도별 사용수량'!G289</f>
        <v>29</v>
      </c>
      <c r="O25" s="19">
        <f>'용도별 사용수량'!H289</f>
        <v>0</v>
      </c>
      <c r="P25" s="19">
        <f>'용도별 사용수량'!I289</f>
        <v>0</v>
      </c>
      <c r="Q25" s="18">
        <f t="shared" si="33"/>
        <v>119.05834186284545</v>
      </c>
      <c r="R25" s="19">
        <f t="shared" si="20"/>
        <v>33.817809621289662</v>
      </c>
      <c r="S25" s="19">
        <f t="shared" si="21"/>
        <v>0</v>
      </c>
      <c r="T25" s="19">
        <f t="shared" si="22"/>
        <v>62.436028659160698</v>
      </c>
      <c r="U25" s="19">
        <f t="shared" si="23"/>
        <v>1.1873080859774821</v>
      </c>
      <c r="V25" s="19">
        <f t="shared" si="24"/>
        <v>0</v>
      </c>
      <c r="W25" s="19">
        <f t="shared" si="25"/>
        <v>0</v>
      </c>
      <c r="X25" s="20">
        <f t="shared" si="26"/>
        <v>97.441146366427844</v>
      </c>
      <c r="Y25" s="20">
        <f t="shared" si="27"/>
        <v>216.49948822927331</v>
      </c>
      <c r="Z25" s="19">
        <f t="shared" ref="Z25:Z88" si="36">F25</f>
        <v>5556</v>
      </c>
      <c r="AA25" s="21">
        <f t="shared" ref="AA25:AA88" si="37">I25</f>
        <v>5288</v>
      </c>
      <c r="AB25" s="19">
        <f>Z25-AA25</f>
        <v>268</v>
      </c>
      <c r="AC25" s="22">
        <f>AA25/Z25</f>
        <v>0.95176385889128867</v>
      </c>
      <c r="AD25" s="22">
        <f>AB25/Z25</f>
        <v>4.82361411087113E-2</v>
      </c>
      <c r="AE25" s="23">
        <f t="shared" ref="AE25:AE47" si="38">J25/$I25</f>
        <v>0.54992435703479581</v>
      </c>
      <c r="AF25" s="23">
        <f t="shared" ref="AF25:AF44" si="39">(K25+M25)/$I25</f>
        <v>0.44459152798789714</v>
      </c>
      <c r="AG25" s="23">
        <f t="shared" ref="AG25:AG64" si="40">(N25+O25)/$I25</f>
        <v>5.4841149773071102E-3</v>
      </c>
      <c r="AH25" s="23">
        <f t="shared" ref="AH25:AH64" si="41">(P25)/$I25</f>
        <v>0</v>
      </c>
      <c r="AI25" s="23" t="e">
        <f>(#REF!)/$I25</f>
        <v>#REF!</v>
      </c>
      <c r="AJ25" s="23" t="e">
        <f>(#REF!)/$I25</f>
        <v>#REF!</v>
      </c>
      <c r="AK25" s="23" t="e">
        <f>(#REF!)/$I25</f>
        <v>#REF!</v>
      </c>
      <c r="AL25" s="23" t="e">
        <f>(#REF!)/$I25</f>
        <v>#REF!</v>
      </c>
      <c r="AM25" s="24" t="e">
        <f t="shared" si="17"/>
        <v>#REF!</v>
      </c>
    </row>
    <row r="26" spans="1:39" ht="19.5" customHeight="1">
      <c r="A26" s="742"/>
      <c r="B26" s="5">
        <f t="shared" si="34"/>
        <v>1997</v>
      </c>
      <c r="C26" s="8">
        <f>'홍성읍 과거급수현황'!B275</f>
        <v>36613</v>
      </c>
      <c r="D26" s="8">
        <f>'홍성읍 과거급수현황'!C275</f>
        <v>25556</v>
      </c>
      <c r="E26" s="7">
        <f t="shared" ref="E26:E89" si="42">D26/C26</f>
        <v>0.69800344140059545</v>
      </c>
      <c r="F26" s="8">
        <f>'홍성읍 과거급수현황'!F275</f>
        <v>6264</v>
      </c>
      <c r="G26" s="6">
        <f t="shared" ref="G26:G89" si="43">ROUND((F26/D26)*1000,0)</f>
        <v>245</v>
      </c>
      <c r="H26" s="19">
        <f t="shared" ref="H26:H89" si="44">D26</f>
        <v>25556</v>
      </c>
      <c r="I26" s="19">
        <f t="shared" si="35"/>
        <v>5214.364383561644</v>
      </c>
      <c r="J26" s="19">
        <f>'용도별 사용수량'!D274</f>
        <v>1673.6136986301369</v>
      </c>
      <c r="K26" s="19">
        <f>'용도별 사용수량'!E274</f>
        <v>1119.9643835616439</v>
      </c>
      <c r="L26" s="63"/>
      <c r="M26" s="19">
        <f>'용도별 사용수량'!F274</f>
        <v>1445.0027397260274</v>
      </c>
      <c r="N26" s="19">
        <f>'용도별 사용수량'!G274</f>
        <v>975.78356164383558</v>
      </c>
      <c r="O26" s="19">
        <f>'용도별 사용수량'!H274</f>
        <v>0</v>
      </c>
      <c r="P26" s="19">
        <f>'용도별 사용수량'!I274</f>
        <v>0</v>
      </c>
      <c r="Q26" s="18">
        <f t="shared" si="33"/>
        <v>65.488092762174716</v>
      </c>
      <c r="R26" s="19">
        <f t="shared" si="20"/>
        <v>43.823931114479727</v>
      </c>
      <c r="S26" s="19">
        <f t="shared" si="21"/>
        <v>0</v>
      </c>
      <c r="T26" s="19">
        <f t="shared" si="22"/>
        <v>56.542602117938152</v>
      </c>
      <c r="U26" s="19">
        <f t="shared" si="23"/>
        <v>38.182170983089513</v>
      </c>
      <c r="V26" s="19">
        <f t="shared" si="24"/>
        <v>0</v>
      </c>
      <c r="W26" s="19">
        <f t="shared" si="25"/>
        <v>0</v>
      </c>
      <c r="X26" s="20">
        <f t="shared" si="26"/>
        <v>138.5487042155074</v>
      </c>
      <c r="Y26" s="20">
        <f t="shared" si="27"/>
        <v>204.03679697768212</v>
      </c>
      <c r="Z26" s="19">
        <f t="shared" si="36"/>
        <v>6264</v>
      </c>
      <c r="AA26" s="21">
        <f t="shared" si="37"/>
        <v>5214.364383561644</v>
      </c>
      <c r="AB26" s="19">
        <f t="shared" ref="AB26:AB89" si="45">Z26-AA26</f>
        <v>1049.635616438356</v>
      </c>
      <c r="AC26" s="22">
        <f t="shared" ref="AC26:AC64" si="46">AA26/Z26</f>
        <v>0.8324336499938767</v>
      </c>
      <c r="AD26" s="22">
        <f t="shared" ref="AD26:AD64" si="47">AB26/Z26</f>
        <v>0.16756635000612324</v>
      </c>
      <c r="AE26" s="23">
        <f t="shared" si="38"/>
        <v>0.32096216825702234</v>
      </c>
      <c r="AF26" s="23">
        <f t="shared" si="39"/>
        <v>0.49190408161227966</v>
      </c>
      <c r="AG26" s="23">
        <f t="shared" si="40"/>
        <v>0.18713375013069797</v>
      </c>
      <c r="AH26" s="23">
        <f t="shared" si="41"/>
        <v>0</v>
      </c>
      <c r="AI26" s="23" t="e">
        <f>(#REF!)/$I26</f>
        <v>#REF!</v>
      </c>
      <c r="AJ26" s="23" t="e">
        <f>(#REF!)/$I26</f>
        <v>#REF!</v>
      </c>
      <c r="AK26" s="23" t="e">
        <f>(#REF!)/$I26</f>
        <v>#REF!</v>
      </c>
      <c r="AL26" s="23" t="e">
        <f>(#REF!)/$I26</f>
        <v>#REF!</v>
      </c>
      <c r="AM26" s="24" t="e">
        <f t="shared" si="17"/>
        <v>#REF!</v>
      </c>
    </row>
    <row r="27" spans="1:39" ht="19.5" customHeight="1">
      <c r="A27" s="742"/>
      <c r="B27" s="5">
        <f t="shared" si="34"/>
        <v>1998</v>
      </c>
      <c r="C27" s="8">
        <f>'홍성읍 과거급수현황'!B260</f>
        <v>37138</v>
      </c>
      <c r="D27" s="8">
        <f>'홍성읍 과거급수현황'!C260</f>
        <v>26682</v>
      </c>
      <c r="E27" s="7">
        <f t="shared" si="42"/>
        <v>0.71845549033335132</v>
      </c>
      <c r="F27" s="8">
        <f>'홍성읍 과거급수현황'!F260</f>
        <v>5997</v>
      </c>
      <c r="G27" s="6">
        <f t="shared" si="43"/>
        <v>225</v>
      </c>
      <c r="H27" s="19">
        <f t="shared" si="44"/>
        <v>26682</v>
      </c>
      <c r="I27" s="19">
        <f t="shared" si="35"/>
        <v>4712.7369863013701</v>
      </c>
      <c r="J27" s="19">
        <f>'용도별 사용수량'!D259</f>
        <v>2477.027397260274</v>
      </c>
      <c r="K27" s="19">
        <f>'용도별 사용수량'!E259</f>
        <v>827.26575342465753</v>
      </c>
      <c r="L27" s="63"/>
      <c r="M27" s="19">
        <f>'용도별 사용수량'!F259</f>
        <v>1381.6904109589041</v>
      </c>
      <c r="N27" s="19">
        <f>'용도별 사용수량'!G259</f>
        <v>26.753424657534246</v>
      </c>
      <c r="O27" s="19">
        <f>'용도별 사용수량'!H259</f>
        <v>0</v>
      </c>
      <c r="P27" s="19">
        <f>'용도별 사용수량'!I259</f>
        <v>0</v>
      </c>
      <c r="Q27" s="18">
        <f t="shared" si="33"/>
        <v>92.835147187627399</v>
      </c>
      <c r="R27" s="19">
        <f t="shared" si="20"/>
        <v>31.004638086524906</v>
      </c>
      <c r="S27" s="19">
        <f t="shared" si="21"/>
        <v>0</v>
      </c>
      <c r="T27" s="19">
        <f t="shared" si="22"/>
        <v>51.783614832430253</v>
      </c>
      <c r="U27" s="19">
        <f t="shared" si="23"/>
        <v>1.0026768854484014</v>
      </c>
      <c r="V27" s="19">
        <f t="shared" si="24"/>
        <v>0</v>
      </c>
      <c r="W27" s="19">
        <f t="shared" si="25"/>
        <v>0</v>
      </c>
      <c r="X27" s="20">
        <f t="shared" si="26"/>
        <v>83.790929804403547</v>
      </c>
      <c r="Y27" s="20">
        <f t="shared" si="27"/>
        <v>176.62607699203096</v>
      </c>
      <c r="Z27" s="19">
        <f t="shared" si="36"/>
        <v>5997</v>
      </c>
      <c r="AA27" s="21">
        <f t="shared" si="37"/>
        <v>4712.7369863013701</v>
      </c>
      <c r="AB27" s="19">
        <f t="shared" si="45"/>
        <v>1284.2630136986299</v>
      </c>
      <c r="AC27" s="22">
        <f t="shared" si="46"/>
        <v>0.78584908892802574</v>
      </c>
      <c r="AD27" s="22">
        <f t="shared" si="47"/>
        <v>0.21415091107197431</v>
      </c>
      <c r="AE27" s="23">
        <f t="shared" si="38"/>
        <v>0.52560272395007646</v>
      </c>
      <c r="AF27" s="23">
        <f t="shared" si="39"/>
        <v>0.46872044224075932</v>
      </c>
      <c r="AG27" s="23">
        <f t="shared" si="40"/>
        <v>5.6768338091642062E-3</v>
      </c>
      <c r="AH27" s="23">
        <f t="shared" si="41"/>
        <v>0</v>
      </c>
      <c r="AI27" s="23" t="e">
        <f>(#REF!)/$I27</f>
        <v>#REF!</v>
      </c>
      <c r="AJ27" s="23" t="e">
        <f>(#REF!)/$I27</f>
        <v>#REF!</v>
      </c>
      <c r="AK27" s="23" t="e">
        <f>(#REF!)/$I27</f>
        <v>#REF!</v>
      </c>
      <c r="AL27" s="23" t="e">
        <f>(#REF!)/$I27</f>
        <v>#REF!</v>
      </c>
      <c r="AM27" s="24" t="e">
        <f t="shared" si="17"/>
        <v>#REF!</v>
      </c>
    </row>
    <row r="28" spans="1:39" ht="19.5" customHeight="1">
      <c r="A28" s="742"/>
      <c r="B28" s="5">
        <f t="shared" si="34"/>
        <v>1999</v>
      </c>
      <c r="C28" s="8">
        <f>'홍성읍 과거급수현황'!B245</f>
        <v>37191</v>
      </c>
      <c r="D28" s="8">
        <f>'홍성읍 과거급수현황'!C245</f>
        <v>27103</v>
      </c>
      <c r="E28" s="7">
        <f t="shared" si="42"/>
        <v>0.72875157968325666</v>
      </c>
      <c r="F28" s="8">
        <f>'홍성읍 과거급수현황'!F245</f>
        <v>5762</v>
      </c>
      <c r="G28" s="6">
        <f t="shared" si="43"/>
        <v>213</v>
      </c>
      <c r="H28" s="19">
        <f t="shared" si="44"/>
        <v>27103</v>
      </c>
      <c r="I28" s="19">
        <f t="shared" si="35"/>
        <v>4724.6794520547946</v>
      </c>
      <c r="J28" s="19">
        <f>'용도별 사용수량'!D244</f>
        <v>2354.1232876712329</v>
      </c>
      <c r="K28" s="19">
        <f>'용도별 사용수량'!E244</f>
        <v>861.58630136986301</v>
      </c>
      <c r="L28" s="63"/>
      <c r="M28" s="19">
        <f>'용도별 사용수량'!F244</f>
        <v>1486.2849315068493</v>
      </c>
      <c r="N28" s="19">
        <f>'용도별 사용수량'!G244</f>
        <v>22.684931506849313</v>
      </c>
      <c r="O28" s="19">
        <f>'용도별 사용수량'!H244</f>
        <v>0</v>
      </c>
      <c r="P28" s="19">
        <f>'용도별 사용수량'!I244</f>
        <v>0</v>
      </c>
      <c r="Q28" s="18">
        <f t="shared" si="33"/>
        <v>86.85840267391923</v>
      </c>
      <c r="R28" s="19">
        <f t="shared" si="20"/>
        <v>31.789333334681139</v>
      </c>
      <c r="S28" s="19">
        <f t="shared" si="21"/>
        <v>0</v>
      </c>
      <c r="T28" s="19">
        <f t="shared" si="22"/>
        <v>54.83839174655386</v>
      </c>
      <c r="U28" s="19">
        <f t="shared" si="23"/>
        <v>0.8369896877411841</v>
      </c>
      <c r="V28" s="19">
        <f t="shared" si="24"/>
        <v>0</v>
      </c>
      <c r="W28" s="19">
        <f t="shared" si="25"/>
        <v>0</v>
      </c>
      <c r="X28" s="20">
        <f t="shared" si="26"/>
        <v>87.464714768976179</v>
      </c>
      <c r="Y28" s="20">
        <f t="shared" si="27"/>
        <v>174.32311744289541</v>
      </c>
      <c r="Z28" s="19">
        <f t="shared" si="36"/>
        <v>5762</v>
      </c>
      <c r="AA28" s="21">
        <f t="shared" si="37"/>
        <v>4724.6794520547946</v>
      </c>
      <c r="AB28" s="19">
        <f t="shared" si="45"/>
        <v>1037.3205479452054</v>
      </c>
      <c r="AC28" s="22">
        <f t="shared" si="46"/>
        <v>0.81997213676757974</v>
      </c>
      <c r="AD28" s="22">
        <f t="shared" si="47"/>
        <v>0.18002786323242023</v>
      </c>
      <c r="AE28" s="23">
        <f t="shared" si="38"/>
        <v>0.49826095326899034</v>
      </c>
      <c r="AF28" s="23">
        <f t="shared" si="39"/>
        <v>0.49693767729694499</v>
      </c>
      <c r="AG28" s="23">
        <f t="shared" si="40"/>
        <v>4.801369434064672E-3</v>
      </c>
      <c r="AH28" s="23">
        <f t="shared" si="41"/>
        <v>0</v>
      </c>
      <c r="AI28" s="23" t="e">
        <f>(#REF!)/$I28</f>
        <v>#REF!</v>
      </c>
      <c r="AJ28" s="23" t="e">
        <f>(#REF!)/$I28</f>
        <v>#REF!</v>
      </c>
      <c r="AK28" s="23" t="e">
        <f>(#REF!)/$I28</f>
        <v>#REF!</v>
      </c>
      <c r="AL28" s="23" t="e">
        <f>(#REF!)/$I28</f>
        <v>#REF!</v>
      </c>
      <c r="AM28" s="24" t="e">
        <f t="shared" si="17"/>
        <v>#REF!</v>
      </c>
    </row>
    <row r="29" spans="1:39" ht="19.5" customHeight="1">
      <c r="A29" s="742"/>
      <c r="B29" s="5">
        <f t="shared" si="34"/>
        <v>2000</v>
      </c>
      <c r="C29" s="8">
        <f>'홍성읍 과거급수현황'!B230</f>
        <v>36886</v>
      </c>
      <c r="D29" s="8">
        <f>'홍성읍 과거급수현황'!C230</f>
        <v>27484</v>
      </c>
      <c r="E29" s="7">
        <f t="shared" si="42"/>
        <v>0.74510654448842384</v>
      </c>
      <c r="F29" s="8">
        <f>'홍성읍 과거급수현황'!F230</f>
        <v>6293</v>
      </c>
      <c r="G29" s="6">
        <f t="shared" si="43"/>
        <v>229</v>
      </c>
      <c r="H29" s="19">
        <f t="shared" si="44"/>
        <v>27484</v>
      </c>
      <c r="I29" s="19">
        <f t="shared" si="35"/>
        <v>4798.813698630137</v>
      </c>
      <c r="J29" s="19">
        <f>'용도별 사용수량'!D229</f>
        <v>2404.4630136986302</v>
      </c>
      <c r="K29" s="19">
        <f>'용도별 사용수량'!E229</f>
        <v>970.64657534246578</v>
      </c>
      <c r="L29" s="63"/>
      <c r="M29" s="19">
        <f>'용도별 사용수량'!F229</f>
        <v>1402.0027397260274</v>
      </c>
      <c r="N29" s="19">
        <f>'용도별 사용수량'!G229</f>
        <v>21.701369863013699</v>
      </c>
      <c r="O29" s="19">
        <f>'용도별 사용수량'!H229</f>
        <v>0</v>
      </c>
      <c r="P29" s="19">
        <f>'용도별 사용수량'!I229</f>
        <v>0</v>
      </c>
      <c r="Q29" s="18">
        <f t="shared" si="33"/>
        <v>87.485919578614116</v>
      </c>
      <c r="R29" s="19">
        <f t="shared" si="20"/>
        <v>35.316787052192758</v>
      </c>
      <c r="S29" s="19">
        <f t="shared" si="21"/>
        <v>0</v>
      </c>
      <c r="T29" s="19">
        <f t="shared" si="22"/>
        <v>51.011597283002018</v>
      </c>
      <c r="U29" s="19">
        <f t="shared" si="23"/>
        <v>0.78960012600108054</v>
      </c>
      <c r="V29" s="19">
        <f t="shared" si="24"/>
        <v>0</v>
      </c>
      <c r="W29" s="19">
        <f t="shared" si="25"/>
        <v>0</v>
      </c>
      <c r="X29" s="20">
        <f t="shared" si="26"/>
        <v>87.11798446119586</v>
      </c>
      <c r="Y29" s="20">
        <f t="shared" si="27"/>
        <v>174.60390403980998</v>
      </c>
      <c r="Z29" s="19">
        <f t="shared" si="36"/>
        <v>6293</v>
      </c>
      <c r="AA29" s="21">
        <f t="shared" si="37"/>
        <v>4798.813698630137</v>
      </c>
      <c r="AB29" s="19">
        <f t="shared" si="45"/>
        <v>1494.186301369863</v>
      </c>
      <c r="AC29" s="22">
        <f t="shared" si="46"/>
        <v>0.76256375315908742</v>
      </c>
      <c r="AD29" s="22">
        <f t="shared" si="47"/>
        <v>0.23743624684091261</v>
      </c>
      <c r="AE29" s="23">
        <f t="shared" si="38"/>
        <v>0.50105362797997455</v>
      </c>
      <c r="AF29" s="23">
        <f t="shared" si="39"/>
        <v>0.49442413564539639</v>
      </c>
      <c r="AG29" s="23">
        <f t="shared" si="40"/>
        <v>4.5222363746291183E-3</v>
      </c>
      <c r="AH29" s="23">
        <f t="shared" si="41"/>
        <v>0</v>
      </c>
      <c r="AI29" s="23" t="e">
        <f>(#REF!)/$I29</f>
        <v>#REF!</v>
      </c>
      <c r="AJ29" s="23" t="e">
        <f>(#REF!)/$I29</f>
        <v>#REF!</v>
      </c>
      <c r="AK29" s="23" t="e">
        <f>(#REF!)/$I29</f>
        <v>#REF!</v>
      </c>
      <c r="AL29" s="23" t="e">
        <f>(#REF!)/$I29</f>
        <v>#REF!</v>
      </c>
      <c r="AM29" s="24" t="e">
        <f t="shared" si="17"/>
        <v>#REF!</v>
      </c>
    </row>
    <row r="30" spans="1:39" ht="19.5" customHeight="1">
      <c r="A30" s="742"/>
      <c r="B30" s="5">
        <f t="shared" si="34"/>
        <v>2001</v>
      </c>
      <c r="C30" s="8">
        <f>'홍성읍 과거급수현황'!B215</f>
        <v>37494</v>
      </c>
      <c r="D30" s="8">
        <f>'홍성읍 과거급수현황'!C215</f>
        <v>27472</v>
      </c>
      <c r="E30" s="7">
        <f t="shared" si="42"/>
        <v>0.73270389929055313</v>
      </c>
      <c r="F30" s="8">
        <f>'홍성읍 과거급수현황'!F215</f>
        <v>5769</v>
      </c>
      <c r="G30" s="6">
        <f t="shared" si="43"/>
        <v>210</v>
      </c>
      <c r="H30" s="19">
        <f t="shared" si="44"/>
        <v>27472</v>
      </c>
      <c r="I30" s="19">
        <f t="shared" si="35"/>
        <v>4970.4986301369863</v>
      </c>
      <c r="J30" s="19">
        <f>'용도별 사용수량'!D214</f>
        <v>2513.5479452054797</v>
      </c>
      <c r="K30" s="19">
        <f>'용도별 사용수량'!E214</f>
        <v>905.98082191780827</v>
      </c>
      <c r="L30" s="63"/>
      <c r="M30" s="19">
        <f>'용도별 사용수량'!F214</f>
        <v>1532.3808219178081</v>
      </c>
      <c r="N30" s="19">
        <f>'용도별 사용수량'!G214</f>
        <v>18.589041095890412</v>
      </c>
      <c r="O30" s="19">
        <f>'용도별 사용수량'!H214</f>
        <v>0</v>
      </c>
      <c r="P30" s="19">
        <f>'용도별 사용수량'!I214</f>
        <v>0</v>
      </c>
      <c r="Q30" s="18">
        <f t="shared" si="33"/>
        <v>91.494901907596088</v>
      </c>
      <c r="R30" s="19">
        <f t="shared" si="20"/>
        <v>32.978335101842177</v>
      </c>
      <c r="S30" s="19">
        <f t="shared" si="21"/>
        <v>0</v>
      </c>
      <c r="T30" s="19">
        <f t="shared" si="22"/>
        <v>55.779732888679675</v>
      </c>
      <c r="U30" s="19">
        <f t="shared" si="23"/>
        <v>0.67665408764889379</v>
      </c>
      <c r="V30" s="19">
        <f t="shared" si="24"/>
        <v>0</v>
      </c>
      <c r="W30" s="19">
        <f t="shared" si="25"/>
        <v>0</v>
      </c>
      <c r="X30" s="20">
        <f t="shared" si="26"/>
        <v>89.434722078170751</v>
      </c>
      <c r="Y30" s="20">
        <f t="shared" si="27"/>
        <v>180.92962398576685</v>
      </c>
      <c r="Z30" s="19">
        <f t="shared" si="36"/>
        <v>5769</v>
      </c>
      <c r="AA30" s="21">
        <f t="shared" si="37"/>
        <v>4970.4986301369863</v>
      </c>
      <c r="AB30" s="19">
        <f t="shared" si="45"/>
        <v>798.50136986301368</v>
      </c>
      <c r="AC30" s="22">
        <f t="shared" si="46"/>
        <v>0.86158755939278664</v>
      </c>
      <c r="AD30" s="22">
        <f t="shared" si="47"/>
        <v>0.13841244060721333</v>
      </c>
      <c r="AE30" s="23">
        <f t="shared" si="38"/>
        <v>0.50569331816438035</v>
      </c>
      <c r="AF30" s="23">
        <f t="shared" si="39"/>
        <v>0.49056680733224861</v>
      </c>
      <c r="AG30" s="23">
        <f t="shared" si="40"/>
        <v>3.7398745033711237E-3</v>
      </c>
      <c r="AH30" s="23">
        <f t="shared" si="41"/>
        <v>0</v>
      </c>
      <c r="AI30" s="23" t="e">
        <f>(#REF!)/$I30</f>
        <v>#REF!</v>
      </c>
      <c r="AJ30" s="23" t="e">
        <f>(#REF!)/$I30</f>
        <v>#REF!</v>
      </c>
      <c r="AK30" s="23" t="e">
        <f>(#REF!)/$I30</f>
        <v>#REF!</v>
      </c>
      <c r="AL30" s="23" t="e">
        <f>(#REF!)/$I30</f>
        <v>#REF!</v>
      </c>
      <c r="AM30" s="24" t="e">
        <f t="shared" si="17"/>
        <v>#REF!</v>
      </c>
    </row>
    <row r="31" spans="1:39" ht="19.5" customHeight="1">
      <c r="A31" s="742"/>
      <c r="B31" s="5">
        <f t="shared" si="34"/>
        <v>2002</v>
      </c>
      <c r="C31" s="8">
        <f>'홍성읍 과거급수현황'!B200</f>
        <v>37183</v>
      </c>
      <c r="D31" s="8">
        <f>'홍성읍 과거급수현황'!C200</f>
        <v>27472</v>
      </c>
      <c r="E31" s="7">
        <f t="shared" si="42"/>
        <v>0.73883226205524033</v>
      </c>
      <c r="F31" s="8">
        <f>'홍성읍 과거급수현황'!F200</f>
        <v>6183</v>
      </c>
      <c r="G31" s="6">
        <f t="shared" si="43"/>
        <v>225</v>
      </c>
      <c r="H31" s="19">
        <f t="shared" si="44"/>
        <v>27472</v>
      </c>
      <c r="I31" s="19">
        <f t="shared" si="35"/>
        <v>5055.3342465753421</v>
      </c>
      <c r="J31" s="19">
        <f>'용도별 사용수량'!D199</f>
        <v>2709.0410958904108</v>
      </c>
      <c r="K31" s="19">
        <f>'용도별 사용수량'!E199</f>
        <v>874.73698630136983</v>
      </c>
      <c r="L31" s="63"/>
      <c r="M31" s="19">
        <f>'용도별 사용수량'!F199</f>
        <v>1471.5561643835617</v>
      </c>
      <c r="N31" s="19">
        <f>'용도별 사용수량'!G199</f>
        <v>0</v>
      </c>
      <c r="O31" s="19">
        <f>'용도별 사용수량'!H199</f>
        <v>0</v>
      </c>
      <c r="P31" s="19">
        <f>'용도별 사용수량'!I199</f>
        <v>0</v>
      </c>
      <c r="Q31" s="18">
        <f t="shared" si="33"/>
        <v>98.610989221403997</v>
      </c>
      <c r="R31" s="19">
        <f t="shared" si="20"/>
        <v>31.841037649292726</v>
      </c>
      <c r="S31" s="19">
        <f t="shared" si="21"/>
        <v>0</v>
      </c>
      <c r="T31" s="19">
        <f t="shared" si="22"/>
        <v>53.565672844480261</v>
      </c>
      <c r="U31" s="19">
        <f t="shared" si="23"/>
        <v>0</v>
      </c>
      <c r="V31" s="19">
        <f t="shared" si="24"/>
        <v>0</v>
      </c>
      <c r="W31" s="19">
        <f t="shared" si="25"/>
        <v>0</v>
      </c>
      <c r="X31" s="20">
        <f t="shared" si="26"/>
        <v>85.406710493772991</v>
      </c>
      <c r="Y31" s="20">
        <f t="shared" si="27"/>
        <v>184.017699715177</v>
      </c>
      <c r="Z31" s="19">
        <f t="shared" si="36"/>
        <v>6183</v>
      </c>
      <c r="AA31" s="21">
        <f t="shared" si="37"/>
        <v>5055.3342465753421</v>
      </c>
      <c r="AB31" s="19">
        <f t="shared" si="45"/>
        <v>1127.6657534246579</v>
      </c>
      <c r="AC31" s="22">
        <f t="shared" si="46"/>
        <v>0.81761834814416012</v>
      </c>
      <c r="AD31" s="22">
        <f t="shared" si="47"/>
        <v>0.18238165185583985</v>
      </c>
      <c r="AE31" s="23">
        <f t="shared" si="38"/>
        <v>0.53587774096749563</v>
      </c>
      <c r="AF31" s="23">
        <f t="shared" si="39"/>
        <v>0.46412225903250448</v>
      </c>
      <c r="AG31" s="23">
        <f t="shared" si="40"/>
        <v>0</v>
      </c>
      <c r="AH31" s="23">
        <f t="shared" si="41"/>
        <v>0</v>
      </c>
      <c r="AI31" s="23" t="e">
        <f>(#REF!)/$I31</f>
        <v>#REF!</v>
      </c>
      <c r="AJ31" s="23" t="e">
        <f>(#REF!)/$I31</f>
        <v>#REF!</v>
      </c>
      <c r="AK31" s="23" t="e">
        <f>(#REF!)/$I31</f>
        <v>#REF!</v>
      </c>
      <c r="AL31" s="23" t="e">
        <f>(#REF!)/$I31</f>
        <v>#REF!</v>
      </c>
      <c r="AM31" s="24" t="e">
        <f t="shared" si="17"/>
        <v>#REF!</v>
      </c>
    </row>
    <row r="32" spans="1:39" ht="19.5" customHeight="1">
      <c r="A32" s="742"/>
      <c r="B32" s="5">
        <f t="shared" si="34"/>
        <v>2003</v>
      </c>
      <c r="C32" s="8">
        <f>'홍성읍 과거급수현황'!B185</f>
        <v>38829</v>
      </c>
      <c r="D32" s="8">
        <f>'홍성읍 과거급수현황'!C185</f>
        <v>29252</v>
      </c>
      <c r="E32" s="7">
        <f t="shared" si="42"/>
        <v>0.75335445156970304</v>
      </c>
      <c r="F32" s="8">
        <f>'홍성읍 과거급수현황'!F185</f>
        <v>6770</v>
      </c>
      <c r="G32" s="6">
        <f t="shared" si="43"/>
        <v>231</v>
      </c>
      <c r="H32" s="19">
        <f t="shared" si="44"/>
        <v>29252</v>
      </c>
      <c r="I32" s="19">
        <f t="shared" si="35"/>
        <v>5329.0739726027396</v>
      </c>
      <c r="J32" s="19">
        <f>'용도별 사용수량'!D184</f>
        <v>2968.391780821918</v>
      </c>
      <c r="K32" s="19">
        <f>'용도별 사용수량'!E184</f>
        <v>880.16164383561647</v>
      </c>
      <c r="L32" s="63"/>
      <c r="M32" s="19">
        <f>'용도별 사용수량'!F184</f>
        <v>1467.8739726027397</v>
      </c>
      <c r="N32" s="19">
        <f>'용도별 사용수량'!G184</f>
        <v>12.646575342465754</v>
      </c>
      <c r="O32" s="19">
        <f>'용도별 사용수량'!H184</f>
        <v>0</v>
      </c>
      <c r="P32" s="19">
        <f>'용도별 사용수량'!I184</f>
        <v>0</v>
      </c>
      <c r="Q32" s="18">
        <f t="shared" si="33"/>
        <v>101.47654111930528</v>
      </c>
      <c r="R32" s="19">
        <f t="shared" si="20"/>
        <v>30.088939007097512</v>
      </c>
      <c r="S32" s="19">
        <f t="shared" si="21"/>
        <v>0</v>
      </c>
      <c r="T32" s="19">
        <f t="shared" si="22"/>
        <v>50.180294427825096</v>
      </c>
      <c r="U32" s="19">
        <f t="shared" si="23"/>
        <v>0.43233198900812775</v>
      </c>
      <c r="V32" s="19">
        <f t="shared" si="24"/>
        <v>0</v>
      </c>
      <c r="W32" s="19">
        <f t="shared" si="25"/>
        <v>0</v>
      </c>
      <c r="X32" s="20">
        <f t="shared" si="26"/>
        <v>80.701565423930745</v>
      </c>
      <c r="Y32" s="20">
        <f t="shared" si="27"/>
        <v>182.17810654323603</v>
      </c>
      <c r="Z32" s="19">
        <f t="shared" si="36"/>
        <v>6770</v>
      </c>
      <c r="AA32" s="21">
        <f t="shared" si="37"/>
        <v>5329.0739726027396</v>
      </c>
      <c r="AB32" s="19">
        <f t="shared" si="45"/>
        <v>1440.9260273972604</v>
      </c>
      <c r="AC32" s="22">
        <f t="shared" si="46"/>
        <v>0.78716011412152731</v>
      </c>
      <c r="AD32" s="22">
        <f t="shared" si="47"/>
        <v>0.21283988587847275</v>
      </c>
      <c r="AE32" s="23">
        <f t="shared" si="38"/>
        <v>0.55701831051373907</v>
      </c>
      <c r="AF32" s="23">
        <f t="shared" si="39"/>
        <v>0.44060856135790638</v>
      </c>
      <c r="AG32" s="23">
        <f t="shared" si="40"/>
        <v>2.3731281283545626E-3</v>
      </c>
      <c r="AH32" s="23">
        <f t="shared" si="41"/>
        <v>0</v>
      </c>
      <c r="AI32" s="23" t="e">
        <f>(#REF!)/$I32</f>
        <v>#REF!</v>
      </c>
      <c r="AJ32" s="23" t="e">
        <f>(#REF!)/$I32</f>
        <v>#REF!</v>
      </c>
      <c r="AK32" s="23" t="e">
        <f>(#REF!)/$I32</f>
        <v>#REF!</v>
      </c>
      <c r="AL32" s="23" t="e">
        <f>(#REF!)/$I32</f>
        <v>#REF!</v>
      </c>
      <c r="AM32" s="24" t="e">
        <f t="shared" si="17"/>
        <v>#REF!</v>
      </c>
    </row>
    <row r="33" spans="1:39" ht="19.5" customHeight="1">
      <c r="A33" s="742"/>
      <c r="B33" s="5">
        <f t="shared" si="34"/>
        <v>2004</v>
      </c>
      <c r="C33" s="8">
        <f>'홍성읍 과거급수현황'!B170</f>
        <v>40065</v>
      </c>
      <c r="D33" s="8">
        <f>'홍성읍 과거급수현황'!C170</f>
        <v>31136</v>
      </c>
      <c r="E33" s="7">
        <f t="shared" si="42"/>
        <v>0.77713715212779233</v>
      </c>
      <c r="F33" s="8">
        <f>'홍성읍 과거급수현황'!F170</f>
        <v>7677</v>
      </c>
      <c r="G33" s="6">
        <f t="shared" si="43"/>
        <v>247</v>
      </c>
      <c r="H33" s="19">
        <f t="shared" si="44"/>
        <v>31136</v>
      </c>
      <c r="I33" s="19">
        <f t="shared" si="35"/>
        <v>7053.6383561643843</v>
      </c>
      <c r="J33" s="19">
        <f>'용도별 사용수량'!D170</f>
        <v>3416.0328767123287</v>
      </c>
      <c r="K33" s="19">
        <f>'용도별 사용수량'!E169</f>
        <v>1269.9369863013699</v>
      </c>
      <c r="L33" s="63"/>
      <c r="M33" s="19">
        <f>'용도별 사용수량'!F169</f>
        <v>943.82739726027387</v>
      </c>
      <c r="N33" s="19">
        <f>'용도별 사용수량'!G169</f>
        <v>1418.2794520547945</v>
      </c>
      <c r="O33" s="19">
        <f>'용도별 사용수량'!H169</f>
        <v>5.5616438356164375</v>
      </c>
      <c r="P33" s="19">
        <f>'용도별 사용수량'!I169</f>
        <v>0</v>
      </c>
      <c r="Q33" s="18">
        <f t="shared" si="33"/>
        <v>109.71328612256966</v>
      </c>
      <c r="R33" s="19">
        <f t="shared" si="20"/>
        <v>40.786773712145745</v>
      </c>
      <c r="S33" s="19">
        <f t="shared" si="21"/>
        <v>0</v>
      </c>
      <c r="T33" s="19">
        <f t="shared" si="22"/>
        <v>30.313058750651138</v>
      </c>
      <c r="U33" s="19">
        <f t="shared" si="23"/>
        <v>45.551112925706406</v>
      </c>
      <c r="V33" s="19">
        <f t="shared" si="24"/>
        <v>0.17862422390854438</v>
      </c>
      <c r="W33" s="19">
        <f t="shared" si="25"/>
        <v>0</v>
      </c>
      <c r="X33" s="20">
        <f t="shared" si="26"/>
        <v>116.82956961241183</v>
      </c>
      <c r="Y33" s="20">
        <f t="shared" si="27"/>
        <v>226.54285573498149</v>
      </c>
      <c r="Z33" s="19">
        <f t="shared" si="36"/>
        <v>7677</v>
      </c>
      <c r="AA33" s="21">
        <f t="shared" si="37"/>
        <v>7053.6383561643843</v>
      </c>
      <c r="AB33" s="19">
        <f t="shared" si="45"/>
        <v>623.36164383561572</v>
      </c>
      <c r="AC33" s="22">
        <f t="shared" si="46"/>
        <v>0.91880140108953812</v>
      </c>
      <c r="AD33" s="22">
        <f t="shared" si="47"/>
        <v>8.1198598910461869E-2</v>
      </c>
      <c r="AE33" s="23">
        <f t="shared" si="38"/>
        <v>0.48429373668228343</v>
      </c>
      <c r="AF33" s="23">
        <f t="shared" si="39"/>
        <v>0.31384716252527595</v>
      </c>
      <c r="AG33" s="23">
        <f t="shared" si="40"/>
        <v>0.20185910079244054</v>
      </c>
      <c r="AH33" s="23">
        <f t="shared" si="41"/>
        <v>0</v>
      </c>
      <c r="AI33" s="23" t="e">
        <f>(#REF!)/$I33</f>
        <v>#REF!</v>
      </c>
      <c r="AJ33" s="23" t="e">
        <f>(#REF!)/$I33</f>
        <v>#REF!</v>
      </c>
      <c r="AK33" s="23" t="e">
        <f>(#REF!)/$I33</f>
        <v>#REF!</v>
      </c>
      <c r="AL33" s="23" t="e">
        <f>(#REF!)/$I33</f>
        <v>#REF!</v>
      </c>
      <c r="AM33" s="24" t="e">
        <f t="shared" si="17"/>
        <v>#REF!</v>
      </c>
    </row>
    <row r="34" spans="1:39" ht="19.5" customHeight="1">
      <c r="A34" s="742"/>
      <c r="B34" s="5">
        <f t="shared" si="34"/>
        <v>2005</v>
      </c>
      <c r="C34" s="8">
        <f>'홍성읍 과거급수현황'!B155</f>
        <v>40273</v>
      </c>
      <c r="D34" s="8">
        <f>'홍성읍 과거급수현황'!C155</f>
        <v>32144</v>
      </c>
      <c r="E34" s="7">
        <f t="shared" si="42"/>
        <v>0.79815260844734681</v>
      </c>
      <c r="F34" s="8">
        <f>'홍성읍 과거급수현황'!F155</f>
        <v>8973</v>
      </c>
      <c r="G34" s="6">
        <f t="shared" si="43"/>
        <v>279</v>
      </c>
      <c r="H34" s="19">
        <f t="shared" si="44"/>
        <v>32144</v>
      </c>
      <c r="I34" s="19">
        <f t="shared" si="35"/>
        <v>7383.0219178082198</v>
      </c>
      <c r="J34" s="19">
        <f>'용도별 사용수량'!D155</f>
        <v>3499.8054794520549</v>
      </c>
      <c r="K34" s="19">
        <f>'용도별 사용수량'!E154</f>
        <v>1745.0602739726028</v>
      </c>
      <c r="L34" s="63"/>
      <c r="M34" s="19">
        <f>'용도별 사용수량'!F154</f>
        <v>2121.5561643835617</v>
      </c>
      <c r="N34" s="19">
        <f>'용도별 사용수량'!G154</f>
        <v>16.600000000000001</v>
      </c>
      <c r="O34" s="19">
        <f>'용도별 사용수량'!H154</f>
        <v>0</v>
      </c>
      <c r="P34" s="19">
        <f>'용도별 사용수량'!I154</f>
        <v>0</v>
      </c>
      <c r="Q34" s="18">
        <f t="shared" si="33"/>
        <v>108.87896588638797</v>
      </c>
      <c r="R34" s="19">
        <f t="shared" si="20"/>
        <v>54.288833809501078</v>
      </c>
      <c r="S34" s="19">
        <f t="shared" si="21"/>
        <v>0</v>
      </c>
      <c r="T34" s="19">
        <f t="shared" si="22"/>
        <v>66.001622834232265</v>
      </c>
      <c r="U34" s="19">
        <f t="shared" si="23"/>
        <v>0.51642608262817324</v>
      </c>
      <c r="V34" s="19">
        <f t="shared" si="24"/>
        <v>0</v>
      </c>
      <c r="W34" s="19">
        <f t="shared" si="25"/>
        <v>0</v>
      </c>
      <c r="X34" s="20">
        <f t="shared" si="26"/>
        <v>120.80688272636151</v>
      </c>
      <c r="Y34" s="20">
        <f t="shared" si="27"/>
        <v>229.68584861274948</v>
      </c>
      <c r="Z34" s="19">
        <f t="shared" si="36"/>
        <v>8973</v>
      </c>
      <c r="AA34" s="21">
        <f t="shared" si="37"/>
        <v>7383.0219178082198</v>
      </c>
      <c r="AB34" s="19">
        <f t="shared" si="45"/>
        <v>1589.9780821917802</v>
      </c>
      <c r="AC34" s="22">
        <f t="shared" si="46"/>
        <v>0.82280418118892451</v>
      </c>
      <c r="AD34" s="22">
        <f t="shared" si="47"/>
        <v>0.17719581881107546</v>
      </c>
      <c r="AE34" s="23">
        <f t="shared" si="38"/>
        <v>0.47403428005683529</v>
      </c>
      <c r="AF34" s="23">
        <f t="shared" si="39"/>
        <v>0.52371731811193623</v>
      </c>
      <c r="AG34" s="23">
        <f t="shared" si="40"/>
        <v>2.2484018312284794E-3</v>
      </c>
      <c r="AH34" s="23">
        <f t="shared" si="41"/>
        <v>0</v>
      </c>
      <c r="AI34" s="23" t="e">
        <f>(#REF!)/$I34</f>
        <v>#REF!</v>
      </c>
      <c r="AJ34" s="23" t="e">
        <f>(#REF!)/$I34</f>
        <v>#REF!</v>
      </c>
      <c r="AK34" s="23" t="e">
        <f>(#REF!)/$I34</f>
        <v>#REF!</v>
      </c>
      <c r="AL34" s="23" t="e">
        <f>(#REF!)/$I34</f>
        <v>#REF!</v>
      </c>
      <c r="AM34" s="24" t="e">
        <f t="shared" si="17"/>
        <v>#REF!</v>
      </c>
    </row>
    <row r="35" spans="1:39" ht="19.5" customHeight="1">
      <c r="A35" s="742"/>
      <c r="B35" s="5">
        <f t="shared" si="34"/>
        <v>2006</v>
      </c>
      <c r="C35" s="8">
        <f>'홍성읍 과거급수현황'!B140</f>
        <v>40544</v>
      </c>
      <c r="D35" s="8">
        <f>'홍성읍 과거급수현황'!C140</f>
        <v>33764</v>
      </c>
      <c r="E35" s="7">
        <f t="shared" si="42"/>
        <v>0.83277426992896608</v>
      </c>
      <c r="F35" s="8">
        <f>'홍성읍 과거급수현황'!F140</f>
        <v>9201</v>
      </c>
      <c r="G35" s="6">
        <f t="shared" si="43"/>
        <v>273</v>
      </c>
      <c r="H35" s="19">
        <f t="shared" si="44"/>
        <v>33764</v>
      </c>
      <c r="I35" s="19">
        <f t="shared" si="35"/>
        <v>8090.41095890411</v>
      </c>
      <c r="J35" s="19">
        <f>'용도별 사용수량'!D140</f>
        <v>3945.205479452055</v>
      </c>
      <c r="K35" s="19">
        <f>'용도별 사용수량'!E139</f>
        <v>1945.2054794520548</v>
      </c>
      <c r="L35" s="63"/>
      <c r="M35" s="19">
        <f>'용도별 사용수량'!F139</f>
        <v>2183.5616438356165</v>
      </c>
      <c r="N35" s="19">
        <f>'용도별 사용수량'!G139</f>
        <v>16.438356164383563</v>
      </c>
      <c r="O35" s="19">
        <f>'용도별 사용수량'!H139</f>
        <v>0</v>
      </c>
      <c r="P35" s="19">
        <f>'용도별 사용수량'!I139</f>
        <v>0</v>
      </c>
      <c r="Q35" s="18">
        <f t="shared" si="33"/>
        <v>116.84650750657669</v>
      </c>
      <c r="R35" s="19">
        <f t="shared" si="20"/>
        <v>57.611819673381554</v>
      </c>
      <c r="S35" s="19">
        <f t="shared" si="21"/>
        <v>0</v>
      </c>
      <c r="T35" s="19">
        <f t="shared" si="22"/>
        <v>64.671296168570564</v>
      </c>
      <c r="U35" s="19">
        <f t="shared" si="23"/>
        <v>0.48686044794406952</v>
      </c>
      <c r="V35" s="19">
        <f t="shared" si="24"/>
        <v>0</v>
      </c>
      <c r="W35" s="19">
        <f t="shared" si="25"/>
        <v>0</v>
      </c>
      <c r="X35" s="20">
        <f t="shared" si="26"/>
        <v>122.76997628989618</v>
      </c>
      <c r="Y35" s="20">
        <f t="shared" si="27"/>
        <v>239.61648379647286</v>
      </c>
      <c r="Z35" s="19">
        <f t="shared" si="36"/>
        <v>9201</v>
      </c>
      <c r="AA35" s="21">
        <f t="shared" si="37"/>
        <v>8090.41095890411</v>
      </c>
      <c r="AB35" s="19">
        <f t="shared" si="45"/>
        <v>1110.58904109589</v>
      </c>
      <c r="AC35" s="22">
        <f t="shared" si="46"/>
        <v>0.8792969197809053</v>
      </c>
      <c r="AD35" s="22">
        <f t="shared" si="47"/>
        <v>0.12070308021909466</v>
      </c>
      <c r="AE35" s="23">
        <f t="shared" si="38"/>
        <v>0.48763968845242128</v>
      </c>
      <c r="AF35" s="23">
        <f t="shared" si="39"/>
        <v>0.51032847951236027</v>
      </c>
      <c r="AG35" s="23">
        <f t="shared" si="40"/>
        <v>2.0318320352184223E-3</v>
      </c>
      <c r="AH35" s="23">
        <f t="shared" si="41"/>
        <v>0</v>
      </c>
      <c r="AI35" s="23" t="e">
        <f>(#REF!)/$I35</f>
        <v>#REF!</v>
      </c>
      <c r="AJ35" s="23" t="e">
        <f>(#REF!)/$I35</f>
        <v>#REF!</v>
      </c>
      <c r="AK35" s="23" t="e">
        <f>(#REF!)/$I35</f>
        <v>#REF!</v>
      </c>
      <c r="AL35" s="23" t="e">
        <f>(#REF!)/$I35</f>
        <v>#REF!</v>
      </c>
      <c r="AM35" s="24" t="e">
        <f t="shared" si="17"/>
        <v>#REF!</v>
      </c>
    </row>
    <row r="36" spans="1:39" ht="19.5" customHeight="1">
      <c r="A36" s="742"/>
      <c r="B36" s="5">
        <f t="shared" si="34"/>
        <v>2007</v>
      </c>
      <c r="C36" s="8">
        <f>'홍성읍 과거급수현황'!B125</f>
        <v>41051</v>
      </c>
      <c r="D36" s="8">
        <f>'홍성읍 과거급수현황'!C125</f>
        <v>34880</v>
      </c>
      <c r="E36" s="7">
        <f t="shared" si="42"/>
        <v>0.84967479476748431</v>
      </c>
      <c r="F36" s="8">
        <f>'홍성읍 과거급수현황'!F125</f>
        <v>7783</v>
      </c>
      <c r="G36" s="6">
        <f t="shared" si="43"/>
        <v>223</v>
      </c>
      <c r="H36" s="19">
        <f t="shared" si="44"/>
        <v>34880</v>
      </c>
      <c r="I36" s="19">
        <f t="shared" si="35"/>
        <v>9082</v>
      </c>
      <c r="J36" s="19">
        <f>'용도별 사용수량'!D125</f>
        <v>4879</v>
      </c>
      <c r="K36" s="19">
        <f>'용도별 사용수량'!E124</f>
        <v>1923</v>
      </c>
      <c r="L36" s="63"/>
      <c r="M36" s="19">
        <f>'용도별 사용수량'!F124</f>
        <v>2110</v>
      </c>
      <c r="N36" s="19">
        <f>'용도별 사용수량'!G124</f>
        <v>170</v>
      </c>
      <c r="O36" s="19">
        <f>'용도별 사용수량'!H124</f>
        <v>0</v>
      </c>
      <c r="P36" s="19">
        <f>'용도별 사용수량'!I124</f>
        <v>0</v>
      </c>
      <c r="Q36" s="18">
        <f t="shared" si="33"/>
        <v>139.87958715596329</v>
      </c>
      <c r="R36" s="19">
        <f t="shared" si="20"/>
        <v>55.131880733944953</v>
      </c>
      <c r="S36" s="19">
        <f t="shared" si="21"/>
        <v>0</v>
      </c>
      <c r="T36" s="19">
        <f t="shared" si="22"/>
        <v>60.493119266055047</v>
      </c>
      <c r="U36" s="19">
        <f t="shared" si="23"/>
        <v>4.873853211009175</v>
      </c>
      <c r="V36" s="19">
        <f t="shared" si="24"/>
        <v>0</v>
      </c>
      <c r="W36" s="19">
        <f t="shared" si="25"/>
        <v>0</v>
      </c>
      <c r="X36" s="20">
        <f t="shared" si="26"/>
        <v>120.49885321100918</v>
      </c>
      <c r="Y36" s="20">
        <f t="shared" si="27"/>
        <v>260.37844036697248</v>
      </c>
      <c r="Z36" s="19">
        <f t="shared" si="36"/>
        <v>7783</v>
      </c>
      <c r="AA36" s="21">
        <f t="shared" si="37"/>
        <v>9082</v>
      </c>
      <c r="AB36" s="19">
        <f t="shared" si="45"/>
        <v>-1299</v>
      </c>
      <c r="AC36" s="22">
        <f t="shared" si="46"/>
        <v>1.1669022227932673</v>
      </c>
      <c r="AD36" s="22">
        <f t="shared" si="47"/>
        <v>-0.16690222279326739</v>
      </c>
      <c r="AE36" s="23">
        <f t="shared" si="38"/>
        <v>0.53721647214269985</v>
      </c>
      <c r="AF36" s="23">
        <f t="shared" si="39"/>
        <v>0.44406518388020261</v>
      </c>
      <c r="AG36" s="23">
        <f t="shared" si="40"/>
        <v>1.8718343977097554E-2</v>
      </c>
      <c r="AH36" s="23">
        <f t="shared" si="41"/>
        <v>0</v>
      </c>
      <c r="AI36" s="23" t="e">
        <f>(#REF!)/$I36</f>
        <v>#REF!</v>
      </c>
      <c r="AJ36" s="23" t="e">
        <f>(#REF!)/$I36</f>
        <v>#REF!</v>
      </c>
      <c r="AK36" s="23" t="e">
        <f>(#REF!)/$I36</f>
        <v>#REF!</v>
      </c>
      <c r="AL36" s="23" t="e">
        <f>(#REF!)/$I36</f>
        <v>#REF!</v>
      </c>
      <c r="AM36" s="24" t="e">
        <f t="shared" si="17"/>
        <v>#REF!</v>
      </c>
    </row>
    <row r="37" spans="1:39" ht="19.5" customHeight="1">
      <c r="A37" s="742"/>
      <c r="B37" s="5">
        <f t="shared" si="34"/>
        <v>2008</v>
      </c>
      <c r="C37" s="8">
        <f>'홍성읍 과거급수현황'!B110</f>
        <v>0</v>
      </c>
      <c r="D37" s="8">
        <f>'홍성읍 과거급수현황'!C110</f>
        <v>0</v>
      </c>
      <c r="E37" s="7" t="e">
        <f t="shared" si="42"/>
        <v>#DIV/0!</v>
      </c>
      <c r="F37" s="8">
        <f>'홍성읍 과거급수현황'!F110</f>
        <v>0</v>
      </c>
      <c r="G37" s="6" t="e">
        <f t="shared" si="43"/>
        <v>#DIV/0!</v>
      </c>
      <c r="H37" s="19">
        <f t="shared" si="44"/>
        <v>0</v>
      </c>
      <c r="I37" s="19">
        <f t="shared" si="35"/>
        <v>9517</v>
      </c>
      <c r="J37" s="19">
        <f>'용도별 사용수량'!D110</f>
        <v>5373</v>
      </c>
      <c r="K37" s="19">
        <f>'용도별 사용수량'!E109</f>
        <v>131</v>
      </c>
      <c r="L37" s="63"/>
      <c r="M37" s="19">
        <f>'용도별 사용수량'!F109</f>
        <v>3893</v>
      </c>
      <c r="N37" s="19">
        <f>'용도별 사용수량'!G109</f>
        <v>120</v>
      </c>
      <c r="O37" s="19">
        <f>'용도별 사용수량'!H109</f>
        <v>0</v>
      </c>
      <c r="P37" s="19">
        <f>'용도별 사용수량'!I109</f>
        <v>0</v>
      </c>
      <c r="Q37" s="18" t="e">
        <f t="shared" si="33"/>
        <v>#DIV/0!</v>
      </c>
      <c r="R37" s="19" t="e">
        <f t="shared" si="20"/>
        <v>#DIV/0!</v>
      </c>
      <c r="S37" s="19" t="e">
        <f t="shared" si="21"/>
        <v>#DIV/0!</v>
      </c>
      <c r="T37" s="19" t="e">
        <f t="shared" si="22"/>
        <v>#DIV/0!</v>
      </c>
      <c r="U37" s="19" t="e">
        <f t="shared" si="23"/>
        <v>#DIV/0!</v>
      </c>
      <c r="V37" s="19" t="e">
        <f t="shared" si="24"/>
        <v>#DIV/0!</v>
      </c>
      <c r="W37" s="19" t="e">
        <f t="shared" si="25"/>
        <v>#DIV/0!</v>
      </c>
      <c r="X37" s="20" t="e">
        <f t="shared" si="26"/>
        <v>#DIV/0!</v>
      </c>
      <c r="Y37" s="20" t="e">
        <f t="shared" si="27"/>
        <v>#DIV/0!</v>
      </c>
      <c r="Z37" s="19">
        <f t="shared" si="36"/>
        <v>0</v>
      </c>
      <c r="AA37" s="21">
        <f t="shared" si="37"/>
        <v>9517</v>
      </c>
      <c r="AB37" s="19">
        <f t="shared" si="45"/>
        <v>-9517</v>
      </c>
      <c r="AC37" s="22" t="e">
        <f t="shared" si="46"/>
        <v>#DIV/0!</v>
      </c>
      <c r="AD37" s="22" t="e">
        <f t="shared" si="47"/>
        <v>#DIV/0!</v>
      </c>
      <c r="AE37" s="23">
        <f t="shared" si="38"/>
        <v>0.56456866659661653</v>
      </c>
      <c r="AF37" s="23">
        <f t="shared" si="39"/>
        <v>0.42282231795733949</v>
      </c>
      <c r="AG37" s="23">
        <f t="shared" si="40"/>
        <v>1.2609015446043922E-2</v>
      </c>
      <c r="AH37" s="23">
        <f t="shared" si="41"/>
        <v>0</v>
      </c>
      <c r="AI37" s="23" t="e">
        <f>(#REF!)/$I37</f>
        <v>#REF!</v>
      </c>
      <c r="AJ37" s="23" t="e">
        <f>(#REF!)/$I37</f>
        <v>#REF!</v>
      </c>
      <c r="AK37" s="23" t="e">
        <f>(#REF!)/$I37</f>
        <v>#REF!</v>
      </c>
      <c r="AL37" s="23" t="e">
        <f>(#REF!)/$I37</f>
        <v>#REF!</v>
      </c>
      <c r="AM37" s="24" t="e">
        <f t="shared" si="17"/>
        <v>#REF!</v>
      </c>
    </row>
    <row r="38" spans="1:39" ht="19.5" customHeight="1">
      <c r="A38" s="742"/>
      <c r="B38" s="5">
        <f t="shared" si="34"/>
        <v>2009</v>
      </c>
      <c r="C38" s="8">
        <f>'홍성읍 과거급수현황'!B95</f>
        <v>0</v>
      </c>
      <c r="D38" s="8">
        <f>'홍성읍 과거급수현황'!C95</f>
        <v>0</v>
      </c>
      <c r="E38" s="7" t="e">
        <f t="shared" si="42"/>
        <v>#DIV/0!</v>
      </c>
      <c r="F38" s="8">
        <f>'홍성읍 과거급수현황'!F95</f>
        <v>0</v>
      </c>
      <c r="G38" s="6" t="e">
        <f t="shared" si="43"/>
        <v>#DIV/0!</v>
      </c>
      <c r="H38" s="19">
        <f t="shared" si="44"/>
        <v>0</v>
      </c>
      <c r="I38" s="19">
        <f t="shared" si="35"/>
        <v>10261</v>
      </c>
      <c r="J38" s="19">
        <f>'용도별 사용수량'!D95</f>
        <v>5921</v>
      </c>
      <c r="K38" s="19">
        <f>'용도별 사용수량'!E94</f>
        <v>4182</v>
      </c>
      <c r="L38" s="63"/>
      <c r="M38" s="19">
        <f>'용도별 사용수량'!F94</f>
        <v>79</v>
      </c>
      <c r="N38" s="19">
        <f>'용도별 사용수량'!G94</f>
        <v>79</v>
      </c>
      <c r="O38" s="19">
        <f>'용도별 사용수량'!H94</f>
        <v>0</v>
      </c>
      <c r="P38" s="19">
        <f>'용도별 사용수량'!I94</f>
        <v>0</v>
      </c>
      <c r="Q38" s="18" t="e">
        <f t="shared" si="33"/>
        <v>#DIV/0!</v>
      </c>
      <c r="R38" s="19" t="e">
        <f t="shared" si="20"/>
        <v>#DIV/0!</v>
      </c>
      <c r="S38" s="19" t="e">
        <f t="shared" si="21"/>
        <v>#DIV/0!</v>
      </c>
      <c r="T38" s="19" t="e">
        <f t="shared" si="22"/>
        <v>#DIV/0!</v>
      </c>
      <c r="U38" s="19" t="e">
        <f t="shared" si="23"/>
        <v>#DIV/0!</v>
      </c>
      <c r="V38" s="19" t="e">
        <f t="shared" si="24"/>
        <v>#DIV/0!</v>
      </c>
      <c r="W38" s="19" t="e">
        <f t="shared" si="25"/>
        <v>#DIV/0!</v>
      </c>
      <c r="X38" s="20" t="e">
        <f t="shared" si="26"/>
        <v>#DIV/0!</v>
      </c>
      <c r="Y38" s="20" t="e">
        <f t="shared" si="27"/>
        <v>#DIV/0!</v>
      </c>
      <c r="Z38" s="19">
        <f t="shared" si="36"/>
        <v>0</v>
      </c>
      <c r="AA38" s="21">
        <f t="shared" si="37"/>
        <v>10261</v>
      </c>
      <c r="AB38" s="19">
        <f t="shared" si="45"/>
        <v>-10261</v>
      </c>
      <c r="AC38" s="22" t="e">
        <f t="shared" si="46"/>
        <v>#DIV/0!</v>
      </c>
      <c r="AD38" s="22" t="e">
        <f t="shared" si="47"/>
        <v>#DIV/0!</v>
      </c>
      <c r="AE38" s="23">
        <f t="shared" si="38"/>
        <v>0.57703927492447127</v>
      </c>
      <c r="AF38" s="23">
        <f t="shared" si="39"/>
        <v>0.4152616704024949</v>
      </c>
      <c r="AG38" s="23">
        <f t="shared" si="40"/>
        <v>7.6990546730338174E-3</v>
      </c>
      <c r="AH38" s="23">
        <f t="shared" si="41"/>
        <v>0</v>
      </c>
      <c r="AI38" s="23" t="e">
        <f>(#REF!)/$I38</f>
        <v>#REF!</v>
      </c>
      <c r="AJ38" s="23" t="e">
        <f>(#REF!)/$I38</f>
        <v>#REF!</v>
      </c>
      <c r="AK38" s="23" t="e">
        <f>(#REF!)/$I38</f>
        <v>#REF!</v>
      </c>
      <c r="AL38" s="23" t="e">
        <f>(#REF!)/$I38</f>
        <v>#REF!</v>
      </c>
      <c r="AM38" s="24" t="e">
        <f t="shared" si="17"/>
        <v>#REF!</v>
      </c>
    </row>
    <row r="39" spans="1:39" ht="19.5" customHeight="1">
      <c r="A39" s="742"/>
      <c r="B39" s="5">
        <f t="shared" si="34"/>
        <v>2010</v>
      </c>
      <c r="C39" s="8">
        <f>'홍성읍 과거급수현황'!B80</f>
        <v>0</v>
      </c>
      <c r="D39" s="8">
        <f>'홍성읍 과거급수현황'!C80</f>
        <v>0</v>
      </c>
      <c r="E39" s="7" t="e">
        <f t="shared" si="42"/>
        <v>#DIV/0!</v>
      </c>
      <c r="F39" s="8">
        <f>'홍성읍 과거급수현황'!F80</f>
        <v>0</v>
      </c>
      <c r="G39" s="6" t="e">
        <f t="shared" si="43"/>
        <v>#DIV/0!</v>
      </c>
      <c r="H39" s="19">
        <f t="shared" si="44"/>
        <v>0</v>
      </c>
      <c r="I39" s="19">
        <f t="shared" si="35"/>
        <v>10715</v>
      </c>
      <c r="J39" s="19">
        <f>'용도별 사용수량'!D80</f>
        <v>6167</v>
      </c>
      <c r="K39" s="19">
        <f>'용도별 사용수량'!E79</f>
        <v>4488</v>
      </c>
      <c r="L39" s="63"/>
      <c r="M39" s="19">
        <f>'용도별 사용수량'!F79</f>
        <v>0</v>
      </c>
      <c r="N39" s="19">
        <f>'용도별 사용수량'!G79</f>
        <v>60</v>
      </c>
      <c r="O39" s="19">
        <f>'용도별 사용수량'!H79</f>
        <v>0</v>
      </c>
      <c r="P39" s="19">
        <f>'용도별 사용수량'!I79</f>
        <v>0</v>
      </c>
      <c r="Q39" s="18" t="e">
        <f t="shared" si="33"/>
        <v>#DIV/0!</v>
      </c>
      <c r="R39" s="19" t="e">
        <f t="shared" si="20"/>
        <v>#DIV/0!</v>
      </c>
      <c r="S39" s="19" t="e">
        <f t="shared" si="21"/>
        <v>#DIV/0!</v>
      </c>
      <c r="T39" s="19" t="e">
        <f t="shared" si="22"/>
        <v>#DIV/0!</v>
      </c>
      <c r="U39" s="19" t="e">
        <f t="shared" si="23"/>
        <v>#DIV/0!</v>
      </c>
      <c r="V39" s="19" t="e">
        <f t="shared" si="24"/>
        <v>#DIV/0!</v>
      </c>
      <c r="W39" s="19" t="e">
        <f t="shared" si="25"/>
        <v>#DIV/0!</v>
      </c>
      <c r="X39" s="20" t="e">
        <f t="shared" si="26"/>
        <v>#DIV/0!</v>
      </c>
      <c r="Y39" s="20" t="e">
        <f t="shared" si="27"/>
        <v>#DIV/0!</v>
      </c>
      <c r="Z39" s="19">
        <f t="shared" si="36"/>
        <v>0</v>
      </c>
      <c r="AA39" s="21">
        <f t="shared" si="37"/>
        <v>10715</v>
      </c>
      <c r="AB39" s="19">
        <f t="shared" si="45"/>
        <v>-10715</v>
      </c>
      <c r="AC39" s="22" t="e">
        <f t="shared" si="46"/>
        <v>#DIV/0!</v>
      </c>
      <c r="AD39" s="22" t="e">
        <f t="shared" si="47"/>
        <v>#DIV/0!</v>
      </c>
      <c r="AE39" s="23">
        <f t="shared" si="38"/>
        <v>0.57554829678021469</v>
      </c>
      <c r="AF39" s="23">
        <f t="shared" si="39"/>
        <v>0.41885207652823148</v>
      </c>
      <c r="AG39" s="23">
        <f t="shared" si="40"/>
        <v>5.5996266915538965E-3</v>
      </c>
      <c r="AH39" s="23">
        <f t="shared" si="41"/>
        <v>0</v>
      </c>
      <c r="AI39" s="23" t="e">
        <f>(#REF!)/$I39</f>
        <v>#REF!</v>
      </c>
      <c r="AJ39" s="23" t="e">
        <f>(#REF!)/$I39</f>
        <v>#REF!</v>
      </c>
      <c r="AK39" s="23" t="e">
        <f>(#REF!)/$I39</f>
        <v>#REF!</v>
      </c>
      <c r="AL39" s="23" t="e">
        <f>(#REF!)/$I39</f>
        <v>#REF!</v>
      </c>
      <c r="AM39" s="24" t="e">
        <f t="shared" si="17"/>
        <v>#REF!</v>
      </c>
    </row>
    <row r="40" spans="1:39" ht="19.5" customHeight="1">
      <c r="A40" s="742"/>
      <c r="B40" s="5">
        <f t="shared" si="34"/>
        <v>2011</v>
      </c>
      <c r="C40" s="8">
        <f>'홍성읍 과거급수현황'!B65</f>
        <v>0</v>
      </c>
      <c r="D40" s="8">
        <f>'홍성읍 과거급수현황'!C65</f>
        <v>0</v>
      </c>
      <c r="E40" s="7" t="e">
        <f t="shared" si="42"/>
        <v>#DIV/0!</v>
      </c>
      <c r="F40" s="8">
        <f>'홍성읍 과거급수현황'!F65</f>
        <v>0</v>
      </c>
      <c r="G40" s="6" t="e">
        <f t="shared" si="43"/>
        <v>#DIV/0!</v>
      </c>
      <c r="H40" s="19">
        <f t="shared" si="44"/>
        <v>0</v>
      </c>
      <c r="I40" s="19">
        <f t="shared" si="35"/>
        <v>11341</v>
      </c>
      <c r="J40" s="19">
        <f>'용도별 사용수량'!D65</f>
        <v>4586</v>
      </c>
      <c r="K40" s="19">
        <f>'용도별 사용수량'!E64</f>
        <v>6717</v>
      </c>
      <c r="L40" s="63"/>
      <c r="M40" s="19">
        <f>'용도별 사용수량'!F64</f>
        <v>0</v>
      </c>
      <c r="N40" s="19">
        <f>'용도별 사용수량'!G64</f>
        <v>38</v>
      </c>
      <c r="O40" s="19">
        <f>'용도별 사용수량'!H64</f>
        <v>0</v>
      </c>
      <c r="P40" s="19">
        <f>'용도별 사용수량'!I64</f>
        <v>0</v>
      </c>
      <c r="Q40" s="18" t="e">
        <f t="shared" si="33"/>
        <v>#DIV/0!</v>
      </c>
      <c r="R40" s="19" t="e">
        <f t="shared" si="20"/>
        <v>#DIV/0!</v>
      </c>
      <c r="S40" s="19" t="e">
        <f t="shared" si="21"/>
        <v>#DIV/0!</v>
      </c>
      <c r="T40" s="19" t="e">
        <f t="shared" si="22"/>
        <v>#DIV/0!</v>
      </c>
      <c r="U40" s="19" t="e">
        <f t="shared" si="23"/>
        <v>#DIV/0!</v>
      </c>
      <c r="V40" s="19" t="e">
        <f t="shared" si="24"/>
        <v>#DIV/0!</v>
      </c>
      <c r="W40" s="19" t="e">
        <f t="shared" si="25"/>
        <v>#DIV/0!</v>
      </c>
      <c r="X40" s="20" t="e">
        <f t="shared" si="26"/>
        <v>#DIV/0!</v>
      </c>
      <c r="Y40" s="20" t="e">
        <f t="shared" si="27"/>
        <v>#DIV/0!</v>
      </c>
      <c r="Z40" s="19">
        <f t="shared" si="36"/>
        <v>0</v>
      </c>
      <c r="AA40" s="21">
        <f t="shared" si="37"/>
        <v>11341</v>
      </c>
      <c r="AB40" s="19">
        <f t="shared" si="45"/>
        <v>-11341</v>
      </c>
      <c r="AC40" s="22" t="e">
        <f t="shared" si="46"/>
        <v>#DIV/0!</v>
      </c>
      <c r="AD40" s="22" t="e">
        <f t="shared" si="47"/>
        <v>#DIV/0!</v>
      </c>
      <c r="AE40" s="23">
        <f t="shared" si="38"/>
        <v>0.40437351203597566</v>
      </c>
      <c r="AF40" s="23">
        <f t="shared" si="39"/>
        <v>0.59227581342033331</v>
      </c>
      <c r="AG40" s="23">
        <f t="shared" si="40"/>
        <v>3.3506745436910324E-3</v>
      </c>
      <c r="AH40" s="23">
        <f t="shared" si="41"/>
        <v>0</v>
      </c>
      <c r="AI40" s="23" t="e">
        <f>(#REF!)/$I40</f>
        <v>#REF!</v>
      </c>
      <c r="AJ40" s="23" t="e">
        <f>(#REF!)/$I40</f>
        <v>#REF!</v>
      </c>
      <c r="AK40" s="23" t="e">
        <f>(#REF!)/$I40</f>
        <v>#REF!</v>
      </c>
      <c r="AL40" s="23" t="e">
        <f>(#REF!)/$I40</f>
        <v>#REF!</v>
      </c>
      <c r="AM40" s="24" t="e">
        <f t="shared" si="17"/>
        <v>#REF!</v>
      </c>
    </row>
    <row r="41" spans="1:39" ht="19.5" customHeight="1">
      <c r="A41" s="742"/>
      <c r="B41" s="5">
        <f t="shared" si="34"/>
        <v>2012</v>
      </c>
      <c r="C41" s="8">
        <f>'홍성읍 과거급수현황'!B50</f>
        <v>0</v>
      </c>
      <c r="D41" s="8">
        <f>'홍성읍 과거급수현황'!C50</f>
        <v>0</v>
      </c>
      <c r="E41" s="7" t="e">
        <f t="shared" si="42"/>
        <v>#DIV/0!</v>
      </c>
      <c r="F41" s="8">
        <f>'홍성읍 과거급수현황'!F50</f>
        <v>0</v>
      </c>
      <c r="G41" s="6" t="e">
        <f t="shared" si="43"/>
        <v>#DIV/0!</v>
      </c>
      <c r="H41" s="19">
        <f t="shared" si="44"/>
        <v>0</v>
      </c>
      <c r="I41" s="19">
        <f t="shared" si="35"/>
        <v>12580</v>
      </c>
      <c r="J41" s="19">
        <f>'용도별 사용수량'!D50</f>
        <v>7035</v>
      </c>
      <c r="K41" s="19">
        <f>'용도별 사용수량'!E49</f>
        <v>5497</v>
      </c>
      <c r="L41" s="63"/>
      <c r="M41" s="19">
        <f>'용도별 사용수량'!F49</f>
        <v>0</v>
      </c>
      <c r="N41" s="19">
        <f>'용도별 사용수량'!G49</f>
        <v>48</v>
      </c>
      <c r="O41" s="19">
        <f>'용도별 사용수량'!H49</f>
        <v>0</v>
      </c>
      <c r="P41" s="19">
        <f>'용도별 사용수량'!I49</f>
        <v>0</v>
      </c>
      <c r="Q41" s="18" t="e">
        <f t="shared" si="33"/>
        <v>#DIV/0!</v>
      </c>
      <c r="R41" s="19" t="e">
        <f t="shared" si="20"/>
        <v>#DIV/0!</v>
      </c>
      <c r="S41" s="19" t="e">
        <f t="shared" si="21"/>
        <v>#DIV/0!</v>
      </c>
      <c r="T41" s="19" t="e">
        <f t="shared" si="22"/>
        <v>#DIV/0!</v>
      </c>
      <c r="U41" s="19" t="e">
        <f t="shared" si="23"/>
        <v>#DIV/0!</v>
      </c>
      <c r="V41" s="19" t="e">
        <f t="shared" si="24"/>
        <v>#DIV/0!</v>
      </c>
      <c r="W41" s="19" t="e">
        <f t="shared" si="25"/>
        <v>#DIV/0!</v>
      </c>
      <c r="X41" s="20" t="e">
        <f t="shared" si="26"/>
        <v>#DIV/0!</v>
      </c>
      <c r="Y41" s="20" t="e">
        <f t="shared" si="27"/>
        <v>#DIV/0!</v>
      </c>
      <c r="Z41" s="19">
        <f t="shared" si="36"/>
        <v>0</v>
      </c>
      <c r="AA41" s="21">
        <f t="shared" si="37"/>
        <v>12580</v>
      </c>
      <c r="AB41" s="19">
        <f t="shared" si="45"/>
        <v>-12580</v>
      </c>
      <c r="AC41" s="22" t="e">
        <f t="shared" si="46"/>
        <v>#DIV/0!</v>
      </c>
      <c r="AD41" s="22" t="e">
        <f t="shared" si="47"/>
        <v>#DIV/0!</v>
      </c>
      <c r="AE41" s="23">
        <f t="shared" si="38"/>
        <v>0.55922098569157397</v>
      </c>
      <c r="AF41" s="23">
        <f t="shared" si="39"/>
        <v>0.43696343402225757</v>
      </c>
      <c r="AG41" s="23">
        <f t="shared" si="40"/>
        <v>3.8155802861685214E-3</v>
      </c>
      <c r="AH41" s="23">
        <f t="shared" si="41"/>
        <v>0</v>
      </c>
      <c r="AI41" s="23" t="e">
        <f>(#REF!)/$I41</f>
        <v>#REF!</v>
      </c>
      <c r="AJ41" s="23" t="e">
        <f>(#REF!)/$I41</f>
        <v>#REF!</v>
      </c>
      <c r="AK41" s="23" t="e">
        <f>(#REF!)/$I41</f>
        <v>#REF!</v>
      </c>
      <c r="AL41" s="23" t="e">
        <f>(#REF!)/$I41</f>
        <v>#REF!</v>
      </c>
      <c r="AM41" s="24" t="e">
        <f t="shared" si="17"/>
        <v>#REF!</v>
      </c>
    </row>
    <row r="42" spans="1:39" ht="19.5" customHeight="1">
      <c r="A42" s="742"/>
      <c r="B42" s="5">
        <f t="shared" si="34"/>
        <v>2013</v>
      </c>
      <c r="C42" s="8">
        <f>'홍성읍 과거급수현황'!B35</f>
        <v>0</v>
      </c>
      <c r="D42" s="8">
        <f>'홍성읍 과거급수현황'!C35</f>
        <v>0</v>
      </c>
      <c r="E42" s="7" t="e">
        <f t="shared" si="42"/>
        <v>#DIV/0!</v>
      </c>
      <c r="F42" s="8">
        <f>'홍성읍 과거급수현황'!F35</f>
        <v>0</v>
      </c>
      <c r="G42" s="6" t="e">
        <f t="shared" si="43"/>
        <v>#DIV/0!</v>
      </c>
      <c r="H42" s="19">
        <f t="shared" si="44"/>
        <v>0</v>
      </c>
      <c r="I42" s="19">
        <f t="shared" si="35"/>
        <v>13463</v>
      </c>
      <c r="J42" s="19">
        <f>'용도별 사용수량'!D35</f>
        <v>7341</v>
      </c>
      <c r="K42" s="19">
        <f>'용도별 사용수량'!E34</f>
        <v>6016</v>
      </c>
      <c r="L42" s="63"/>
      <c r="M42" s="19">
        <f>'용도별 사용수량'!F34</f>
        <v>0</v>
      </c>
      <c r="N42" s="19">
        <f>'용도별 사용수량'!G34</f>
        <v>106</v>
      </c>
      <c r="O42" s="19">
        <f>'용도별 사용수량'!H34</f>
        <v>0</v>
      </c>
      <c r="P42" s="19">
        <f>'용도별 사용수량'!I34</f>
        <v>0</v>
      </c>
      <c r="Q42" s="18" t="e">
        <f t="shared" si="33"/>
        <v>#DIV/0!</v>
      </c>
      <c r="R42" s="19" t="e">
        <f t="shared" si="20"/>
        <v>#DIV/0!</v>
      </c>
      <c r="S42" s="19" t="e">
        <f t="shared" si="21"/>
        <v>#DIV/0!</v>
      </c>
      <c r="T42" s="19" t="e">
        <f t="shared" si="22"/>
        <v>#DIV/0!</v>
      </c>
      <c r="U42" s="19" t="e">
        <f t="shared" si="23"/>
        <v>#DIV/0!</v>
      </c>
      <c r="V42" s="19" t="e">
        <f t="shared" si="24"/>
        <v>#DIV/0!</v>
      </c>
      <c r="W42" s="19" t="e">
        <f t="shared" si="25"/>
        <v>#DIV/0!</v>
      </c>
      <c r="X42" s="20" t="e">
        <f t="shared" si="26"/>
        <v>#DIV/0!</v>
      </c>
      <c r="Y42" s="20" t="e">
        <f t="shared" si="27"/>
        <v>#DIV/0!</v>
      </c>
      <c r="Z42" s="19">
        <f t="shared" si="36"/>
        <v>0</v>
      </c>
      <c r="AA42" s="21">
        <f t="shared" si="37"/>
        <v>13463</v>
      </c>
      <c r="AB42" s="19">
        <f t="shared" si="45"/>
        <v>-13463</v>
      </c>
      <c r="AC42" s="22" t="e">
        <f t="shared" si="46"/>
        <v>#DIV/0!</v>
      </c>
      <c r="AD42" s="22" t="e">
        <f t="shared" si="47"/>
        <v>#DIV/0!</v>
      </c>
      <c r="AE42" s="23">
        <f t="shared" si="38"/>
        <v>0.54527222758671912</v>
      </c>
      <c r="AF42" s="23">
        <f t="shared" si="39"/>
        <v>0.44685434152863401</v>
      </c>
      <c r="AG42" s="23">
        <f t="shared" si="40"/>
        <v>7.8734308846468096E-3</v>
      </c>
      <c r="AH42" s="23">
        <f t="shared" si="41"/>
        <v>0</v>
      </c>
      <c r="AI42" s="23" t="e">
        <f>(#REF!)/$I42</f>
        <v>#REF!</v>
      </c>
      <c r="AJ42" s="23" t="e">
        <f>(#REF!)/$I42</f>
        <v>#REF!</v>
      </c>
      <c r="AK42" s="23" t="e">
        <f>(#REF!)/$I42</f>
        <v>#REF!</v>
      </c>
      <c r="AL42" s="23" t="e">
        <f>(#REF!)/$I42</f>
        <v>#REF!</v>
      </c>
      <c r="AM42" s="24" t="e">
        <f t="shared" si="17"/>
        <v>#REF!</v>
      </c>
    </row>
    <row r="43" spans="1:39" ht="19.5" customHeight="1">
      <c r="A43" s="742"/>
      <c r="B43" s="5">
        <f t="shared" si="34"/>
        <v>2014</v>
      </c>
      <c r="C43" s="8">
        <f>'홍성읍 과거급수현황'!B20</f>
        <v>0</v>
      </c>
      <c r="D43" s="8">
        <f>'홍성읍 과거급수현황'!C20</f>
        <v>0</v>
      </c>
      <c r="E43" s="7" t="e">
        <f t="shared" si="42"/>
        <v>#DIV/0!</v>
      </c>
      <c r="F43" s="8">
        <f>'홍성읍 과거급수현황'!F20</f>
        <v>0</v>
      </c>
      <c r="G43" s="6" t="e">
        <f t="shared" si="43"/>
        <v>#DIV/0!</v>
      </c>
      <c r="H43" s="19">
        <f t="shared" si="44"/>
        <v>0</v>
      </c>
      <c r="I43" s="19">
        <f t="shared" si="35"/>
        <v>13163</v>
      </c>
      <c r="J43" s="19">
        <f>'용도별 사용수량'!D20</f>
        <v>7183</v>
      </c>
      <c r="K43" s="19">
        <f>'용도별 사용수량'!E19</f>
        <v>5888</v>
      </c>
      <c r="L43" s="63"/>
      <c r="M43" s="19">
        <f>'용도별 사용수량'!F19</f>
        <v>0</v>
      </c>
      <c r="N43" s="19">
        <f>'용도별 사용수량'!G19</f>
        <v>92</v>
      </c>
      <c r="O43" s="19">
        <f>'용도별 사용수량'!H19</f>
        <v>0</v>
      </c>
      <c r="P43" s="19">
        <f>'용도별 사용수량'!I19</f>
        <v>0</v>
      </c>
      <c r="Q43" s="18" t="e">
        <f t="shared" si="33"/>
        <v>#DIV/0!</v>
      </c>
      <c r="R43" s="19" t="e">
        <f t="shared" si="20"/>
        <v>#DIV/0!</v>
      </c>
      <c r="S43" s="19" t="e">
        <f t="shared" si="21"/>
        <v>#DIV/0!</v>
      </c>
      <c r="T43" s="19" t="e">
        <f t="shared" si="22"/>
        <v>#DIV/0!</v>
      </c>
      <c r="U43" s="19" t="e">
        <f t="shared" si="23"/>
        <v>#DIV/0!</v>
      </c>
      <c r="V43" s="19" t="e">
        <f t="shared" si="24"/>
        <v>#DIV/0!</v>
      </c>
      <c r="W43" s="19" t="e">
        <f t="shared" si="25"/>
        <v>#DIV/0!</v>
      </c>
      <c r="X43" s="20" t="e">
        <f t="shared" si="26"/>
        <v>#DIV/0!</v>
      </c>
      <c r="Y43" s="20" t="e">
        <f t="shared" si="27"/>
        <v>#DIV/0!</v>
      </c>
      <c r="Z43" s="19">
        <f t="shared" si="36"/>
        <v>0</v>
      </c>
      <c r="AA43" s="21">
        <f t="shared" si="37"/>
        <v>13163</v>
      </c>
      <c r="AB43" s="19">
        <f t="shared" si="45"/>
        <v>-13163</v>
      </c>
      <c r="AC43" s="22" t="e">
        <f t="shared" si="46"/>
        <v>#DIV/0!</v>
      </c>
      <c r="AD43" s="22" t="e">
        <f t="shared" si="47"/>
        <v>#DIV/0!</v>
      </c>
      <c r="AE43" s="23">
        <f t="shared" si="38"/>
        <v>0.54569626984729924</v>
      </c>
      <c r="AF43" s="23">
        <f t="shared" si="39"/>
        <v>0.44731444199650533</v>
      </c>
      <c r="AG43" s="23">
        <f t="shared" si="40"/>
        <v>6.9892881561953958E-3</v>
      </c>
      <c r="AH43" s="23">
        <f t="shared" si="41"/>
        <v>0</v>
      </c>
      <c r="AI43" s="23" t="e">
        <f>(#REF!)/$I43</f>
        <v>#REF!</v>
      </c>
      <c r="AJ43" s="23" t="e">
        <f>(#REF!)/$I43</f>
        <v>#REF!</v>
      </c>
      <c r="AK43" s="23" t="e">
        <f>(#REF!)/$I43</f>
        <v>#REF!</v>
      </c>
      <c r="AL43" s="23" t="e">
        <f>(#REF!)/$I43</f>
        <v>#REF!</v>
      </c>
      <c r="AM43" s="24" t="e">
        <f t="shared" si="17"/>
        <v>#REF!</v>
      </c>
    </row>
    <row r="44" spans="1:39" ht="19.5" customHeight="1">
      <c r="A44" s="743"/>
      <c r="B44" s="5">
        <f t="shared" si="34"/>
        <v>2015</v>
      </c>
      <c r="C44" s="8">
        <f>'홍성읍 과거급수현황'!B5</f>
        <v>0</v>
      </c>
      <c r="D44" s="8">
        <f>'홍성읍 과거급수현황'!C5</f>
        <v>0</v>
      </c>
      <c r="E44" s="7" t="e">
        <f t="shared" si="42"/>
        <v>#DIV/0!</v>
      </c>
      <c r="F44" s="8">
        <f>'홍성읍 과거급수현황'!F5</f>
        <v>0</v>
      </c>
      <c r="G44" s="6" t="e">
        <f t="shared" si="43"/>
        <v>#DIV/0!</v>
      </c>
      <c r="H44" s="19">
        <f t="shared" si="44"/>
        <v>0</v>
      </c>
      <c r="I44" s="19">
        <f t="shared" si="35"/>
        <v>0</v>
      </c>
      <c r="J44" s="19"/>
      <c r="K44" s="19"/>
      <c r="L44" s="63"/>
      <c r="M44" s="19"/>
      <c r="N44" s="19"/>
      <c r="O44" s="19"/>
      <c r="P44" s="19"/>
      <c r="Q44" s="18" t="e">
        <f t="shared" si="33"/>
        <v>#DIV/0!</v>
      </c>
      <c r="R44" s="19" t="e">
        <f t="shared" si="20"/>
        <v>#DIV/0!</v>
      </c>
      <c r="S44" s="19" t="e">
        <f t="shared" si="21"/>
        <v>#DIV/0!</v>
      </c>
      <c r="T44" s="19" t="e">
        <f t="shared" si="22"/>
        <v>#DIV/0!</v>
      </c>
      <c r="U44" s="19" t="e">
        <f t="shared" si="23"/>
        <v>#DIV/0!</v>
      </c>
      <c r="V44" s="19" t="e">
        <f t="shared" si="24"/>
        <v>#DIV/0!</v>
      </c>
      <c r="W44" s="19" t="e">
        <f t="shared" si="25"/>
        <v>#DIV/0!</v>
      </c>
      <c r="X44" s="20" t="e">
        <f t="shared" si="26"/>
        <v>#DIV/0!</v>
      </c>
      <c r="Y44" s="20" t="e">
        <f t="shared" si="27"/>
        <v>#DIV/0!</v>
      </c>
      <c r="Z44" s="19">
        <f t="shared" si="36"/>
        <v>0</v>
      </c>
      <c r="AA44" s="21">
        <f t="shared" si="37"/>
        <v>0</v>
      </c>
      <c r="AB44" s="19">
        <f t="shared" si="45"/>
        <v>0</v>
      </c>
      <c r="AC44" s="22" t="e">
        <f t="shared" si="46"/>
        <v>#DIV/0!</v>
      </c>
      <c r="AD44" s="22" t="e">
        <f t="shared" si="47"/>
        <v>#DIV/0!</v>
      </c>
      <c r="AE44" s="23" t="e">
        <f t="shared" si="38"/>
        <v>#DIV/0!</v>
      </c>
      <c r="AF44" s="23" t="e">
        <f t="shared" si="39"/>
        <v>#DIV/0!</v>
      </c>
      <c r="AG44" s="23" t="e">
        <f t="shared" si="40"/>
        <v>#DIV/0!</v>
      </c>
      <c r="AH44" s="23" t="e">
        <f t="shared" si="41"/>
        <v>#DIV/0!</v>
      </c>
      <c r="AI44" s="23" t="e">
        <f>(#REF!)/$I44</f>
        <v>#REF!</v>
      </c>
      <c r="AJ44" s="23" t="e">
        <f>(#REF!)/$I44</f>
        <v>#REF!</v>
      </c>
      <c r="AK44" s="23" t="e">
        <f>(#REF!)/$I44</f>
        <v>#REF!</v>
      </c>
      <c r="AL44" s="23" t="e">
        <f>(#REF!)/$I44</f>
        <v>#REF!</v>
      </c>
      <c r="AM44" s="24" t="e">
        <f t="shared" si="17"/>
        <v>#DIV/0!</v>
      </c>
    </row>
    <row r="45" spans="1:39" ht="19.5" customHeight="1">
      <c r="A45" s="741" t="s">
        <v>80</v>
      </c>
      <c r="B45" s="63">
        <f t="shared" si="34"/>
        <v>1996</v>
      </c>
      <c r="C45" s="8">
        <f>'홍성읍 과거급수현황'!B291</f>
        <v>17222</v>
      </c>
      <c r="D45" s="8">
        <f>'홍성읍 과거급수현황'!C291</f>
        <v>12628</v>
      </c>
      <c r="E45" s="7">
        <f t="shared" si="42"/>
        <v>0.73324817094414119</v>
      </c>
      <c r="F45" s="8">
        <f>'홍성읍 과거급수현황'!F291</f>
        <v>2788</v>
      </c>
      <c r="G45" s="6">
        <f t="shared" si="43"/>
        <v>221</v>
      </c>
      <c r="H45" s="19">
        <f t="shared" si="44"/>
        <v>12628</v>
      </c>
      <c r="I45" s="19">
        <f t="shared" si="35"/>
        <v>1403</v>
      </c>
      <c r="J45" s="19">
        <f>'용도별 사용수량'!D290</f>
        <v>520</v>
      </c>
      <c r="K45" s="19">
        <f>'용도별 사용수량'!E290</f>
        <v>350</v>
      </c>
      <c r="L45" s="63"/>
      <c r="M45" s="19">
        <f>'용도별 사용수량'!F290</f>
        <v>497</v>
      </c>
      <c r="N45" s="19">
        <f>'용도별 사용수량'!G290</f>
        <v>36</v>
      </c>
      <c r="O45" s="19">
        <f>'용도별 사용수량'!H290</f>
        <v>0</v>
      </c>
      <c r="P45" s="19">
        <f>'용도별 사용수량'!I290</f>
        <v>0</v>
      </c>
      <c r="Q45" s="18">
        <f t="shared" si="33"/>
        <v>41.17833386126069</v>
      </c>
      <c r="R45" s="19">
        <f t="shared" si="20"/>
        <v>27.716186252771621</v>
      </c>
      <c r="S45" s="19">
        <f t="shared" si="21"/>
        <v>0</v>
      </c>
      <c r="T45" s="19">
        <f t="shared" si="22"/>
        <v>39.356984478935701</v>
      </c>
      <c r="U45" s="19">
        <f t="shared" si="23"/>
        <v>2.8508077288565095</v>
      </c>
      <c r="V45" s="19">
        <f t="shared" si="24"/>
        <v>0</v>
      </c>
      <c r="W45" s="19">
        <f t="shared" si="25"/>
        <v>0</v>
      </c>
      <c r="X45" s="20">
        <f t="shared" si="26"/>
        <v>69.923978460563831</v>
      </c>
      <c r="Y45" s="20">
        <f t="shared" si="27"/>
        <v>111.10231232182451</v>
      </c>
      <c r="Z45" s="19">
        <f t="shared" si="36"/>
        <v>2788</v>
      </c>
      <c r="AA45" s="21">
        <f t="shared" si="37"/>
        <v>1403</v>
      </c>
      <c r="AB45" s="19">
        <f t="shared" si="45"/>
        <v>1385</v>
      </c>
      <c r="AC45" s="22">
        <f t="shared" si="46"/>
        <v>0.50322812051649923</v>
      </c>
      <c r="AD45" s="22">
        <f t="shared" si="47"/>
        <v>0.49677187948350071</v>
      </c>
      <c r="AE45" s="23">
        <f t="shared" si="38"/>
        <v>0.3706343549536707</v>
      </c>
      <c r="AF45" s="23">
        <f t="shared" ref="AF45:AF63" si="48">(K45+M45)/$I45</f>
        <v>0.60370634354953667</v>
      </c>
      <c r="AG45" s="23">
        <f t="shared" si="40"/>
        <v>2.5659301496792589E-2</v>
      </c>
      <c r="AH45" s="23">
        <f t="shared" si="41"/>
        <v>0</v>
      </c>
      <c r="AI45" s="23" t="e">
        <f>(#REF!)/$I45</f>
        <v>#REF!</v>
      </c>
      <c r="AJ45" s="23" t="e">
        <f>(#REF!)/$I45</f>
        <v>#REF!</v>
      </c>
      <c r="AK45" s="23" t="e">
        <f>(#REF!)/$I45</f>
        <v>#REF!</v>
      </c>
      <c r="AL45" s="23" t="e">
        <f>(#REF!)/$I45</f>
        <v>#REF!</v>
      </c>
      <c r="AM45" s="24" t="e">
        <f t="shared" si="17"/>
        <v>#REF!</v>
      </c>
    </row>
    <row r="46" spans="1:39" ht="19.5" customHeight="1">
      <c r="A46" s="742"/>
      <c r="B46" s="63">
        <f t="shared" si="34"/>
        <v>1997</v>
      </c>
      <c r="C46" s="8">
        <f>'홍성읍 과거급수현황'!B276</f>
        <v>16543</v>
      </c>
      <c r="D46" s="8">
        <f>'홍성읍 과거급수현황'!C276</f>
        <v>11956</v>
      </c>
      <c r="E46" s="7">
        <f t="shared" si="42"/>
        <v>0.72272260170464853</v>
      </c>
      <c r="F46" s="8">
        <f>'홍성읍 과거급수현황'!F276</f>
        <v>2700</v>
      </c>
      <c r="G46" s="6">
        <f t="shared" si="43"/>
        <v>226</v>
      </c>
      <c r="H46" s="19">
        <f t="shared" si="44"/>
        <v>11956</v>
      </c>
      <c r="I46" s="19">
        <f t="shared" si="35"/>
        <v>2209.2301369863017</v>
      </c>
      <c r="J46" s="19">
        <f>'용도별 사용수량'!D275</f>
        <v>694.86301369863008</v>
      </c>
      <c r="K46" s="19">
        <f>'용도별 사용수량'!E275</f>
        <v>477.91506849315067</v>
      </c>
      <c r="L46" s="63"/>
      <c r="M46" s="19">
        <f>'용도별 사용수량'!F275</f>
        <v>623.61369863013704</v>
      </c>
      <c r="N46" s="19">
        <f>'용도별 사용수량'!G275</f>
        <v>412.83835616438358</v>
      </c>
      <c r="O46" s="19">
        <f>'용도별 사용수량'!H275</f>
        <v>0</v>
      </c>
      <c r="P46" s="19">
        <f>'용도별 사용수량'!I275</f>
        <v>0</v>
      </c>
      <c r="Q46" s="18">
        <f t="shared" si="33"/>
        <v>58.118351764689706</v>
      </c>
      <c r="R46" s="19">
        <f t="shared" si="20"/>
        <v>39.972822724418762</v>
      </c>
      <c r="S46" s="19">
        <f t="shared" si="21"/>
        <v>0</v>
      </c>
      <c r="T46" s="19">
        <f t="shared" si="22"/>
        <v>52.159058098873956</v>
      </c>
      <c r="U46" s="19">
        <f t="shared" si="23"/>
        <v>34.529805634357942</v>
      </c>
      <c r="V46" s="19">
        <f t="shared" si="24"/>
        <v>0</v>
      </c>
      <c r="W46" s="19">
        <f t="shared" si="25"/>
        <v>0</v>
      </c>
      <c r="X46" s="20">
        <f t="shared" si="26"/>
        <v>126.66168645765066</v>
      </c>
      <c r="Y46" s="20">
        <f t="shared" si="27"/>
        <v>184.78003822234035</v>
      </c>
      <c r="Z46" s="19">
        <f t="shared" si="36"/>
        <v>2700</v>
      </c>
      <c r="AA46" s="21">
        <f t="shared" si="37"/>
        <v>2209.2301369863017</v>
      </c>
      <c r="AB46" s="19">
        <f t="shared" si="45"/>
        <v>490.76986301369834</v>
      </c>
      <c r="AC46" s="22">
        <f t="shared" si="46"/>
        <v>0.81823338406900059</v>
      </c>
      <c r="AD46" s="22">
        <f t="shared" si="47"/>
        <v>0.18176661593099938</v>
      </c>
      <c r="AE46" s="23">
        <f t="shared" si="38"/>
        <v>0.31452722016843399</v>
      </c>
      <c r="AF46" s="23">
        <f t="shared" si="48"/>
        <v>0.49860299689100146</v>
      </c>
      <c r="AG46" s="23">
        <f t="shared" si="40"/>
        <v>0.18686978294056442</v>
      </c>
      <c r="AH46" s="23">
        <f t="shared" si="41"/>
        <v>0</v>
      </c>
      <c r="AI46" s="23" t="e">
        <f>(#REF!)/$I46</f>
        <v>#REF!</v>
      </c>
      <c r="AJ46" s="23" t="e">
        <f>(#REF!)/$I46</f>
        <v>#REF!</v>
      </c>
      <c r="AK46" s="23" t="e">
        <f>(#REF!)/$I46</f>
        <v>#REF!</v>
      </c>
      <c r="AL46" s="23" t="e">
        <f>(#REF!)/$I46</f>
        <v>#REF!</v>
      </c>
      <c r="AM46" s="24" t="e">
        <f t="shared" si="17"/>
        <v>#REF!</v>
      </c>
    </row>
    <row r="47" spans="1:39" ht="19.5" customHeight="1">
      <c r="A47" s="742"/>
      <c r="B47" s="63">
        <f t="shared" si="34"/>
        <v>1998</v>
      </c>
      <c r="C47" s="8">
        <f>'홍성읍 과거급수현황'!B261</f>
        <v>16269</v>
      </c>
      <c r="D47" s="8">
        <f>'홍성읍 과거급수현황'!C261</f>
        <v>11838</v>
      </c>
      <c r="E47" s="7">
        <f t="shared" si="42"/>
        <v>0.72764152683016781</v>
      </c>
      <c r="F47" s="8">
        <f>'홍성읍 과거급수현황'!F261</f>
        <v>2648</v>
      </c>
      <c r="G47" s="6">
        <f t="shared" si="43"/>
        <v>224</v>
      </c>
      <c r="H47" s="19">
        <f t="shared" si="44"/>
        <v>11838</v>
      </c>
      <c r="I47" s="19">
        <f t="shared" si="35"/>
        <v>1877.9068493150685</v>
      </c>
      <c r="J47" s="19">
        <f>'용도별 사용수량'!D260</f>
        <v>1253.813698630137</v>
      </c>
      <c r="K47" s="19">
        <f>'용도별 사용수량'!E260</f>
        <v>247.76164383561644</v>
      </c>
      <c r="L47" s="63"/>
      <c r="M47" s="19">
        <f>'용도별 사용수량'!F260</f>
        <v>352.81369863013697</v>
      </c>
      <c r="N47" s="19">
        <f>'용도별 사용수량'!G260</f>
        <v>23.517808219178082</v>
      </c>
      <c r="O47" s="19">
        <f>'용도별 사용수량'!H260</f>
        <v>0</v>
      </c>
      <c r="P47" s="19">
        <f>'용도별 사용수량'!I260</f>
        <v>0</v>
      </c>
      <c r="Q47" s="18">
        <f t="shared" si="33"/>
        <v>105.9143181812922</v>
      </c>
      <c r="R47" s="19">
        <f t="shared" si="20"/>
        <v>20.929349876298062</v>
      </c>
      <c r="S47" s="19">
        <f t="shared" si="21"/>
        <v>0</v>
      </c>
      <c r="T47" s="19">
        <f t="shared" si="22"/>
        <v>29.803488649276648</v>
      </c>
      <c r="U47" s="19">
        <f t="shared" si="23"/>
        <v>1.9866369504289647</v>
      </c>
      <c r="V47" s="19">
        <f t="shared" si="24"/>
        <v>0</v>
      </c>
      <c r="W47" s="19">
        <f t="shared" si="25"/>
        <v>0</v>
      </c>
      <c r="X47" s="20">
        <f t="shared" si="26"/>
        <v>52.719475476003673</v>
      </c>
      <c r="Y47" s="20">
        <f t="shared" si="27"/>
        <v>158.63379365729588</v>
      </c>
      <c r="Z47" s="19">
        <f t="shared" si="36"/>
        <v>2648</v>
      </c>
      <c r="AA47" s="21">
        <f t="shared" si="37"/>
        <v>1877.9068493150685</v>
      </c>
      <c r="AB47" s="19">
        <f t="shared" si="45"/>
        <v>770.09315068493152</v>
      </c>
      <c r="AC47" s="22">
        <f t="shared" si="46"/>
        <v>0.70917932375946691</v>
      </c>
      <c r="AD47" s="22">
        <f t="shared" si="47"/>
        <v>0.29082067624053304</v>
      </c>
      <c r="AE47" s="23">
        <f t="shared" si="38"/>
        <v>0.66766554426671487</v>
      </c>
      <c r="AF47" s="23">
        <f t="shared" si="48"/>
        <v>0.31981103998039206</v>
      </c>
      <c r="AG47" s="23">
        <f t="shared" si="40"/>
        <v>1.252341575289305E-2</v>
      </c>
      <c r="AH47" s="23">
        <f t="shared" si="41"/>
        <v>0</v>
      </c>
      <c r="AI47" s="23" t="e">
        <f>(#REF!)/$I47</f>
        <v>#REF!</v>
      </c>
      <c r="AJ47" s="23" t="e">
        <f>(#REF!)/$I47</f>
        <v>#REF!</v>
      </c>
      <c r="AK47" s="23" t="e">
        <f>(#REF!)/$I47</f>
        <v>#REF!</v>
      </c>
      <c r="AL47" s="23" t="e">
        <f>(#REF!)/$I47</f>
        <v>#REF!</v>
      </c>
      <c r="AM47" s="24" t="e">
        <f t="shared" si="17"/>
        <v>#REF!</v>
      </c>
    </row>
    <row r="48" spans="1:39" ht="19.5" customHeight="1">
      <c r="A48" s="742"/>
      <c r="B48" s="63">
        <f t="shared" si="34"/>
        <v>1999</v>
      </c>
      <c r="C48" s="8">
        <f>'홍성읍 과거급수현황'!B246</f>
        <v>15661</v>
      </c>
      <c r="D48" s="8">
        <f>'홍성읍 과거급수현황'!C246</f>
        <v>12052</v>
      </c>
      <c r="E48" s="7">
        <f t="shared" si="42"/>
        <v>0.76955494540578506</v>
      </c>
      <c r="F48" s="8">
        <f>'홍성읍 과거급수현황'!F246</f>
        <v>2750</v>
      </c>
      <c r="G48" s="6">
        <f t="shared" si="43"/>
        <v>228</v>
      </c>
      <c r="H48" s="19">
        <f t="shared" si="44"/>
        <v>12052</v>
      </c>
      <c r="I48" s="19">
        <f t="shared" si="35"/>
        <v>1913.7972602739726</v>
      </c>
      <c r="J48" s="103">
        <f>'용도별 사용수량'!D245</f>
        <v>1256.1698630136987</v>
      </c>
      <c r="K48" s="103">
        <f>'용도별 사용수량'!E245</f>
        <v>264.53424657534248</v>
      </c>
      <c r="L48" s="63"/>
      <c r="M48" s="103">
        <f>'용도별 사용수량'!F245</f>
        <v>372.64109589041095</v>
      </c>
      <c r="N48" s="103">
        <f>'용도별 사용수량'!G245</f>
        <v>20.452054794520549</v>
      </c>
      <c r="O48" s="103">
        <f>'용도별 사용수량'!H245</f>
        <v>0</v>
      </c>
      <c r="P48" s="103">
        <f>'용도별 사용수량'!I245</f>
        <v>0</v>
      </c>
      <c r="Q48" s="18">
        <f t="shared" si="33"/>
        <v>104.22916221487709</v>
      </c>
      <c r="R48" s="19">
        <f t="shared" si="20"/>
        <v>21.949406453314179</v>
      </c>
      <c r="S48" s="19">
        <f t="shared" si="21"/>
        <v>0</v>
      </c>
      <c r="T48" s="19">
        <f t="shared" si="22"/>
        <v>30.919440415732737</v>
      </c>
      <c r="U48" s="19">
        <f t="shared" si="23"/>
        <v>1.6969843009061192</v>
      </c>
      <c r="V48" s="19">
        <f t="shared" si="24"/>
        <v>0</v>
      </c>
      <c r="W48" s="19">
        <f t="shared" si="25"/>
        <v>0</v>
      </c>
      <c r="X48" s="20">
        <f t="shared" si="26"/>
        <v>54.565831169953036</v>
      </c>
      <c r="Y48" s="20">
        <f t="shared" si="27"/>
        <v>158.79499338483012</v>
      </c>
      <c r="Z48" s="19">
        <f t="shared" si="36"/>
        <v>2750</v>
      </c>
      <c r="AA48" s="21">
        <f t="shared" si="37"/>
        <v>1913.7972602739726</v>
      </c>
      <c r="AB48" s="19">
        <f t="shared" si="45"/>
        <v>836.2027397260274</v>
      </c>
      <c r="AC48" s="22">
        <f t="shared" si="46"/>
        <v>0.69592627646326277</v>
      </c>
      <c r="AD48" s="22">
        <f t="shared" si="47"/>
        <v>0.30407372353673723</v>
      </c>
      <c r="AE48" s="23">
        <f t="shared" ref="AE48:AE63" si="49">J49/$I48</f>
        <v>0.62828401113185284</v>
      </c>
      <c r="AF48" s="23">
        <f t="shared" si="48"/>
        <v>0.3329377440819084</v>
      </c>
      <c r="AG48" s="23">
        <f t="shared" si="40"/>
        <v>1.0686636050253674E-2</v>
      </c>
      <c r="AH48" s="23">
        <f t="shared" si="41"/>
        <v>0</v>
      </c>
      <c r="AI48" s="23" t="e">
        <f>(#REF!)/$I48</f>
        <v>#REF!</v>
      </c>
      <c r="AJ48" s="23" t="e">
        <f>(#REF!)/$I48</f>
        <v>#REF!</v>
      </c>
      <c r="AK48" s="23" t="e">
        <f>(#REF!)/$I48</f>
        <v>#REF!</v>
      </c>
      <c r="AL48" s="23" t="e">
        <f>(#REF!)/$I48</f>
        <v>#REF!</v>
      </c>
      <c r="AM48" s="24" t="e">
        <f t="shared" si="17"/>
        <v>#REF!</v>
      </c>
    </row>
    <row r="49" spans="1:39" ht="19.5" customHeight="1">
      <c r="A49" s="742"/>
      <c r="B49" s="63">
        <f t="shared" si="34"/>
        <v>2000</v>
      </c>
      <c r="C49" s="8">
        <f>'홍성읍 과거급수현황'!B231</f>
        <v>15027</v>
      </c>
      <c r="D49" s="8">
        <f>'홍성읍 과거급수현황'!C231</f>
        <v>11571</v>
      </c>
      <c r="E49" s="7">
        <f t="shared" si="42"/>
        <v>0.77001397484527845</v>
      </c>
      <c r="F49" s="8">
        <f>'홍성읍 과거급수현황'!F231</f>
        <v>2399</v>
      </c>
      <c r="G49" s="6">
        <f t="shared" si="43"/>
        <v>207</v>
      </c>
      <c r="H49" s="19">
        <f t="shared" si="44"/>
        <v>11571</v>
      </c>
      <c r="I49" s="19">
        <f t="shared" si="35"/>
        <v>1871.0684931506848</v>
      </c>
      <c r="J49" s="19">
        <f>'용도별 사용수량'!D230</f>
        <v>1202.4082191780822</v>
      </c>
      <c r="K49" s="19">
        <f>'용도별 사용수량'!E230</f>
        <v>265.19452054794522</v>
      </c>
      <c r="L49" s="63"/>
      <c r="M49" s="19">
        <f>'용도별 사용수량'!F230</f>
        <v>384.2821917808219</v>
      </c>
      <c r="N49" s="19">
        <f>'용도별 사용수량'!G230</f>
        <v>19.183561643835617</v>
      </c>
      <c r="O49" s="19">
        <f>'용도별 사용수량'!H230</f>
        <v>0</v>
      </c>
      <c r="P49" s="19">
        <f>'용도별 사용수량'!I230</f>
        <v>0</v>
      </c>
      <c r="Q49" s="18">
        <f t="shared" si="33"/>
        <v>103.9156701389752</v>
      </c>
      <c r="R49" s="19">
        <f t="shared" si="20"/>
        <v>22.918893833544654</v>
      </c>
      <c r="S49" s="19">
        <f t="shared" si="21"/>
        <v>0</v>
      </c>
      <c r="T49" s="19">
        <f t="shared" si="22"/>
        <v>33.210802158916422</v>
      </c>
      <c r="U49" s="19">
        <f t="shared" si="23"/>
        <v>1.6579000642844712</v>
      </c>
      <c r="V49" s="19">
        <f t="shared" si="24"/>
        <v>0</v>
      </c>
      <c r="W49" s="19">
        <f t="shared" si="25"/>
        <v>0</v>
      </c>
      <c r="X49" s="20">
        <f t="shared" si="26"/>
        <v>57.787596056745549</v>
      </c>
      <c r="Y49" s="20">
        <f t="shared" si="27"/>
        <v>161.70326619572074</v>
      </c>
      <c r="Z49" s="19">
        <f t="shared" si="36"/>
        <v>2399</v>
      </c>
      <c r="AA49" s="21">
        <f t="shared" si="37"/>
        <v>1871.0684931506848</v>
      </c>
      <c r="AB49" s="19">
        <f t="shared" si="45"/>
        <v>527.93150684931516</v>
      </c>
      <c r="AC49" s="22">
        <f t="shared" si="46"/>
        <v>0.77993684583188194</v>
      </c>
      <c r="AD49" s="22">
        <f t="shared" si="47"/>
        <v>0.22006315416811803</v>
      </c>
      <c r="AE49" s="23">
        <f t="shared" si="49"/>
        <v>0.67394060971681258</v>
      </c>
      <c r="AF49" s="23">
        <f t="shared" si="48"/>
        <v>0.34711541277418223</v>
      </c>
      <c r="AG49" s="23">
        <f t="shared" si="40"/>
        <v>1.0252730840190939E-2</v>
      </c>
      <c r="AH49" s="23">
        <f t="shared" si="41"/>
        <v>0</v>
      </c>
      <c r="AI49" s="23" t="e">
        <f>(#REF!)/$I49</f>
        <v>#REF!</v>
      </c>
      <c r="AJ49" s="23" t="e">
        <f>(#REF!)/$I49</f>
        <v>#REF!</v>
      </c>
      <c r="AK49" s="23" t="e">
        <f>(#REF!)/$I49</f>
        <v>#REF!</v>
      </c>
      <c r="AL49" s="23" t="e">
        <f>(#REF!)/$I49</f>
        <v>#REF!</v>
      </c>
      <c r="AM49" s="24" t="e">
        <f t="shared" si="17"/>
        <v>#REF!</v>
      </c>
    </row>
    <row r="50" spans="1:39" ht="19.5" customHeight="1">
      <c r="A50" s="742"/>
      <c r="B50" s="63">
        <f t="shared" si="34"/>
        <v>2001</v>
      </c>
      <c r="C50" s="8">
        <f>'홍성읍 과거급수현황'!B216</f>
        <v>14274</v>
      </c>
      <c r="D50" s="8">
        <f>'홍성읍 과거급수현황'!C216</f>
        <v>10905</v>
      </c>
      <c r="E50" s="7">
        <f t="shared" si="42"/>
        <v>0.76397646069777214</v>
      </c>
      <c r="F50" s="8">
        <f>'홍성읍 과거급수현황'!F216</f>
        <v>3936</v>
      </c>
      <c r="G50" s="6">
        <f t="shared" si="43"/>
        <v>361</v>
      </c>
      <c r="H50" s="19">
        <f t="shared" si="44"/>
        <v>10905</v>
      </c>
      <c r="I50" s="19">
        <f t="shared" si="35"/>
        <v>1942.1369863013699</v>
      </c>
      <c r="J50" s="19">
        <f>'용도별 사용수량'!D215</f>
        <v>1260.9890410958903</v>
      </c>
      <c r="K50" s="19">
        <f>'용도별 사용수량'!E215</f>
        <v>283.64383561643837</v>
      </c>
      <c r="L50" s="63"/>
      <c r="M50" s="19">
        <f>'용도별 사용수량'!F215</f>
        <v>377.76164383561644</v>
      </c>
      <c r="N50" s="19">
        <f>'용도별 사용수량'!G215</f>
        <v>19.742465753424657</v>
      </c>
      <c r="O50" s="19">
        <f>'용도별 사용수량'!H215</f>
        <v>0</v>
      </c>
      <c r="P50" s="19">
        <f>'용도별 사용수량'!I215</f>
        <v>0</v>
      </c>
      <c r="Q50" s="18">
        <f t="shared" si="33"/>
        <v>115.63402485977903</v>
      </c>
      <c r="R50" s="19">
        <f t="shared" si="20"/>
        <v>26.010438846074127</v>
      </c>
      <c r="S50" s="19">
        <f t="shared" si="21"/>
        <v>0</v>
      </c>
      <c r="T50" s="19">
        <f t="shared" si="22"/>
        <v>34.641141112848828</v>
      </c>
      <c r="U50" s="19">
        <f t="shared" si="23"/>
        <v>1.8104049292457274</v>
      </c>
      <c r="V50" s="19">
        <f t="shared" si="24"/>
        <v>0</v>
      </c>
      <c r="W50" s="19">
        <f t="shared" si="25"/>
        <v>0</v>
      </c>
      <c r="X50" s="20">
        <f t="shared" si="26"/>
        <v>62.461984888168679</v>
      </c>
      <c r="Y50" s="20">
        <f t="shared" si="27"/>
        <v>178.0960097479477</v>
      </c>
      <c r="Z50" s="19">
        <f t="shared" si="36"/>
        <v>3936</v>
      </c>
      <c r="AA50" s="21">
        <f t="shared" si="37"/>
        <v>1942.1369863013699</v>
      </c>
      <c r="AB50" s="19">
        <f t="shared" si="45"/>
        <v>1993.8630136986301</v>
      </c>
      <c r="AC50" s="22">
        <f t="shared" si="46"/>
        <v>0.49342911237331555</v>
      </c>
      <c r="AD50" s="22">
        <f t="shared" si="47"/>
        <v>0.50657088762668445</v>
      </c>
      <c r="AE50" s="23">
        <f t="shared" si="49"/>
        <v>0.59953024489335294</v>
      </c>
      <c r="AF50" s="23">
        <f t="shared" si="48"/>
        <v>0.34055552420720009</v>
      </c>
      <c r="AG50" s="23">
        <f t="shared" si="40"/>
        <v>1.0165331226723846E-2</v>
      </c>
      <c r="AH50" s="23">
        <f t="shared" si="41"/>
        <v>0</v>
      </c>
      <c r="AI50" s="23" t="e">
        <f>(#REF!)/$I50</f>
        <v>#REF!</v>
      </c>
      <c r="AJ50" s="23" t="e">
        <f>(#REF!)/$I50</f>
        <v>#REF!</v>
      </c>
      <c r="AK50" s="23" t="e">
        <f>(#REF!)/$I50</f>
        <v>#REF!</v>
      </c>
      <c r="AL50" s="23" t="e">
        <f>(#REF!)/$I50</f>
        <v>#REF!</v>
      </c>
      <c r="AM50" s="24" t="e">
        <f t="shared" si="17"/>
        <v>#REF!</v>
      </c>
    </row>
    <row r="51" spans="1:39" ht="19.5" customHeight="1">
      <c r="A51" s="742"/>
      <c r="B51" s="63">
        <f t="shared" si="34"/>
        <v>2002</v>
      </c>
      <c r="C51" s="8">
        <f>'홍성읍 과거급수현황'!B201</f>
        <v>13762</v>
      </c>
      <c r="D51" s="8">
        <f>'홍성읍 과거급수현황'!C201</f>
        <v>10905</v>
      </c>
      <c r="E51" s="7">
        <f t="shared" si="42"/>
        <v>0.79239936055805837</v>
      </c>
      <c r="F51" s="8">
        <f>'홍성읍 과거급수현황'!F201</f>
        <v>3578</v>
      </c>
      <c r="G51" s="6">
        <f t="shared" si="43"/>
        <v>328</v>
      </c>
      <c r="H51" s="19">
        <f t="shared" si="44"/>
        <v>10905</v>
      </c>
      <c r="I51" s="19">
        <f t="shared" si="35"/>
        <v>1777.3068493150686</v>
      </c>
      <c r="J51" s="19">
        <f>'용도별 사용수량'!D200</f>
        <v>1164.3698630136987</v>
      </c>
      <c r="K51" s="19">
        <f>'용도별 사용수량'!E200</f>
        <v>252.51232876712328</v>
      </c>
      <c r="L51" s="63"/>
      <c r="M51" s="19">
        <f>'용도별 사용수량'!F200</f>
        <v>360.42465753424659</v>
      </c>
      <c r="N51" s="19">
        <f>'용도별 사용수량'!G200</f>
        <v>0</v>
      </c>
      <c r="O51" s="19">
        <f>'용도별 사용수량'!H200</f>
        <v>0</v>
      </c>
      <c r="P51" s="19">
        <f>'용도별 사용수량'!I200</f>
        <v>0</v>
      </c>
      <c r="Q51" s="18">
        <f t="shared" si="33"/>
        <v>106.77394433871606</v>
      </c>
      <c r="R51" s="19">
        <f t="shared" si="20"/>
        <v>23.15564683788384</v>
      </c>
      <c r="S51" s="19">
        <f t="shared" si="21"/>
        <v>0</v>
      </c>
      <c r="T51" s="19">
        <f t="shared" si="22"/>
        <v>33.051321186084053</v>
      </c>
      <c r="U51" s="19">
        <f t="shared" si="23"/>
        <v>0</v>
      </c>
      <c r="V51" s="19">
        <f t="shared" si="24"/>
        <v>0</v>
      </c>
      <c r="W51" s="19">
        <f t="shared" si="25"/>
        <v>0</v>
      </c>
      <c r="X51" s="20">
        <f t="shared" si="26"/>
        <v>56.206968023967889</v>
      </c>
      <c r="Y51" s="20">
        <f t="shared" si="27"/>
        <v>162.98091236268397</v>
      </c>
      <c r="Z51" s="19">
        <f t="shared" si="36"/>
        <v>3578</v>
      </c>
      <c r="AA51" s="21">
        <f t="shared" si="37"/>
        <v>1777.3068493150686</v>
      </c>
      <c r="AB51" s="19">
        <f t="shared" si="45"/>
        <v>1800.6931506849314</v>
      </c>
      <c r="AC51" s="22">
        <f t="shared" si="46"/>
        <v>0.49673193105507785</v>
      </c>
      <c r="AD51" s="22">
        <f t="shared" si="47"/>
        <v>0.50326806894492215</v>
      </c>
      <c r="AE51" s="23">
        <f t="shared" si="49"/>
        <v>0.64755047270227228</v>
      </c>
      <c r="AF51" s="23">
        <f t="shared" si="48"/>
        <v>0.34486840949134984</v>
      </c>
      <c r="AG51" s="23">
        <f t="shared" si="40"/>
        <v>0</v>
      </c>
      <c r="AH51" s="23">
        <f t="shared" si="41"/>
        <v>0</v>
      </c>
      <c r="AI51" s="23" t="e">
        <f>(#REF!)/$I51</f>
        <v>#REF!</v>
      </c>
      <c r="AJ51" s="23" t="e">
        <f>(#REF!)/$I51</f>
        <v>#REF!</v>
      </c>
      <c r="AK51" s="23" t="e">
        <f>(#REF!)/$I51</f>
        <v>#REF!</v>
      </c>
      <c r="AL51" s="23" t="e">
        <f>(#REF!)/$I51</f>
        <v>#REF!</v>
      </c>
      <c r="AM51" s="24" t="e">
        <f t="shared" si="17"/>
        <v>#REF!</v>
      </c>
    </row>
    <row r="52" spans="1:39" ht="19.5" customHeight="1">
      <c r="A52" s="742"/>
      <c r="B52" s="63">
        <f t="shared" si="34"/>
        <v>2003</v>
      </c>
      <c r="C52" s="8">
        <f>'홍성읍 과거급수현황'!B186</f>
        <v>13252</v>
      </c>
      <c r="D52" s="8">
        <f>'홍성읍 과거급수현황'!C186</f>
        <v>11005</v>
      </c>
      <c r="E52" s="7">
        <f t="shared" si="42"/>
        <v>0.83044068819800787</v>
      </c>
      <c r="F52" s="8">
        <f>'홍성읍 과거급수현황'!F186</f>
        <v>3820</v>
      </c>
      <c r="G52" s="6">
        <f t="shared" si="43"/>
        <v>347</v>
      </c>
      <c r="H52" s="19">
        <f t="shared" si="44"/>
        <v>11005</v>
      </c>
      <c r="I52" s="19">
        <f t="shared" si="35"/>
        <v>1762.46301369863</v>
      </c>
      <c r="J52" s="19">
        <f>'용도별 사용수량'!D185</f>
        <v>1150.8958904109588</v>
      </c>
      <c r="K52" s="19">
        <f>'용도별 사용수량'!E185</f>
        <v>265.17260273972602</v>
      </c>
      <c r="L52" s="63"/>
      <c r="M52" s="19">
        <f>'용도별 사용수량'!F185</f>
        <v>334.45479452054792</v>
      </c>
      <c r="N52" s="19">
        <f>'용도별 사용수량'!G185</f>
        <v>11.93972602739726</v>
      </c>
      <c r="O52" s="19">
        <f>'용도별 사용수량'!H185</f>
        <v>0</v>
      </c>
      <c r="P52" s="19">
        <f>'용도별 사용수량'!I185</f>
        <v>0</v>
      </c>
      <c r="Q52" s="18">
        <f t="shared" si="33"/>
        <v>104.57936305415346</v>
      </c>
      <c r="R52" s="19">
        <f t="shared" si="20"/>
        <v>24.095647681937848</v>
      </c>
      <c r="S52" s="19">
        <f t="shared" si="21"/>
        <v>0</v>
      </c>
      <c r="T52" s="19">
        <f t="shared" si="22"/>
        <v>30.391167153162012</v>
      </c>
      <c r="U52" s="19">
        <f t="shared" si="23"/>
        <v>1.0849364859061572</v>
      </c>
      <c r="V52" s="19">
        <f t="shared" si="24"/>
        <v>0</v>
      </c>
      <c r="W52" s="19">
        <f t="shared" si="25"/>
        <v>0</v>
      </c>
      <c r="X52" s="20">
        <f t="shared" si="26"/>
        <v>55.571751321006019</v>
      </c>
      <c r="Y52" s="20">
        <f t="shared" si="27"/>
        <v>160.15111437515947</v>
      </c>
      <c r="Z52" s="19">
        <f t="shared" si="36"/>
        <v>3820</v>
      </c>
      <c r="AA52" s="21">
        <f t="shared" si="37"/>
        <v>1762.46301369863</v>
      </c>
      <c r="AB52" s="19">
        <f t="shared" si="45"/>
        <v>2057.5369863013702</v>
      </c>
      <c r="AC52" s="22">
        <f t="shared" si="46"/>
        <v>0.46137775227712829</v>
      </c>
      <c r="AD52" s="22">
        <f t="shared" si="47"/>
        <v>0.53862224772287182</v>
      </c>
      <c r="AE52" s="23">
        <f t="shared" si="49"/>
        <v>0.67158972732741706</v>
      </c>
      <c r="AF52" s="23">
        <f t="shared" si="48"/>
        <v>0.34022126569449046</v>
      </c>
      <c r="AG52" s="23">
        <f t="shared" si="40"/>
        <v>6.774454802510186E-3</v>
      </c>
      <c r="AH52" s="23">
        <f t="shared" si="41"/>
        <v>0</v>
      </c>
      <c r="AI52" s="23" t="e">
        <f>(#REF!)/$I52</f>
        <v>#REF!</v>
      </c>
      <c r="AJ52" s="23" t="e">
        <f>(#REF!)/$I52</f>
        <v>#REF!</v>
      </c>
      <c r="AK52" s="23" t="e">
        <f>(#REF!)/$I52</f>
        <v>#REF!</v>
      </c>
      <c r="AL52" s="23" t="e">
        <f>(#REF!)/$I52</f>
        <v>#REF!</v>
      </c>
      <c r="AM52" s="24" t="e">
        <f t="shared" si="17"/>
        <v>#REF!</v>
      </c>
    </row>
    <row r="53" spans="1:39" ht="19.5" customHeight="1">
      <c r="A53" s="742"/>
      <c r="B53" s="63">
        <f t="shared" si="34"/>
        <v>2004</v>
      </c>
      <c r="C53" s="8">
        <f>'홍성읍 과거급수현황'!B171</f>
        <v>13432</v>
      </c>
      <c r="D53" s="8">
        <f>'홍성읍 과거급수현황'!C171</f>
        <v>10600</v>
      </c>
      <c r="E53" s="7">
        <f t="shared" si="42"/>
        <v>0.78916021441334128</v>
      </c>
      <c r="F53" s="8">
        <f>'홍성읍 과거급수현황'!F171</f>
        <v>4154</v>
      </c>
      <c r="G53" s="6">
        <f t="shared" si="43"/>
        <v>392</v>
      </c>
      <c r="H53" s="19">
        <f t="shared" si="44"/>
        <v>10600</v>
      </c>
      <c r="I53" s="19">
        <f t="shared" si="35"/>
        <v>1948.1561643835616</v>
      </c>
      <c r="J53" s="19">
        <f>'용도별 사용수량'!D171</f>
        <v>1183.6520547945206</v>
      </c>
      <c r="K53" s="19">
        <f>'용도별 사용수량'!E171</f>
        <v>274.94794520547947</v>
      </c>
      <c r="L53" s="63"/>
      <c r="M53" s="19">
        <f>'용도별 사용수량'!F171</f>
        <v>475.67671232876711</v>
      </c>
      <c r="N53" s="19">
        <f>'용도별 사용수량'!G171</f>
        <v>13.87945205479452</v>
      </c>
      <c r="O53" s="19">
        <f>'용도별 사용수량'!H171</f>
        <v>0</v>
      </c>
      <c r="P53" s="19">
        <f>'용도별 사용수량'!I171</f>
        <v>0</v>
      </c>
      <c r="Q53" s="18">
        <f t="shared" si="33"/>
        <v>111.66528818816232</v>
      </c>
      <c r="R53" s="19">
        <f t="shared" si="20"/>
        <v>25.938485396743346</v>
      </c>
      <c r="S53" s="19">
        <f t="shared" si="21"/>
        <v>0</v>
      </c>
      <c r="T53" s="19">
        <f t="shared" si="22"/>
        <v>44.875161540449731</v>
      </c>
      <c r="U53" s="19">
        <f t="shared" si="23"/>
        <v>1.3093822693202377</v>
      </c>
      <c r="V53" s="19">
        <f t="shared" si="24"/>
        <v>0</v>
      </c>
      <c r="W53" s="19">
        <f t="shared" si="25"/>
        <v>0</v>
      </c>
      <c r="X53" s="20">
        <f t="shared" si="26"/>
        <v>72.123029206513323</v>
      </c>
      <c r="Y53" s="20">
        <f t="shared" si="27"/>
        <v>183.78831739467563</v>
      </c>
      <c r="Z53" s="19">
        <f t="shared" si="36"/>
        <v>4154</v>
      </c>
      <c r="AA53" s="21">
        <f t="shared" si="37"/>
        <v>1948.1561643835616</v>
      </c>
      <c r="AB53" s="19">
        <f t="shared" si="45"/>
        <v>2205.8438356164384</v>
      </c>
      <c r="AC53" s="22">
        <f t="shared" si="46"/>
        <v>0.46898318834462244</v>
      </c>
      <c r="AD53" s="22">
        <f t="shared" si="47"/>
        <v>0.53101681165537751</v>
      </c>
      <c r="AE53" s="23">
        <f t="shared" si="49"/>
        <v>0.59255889305940135</v>
      </c>
      <c r="AF53" s="23">
        <f t="shared" si="48"/>
        <v>0.38530004486152697</v>
      </c>
      <c r="AG53" s="23">
        <f t="shared" si="40"/>
        <v>7.1244042487663079E-3</v>
      </c>
      <c r="AH53" s="23">
        <f t="shared" si="41"/>
        <v>0</v>
      </c>
      <c r="AI53" s="23" t="e">
        <f>(#REF!)/$I53</f>
        <v>#REF!</v>
      </c>
      <c r="AJ53" s="23" t="e">
        <f>(#REF!)/$I53</f>
        <v>#REF!</v>
      </c>
      <c r="AK53" s="23" t="e">
        <f>(#REF!)/$I53</f>
        <v>#REF!</v>
      </c>
      <c r="AL53" s="23" t="e">
        <f>(#REF!)/$I53</f>
        <v>#REF!</v>
      </c>
      <c r="AM53" s="24" t="e">
        <f t="shared" si="17"/>
        <v>#REF!</v>
      </c>
    </row>
    <row r="54" spans="1:39" ht="19.5" customHeight="1">
      <c r="A54" s="742"/>
      <c r="B54" s="63">
        <f t="shared" si="34"/>
        <v>2005</v>
      </c>
      <c r="C54" s="8">
        <f>'홍성읍 과거급수현황'!B156</f>
        <v>12826</v>
      </c>
      <c r="D54" s="8">
        <f>'홍성읍 과거급수현황'!C156</f>
        <v>10808</v>
      </c>
      <c r="E54" s="7">
        <f t="shared" si="42"/>
        <v>0.8426633400904413</v>
      </c>
      <c r="F54" s="8">
        <f>'홍성읍 과거급수현황'!F156</f>
        <v>4128</v>
      </c>
      <c r="G54" s="6">
        <f t="shared" si="43"/>
        <v>382</v>
      </c>
      <c r="H54" s="19">
        <f t="shared" si="44"/>
        <v>10808</v>
      </c>
      <c r="I54" s="19">
        <f t="shared" si="35"/>
        <v>1775.0630136986299</v>
      </c>
      <c r="J54" s="19">
        <f>'용도별 사용수량'!D156</f>
        <v>1154.3972602739725</v>
      </c>
      <c r="K54" s="19">
        <f>'용도별 사용수량'!E156</f>
        <v>246.31780821917809</v>
      </c>
      <c r="L54" s="63"/>
      <c r="M54" s="19">
        <f>'용도별 사용수량'!F156</f>
        <v>362.48493150684931</v>
      </c>
      <c r="N54" s="19">
        <f>'용도별 사용수량'!G156</f>
        <v>11.863013698630137</v>
      </c>
      <c r="O54" s="19">
        <f>'용도별 사용수량'!H156</f>
        <v>0</v>
      </c>
      <c r="P54" s="19">
        <f>'용도별 사용수량'!I156</f>
        <v>0</v>
      </c>
      <c r="Q54" s="18">
        <f t="shared" si="33"/>
        <v>106.80951704977539</v>
      </c>
      <c r="R54" s="19">
        <f t="shared" si="20"/>
        <v>22.790322744187463</v>
      </c>
      <c r="S54" s="19">
        <f t="shared" si="21"/>
        <v>0</v>
      </c>
      <c r="T54" s="19">
        <f t="shared" si="22"/>
        <v>33.53857619419405</v>
      </c>
      <c r="U54" s="19">
        <f t="shared" si="23"/>
        <v>1.097614146801456</v>
      </c>
      <c r="V54" s="19">
        <f t="shared" si="24"/>
        <v>0</v>
      </c>
      <c r="W54" s="19">
        <f t="shared" si="25"/>
        <v>0</v>
      </c>
      <c r="X54" s="20">
        <f t="shared" si="26"/>
        <v>57.426513085182968</v>
      </c>
      <c r="Y54" s="20">
        <f t="shared" si="27"/>
        <v>164.23603013495836</v>
      </c>
      <c r="Z54" s="19">
        <f t="shared" si="36"/>
        <v>4128</v>
      </c>
      <c r="AA54" s="21">
        <f t="shared" si="37"/>
        <v>1775.0630136986299</v>
      </c>
      <c r="AB54" s="19">
        <f t="shared" si="45"/>
        <v>2352.9369863013699</v>
      </c>
      <c r="AC54" s="22">
        <f t="shared" si="46"/>
        <v>0.43000557502389292</v>
      </c>
      <c r="AD54" s="22">
        <f t="shared" si="47"/>
        <v>0.56999442497610708</v>
      </c>
      <c r="AE54" s="23">
        <f t="shared" si="49"/>
        <v>0.66059781014912855</v>
      </c>
      <c r="AF54" s="23">
        <f t="shared" si="48"/>
        <v>0.34297528314642128</v>
      </c>
      <c r="AG54" s="23">
        <f t="shared" si="40"/>
        <v>6.6831507428638465E-3</v>
      </c>
      <c r="AH54" s="23">
        <f t="shared" si="41"/>
        <v>0</v>
      </c>
      <c r="AI54" s="23" t="e">
        <f>(#REF!)/$I54</f>
        <v>#REF!</v>
      </c>
      <c r="AJ54" s="23" t="e">
        <f>(#REF!)/$I54</f>
        <v>#REF!</v>
      </c>
      <c r="AK54" s="23" t="e">
        <f>(#REF!)/$I54</f>
        <v>#REF!</v>
      </c>
      <c r="AL54" s="23" t="e">
        <f>(#REF!)/$I54</f>
        <v>#REF!</v>
      </c>
      <c r="AM54" s="24" t="e">
        <f t="shared" si="17"/>
        <v>#REF!</v>
      </c>
    </row>
    <row r="55" spans="1:39" ht="19.5" customHeight="1">
      <c r="A55" s="742"/>
      <c r="B55" s="63">
        <f t="shared" si="34"/>
        <v>2006</v>
      </c>
      <c r="C55" s="8">
        <f>'홍성읍 과거급수현황'!B141</f>
        <v>12402</v>
      </c>
      <c r="D55" s="8">
        <f>'홍성읍 과거급수현황'!C141</f>
        <v>10010</v>
      </c>
      <c r="E55" s="7">
        <f t="shared" si="42"/>
        <v>0.80712788259958068</v>
      </c>
      <c r="F55" s="8">
        <f>'홍성읍 과거급수현황'!F141</f>
        <v>3738</v>
      </c>
      <c r="G55" s="6">
        <f t="shared" si="43"/>
        <v>373</v>
      </c>
      <c r="H55" s="19">
        <f t="shared" si="44"/>
        <v>10010</v>
      </c>
      <c r="I55" s="19">
        <f t="shared" si="35"/>
        <v>1775.3424657534244</v>
      </c>
      <c r="J55" s="19">
        <f>'용도별 사용수량'!D141</f>
        <v>1172.6027397260275</v>
      </c>
      <c r="K55" s="19">
        <f>'용도별 사용수량'!E141</f>
        <v>235.61643835616439</v>
      </c>
      <c r="L55" s="63"/>
      <c r="M55" s="19">
        <f>'용도별 사용수량'!F141</f>
        <v>364.38356164383561</v>
      </c>
      <c r="N55" s="19">
        <f>'용도별 사용수량'!G141</f>
        <v>2.7397260273972601</v>
      </c>
      <c r="O55" s="19">
        <f>'용도별 사용수량'!H141</f>
        <v>0</v>
      </c>
      <c r="P55" s="19">
        <f>'용도별 사용수량'!I141</f>
        <v>0</v>
      </c>
      <c r="Q55" s="18">
        <f t="shared" si="33"/>
        <v>117.14313084176099</v>
      </c>
      <c r="R55" s="19">
        <f t="shared" si="20"/>
        <v>23.538105729886553</v>
      </c>
      <c r="S55" s="19">
        <f t="shared" si="21"/>
        <v>0</v>
      </c>
      <c r="T55" s="19">
        <f t="shared" si="22"/>
        <v>36.401954210173386</v>
      </c>
      <c r="U55" s="19">
        <f t="shared" si="23"/>
        <v>0.27369890383589013</v>
      </c>
      <c r="V55" s="19">
        <f t="shared" si="24"/>
        <v>0</v>
      </c>
      <c r="W55" s="19">
        <f t="shared" si="25"/>
        <v>0</v>
      </c>
      <c r="X55" s="20">
        <f t="shared" si="26"/>
        <v>60.213758843895832</v>
      </c>
      <c r="Y55" s="20">
        <f t="shared" si="27"/>
        <v>177.35688968565682</v>
      </c>
      <c r="Z55" s="19">
        <f t="shared" si="36"/>
        <v>3738</v>
      </c>
      <c r="AA55" s="21">
        <f t="shared" si="37"/>
        <v>1775.3424657534244</v>
      </c>
      <c r="AB55" s="19">
        <f t="shared" si="45"/>
        <v>1962.6575342465756</v>
      </c>
      <c r="AC55" s="22">
        <f t="shared" si="46"/>
        <v>0.47494447986982996</v>
      </c>
      <c r="AD55" s="22">
        <f t="shared" si="47"/>
        <v>0.52505552013016998</v>
      </c>
      <c r="AE55" s="23">
        <f t="shared" si="49"/>
        <v>0.62523148148148155</v>
      </c>
      <c r="AF55" s="23">
        <f t="shared" si="48"/>
        <v>0.33796296296296302</v>
      </c>
      <c r="AG55" s="23">
        <f t="shared" si="40"/>
        <v>1.54320987654321E-3</v>
      </c>
      <c r="AH55" s="23">
        <f t="shared" si="41"/>
        <v>0</v>
      </c>
      <c r="AI55" s="23" t="e">
        <f>(#REF!)/$I55</f>
        <v>#REF!</v>
      </c>
      <c r="AJ55" s="23" t="e">
        <f>(#REF!)/$I55</f>
        <v>#REF!</v>
      </c>
      <c r="AK55" s="23" t="e">
        <f>(#REF!)/$I55</f>
        <v>#REF!</v>
      </c>
      <c r="AL55" s="23" t="e">
        <f>(#REF!)/$I55</f>
        <v>#REF!</v>
      </c>
      <c r="AM55" s="24" t="e">
        <f t="shared" si="17"/>
        <v>#REF!</v>
      </c>
    </row>
    <row r="56" spans="1:39" ht="19.5" customHeight="1">
      <c r="A56" s="742"/>
      <c r="B56" s="63">
        <f t="shared" si="34"/>
        <v>2007</v>
      </c>
      <c r="C56" s="8">
        <f>'홍성읍 과거급수현황'!B126</f>
        <v>11986</v>
      </c>
      <c r="D56" s="8">
        <f>'홍성읍 과거급수현황'!C126</f>
        <v>10307</v>
      </c>
      <c r="E56" s="7">
        <f t="shared" si="42"/>
        <v>0.8599199065576506</v>
      </c>
      <c r="F56" s="8">
        <f>'홍성읍 과거급수현황'!F126</f>
        <v>1668</v>
      </c>
      <c r="G56" s="6">
        <f t="shared" si="43"/>
        <v>162</v>
      </c>
      <c r="H56" s="19">
        <f t="shared" si="44"/>
        <v>10307</v>
      </c>
      <c r="I56" s="19">
        <f t="shared" si="35"/>
        <v>1672</v>
      </c>
      <c r="J56" s="19">
        <f>'용도별 사용수량'!D126</f>
        <v>1110</v>
      </c>
      <c r="K56" s="19">
        <f>'용도별 사용수량'!E126</f>
        <v>214</v>
      </c>
      <c r="L56" s="63"/>
      <c r="M56" s="19">
        <f>'용도별 사용수량'!F126</f>
        <v>329</v>
      </c>
      <c r="N56" s="19">
        <f>'용도별 사용수량'!G126</f>
        <v>19</v>
      </c>
      <c r="O56" s="19">
        <f>'용도별 사용수량'!H126</f>
        <v>0</v>
      </c>
      <c r="P56" s="19">
        <f>'용도별 사용수량'!I126</f>
        <v>0</v>
      </c>
      <c r="Q56" s="18">
        <f t="shared" si="33"/>
        <v>107.6938003298729</v>
      </c>
      <c r="R56" s="19">
        <f t="shared" si="20"/>
        <v>20.762588532065589</v>
      </c>
      <c r="S56" s="19">
        <f t="shared" si="21"/>
        <v>0</v>
      </c>
      <c r="T56" s="19">
        <f t="shared" si="22"/>
        <v>31.920054332007375</v>
      </c>
      <c r="U56" s="19">
        <f t="shared" si="23"/>
        <v>1.8434073930338606</v>
      </c>
      <c r="V56" s="19">
        <f t="shared" si="24"/>
        <v>0</v>
      </c>
      <c r="W56" s="19">
        <f t="shared" si="25"/>
        <v>0</v>
      </c>
      <c r="X56" s="20">
        <f t="shared" si="26"/>
        <v>54.526050257106817</v>
      </c>
      <c r="Y56" s="20">
        <f t="shared" si="27"/>
        <v>162.2198505869797</v>
      </c>
      <c r="Z56" s="19">
        <f t="shared" si="36"/>
        <v>1668</v>
      </c>
      <c r="AA56" s="21">
        <f t="shared" si="37"/>
        <v>1672</v>
      </c>
      <c r="AB56" s="19">
        <f t="shared" si="45"/>
        <v>-4</v>
      </c>
      <c r="AC56" s="22">
        <f t="shared" si="46"/>
        <v>1.0023980815347722</v>
      </c>
      <c r="AD56" s="22">
        <f t="shared" si="47"/>
        <v>-2.3980815347721821E-3</v>
      </c>
      <c r="AE56" s="23">
        <f t="shared" si="49"/>
        <v>0.66866028708133973</v>
      </c>
      <c r="AF56" s="23">
        <f t="shared" si="48"/>
        <v>0.32476076555023925</v>
      </c>
      <c r="AG56" s="23">
        <f t="shared" si="40"/>
        <v>1.1363636363636364E-2</v>
      </c>
      <c r="AH56" s="23">
        <f t="shared" si="41"/>
        <v>0</v>
      </c>
      <c r="AI56" s="23" t="e">
        <f>(#REF!)/$I56</f>
        <v>#REF!</v>
      </c>
      <c r="AJ56" s="23" t="e">
        <f>(#REF!)/$I56</f>
        <v>#REF!</v>
      </c>
      <c r="AK56" s="23" t="e">
        <f>(#REF!)/$I56</f>
        <v>#REF!</v>
      </c>
      <c r="AL56" s="23" t="e">
        <f>(#REF!)/$I56</f>
        <v>#REF!</v>
      </c>
      <c r="AM56" s="24" t="e">
        <f t="shared" si="17"/>
        <v>#REF!</v>
      </c>
    </row>
    <row r="57" spans="1:39" ht="19.5" customHeight="1">
      <c r="A57" s="742"/>
      <c r="B57" s="63">
        <f t="shared" si="34"/>
        <v>2008</v>
      </c>
      <c r="C57" s="8">
        <f>'홍성읍 과거급수현황'!B111</f>
        <v>0</v>
      </c>
      <c r="D57" s="8">
        <f>'홍성읍 과거급수현황'!C111</f>
        <v>0</v>
      </c>
      <c r="E57" s="7" t="e">
        <f t="shared" si="42"/>
        <v>#DIV/0!</v>
      </c>
      <c r="F57" s="8">
        <f>'홍성읍 과거급수현황'!F111</f>
        <v>0</v>
      </c>
      <c r="G57" s="6" t="e">
        <f t="shared" si="43"/>
        <v>#DIV/0!</v>
      </c>
      <c r="H57" s="19">
        <f t="shared" si="44"/>
        <v>0</v>
      </c>
      <c r="I57" s="19">
        <f t="shared" si="35"/>
        <v>1635</v>
      </c>
      <c r="J57" s="19">
        <f>'용도별 사용수량'!D111</f>
        <v>1118</v>
      </c>
      <c r="K57" s="19">
        <f>'용도별 사용수량'!E111</f>
        <v>16</v>
      </c>
      <c r="L57" s="63"/>
      <c r="M57" s="19">
        <f>'용도별 사용수량'!F111</f>
        <v>485</v>
      </c>
      <c r="N57" s="19">
        <f>'용도별 사용수량'!G111</f>
        <v>16</v>
      </c>
      <c r="O57" s="19">
        <f>'용도별 사용수량'!H111</f>
        <v>0</v>
      </c>
      <c r="P57" s="19">
        <f>'용도별 사용수량'!I111</f>
        <v>0</v>
      </c>
      <c r="Q57" s="18" t="e">
        <f t="shared" si="33"/>
        <v>#DIV/0!</v>
      </c>
      <c r="R57" s="19" t="e">
        <f t="shared" si="20"/>
        <v>#DIV/0!</v>
      </c>
      <c r="S57" s="19" t="e">
        <f t="shared" si="21"/>
        <v>#DIV/0!</v>
      </c>
      <c r="T57" s="19" t="e">
        <f t="shared" si="22"/>
        <v>#DIV/0!</v>
      </c>
      <c r="U57" s="19" t="e">
        <f t="shared" si="23"/>
        <v>#DIV/0!</v>
      </c>
      <c r="V57" s="19" t="e">
        <f t="shared" si="24"/>
        <v>#DIV/0!</v>
      </c>
      <c r="W57" s="19" t="e">
        <f t="shared" si="25"/>
        <v>#DIV/0!</v>
      </c>
      <c r="X57" s="20" t="e">
        <f t="shared" si="26"/>
        <v>#DIV/0!</v>
      </c>
      <c r="Y57" s="20" t="e">
        <f t="shared" si="27"/>
        <v>#DIV/0!</v>
      </c>
      <c r="Z57" s="19">
        <f t="shared" si="36"/>
        <v>0</v>
      </c>
      <c r="AA57" s="21">
        <f t="shared" si="37"/>
        <v>1635</v>
      </c>
      <c r="AB57" s="19">
        <f t="shared" si="45"/>
        <v>-1635</v>
      </c>
      <c r="AC57" s="22" t="e">
        <f t="shared" si="46"/>
        <v>#DIV/0!</v>
      </c>
      <c r="AD57" s="22" t="e">
        <f t="shared" si="47"/>
        <v>#DIV/0!</v>
      </c>
      <c r="AE57" s="23">
        <f t="shared" si="49"/>
        <v>0.6868501529051988</v>
      </c>
      <c r="AF57" s="23">
        <f t="shared" si="48"/>
        <v>0.30642201834862387</v>
      </c>
      <c r="AG57" s="23">
        <f t="shared" si="40"/>
        <v>9.7859327217125376E-3</v>
      </c>
      <c r="AH57" s="23">
        <f t="shared" si="41"/>
        <v>0</v>
      </c>
      <c r="AI57" s="23" t="e">
        <f>(#REF!)/$I57</f>
        <v>#REF!</v>
      </c>
      <c r="AJ57" s="23" t="e">
        <f>(#REF!)/$I57</f>
        <v>#REF!</v>
      </c>
      <c r="AK57" s="23" t="e">
        <f>(#REF!)/$I57</f>
        <v>#REF!</v>
      </c>
      <c r="AL57" s="23" t="e">
        <f>(#REF!)/$I57</f>
        <v>#REF!</v>
      </c>
      <c r="AM57" s="24" t="e">
        <f t="shared" si="17"/>
        <v>#REF!</v>
      </c>
    </row>
    <row r="58" spans="1:39" ht="19.5" customHeight="1">
      <c r="A58" s="742"/>
      <c r="B58" s="63">
        <f t="shared" si="34"/>
        <v>2009</v>
      </c>
      <c r="C58" s="8">
        <f>'홍성읍 과거급수현황'!B96</f>
        <v>0</v>
      </c>
      <c r="D58" s="8">
        <f>'홍성읍 과거급수현황'!C96</f>
        <v>0</v>
      </c>
      <c r="E58" s="7" t="e">
        <f t="shared" si="42"/>
        <v>#DIV/0!</v>
      </c>
      <c r="F58" s="8">
        <f>'홍성읍 과거급수현황'!F96</f>
        <v>0</v>
      </c>
      <c r="G58" s="6" t="e">
        <f t="shared" si="43"/>
        <v>#DIV/0!</v>
      </c>
      <c r="H58" s="19">
        <f t="shared" si="44"/>
        <v>0</v>
      </c>
      <c r="I58" s="19">
        <f t="shared" si="35"/>
        <v>1679</v>
      </c>
      <c r="J58" s="19">
        <f>'용도별 사용수량'!D96</f>
        <v>1123</v>
      </c>
      <c r="K58" s="19">
        <f>'용도별 사용수량'!E96</f>
        <v>521</v>
      </c>
      <c r="L58" s="63"/>
      <c r="M58" s="19">
        <f>'용도별 사용수량'!F96</f>
        <v>19</v>
      </c>
      <c r="N58" s="19">
        <f>'용도별 사용수량'!G96</f>
        <v>16</v>
      </c>
      <c r="O58" s="19">
        <f>'용도별 사용수량'!H96</f>
        <v>0</v>
      </c>
      <c r="P58" s="19">
        <f>'용도별 사용수량'!I96</f>
        <v>0</v>
      </c>
      <c r="Q58" s="18" t="e">
        <f t="shared" si="33"/>
        <v>#DIV/0!</v>
      </c>
      <c r="R58" s="19" t="e">
        <f t="shared" si="20"/>
        <v>#DIV/0!</v>
      </c>
      <c r="S58" s="19" t="e">
        <f t="shared" si="21"/>
        <v>#DIV/0!</v>
      </c>
      <c r="T58" s="19" t="e">
        <f t="shared" si="22"/>
        <v>#DIV/0!</v>
      </c>
      <c r="U58" s="19" t="e">
        <f t="shared" si="23"/>
        <v>#DIV/0!</v>
      </c>
      <c r="V58" s="19" t="e">
        <f t="shared" si="24"/>
        <v>#DIV/0!</v>
      </c>
      <c r="W58" s="19" t="e">
        <f t="shared" si="25"/>
        <v>#DIV/0!</v>
      </c>
      <c r="X58" s="20" t="e">
        <f t="shared" si="26"/>
        <v>#DIV/0!</v>
      </c>
      <c r="Y58" s="20" t="e">
        <f t="shared" si="27"/>
        <v>#DIV/0!</v>
      </c>
      <c r="Z58" s="19">
        <f t="shared" si="36"/>
        <v>0</v>
      </c>
      <c r="AA58" s="21">
        <f t="shared" si="37"/>
        <v>1679</v>
      </c>
      <c r="AB58" s="19">
        <f t="shared" si="45"/>
        <v>-1679</v>
      </c>
      <c r="AC58" s="22" t="e">
        <f t="shared" si="46"/>
        <v>#DIV/0!</v>
      </c>
      <c r="AD58" s="22" t="e">
        <f t="shared" si="47"/>
        <v>#DIV/0!</v>
      </c>
      <c r="AE58" s="23">
        <f t="shared" si="49"/>
        <v>0.68016676593210246</v>
      </c>
      <c r="AF58" s="23">
        <f t="shared" si="48"/>
        <v>0.3216200119118523</v>
      </c>
      <c r="AG58" s="23">
        <f t="shared" si="40"/>
        <v>9.529481834425254E-3</v>
      </c>
      <c r="AH58" s="23">
        <f t="shared" si="41"/>
        <v>0</v>
      </c>
      <c r="AI58" s="23" t="e">
        <f>(#REF!)/$I58</f>
        <v>#REF!</v>
      </c>
      <c r="AJ58" s="23" t="e">
        <f>(#REF!)/$I58</f>
        <v>#REF!</v>
      </c>
      <c r="AK58" s="23" t="e">
        <f>(#REF!)/$I58</f>
        <v>#REF!</v>
      </c>
      <c r="AL58" s="23" t="e">
        <f>(#REF!)/$I58</f>
        <v>#REF!</v>
      </c>
      <c r="AM58" s="24" t="e">
        <f t="shared" si="17"/>
        <v>#REF!</v>
      </c>
    </row>
    <row r="59" spans="1:39" ht="19.5" customHeight="1">
      <c r="A59" s="742"/>
      <c r="B59" s="63">
        <f t="shared" si="34"/>
        <v>2010</v>
      </c>
      <c r="C59" s="8">
        <f>'홍성읍 과거급수현황'!B81</f>
        <v>0</v>
      </c>
      <c r="D59" s="8">
        <f>'홍성읍 과거급수현황'!C81</f>
        <v>0</v>
      </c>
      <c r="E59" s="7" t="e">
        <f t="shared" si="42"/>
        <v>#DIV/0!</v>
      </c>
      <c r="F59" s="8">
        <f>'홍성읍 과거급수현황'!F81</f>
        <v>0</v>
      </c>
      <c r="G59" s="6" t="e">
        <f t="shared" si="43"/>
        <v>#DIV/0!</v>
      </c>
      <c r="H59" s="19">
        <f t="shared" si="44"/>
        <v>0</v>
      </c>
      <c r="I59" s="19">
        <f t="shared" si="35"/>
        <v>1753</v>
      </c>
      <c r="J59" s="19">
        <f>'용도별 사용수량'!D81</f>
        <v>1142</v>
      </c>
      <c r="K59" s="19">
        <f>'용도별 사용수량'!E81</f>
        <v>600</v>
      </c>
      <c r="L59" s="63"/>
      <c r="M59" s="19">
        <f>'용도별 사용수량'!F81</f>
        <v>0</v>
      </c>
      <c r="N59" s="19">
        <f>'용도별 사용수량'!G81</f>
        <v>11</v>
      </c>
      <c r="O59" s="19">
        <f>'용도별 사용수량'!H81</f>
        <v>0</v>
      </c>
      <c r="P59" s="19">
        <f>'용도별 사용수량'!I81</f>
        <v>0</v>
      </c>
      <c r="Q59" s="18" t="e">
        <f t="shared" si="33"/>
        <v>#DIV/0!</v>
      </c>
      <c r="R59" s="19" t="e">
        <f t="shared" si="20"/>
        <v>#DIV/0!</v>
      </c>
      <c r="S59" s="19" t="e">
        <f t="shared" si="21"/>
        <v>#DIV/0!</v>
      </c>
      <c r="T59" s="19" t="e">
        <f t="shared" si="22"/>
        <v>#DIV/0!</v>
      </c>
      <c r="U59" s="19" t="e">
        <f t="shared" si="23"/>
        <v>#DIV/0!</v>
      </c>
      <c r="V59" s="19" t="e">
        <f t="shared" si="24"/>
        <v>#DIV/0!</v>
      </c>
      <c r="W59" s="19" t="e">
        <f t="shared" si="25"/>
        <v>#DIV/0!</v>
      </c>
      <c r="X59" s="20" t="e">
        <f t="shared" si="26"/>
        <v>#DIV/0!</v>
      </c>
      <c r="Y59" s="20" t="e">
        <f t="shared" si="27"/>
        <v>#DIV/0!</v>
      </c>
      <c r="Z59" s="19">
        <f t="shared" si="36"/>
        <v>0</v>
      </c>
      <c r="AA59" s="21">
        <f t="shared" si="37"/>
        <v>1753</v>
      </c>
      <c r="AB59" s="19">
        <f t="shared" si="45"/>
        <v>-1753</v>
      </c>
      <c r="AC59" s="22" t="e">
        <f t="shared" si="46"/>
        <v>#DIV/0!</v>
      </c>
      <c r="AD59" s="22" t="e">
        <f t="shared" si="47"/>
        <v>#DIV/0!</v>
      </c>
      <c r="AE59" s="23">
        <f t="shared" si="49"/>
        <v>0.55790074158585279</v>
      </c>
      <c r="AF59" s="23">
        <f t="shared" si="48"/>
        <v>0.34227039361095263</v>
      </c>
      <c r="AG59" s="23">
        <f t="shared" si="40"/>
        <v>6.2749572162007989E-3</v>
      </c>
      <c r="AH59" s="23">
        <f t="shared" si="41"/>
        <v>0</v>
      </c>
      <c r="AI59" s="23" t="e">
        <f>(#REF!)/$I59</f>
        <v>#REF!</v>
      </c>
      <c r="AJ59" s="23" t="e">
        <f>(#REF!)/$I59</f>
        <v>#REF!</v>
      </c>
      <c r="AK59" s="23" t="e">
        <f>(#REF!)/$I59</f>
        <v>#REF!</v>
      </c>
      <c r="AL59" s="23" t="e">
        <f>(#REF!)/$I59</f>
        <v>#REF!</v>
      </c>
      <c r="AM59" s="24" t="e">
        <f t="shared" si="17"/>
        <v>#REF!</v>
      </c>
    </row>
    <row r="60" spans="1:39" ht="19.5" customHeight="1">
      <c r="A60" s="742"/>
      <c r="B60" s="63">
        <f t="shared" si="34"/>
        <v>2011</v>
      </c>
      <c r="C60" s="8">
        <f>'홍성읍 과거급수현황'!B66</f>
        <v>0</v>
      </c>
      <c r="D60" s="8">
        <f>'홍성읍 과거급수현황'!C66</f>
        <v>0</v>
      </c>
      <c r="E60" s="7" t="e">
        <f t="shared" si="42"/>
        <v>#DIV/0!</v>
      </c>
      <c r="F60" s="8">
        <f>'홍성읍 과거급수현황'!F66</f>
        <v>0</v>
      </c>
      <c r="G60" s="6" t="e">
        <f t="shared" si="43"/>
        <v>#DIV/0!</v>
      </c>
      <c r="H60" s="19">
        <f t="shared" si="44"/>
        <v>0</v>
      </c>
      <c r="I60" s="19">
        <f t="shared" si="35"/>
        <v>1953</v>
      </c>
      <c r="J60" s="19">
        <f>'용도별 사용수량'!D66</f>
        <v>978</v>
      </c>
      <c r="K60" s="19">
        <f>'용도별 사용수량'!E66</f>
        <v>967</v>
      </c>
      <c r="L60" s="63"/>
      <c r="M60" s="19">
        <f>'용도별 사용수량'!F66</f>
        <v>0</v>
      </c>
      <c r="N60" s="19">
        <f>'용도별 사용수량'!G66</f>
        <v>8</v>
      </c>
      <c r="O60" s="19">
        <f>'용도별 사용수량'!H66</f>
        <v>0</v>
      </c>
      <c r="P60" s="19">
        <f>'용도별 사용수량'!I66</f>
        <v>0</v>
      </c>
      <c r="Q60" s="18" t="e">
        <f t="shared" si="33"/>
        <v>#DIV/0!</v>
      </c>
      <c r="R60" s="19" t="e">
        <f t="shared" si="20"/>
        <v>#DIV/0!</v>
      </c>
      <c r="S60" s="19" t="e">
        <f t="shared" si="21"/>
        <v>#DIV/0!</v>
      </c>
      <c r="T60" s="19" t="e">
        <f t="shared" si="22"/>
        <v>#DIV/0!</v>
      </c>
      <c r="U60" s="19" t="e">
        <f t="shared" si="23"/>
        <v>#DIV/0!</v>
      </c>
      <c r="V60" s="19" t="e">
        <f t="shared" si="24"/>
        <v>#DIV/0!</v>
      </c>
      <c r="W60" s="19" t="e">
        <f t="shared" si="25"/>
        <v>#DIV/0!</v>
      </c>
      <c r="X60" s="20" t="e">
        <f t="shared" si="26"/>
        <v>#DIV/0!</v>
      </c>
      <c r="Y60" s="20" t="e">
        <f t="shared" si="27"/>
        <v>#DIV/0!</v>
      </c>
      <c r="Z60" s="19">
        <f t="shared" si="36"/>
        <v>0</v>
      </c>
      <c r="AA60" s="21">
        <f t="shared" si="37"/>
        <v>1953</v>
      </c>
      <c r="AB60" s="19">
        <f t="shared" si="45"/>
        <v>-1953</v>
      </c>
      <c r="AC60" s="22" t="e">
        <f t="shared" si="46"/>
        <v>#DIV/0!</v>
      </c>
      <c r="AD60" s="22" t="e">
        <f t="shared" si="47"/>
        <v>#DIV/0!</v>
      </c>
      <c r="AE60" s="23">
        <f t="shared" si="49"/>
        <v>0.7588325652841782</v>
      </c>
      <c r="AF60" s="23">
        <f t="shared" si="48"/>
        <v>0.49513568868407576</v>
      </c>
      <c r="AG60" s="23">
        <f t="shared" si="40"/>
        <v>4.0962621607782898E-3</v>
      </c>
      <c r="AH60" s="23">
        <f t="shared" si="41"/>
        <v>0</v>
      </c>
      <c r="AI60" s="23" t="e">
        <f>(#REF!)/$I60</f>
        <v>#REF!</v>
      </c>
      <c r="AJ60" s="23" t="e">
        <f>(#REF!)/$I60</f>
        <v>#REF!</v>
      </c>
      <c r="AK60" s="23" t="e">
        <f>(#REF!)/$I60</f>
        <v>#REF!</v>
      </c>
      <c r="AL60" s="23" t="e">
        <f>(#REF!)/$I60</f>
        <v>#REF!</v>
      </c>
      <c r="AM60" s="24" t="e">
        <f t="shared" si="17"/>
        <v>#REF!</v>
      </c>
    </row>
    <row r="61" spans="1:39" ht="19.5" customHeight="1">
      <c r="A61" s="742"/>
      <c r="B61" s="63">
        <f t="shared" si="34"/>
        <v>2012</v>
      </c>
      <c r="C61" s="8">
        <f>'홍성읍 과거급수현황'!B51</f>
        <v>0</v>
      </c>
      <c r="D61" s="8">
        <f>'홍성읍 과거급수현황'!C51</f>
        <v>0</v>
      </c>
      <c r="E61" s="7" t="e">
        <f t="shared" si="42"/>
        <v>#DIV/0!</v>
      </c>
      <c r="F61" s="8">
        <f>'홍성읍 과거급수현황'!F51</f>
        <v>0</v>
      </c>
      <c r="G61" s="6" t="e">
        <f t="shared" si="43"/>
        <v>#DIV/0!</v>
      </c>
      <c r="H61" s="19">
        <f t="shared" si="44"/>
        <v>0</v>
      </c>
      <c r="I61" s="19">
        <f t="shared" si="35"/>
        <v>2275</v>
      </c>
      <c r="J61" s="19">
        <f>'용도별 사용수량'!D51</f>
        <v>1482</v>
      </c>
      <c r="K61" s="19">
        <f>'용도별 사용수량'!E51</f>
        <v>783</v>
      </c>
      <c r="L61" s="63"/>
      <c r="M61" s="19">
        <f>'용도별 사용수량'!F51</f>
        <v>0</v>
      </c>
      <c r="N61" s="19">
        <f>'용도별 사용수량'!G51</f>
        <v>10</v>
      </c>
      <c r="O61" s="19">
        <f>'용도별 사용수량'!H51</f>
        <v>0</v>
      </c>
      <c r="P61" s="19">
        <f>'용도별 사용수량'!I51</f>
        <v>0</v>
      </c>
      <c r="Q61" s="18" t="e">
        <f t="shared" si="33"/>
        <v>#DIV/0!</v>
      </c>
      <c r="R61" s="19" t="e">
        <f t="shared" si="20"/>
        <v>#DIV/0!</v>
      </c>
      <c r="S61" s="19" t="e">
        <f t="shared" si="21"/>
        <v>#DIV/0!</v>
      </c>
      <c r="T61" s="19" t="e">
        <f t="shared" si="22"/>
        <v>#DIV/0!</v>
      </c>
      <c r="U61" s="19" t="e">
        <f t="shared" si="23"/>
        <v>#DIV/0!</v>
      </c>
      <c r="V61" s="19" t="e">
        <f t="shared" si="24"/>
        <v>#DIV/0!</v>
      </c>
      <c r="W61" s="19" t="e">
        <f t="shared" si="25"/>
        <v>#DIV/0!</v>
      </c>
      <c r="X61" s="20" t="e">
        <f t="shared" si="26"/>
        <v>#DIV/0!</v>
      </c>
      <c r="Y61" s="20" t="e">
        <f t="shared" si="27"/>
        <v>#DIV/0!</v>
      </c>
      <c r="Z61" s="19">
        <f t="shared" si="36"/>
        <v>0</v>
      </c>
      <c r="AA61" s="21">
        <f t="shared" si="37"/>
        <v>2275</v>
      </c>
      <c r="AB61" s="19">
        <f t="shared" si="45"/>
        <v>-2275</v>
      </c>
      <c r="AC61" s="22" t="e">
        <f t="shared" si="46"/>
        <v>#DIV/0!</v>
      </c>
      <c r="AD61" s="22" t="e">
        <f t="shared" si="47"/>
        <v>#DIV/0!</v>
      </c>
      <c r="AE61" s="23">
        <f t="shared" si="49"/>
        <v>0.75868131868131872</v>
      </c>
      <c r="AF61" s="23">
        <f t="shared" si="48"/>
        <v>0.34417582417582415</v>
      </c>
      <c r="AG61" s="23">
        <f t="shared" si="40"/>
        <v>4.3956043956043956E-3</v>
      </c>
      <c r="AH61" s="23">
        <f t="shared" si="41"/>
        <v>0</v>
      </c>
      <c r="AI61" s="23" t="e">
        <f>(#REF!)/$I61</f>
        <v>#REF!</v>
      </c>
      <c r="AJ61" s="23" t="e">
        <f>(#REF!)/$I61</f>
        <v>#REF!</v>
      </c>
      <c r="AK61" s="23" t="e">
        <f>(#REF!)/$I61</f>
        <v>#REF!</v>
      </c>
      <c r="AL61" s="23" t="e">
        <f>(#REF!)/$I61</f>
        <v>#REF!</v>
      </c>
      <c r="AM61" s="24" t="e">
        <f t="shared" si="17"/>
        <v>#REF!</v>
      </c>
    </row>
    <row r="62" spans="1:39" ht="19.5" customHeight="1">
      <c r="A62" s="742"/>
      <c r="B62" s="63">
        <f t="shared" si="34"/>
        <v>2013</v>
      </c>
      <c r="C62" s="8">
        <f>'홍성읍 과거급수현황'!B36</f>
        <v>0</v>
      </c>
      <c r="D62" s="8">
        <f>'홍성읍 과거급수현황'!C36</f>
        <v>0</v>
      </c>
      <c r="E62" s="7" t="e">
        <f t="shared" si="42"/>
        <v>#DIV/0!</v>
      </c>
      <c r="F62" s="8">
        <f>'홍성읍 과거급수현황'!F36</f>
        <v>0</v>
      </c>
      <c r="G62" s="6" t="e">
        <f t="shared" si="43"/>
        <v>#DIV/0!</v>
      </c>
      <c r="H62" s="19">
        <f t="shared" si="44"/>
        <v>0</v>
      </c>
      <c r="I62" s="19">
        <f t="shared" si="35"/>
        <v>2578</v>
      </c>
      <c r="J62" s="19">
        <f>'용도별 사용수량'!D36</f>
        <v>1726</v>
      </c>
      <c r="K62" s="19">
        <f>'용도별 사용수량'!E36</f>
        <v>833</v>
      </c>
      <c r="L62" s="63"/>
      <c r="M62" s="19">
        <f>'용도별 사용수량'!F36</f>
        <v>0</v>
      </c>
      <c r="N62" s="19">
        <f>'용도별 사용수량'!G36</f>
        <v>19</v>
      </c>
      <c r="O62" s="19">
        <f>'용도별 사용수량'!H36</f>
        <v>0</v>
      </c>
      <c r="P62" s="19">
        <f>'용도별 사용수량'!I36</f>
        <v>0</v>
      </c>
      <c r="Q62" s="18" t="e">
        <f t="shared" si="33"/>
        <v>#DIV/0!</v>
      </c>
      <c r="R62" s="19" t="e">
        <f t="shared" si="20"/>
        <v>#DIV/0!</v>
      </c>
      <c r="S62" s="19" t="e">
        <f t="shared" si="21"/>
        <v>#DIV/0!</v>
      </c>
      <c r="T62" s="19" t="e">
        <f t="shared" si="22"/>
        <v>#DIV/0!</v>
      </c>
      <c r="U62" s="19" t="e">
        <f t="shared" si="23"/>
        <v>#DIV/0!</v>
      </c>
      <c r="V62" s="19" t="e">
        <f t="shared" si="24"/>
        <v>#DIV/0!</v>
      </c>
      <c r="W62" s="19" t="e">
        <f t="shared" si="25"/>
        <v>#DIV/0!</v>
      </c>
      <c r="X62" s="20" t="e">
        <f t="shared" si="26"/>
        <v>#DIV/0!</v>
      </c>
      <c r="Y62" s="20" t="e">
        <f t="shared" si="27"/>
        <v>#DIV/0!</v>
      </c>
      <c r="Z62" s="19">
        <f t="shared" si="36"/>
        <v>0</v>
      </c>
      <c r="AA62" s="21">
        <f t="shared" si="37"/>
        <v>2578</v>
      </c>
      <c r="AB62" s="19">
        <f t="shared" si="45"/>
        <v>-2578</v>
      </c>
      <c r="AC62" s="22" t="e">
        <f t="shared" si="46"/>
        <v>#DIV/0!</v>
      </c>
      <c r="AD62" s="22" t="e">
        <f t="shared" si="47"/>
        <v>#DIV/0!</v>
      </c>
      <c r="AE62" s="23">
        <f t="shared" si="49"/>
        <v>0.65438324282389448</v>
      </c>
      <c r="AF62" s="23">
        <f t="shared" si="48"/>
        <v>0.32311869666408066</v>
      </c>
      <c r="AG62" s="23">
        <f t="shared" si="40"/>
        <v>7.3700543056633046E-3</v>
      </c>
      <c r="AH62" s="23">
        <f t="shared" si="41"/>
        <v>0</v>
      </c>
      <c r="AI62" s="23" t="e">
        <f>(#REF!)/$I62</f>
        <v>#REF!</v>
      </c>
      <c r="AJ62" s="23" t="e">
        <f>(#REF!)/$I62</f>
        <v>#REF!</v>
      </c>
      <c r="AK62" s="23" t="e">
        <f>(#REF!)/$I62</f>
        <v>#REF!</v>
      </c>
      <c r="AL62" s="23" t="e">
        <f>(#REF!)/$I62</f>
        <v>#REF!</v>
      </c>
      <c r="AM62" s="24" t="e">
        <f t="shared" si="17"/>
        <v>#REF!</v>
      </c>
    </row>
    <row r="63" spans="1:39" ht="19.5" customHeight="1">
      <c r="A63" s="742"/>
      <c r="B63" s="63">
        <f t="shared" si="34"/>
        <v>2014</v>
      </c>
      <c r="C63" s="8">
        <f>'홍성읍 과거급수현황'!B21</f>
        <v>0</v>
      </c>
      <c r="D63" s="8">
        <f>'홍성읍 과거급수현황'!C21</f>
        <v>0</v>
      </c>
      <c r="E63" s="7" t="e">
        <f t="shared" si="42"/>
        <v>#DIV/0!</v>
      </c>
      <c r="F63" s="8">
        <f>'홍성읍 과거급수현황'!F21</f>
        <v>0</v>
      </c>
      <c r="G63" s="6" t="e">
        <f t="shared" si="43"/>
        <v>#DIV/0!</v>
      </c>
      <c r="H63" s="19">
        <f t="shared" si="44"/>
        <v>0</v>
      </c>
      <c r="I63" s="19">
        <f t="shared" si="35"/>
        <v>2451</v>
      </c>
      <c r="J63" s="19">
        <f>'용도별 사용수량'!D21</f>
        <v>1687</v>
      </c>
      <c r="K63" s="19">
        <f>'용도별 사용수량'!E21</f>
        <v>747</v>
      </c>
      <c r="L63" s="63"/>
      <c r="M63" s="19">
        <f>'용도별 사용수량'!F21</f>
        <v>0</v>
      </c>
      <c r="N63" s="19">
        <f>'용도별 사용수량'!G21</f>
        <v>17</v>
      </c>
      <c r="O63" s="19">
        <f>'용도별 사용수량'!H21</f>
        <v>0</v>
      </c>
      <c r="P63" s="19">
        <f>'용도별 사용수량'!I21</f>
        <v>0</v>
      </c>
      <c r="Q63" s="18" t="e">
        <f t="shared" si="33"/>
        <v>#DIV/0!</v>
      </c>
      <c r="R63" s="19" t="e">
        <f t="shared" si="20"/>
        <v>#DIV/0!</v>
      </c>
      <c r="S63" s="19" t="e">
        <f t="shared" si="21"/>
        <v>#DIV/0!</v>
      </c>
      <c r="T63" s="19" t="e">
        <f t="shared" si="22"/>
        <v>#DIV/0!</v>
      </c>
      <c r="U63" s="19" t="e">
        <f t="shared" si="23"/>
        <v>#DIV/0!</v>
      </c>
      <c r="V63" s="19" t="e">
        <f t="shared" si="24"/>
        <v>#DIV/0!</v>
      </c>
      <c r="W63" s="19" t="e">
        <f t="shared" si="25"/>
        <v>#DIV/0!</v>
      </c>
      <c r="X63" s="20" t="e">
        <f t="shared" si="26"/>
        <v>#DIV/0!</v>
      </c>
      <c r="Y63" s="20" t="e">
        <f t="shared" si="27"/>
        <v>#DIV/0!</v>
      </c>
      <c r="Z63" s="19">
        <f t="shared" si="36"/>
        <v>0</v>
      </c>
      <c r="AA63" s="21">
        <f t="shared" si="37"/>
        <v>2451</v>
      </c>
      <c r="AB63" s="19">
        <f t="shared" si="45"/>
        <v>-2451</v>
      </c>
      <c r="AC63" s="22" t="e">
        <f t="shared" si="46"/>
        <v>#DIV/0!</v>
      </c>
      <c r="AD63" s="22" t="e">
        <f t="shared" si="47"/>
        <v>#DIV/0!</v>
      </c>
      <c r="AE63" s="23">
        <f t="shared" si="49"/>
        <v>0</v>
      </c>
      <c r="AF63" s="23">
        <f t="shared" si="48"/>
        <v>0.3047735618115055</v>
      </c>
      <c r="AG63" s="23">
        <f t="shared" si="40"/>
        <v>6.9359445124439001E-3</v>
      </c>
      <c r="AH63" s="23">
        <f t="shared" si="41"/>
        <v>0</v>
      </c>
      <c r="AI63" s="23" t="e">
        <f>(#REF!)/$I63</f>
        <v>#REF!</v>
      </c>
      <c r="AJ63" s="23" t="e">
        <f>(#REF!)/$I63</f>
        <v>#REF!</v>
      </c>
      <c r="AK63" s="23" t="e">
        <f>(#REF!)/$I63</f>
        <v>#REF!</v>
      </c>
      <c r="AL63" s="23" t="e">
        <f>(#REF!)/$I63</f>
        <v>#REF!</v>
      </c>
      <c r="AM63" s="24" t="e">
        <f t="shared" si="17"/>
        <v>#REF!</v>
      </c>
    </row>
    <row r="64" spans="1:39" ht="19.5" customHeight="1" thickBot="1">
      <c r="A64" s="743"/>
      <c r="B64" s="63">
        <f t="shared" si="34"/>
        <v>2015</v>
      </c>
      <c r="C64" s="8">
        <f>'홍성읍 과거급수현황'!B6</f>
        <v>0</v>
      </c>
      <c r="D64" s="8">
        <f>'홍성읍 과거급수현황'!C6</f>
        <v>0</v>
      </c>
      <c r="E64" s="7" t="e">
        <f t="shared" si="42"/>
        <v>#DIV/0!</v>
      </c>
      <c r="F64" s="8">
        <f>'홍성읍 과거급수현황'!F6</f>
        <v>0</v>
      </c>
      <c r="G64" s="6" t="e">
        <f t="shared" si="43"/>
        <v>#DIV/0!</v>
      </c>
      <c r="H64" s="19">
        <f t="shared" si="44"/>
        <v>0</v>
      </c>
      <c r="I64" s="64">
        <f>SUM(J64:P64)</f>
        <v>0</v>
      </c>
      <c r="J64" s="64"/>
      <c r="K64" s="64"/>
      <c r="L64" s="104"/>
      <c r="M64" s="64"/>
      <c r="N64" s="64"/>
      <c r="O64" s="19"/>
      <c r="P64" s="19"/>
      <c r="Q64" s="18" t="e">
        <f t="shared" si="33"/>
        <v>#DIV/0!</v>
      </c>
      <c r="R64" s="19" t="e">
        <f t="shared" si="20"/>
        <v>#DIV/0!</v>
      </c>
      <c r="S64" s="19" t="e">
        <f t="shared" si="21"/>
        <v>#DIV/0!</v>
      </c>
      <c r="T64" s="19" t="e">
        <f t="shared" si="22"/>
        <v>#DIV/0!</v>
      </c>
      <c r="U64" s="19" t="e">
        <f t="shared" si="23"/>
        <v>#DIV/0!</v>
      </c>
      <c r="V64" s="19" t="e">
        <f t="shared" si="24"/>
        <v>#DIV/0!</v>
      </c>
      <c r="W64" s="19" t="e">
        <f t="shared" si="25"/>
        <v>#DIV/0!</v>
      </c>
      <c r="X64" s="20" t="e">
        <f t="shared" si="26"/>
        <v>#DIV/0!</v>
      </c>
      <c r="Y64" s="20" t="e">
        <f t="shared" si="27"/>
        <v>#DIV/0!</v>
      </c>
      <c r="Z64" s="19">
        <f t="shared" si="36"/>
        <v>0</v>
      </c>
      <c r="AA64" s="21">
        <f t="shared" si="37"/>
        <v>0</v>
      </c>
      <c r="AB64" s="19">
        <f t="shared" si="45"/>
        <v>0</v>
      </c>
      <c r="AC64" s="22" t="e">
        <f t="shared" si="46"/>
        <v>#DIV/0!</v>
      </c>
      <c r="AD64" s="22" t="e">
        <f t="shared" si="47"/>
        <v>#DIV/0!</v>
      </c>
      <c r="AE64" s="23" t="e">
        <f>#REF!/$I64</f>
        <v>#REF!</v>
      </c>
      <c r="AF64" s="23" t="e">
        <f>(K64+L64)/$I64</f>
        <v>#DIV/0!</v>
      </c>
      <c r="AG64" s="23" t="e">
        <f t="shared" si="40"/>
        <v>#DIV/0!</v>
      </c>
      <c r="AH64" s="23" t="e">
        <f t="shared" si="41"/>
        <v>#DIV/0!</v>
      </c>
      <c r="AI64" s="23" t="e">
        <f>(#REF!)/$I64</f>
        <v>#REF!</v>
      </c>
      <c r="AJ64" s="23" t="e">
        <f>(#REF!)/$I64</f>
        <v>#REF!</v>
      </c>
      <c r="AK64" s="23" t="e">
        <f>(#REF!)/$I64</f>
        <v>#REF!</v>
      </c>
      <c r="AL64" s="23" t="e">
        <f>(#REF!)/$I64</f>
        <v>#REF!</v>
      </c>
      <c r="AM64" s="24" t="e">
        <f t="shared" si="17"/>
        <v>#REF!</v>
      </c>
    </row>
    <row r="65" spans="1:39" s="2" customFormat="1" ht="19.5" customHeight="1">
      <c r="A65" s="741" t="s">
        <v>81</v>
      </c>
      <c r="B65" s="5">
        <f t="shared" si="34"/>
        <v>1996</v>
      </c>
      <c r="C65" s="105">
        <f>'홍성읍 과거급수현황'!B292</f>
        <v>6315</v>
      </c>
      <c r="D65" s="105">
        <f>'홍성읍 과거급수현황'!C292</f>
        <v>0</v>
      </c>
      <c r="E65" s="7">
        <f t="shared" si="42"/>
        <v>0</v>
      </c>
      <c r="F65" s="105">
        <f>'홍성읍 과거급수현황'!F292</f>
        <v>0</v>
      </c>
      <c r="G65" s="6" t="e">
        <f t="shared" si="43"/>
        <v>#DIV/0!</v>
      </c>
      <c r="H65" s="19">
        <f t="shared" si="44"/>
        <v>0</v>
      </c>
      <c r="I65" s="19">
        <f t="shared" si="35"/>
        <v>0</v>
      </c>
      <c r="J65" s="19">
        <f>'용도별 사용수량'!D291</f>
        <v>0</v>
      </c>
      <c r="K65" s="19">
        <f>'용도별 사용수량'!E291</f>
        <v>0</v>
      </c>
      <c r="L65" s="63"/>
      <c r="M65" s="19">
        <f>'용도별 사용수량'!F291</f>
        <v>0</v>
      </c>
      <c r="N65" s="19">
        <f>'용도별 사용수량'!G291</f>
        <v>0</v>
      </c>
      <c r="O65" s="19">
        <f>'용도별 사용수량'!H291</f>
        <v>0</v>
      </c>
      <c r="P65" s="19">
        <f>'용도별 사용수량'!I291</f>
        <v>0</v>
      </c>
      <c r="Q65" s="18" t="e">
        <f t="shared" si="33"/>
        <v>#DIV/0!</v>
      </c>
      <c r="R65" s="19" t="e">
        <f t="shared" si="20"/>
        <v>#DIV/0!</v>
      </c>
      <c r="S65" s="19" t="e">
        <f t="shared" si="21"/>
        <v>#DIV/0!</v>
      </c>
      <c r="T65" s="19" t="e">
        <f t="shared" si="22"/>
        <v>#DIV/0!</v>
      </c>
      <c r="U65" s="19" t="e">
        <f t="shared" si="23"/>
        <v>#DIV/0!</v>
      </c>
      <c r="V65" s="19" t="e">
        <f t="shared" si="24"/>
        <v>#DIV/0!</v>
      </c>
      <c r="W65" s="19" t="e">
        <f t="shared" si="25"/>
        <v>#DIV/0!</v>
      </c>
      <c r="X65" s="20" t="e">
        <f t="shared" si="26"/>
        <v>#DIV/0!</v>
      </c>
      <c r="Y65" s="20" t="e">
        <f t="shared" si="27"/>
        <v>#DIV/0!</v>
      </c>
      <c r="Z65" s="19">
        <f t="shared" si="36"/>
        <v>0</v>
      </c>
      <c r="AA65" s="21">
        <f t="shared" si="37"/>
        <v>0</v>
      </c>
      <c r="AB65" s="19">
        <f t="shared" si="45"/>
        <v>0</v>
      </c>
      <c r="AC65" s="22"/>
      <c r="AD65" s="22"/>
      <c r="AE65" s="23"/>
      <c r="AF65" s="23"/>
      <c r="AG65" s="23"/>
      <c r="AH65" s="23"/>
      <c r="AI65" s="23"/>
      <c r="AJ65" s="23"/>
      <c r="AK65" s="23"/>
      <c r="AL65" s="23"/>
      <c r="AM65" s="24"/>
    </row>
    <row r="66" spans="1:39" s="3" customFormat="1" ht="19.5" customHeight="1">
      <c r="A66" s="742"/>
      <c r="B66" s="5">
        <f t="shared" si="34"/>
        <v>1997</v>
      </c>
      <c r="C66" s="105">
        <f>'홍성읍 과거급수현황'!B277</f>
        <v>6011</v>
      </c>
      <c r="D66" s="105">
        <f>'홍성읍 과거급수현황'!C277</f>
        <v>0</v>
      </c>
      <c r="E66" s="7">
        <f t="shared" si="42"/>
        <v>0</v>
      </c>
      <c r="F66" s="105">
        <f>'홍성읍 과거급수현황'!F277</f>
        <v>0</v>
      </c>
      <c r="G66" s="6" t="e">
        <f t="shared" si="43"/>
        <v>#DIV/0!</v>
      </c>
      <c r="H66" s="19">
        <f t="shared" si="44"/>
        <v>0</v>
      </c>
      <c r="I66" s="19">
        <f t="shared" si="35"/>
        <v>0</v>
      </c>
      <c r="J66" s="19">
        <f>'용도별 사용수량'!D276</f>
        <v>0</v>
      </c>
      <c r="K66" s="19">
        <f>'용도별 사용수량'!E276</f>
        <v>0</v>
      </c>
      <c r="L66" s="63"/>
      <c r="M66" s="19">
        <f>'용도별 사용수량'!F276</f>
        <v>0</v>
      </c>
      <c r="N66" s="19">
        <f>'용도별 사용수량'!G276</f>
        <v>0</v>
      </c>
      <c r="O66" s="19">
        <f>'용도별 사용수량'!H276</f>
        <v>0</v>
      </c>
      <c r="P66" s="19">
        <f>'용도별 사용수량'!I276</f>
        <v>0</v>
      </c>
      <c r="Q66" s="18" t="e">
        <f t="shared" si="33"/>
        <v>#DIV/0!</v>
      </c>
      <c r="R66" s="19" t="e">
        <f t="shared" si="20"/>
        <v>#DIV/0!</v>
      </c>
      <c r="S66" s="19" t="e">
        <f t="shared" si="21"/>
        <v>#DIV/0!</v>
      </c>
      <c r="T66" s="19" t="e">
        <f t="shared" si="22"/>
        <v>#DIV/0!</v>
      </c>
      <c r="U66" s="19" t="e">
        <f t="shared" si="23"/>
        <v>#DIV/0!</v>
      </c>
      <c r="V66" s="19" t="e">
        <f t="shared" si="24"/>
        <v>#DIV/0!</v>
      </c>
      <c r="W66" s="19" t="e">
        <f t="shared" si="25"/>
        <v>#DIV/0!</v>
      </c>
      <c r="X66" s="20" t="e">
        <f t="shared" si="26"/>
        <v>#DIV/0!</v>
      </c>
      <c r="Y66" s="20" t="e">
        <f t="shared" si="27"/>
        <v>#DIV/0!</v>
      </c>
      <c r="Z66" s="19">
        <f t="shared" si="36"/>
        <v>0</v>
      </c>
      <c r="AA66" s="21">
        <f t="shared" si="37"/>
        <v>0</v>
      </c>
      <c r="AB66" s="19">
        <f t="shared" si="45"/>
        <v>0</v>
      </c>
      <c r="AC66" s="22"/>
      <c r="AD66" s="22"/>
      <c r="AE66" s="23"/>
      <c r="AF66" s="23"/>
      <c r="AG66" s="23"/>
      <c r="AH66" s="23"/>
      <c r="AI66" s="23"/>
      <c r="AJ66" s="23"/>
      <c r="AK66" s="23"/>
      <c r="AL66" s="23"/>
      <c r="AM66" s="24"/>
    </row>
    <row r="67" spans="1:39" s="3" customFormat="1" ht="19.5" customHeight="1">
      <c r="A67" s="742"/>
      <c r="B67" s="5">
        <f t="shared" si="34"/>
        <v>1998</v>
      </c>
      <c r="C67" s="105">
        <f>'홍성읍 과거급수현황'!B262</f>
        <v>6343</v>
      </c>
      <c r="D67" s="105">
        <f>'홍성읍 과거급수현황'!C262</f>
        <v>0</v>
      </c>
      <c r="E67" s="7">
        <f t="shared" si="42"/>
        <v>0</v>
      </c>
      <c r="F67" s="105">
        <f>'홍성읍 과거급수현황'!F262</f>
        <v>0</v>
      </c>
      <c r="G67" s="6" t="e">
        <f t="shared" si="43"/>
        <v>#DIV/0!</v>
      </c>
      <c r="H67" s="19">
        <f t="shared" si="44"/>
        <v>0</v>
      </c>
      <c r="I67" s="19">
        <f t="shared" si="35"/>
        <v>0</v>
      </c>
      <c r="J67" s="19">
        <f>'용도별 사용수량'!D261</f>
        <v>0</v>
      </c>
      <c r="K67" s="19">
        <f>'용도별 사용수량'!E261</f>
        <v>0</v>
      </c>
      <c r="L67" s="63"/>
      <c r="M67" s="19">
        <f>'용도별 사용수량'!F261</f>
        <v>0</v>
      </c>
      <c r="N67" s="19">
        <f>'용도별 사용수량'!G261</f>
        <v>0</v>
      </c>
      <c r="O67" s="19">
        <f>'용도별 사용수량'!H261</f>
        <v>0</v>
      </c>
      <c r="P67" s="19">
        <f>'용도별 사용수량'!I261</f>
        <v>0</v>
      </c>
      <c r="Q67" s="18" t="e">
        <f t="shared" si="33"/>
        <v>#DIV/0!</v>
      </c>
      <c r="R67" s="19" t="e">
        <f t="shared" si="20"/>
        <v>#DIV/0!</v>
      </c>
      <c r="S67" s="19" t="e">
        <f t="shared" si="21"/>
        <v>#DIV/0!</v>
      </c>
      <c r="T67" s="19" t="e">
        <f t="shared" si="22"/>
        <v>#DIV/0!</v>
      </c>
      <c r="U67" s="19" t="e">
        <f t="shared" si="23"/>
        <v>#DIV/0!</v>
      </c>
      <c r="V67" s="19" t="e">
        <f t="shared" si="24"/>
        <v>#DIV/0!</v>
      </c>
      <c r="W67" s="19" t="e">
        <f t="shared" si="25"/>
        <v>#DIV/0!</v>
      </c>
      <c r="X67" s="20" t="e">
        <f t="shared" si="26"/>
        <v>#DIV/0!</v>
      </c>
      <c r="Y67" s="20" t="e">
        <f t="shared" si="27"/>
        <v>#DIV/0!</v>
      </c>
      <c r="Z67" s="19">
        <f t="shared" si="36"/>
        <v>0</v>
      </c>
      <c r="AA67" s="21">
        <f t="shared" si="37"/>
        <v>0</v>
      </c>
      <c r="AB67" s="19">
        <f t="shared" si="45"/>
        <v>0</v>
      </c>
      <c r="AC67" s="22"/>
      <c r="AD67" s="22"/>
      <c r="AE67" s="23"/>
      <c r="AF67" s="23"/>
      <c r="AG67" s="23"/>
      <c r="AH67" s="23"/>
      <c r="AI67" s="23"/>
      <c r="AJ67" s="23"/>
      <c r="AK67" s="23"/>
      <c r="AL67" s="23"/>
      <c r="AM67" s="24"/>
    </row>
    <row r="68" spans="1:39" s="3" customFormat="1" ht="19.5" customHeight="1">
      <c r="A68" s="742"/>
      <c r="B68" s="5">
        <f t="shared" si="34"/>
        <v>1999</v>
      </c>
      <c r="C68" s="105">
        <f>'홍성읍 과거급수현황'!B247</f>
        <v>6263</v>
      </c>
      <c r="D68" s="105">
        <f>'홍성읍 과거급수현황'!C247</f>
        <v>0</v>
      </c>
      <c r="E68" s="7">
        <f t="shared" si="42"/>
        <v>0</v>
      </c>
      <c r="F68" s="105">
        <f>'홍성읍 과거급수현황'!F247</f>
        <v>0</v>
      </c>
      <c r="G68" s="6" t="e">
        <f t="shared" si="43"/>
        <v>#DIV/0!</v>
      </c>
      <c r="H68" s="19">
        <f t="shared" si="44"/>
        <v>0</v>
      </c>
      <c r="I68" s="19">
        <f t="shared" si="35"/>
        <v>0</v>
      </c>
      <c r="J68" s="19">
        <f>'용도별 사용수량'!D246</f>
        <v>0</v>
      </c>
      <c r="K68" s="19">
        <f>'용도별 사용수량'!E246</f>
        <v>0</v>
      </c>
      <c r="L68" s="63"/>
      <c r="M68" s="19">
        <f>'용도별 사용수량'!F246</f>
        <v>0</v>
      </c>
      <c r="N68" s="19">
        <f>'용도별 사용수량'!G246</f>
        <v>0</v>
      </c>
      <c r="O68" s="19">
        <f>'용도별 사용수량'!H246</f>
        <v>0</v>
      </c>
      <c r="P68" s="19">
        <f>'용도별 사용수량'!I246</f>
        <v>0</v>
      </c>
      <c r="Q68" s="18" t="e">
        <f t="shared" si="33"/>
        <v>#DIV/0!</v>
      </c>
      <c r="R68" s="19" t="e">
        <f t="shared" si="20"/>
        <v>#DIV/0!</v>
      </c>
      <c r="S68" s="19" t="e">
        <f t="shared" si="21"/>
        <v>#DIV/0!</v>
      </c>
      <c r="T68" s="19" t="e">
        <f t="shared" si="22"/>
        <v>#DIV/0!</v>
      </c>
      <c r="U68" s="19" t="e">
        <f t="shared" si="23"/>
        <v>#DIV/0!</v>
      </c>
      <c r="V68" s="19" t="e">
        <f t="shared" si="24"/>
        <v>#DIV/0!</v>
      </c>
      <c r="W68" s="19" t="e">
        <f t="shared" si="25"/>
        <v>#DIV/0!</v>
      </c>
      <c r="X68" s="20" t="e">
        <f t="shared" si="26"/>
        <v>#DIV/0!</v>
      </c>
      <c r="Y68" s="20" t="e">
        <f t="shared" si="27"/>
        <v>#DIV/0!</v>
      </c>
      <c r="Z68" s="19">
        <f t="shared" si="36"/>
        <v>0</v>
      </c>
      <c r="AA68" s="21">
        <f t="shared" si="37"/>
        <v>0</v>
      </c>
      <c r="AB68" s="19">
        <f t="shared" si="45"/>
        <v>0</v>
      </c>
      <c r="AC68" s="22"/>
      <c r="AD68" s="22"/>
      <c r="AE68" s="23"/>
      <c r="AF68" s="23"/>
      <c r="AG68" s="23"/>
      <c r="AH68" s="23"/>
      <c r="AI68" s="23"/>
      <c r="AJ68" s="23"/>
      <c r="AK68" s="23"/>
      <c r="AL68" s="23"/>
      <c r="AM68" s="24"/>
    </row>
    <row r="69" spans="1:39" s="3" customFormat="1" ht="19.5" customHeight="1">
      <c r="A69" s="742"/>
      <c r="B69" s="5">
        <f t="shared" si="34"/>
        <v>2000</v>
      </c>
      <c r="C69" s="105">
        <f>'홍성읍 과거급수현황'!B232</f>
        <v>0</v>
      </c>
      <c r="D69" s="105">
        <f>'홍성읍 과거급수현황'!C232</f>
        <v>0</v>
      </c>
      <c r="E69" s="7" t="e">
        <f t="shared" si="42"/>
        <v>#DIV/0!</v>
      </c>
      <c r="F69" s="105">
        <f>'홍성읍 과거급수현황'!F232</f>
        <v>0</v>
      </c>
      <c r="G69" s="6" t="e">
        <f t="shared" si="43"/>
        <v>#DIV/0!</v>
      </c>
      <c r="H69" s="19">
        <f t="shared" si="44"/>
        <v>0</v>
      </c>
      <c r="I69" s="19">
        <f t="shared" si="35"/>
        <v>0</v>
      </c>
      <c r="J69" s="19">
        <f>'용도별 사용수량'!D231</f>
        <v>0</v>
      </c>
      <c r="K69" s="19">
        <f>'용도별 사용수량'!E231</f>
        <v>0</v>
      </c>
      <c r="L69" s="63"/>
      <c r="M69" s="19">
        <f>'용도별 사용수량'!F231</f>
        <v>0</v>
      </c>
      <c r="N69" s="19">
        <f>'용도별 사용수량'!G231</f>
        <v>0</v>
      </c>
      <c r="O69" s="19">
        <f>'용도별 사용수량'!H231</f>
        <v>0</v>
      </c>
      <c r="P69" s="19">
        <f>'용도별 사용수량'!I231</f>
        <v>0</v>
      </c>
      <c r="Q69" s="18" t="e">
        <f t="shared" si="33"/>
        <v>#DIV/0!</v>
      </c>
      <c r="R69" s="19" t="e">
        <f t="shared" si="20"/>
        <v>#DIV/0!</v>
      </c>
      <c r="S69" s="19" t="e">
        <f t="shared" si="21"/>
        <v>#DIV/0!</v>
      </c>
      <c r="T69" s="19" t="e">
        <f t="shared" si="22"/>
        <v>#DIV/0!</v>
      </c>
      <c r="U69" s="19" t="e">
        <f t="shared" si="23"/>
        <v>#DIV/0!</v>
      </c>
      <c r="V69" s="19" t="e">
        <f t="shared" si="24"/>
        <v>#DIV/0!</v>
      </c>
      <c r="W69" s="19" t="e">
        <f t="shared" si="25"/>
        <v>#DIV/0!</v>
      </c>
      <c r="X69" s="20" t="e">
        <f t="shared" si="26"/>
        <v>#DIV/0!</v>
      </c>
      <c r="Y69" s="20" t="e">
        <f t="shared" si="27"/>
        <v>#DIV/0!</v>
      </c>
      <c r="Z69" s="19">
        <f t="shared" si="36"/>
        <v>0</v>
      </c>
      <c r="AA69" s="21">
        <f t="shared" si="37"/>
        <v>0</v>
      </c>
      <c r="AB69" s="19">
        <f t="shared" si="45"/>
        <v>0</v>
      </c>
      <c r="AC69" s="22"/>
      <c r="AD69" s="22"/>
      <c r="AE69" s="23"/>
      <c r="AF69" s="23"/>
      <c r="AG69" s="23"/>
      <c r="AH69" s="23"/>
      <c r="AI69" s="23"/>
      <c r="AJ69" s="23"/>
      <c r="AK69" s="23"/>
      <c r="AL69" s="23"/>
      <c r="AM69" s="24"/>
    </row>
    <row r="70" spans="1:39" s="3" customFormat="1" ht="19.5" customHeight="1">
      <c r="A70" s="742"/>
      <c r="B70" s="5">
        <f t="shared" si="34"/>
        <v>2001</v>
      </c>
      <c r="C70" s="105">
        <f>'홍성읍 과거급수현황'!B217</f>
        <v>6034</v>
      </c>
      <c r="D70" s="105">
        <f>'홍성읍 과거급수현황'!C217</f>
        <v>0</v>
      </c>
      <c r="E70" s="7">
        <f t="shared" si="42"/>
        <v>0</v>
      </c>
      <c r="F70" s="105">
        <f>'홍성읍 과거급수현황'!F217</f>
        <v>0</v>
      </c>
      <c r="G70" s="6" t="e">
        <f t="shared" si="43"/>
        <v>#DIV/0!</v>
      </c>
      <c r="H70" s="19">
        <f t="shared" si="44"/>
        <v>0</v>
      </c>
      <c r="I70" s="19">
        <f t="shared" si="35"/>
        <v>0</v>
      </c>
      <c r="J70" s="19">
        <f>'용도별 사용수량'!D216</f>
        <v>0</v>
      </c>
      <c r="K70" s="19">
        <f>'용도별 사용수량'!E216</f>
        <v>0</v>
      </c>
      <c r="L70" s="63"/>
      <c r="M70" s="19">
        <f>'용도별 사용수량'!F216</f>
        <v>0</v>
      </c>
      <c r="N70" s="19">
        <f>'용도별 사용수량'!G216</f>
        <v>0</v>
      </c>
      <c r="O70" s="19">
        <f>'용도별 사용수량'!H216</f>
        <v>0</v>
      </c>
      <c r="P70" s="19">
        <f>'용도별 사용수량'!I216</f>
        <v>0</v>
      </c>
      <c r="Q70" s="18" t="e">
        <f t="shared" si="33"/>
        <v>#DIV/0!</v>
      </c>
      <c r="R70" s="19" t="e">
        <f t="shared" ref="R70:R133" si="50">(K70/$H70)*1000</f>
        <v>#DIV/0!</v>
      </c>
      <c r="S70" s="19" t="e">
        <f t="shared" ref="S70:S133" si="51">(L70/$H70)*1000</f>
        <v>#DIV/0!</v>
      </c>
      <c r="T70" s="19" t="e">
        <f t="shared" ref="T70:T133" si="52">(M70/$H70)*1000</f>
        <v>#DIV/0!</v>
      </c>
      <c r="U70" s="19" t="e">
        <f t="shared" ref="U70:U133" si="53">(N70/$H70)*1000</f>
        <v>#DIV/0!</v>
      </c>
      <c r="V70" s="19" t="e">
        <f t="shared" ref="V70:V133" si="54">(O70/$H70)*1000</f>
        <v>#DIV/0!</v>
      </c>
      <c r="W70" s="19" t="e">
        <f t="shared" ref="W70:W133" si="55">(P70/$H70)*1000</f>
        <v>#DIV/0!</v>
      </c>
      <c r="X70" s="20" t="e">
        <f t="shared" ref="X70:X133" si="56">SUM(R70:W70)</f>
        <v>#DIV/0!</v>
      </c>
      <c r="Y70" s="20" t="e">
        <f t="shared" ref="Y70:Y133" si="57">X70+Q70</f>
        <v>#DIV/0!</v>
      </c>
      <c r="Z70" s="19">
        <f t="shared" si="36"/>
        <v>0</v>
      </c>
      <c r="AA70" s="21">
        <f t="shared" si="37"/>
        <v>0</v>
      </c>
      <c r="AB70" s="19">
        <f t="shared" si="45"/>
        <v>0</v>
      </c>
      <c r="AC70" s="22"/>
      <c r="AD70" s="22"/>
      <c r="AE70" s="23"/>
      <c r="AF70" s="23"/>
      <c r="AG70" s="23"/>
      <c r="AH70" s="23"/>
      <c r="AI70" s="23"/>
      <c r="AJ70" s="23"/>
      <c r="AK70" s="23"/>
      <c r="AL70" s="23"/>
      <c r="AM70" s="24"/>
    </row>
    <row r="71" spans="1:39" s="3" customFormat="1" ht="19.5" customHeight="1">
      <c r="A71" s="742"/>
      <c r="B71" s="5">
        <f t="shared" si="34"/>
        <v>2002</v>
      </c>
      <c r="C71" s="105">
        <f>'홍성읍 과거급수현황'!B202</f>
        <v>0</v>
      </c>
      <c r="D71" s="105">
        <f>'홍성읍 과거급수현황'!C202</f>
        <v>0</v>
      </c>
      <c r="E71" s="7" t="e">
        <f t="shared" si="42"/>
        <v>#DIV/0!</v>
      </c>
      <c r="F71" s="105">
        <f>'홍성읍 과거급수현황'!F202</f>
        <v>0</v>
      </c>
      <c r="G71" s="6" t="e">
        <f t="shared" si="43"/>
        <v>#DIV/0!</v>
      </c>
      <c r="H71" s="19">
        <f t="shared" si="44"/>
        <v>0</v>
      </c>
      <c r="I71" s="19">
        <f t="shared" si="35"/>
        <v>0</v>
      </c>
      <c r="J71" s="19">
        <f>'용도별 사용수량'!D201</f>
        <v>0</v>
      </c>
      <c r="K71" s="19">
        <f>'용도별 사용수량'!E201</f>
        <v>0</v>
      </c>
      <c r="L71" s="63"/>
      <c r="M71" s="19">
        <f>'용도별 사용수량'!F201</f>
        <v>0</v>
      </c>
      <c r="N71" s="19">
        <f>'용도별 사용수량'!G201</f>
        <v>0</v>
      </c>
      <c r="O71" s="19">
        <f>'용도별 사용수량'!H201</f>
        <v>0</v>
      </c>
      <c r="P71" s="19">
        <f>'용도별 사용수량'!I201</f>
        <v>0</v>
      </c>
      <c r="Q71" s="18" t="e">
        <f t="shared" si="33"/>
        <v>#DIV/0!</v>
      </c>
      <c r="R71" s="19" t="e">
        <f t="shared" si="50"/>
        <v>#DIV/0!</v>
      </c>
      <c r="S71" s="19" t="e">
        <f t="shared" si="51"/>
        <v>#DIV/0!</v>
      </c>
      <c r="T71" s="19" t="e">
        <f t="shared" si="52"/>
        <v>#DIV/0!</v>
      </c>
      <c r="U71" s="19" t="e">
        <f t="shared" si="53"/>
        <v>#DIV/0!</v>
      </c>
      <c r="V71" s="19" t="e">
        <f t="shared" si="54"/>
        <v>#DIV/0!</v>
      </c>
      <c r="W71" s="19" t="e">
        <f t="shared" si="55"/>
        <v>#DIV/0!</v>
      </c>
      <c r="X71" s="20" t="e">
        <f t="shared" si="56"/>
        <v>#DIV/0!</v>
      </c>
      <c r="Y71" s="20" t="e">
        <f t="shared" si="57"/>
        <v>#DIV/0!</v>
      </c>
      <c r="Z71" s="19">
        <f t="shared" si="36"/>
        <v>0</v>
      </c>
      <c r="AA71" s="21">
        <f t="shared" si="37"/>
        <v>0</v>
      </c>
      <c r="AB71" s="19">
        <f t="shared" si="45"/>
        <v>0</v>
      </c>
      <c r="AC71" s="22"/>
      <c r="AD71" s="22"/>
      <c r="AE71" s="23"/>
      <c r="AF71" s="23"/>
      <c r="AG71" s="23"/>
      <c r="AH71" s="23"/>
      <c r="AI71" s="23"/>
      <c r="AJ71" s="23"/>
      <c r="AK71" s="23"/>
      <c r="AL71" s="23"/>
      <c r="AM71" s="24"/>
    </row>
    <row r="72" spans="1:39" s="3" customFormat="1" ht="19.5" customHeight="1">
      <c r="A72" s="742"/>
      <c r="B72" s="5">
        <f t="shared" si="34"/>
        <v>2003</v>
      </c>
      <c r="C72" s="105">
        <f>'홍성읍 과거급수현황'!B187</f>
        <v>0</v>
      </c>
      <c r="D72" s="105">
        <f>'홍성읍 과거급수현황'!C187</f>
        <v>0</v>
      </c>
      <c r="E72" s="7" t="e">
        <f t="shared" si="42"/>
        <v>#DIV/0!</v>
      </c>
      <c r="F72" s="105">
        <f>'홍성읍 과거급수현황'!F187</f>
        <v>0</v>
      </c>
      <c r="G72" s="6" t="e">
        <f t="shared" si="43"/>
        <v>#DIV/0!</v>
      </c>
      <c r="H72" s="19">
        <f t="shared" si="44"/>
        <v>0</v>
      </c>
      <c r="I72" s="19">
        <f t="shared" si="35"/>
        <v>0</v>
      </c>
      <c r="J72" s="19">
        <f>'용도별 사용수량'!D186</f>
        <v>0</v>
      </c>
      <c r="K72" s="19">
        <f>'용도별 사용수량'!E186</f>
        <v>0</v>
      </c>
      <c r="L72" s="63"/>
      <c r="M72" s="19">
        <f>'용도별 사용수량'!F186</f>
        <v>0</v>
      </c>
      <c r="N72" s="19">
        <f>'용도별 사용수량'!G186</f>
        <v>0</v>
      </c>
      <c r="O72" s="19">
        <f>'용도별 사용수량'!H186</f>
        <v>0</v>
      </c>
      <c r="P72" s="19">
        <f>'용도별 사용수량'!I186</f>
        <v>0</v>
      </c>
      <c r="Q72" s="18" t="e">
        <f t="shared" si="33"/>
        <v>#DIV/0!</v>
      </c>
      <c r="R72" s="19" t="e">
        <f t="shared" si="50"/>
        <v>#DIV/0!</v>
      </c>
      <c r="S72" s="19" t="e">
        <f t="shared" si="51"/>
        <v>#DIV/0!</v>
      </c>
      <c r="T72" s="19" t="e">
        <f t="shared" si="52"/>
        <v>#DIV/0!</v>
      </c>
      <c r="U72" s="19" t="e">
        <f t="shared" si="53"/>
        <v>#DIV/0!</v>
      </c>
      <c r="V72" s="19" t="e">
        <f t="shared" si="54"/>
        <v>#DIV/0!</v>
      </c>
      <c r="W72" s="19" t="e">
        <f t="shared" si="55"/>
        <v>#DIV/0!</v>
      </c>
      <c r="X72" s="20" t="e">
        <f t="shared" si="56"/>
        <v>#DIV/0!</v>
      </c>
      <c r="Y72" s="20" t="e">
        <f t="shared" si="57"/>
        <v>#DIV/0!</v>
      </c>
      <c r="Z72" s="19">
        <f t="shared" si="36"/>
        <v>0</v>
      </c>
      <c r="AA72" s="21">
        <f t="shared" si="37"/>
        <v>0</v>
      </c>
      <c r="AB72" s="19">
        <f t="shared" si="45"/>
        <v>0</v>
      </c>
      <c r="AC72" s="22"/>
      <c r="AD72" s="22"/>
      <c r="AE72" s="23"/>
      <c r="AF72" s="23"/>
      <c r="AG72" s="23"/>
      <c r="AH72" s="23"/>
      <c r="AI72" s="23"/>
      <c r="AJ72" s="23"/>
      <c r="AK72" s="23"/>
      <c r="AL72" s="23"/>
      <c r="AM72" s="24"/>
    </row>
    <row r="73" spans="1:39" s="3" customFormat="1" ht="19.5" customHeight="1">
      <c r="A73" s="742"/>
      <c r="B73" s="5">
        <f t="shared" si="34"/>
        <v>2004</v>
      </c>
      <c r="C73" s="105">
        <f>'홍성읍 과거급수현황'!B172</f>
        <v>5410</v>
      </c>
      <c r="D73" s="105">
        <f>'홍성읍 과거급수현황'!C172</f>
        <v>0</v>
      </c>
      <c r="E73" s="7">
        <f t="shared" si="42"/>
        <v>0</v>
      </c>
      <c r="F73" s="105">
        <f>'홍성읍 과거급수현황'!F172</f>
        <v>0</v>
      </c>
      <c r="G73" s="6" t="e">
        <f t="shared" si="43"/>
        <v>#DIV/0!</v>
      </c>
      <c r="H73" s="19">
        <f t="shared" si="44"/>
        <v>0</v>
      </c>
      <c r="I73" s="19">
        <f t="shared" si="35"/>
        <v>0</v>
      </c>
      <c r="J73" s="19">
        <f>'용도별 사용수량'!D172</f>
        <v>0</v>
      </c>
      <c r="K73" s="19">
        <f>'용도별 사용수량'!E172</f>
        <v>0</v>
      </c>
      <c r="L73" s="63"/>
      <c r="M73" s="19">
        <f>'용도별 사용수량'!F172</f>
        <v>0</v>
      </c>
      <c r="N73" s="19">
        <f>'용도별 사용수량'!G172</f>
        <v>0</v>
      </c>
      <c r="O73" s="19">
        <f>'용도별 사용수량'!H172</f>
        <v>0</v>
      </c>
      <c r="P73" s="19">
        <f>'용도별 사용수량'!I172</f>
        <v>0</v>
      </c>
      <c r="Q73" s="18" t="e">
        <f t="shared" si="33"/>
        <v>#DIV/0!</v>
      </c>
      <c r="R73" s="19" t="e">
        <f t="shared" si="50"/>
        <v>#DIV/0!</v>
      </c>
      <c r="S73" s="19" t="e">
        <f t="shared" si="51"/>
        <v>#DIV/0!</v>
      </c>
      <c r="T73" s="19" t="e">
        <f t="shared" si="52"/>
        <v>#DIV/0!</v>
      </c>
      <c r="U73" s="19" t="e">
        <f t="shared" si="53"/>
        <v>#DIV/0!</v>
      </c>
      <c r="V73" s="19" t="e">
        <f t="shared" si="54"/>
        <v>#DIV/0!</v>
      </c>
      <c r="W73" s="19" t="e">
        <f t="shared" si="55"/>
        <v>#DIV/0!</v>
      </c>
      <c r="X73" s="20" t="e">
        <f t="shared" si="56"/>
        <v>#DIV/0!</v>
      </c>
      <c r="Y73" s="20" t="e">
        <f t="shared" si="57"/>
        <v>#DIV/0!</v>
      </c>
      <c r="Z73" s="19">
        <f t="shared" si="36"/>
        <v>0</v>
      </c>
      <c r="AA73" s="21">
        <f t="shared" si="37"/>
        <v>0</v>
      </c>
      <c r="AB73" s="19">
        <f t="shared" si="45"/>
        <v>0</v>
      </c>
      <c r="AC73" s="22"/>
      <c r="AD73" s="22"/>
      <c r="AE73" s="23"/>
      <c r="AF73" s="23"/>
      <c r="AG73" s="23"/>
      <c r="AH73" s="23"/>
      <c r="AI73" s="23"/>
      <c r="AJ73" s="23"/>
      <c r="AK73" s="23"/>
      <c r="AL73" s="23"/>
      <c r="AM73" s="24"/>
    </row>
    <row r="74" spans="1:39" s="3" customFormat="1" ht="19.5" customHeight="1">
      <c r="A74" s="742"/>
      <c r="B74" s="5">
        <f t="shared" si="34"/>
        <v>2005</v>
      </c>
      <c r="C74" s="105">
        <f>'홍성읍 과거급수현황'!B157</f>
        <v>5367</v>
      </c>
      <c r="D74" s="105">
        <f>'홍성읍 과거급수현황'!C157</f>
        <v>0</v>
      </c>
      <c r="E74" s="7">
        <f t="shared" si="42"/>
        <v>0</v>
      </c>
      <c r="F74" s="105">
        <f>'홍성읍 과거급수현황'!F157</f>
        <v>0</v>
      </c>
      <c r="G74" s="6" t="e">
        <f t="shared" si="43"/>
        <v>#DIV/0!</v>
      </c>
      <c r="H74" s="19">
        <f t="shared" si="44"/>
        <v>0</v>
      </c>
      <c r="I74" s="19">
        <f t="shared" si="35"/>
        <v>0</v>
      </c>
      <c r="J74" s="19">
        <f>'용도별 사용수량'!D157</f>
        <v>0</v>
      </c>
      <c r="K74" s="19">
        <f>'용도별 사용수량'!E157</f>
        <v>0</v>
      </c>
      <c r="L74" s="63"/>
      <c r="M74" s="19">
        <f>'용도별 사용수량'!F157</f>
        <v>0</v>
      </c>
      <c r="N74" s="19">
        <f>'용도별 사용수량'!G157</f>
        <v>0</v>
      </c>
      <c r="O74" s="19">
        <f>'용도별 사용수량'!H157</f>
        <v>0</v>
      </c>
      <c r="P74" s="19">
        <f>'용도별 사용수량'!I157</f>
        <v>0</v>
      </c>
      <c r="Q74" s="18" t="e">
        <f t="shared" si="33"/>
        <v>#DIV/0!</v>
      </c>
      <c r="R74" s="19" t="e">
        <f t="shared" si="50"/>
        <v>#DIV/0!</v>
      </c>
      <c r="S74" s="19" t="e">
        <f t="shared" si="51"/>
        <v>#DIV/0!</v>
      </c>
      <c r="T74" s="19" t="e">
        <f t="shared" si="52"/>
        <v>#DIV/0!</v>
      </c>
      <c r="U74" s="19" t="e">
        <f t="shared" si="53"/>
        <v>#DIV/0!</v>
      </c>
      <c r="V74" s="19" t="e">
        <f t="shared" si="54"/>
        <v>#DIV/0!</v>
      </c>
      <c r="W74" s="19" t="e">
        <f t="shared" si="55"/>
        <v>#DIV/0!</v>
      </c>
      <c r="X74" s="20" t="e">
        <f t="shared" si="56"/>
        <v>#DIV/0!</v>
      </c>
      <c r="Y74" s="20" t="e">
        <f t="shared" si="57"/>
        <v>#DIV/0!</v>
      </c>
      <c r="Z74" s="19">
        <f t="shared" si="36"/>
        <v>0</v>
      </c>
      <c r="AA74" s="21">
        <f t="shared" si="37"/>
        <v>0</v>
      </c>
      <c r="AB74" s="19">
        <f t="shared" si="45"/>
        <v>0</v>
      </c>
      <c r="AC74" s="22"/>
      <c r="AD74" s="22"/>
      <c r="AE74" s="23"/>
      <c r="AF74" s="23"/>
      <c r="AG74" s="23"/>
      <c r="AH74" s="23"/>
      <c r="AI74" s="23"/>
      <c r="AJ74" s="23"/>
      <c r="AK74" s="23"/>
      <c r="AL74" s="23"/>
      <c r="AM74" s="24"/>
    </row>
    <row r="75" spans="1:39" s="3" customFormat="1" ht="19.5" customHeight="1">
      <c r="A75" s="742"/>
      <c r="B75" s="5">
        <f t="shared" si="34"/>
        <v>2006</v>
      </c>
      <c r="C75" s="105">
        <f>'홍성읍 과거급수현황'!B142</f>
        <v>5398</v>
      </c>
      <c r="D75" s="105">
        <f>'홍성읍 과거급수현황'!C142</f>
        <v>1482</v>
      </c>
      <c r="E75" s="7">
        <f t="shared" si="42"/>
        <v>0.27454612819562801</v>
      </c>
      <c r="F75" s="105">
        <f>'홍성읍 과거급수현황'!F142</f>
        <v>0</v>
      </c>
      <c r="G75" s="6">
        <f t="shared" si="43"/>
        <v>0</v>
      </c>
      <c r="H75" s="19">
        <f t="shared" si="44"/>
        <v>1482</v>
      </c>
      <c r="I75" s="19">
        <f t="shared" si="35"/>
        <v>0</v>
      </c>
      <c r="J75" s="19">
        <f>'용도별 사용수량'!D142</f>
        <v>0</v>
      </c>
      <c r="K75" s="19">
        <f>'용도별 사용수량'!E142</f>
        <v>0</v>
      </c>
      <c r="L75" s="63"/>
      <c r="M75" s="19">
        <f>'용도별 사용수량'!F142</f>
        <v>0</v>
      </c>
      <c r="N75" s="19">
        <f>'용도별 사용수량'!G142</f>
        <v>0</v>
      </c>
      <c r="O75" s="19">
        <f>'용도별 사용수량'!H142</f>
        <v>0</v>
      </c>
      <c r="P75" s="19">
        <f>'용도별 사용수량'!I142</f>
        <v>0</v>
      </c>
      <c r="Q75" s="18">
        <f t="shared" si="33"/>
        <v>0</v>
      </c>
      <c r="R75" s="19">
        <f t="shared" si="50"/>
        <v>0</v>
      </c>
      <c r="S75" s="19">
        <f t="shared" si="51"/>
        <v>0</v>
      </c>
      <c r="T75" s="19">
        <f t="shared" si="52"/>
        <v>0</v>
      </c>
      <c r="U75" s="19">
        <f t="shared" si="53"/>
        <v>0</v>
      </c>
      <c r="V75" s="19">
        <f t="shared" si="54"/>
        <v>0</v>
      </c>
      <c r="W75" s="19">
        <f t="shared" si="55"/>
        <v>0</v>
      </c>
      <c r="X75" s="20">
        <f t="shared" si="56"/>
        <v>0</v>
      </c>
      <c r="Y75" s="20">
        <f t="shared" si="57"/>
        <v>0</v>
      </c>
      <c r="Z75" s="19">
        <f t="shared" si="36"/>
        <v>0</v>
      </c>
      <c r="AA75" s="21">
        <f t="shared" si="37"/>
        <v>0</v>
      </c>
      <c r="AB75" s="19">
        <f t="shared" si="45"/>
        <v>0</v>
      </c>
      <c r="AC75" s="22"/>
      <c r="AD75" s="22"/>
      <c r="AE75" s="23"/>
      <c r="AF75" s="23"/>
      <c r="AG75" s="23"/>
      <c r="AH75" s="23"/>
      <c r="AI75" s="23"/>
      <c r="AJ75" s="23"/>
      <c r="AK75" s="23"/>
      <c r="AL75" s="23"/>
      <c r="AM75" s="24"/>
    </row>
    <row r="76" spans="1:39" s="3" customFormat="1" ht="19.5" customHeight="1">
      <c r="A76" s="742"/>
      <c r="B76" s="5">
        <f t="shared" si="34"/>
        <v>2007</v>
      </c>
      <c r="C76" s="105">
        <f>'홍성읍 과거급수현황'!B127</f>
        <v>5330</v>
      </c>
      <c r="D76" s="105">
        <f>'홍성읍 과거급수현황'!C127</f>
        <v>1482</v>
      </c>
      <c r="E76" s="7">
        <f t="shared" si="42"/>
        <v>0.2780487804878049</v>
      </c>
      <c r="F76" s="105">
        <f>'홍성읍 과거급수현황'!F127</f>
        <v>0</v>
      </c>
      <c r="G76" s="6">
        <f t="shared" si="43"/>
        <v>0</v>
      </c>
      <c r="H76" s="19">
        <f t="shared" si="44"/>
        <v>1482</v>
      </c>
      <c r="I76" s="19">
        <f t="shared" si="35"/>
        <v>44</v>
      </c>
      <c r="J76" s="19">
        <f>'용도별 사용수량'!D127</f>
        <v>44</v>
      </c>
      <c r="K76" s="19">
        <f>'용도별 사용수량'!E127</f>
        <v>0</v>
      </c>
      <c r="L76" s="63"/>
      <c r="M76" s="19">
        <f>'용도별 사용수량'!F127</f>
        <v>0</v>
      </c>
      <c r="N76" s="19">
        <f>'용도별 사용수량'!G127</f>
        <v>0</v>
      </c>
      <c r="O76" s="19">
        <f>'용도별 사용수량'!H127</f>
        <v>0</v>
      </c>
      <c r="P76" s="19">
        <f>'용도별 사용수량'!I127</f>
        <v>0</v>
      </c>
      <c r="Q76" s="18">
        <f t="shared" si="33"/>
        <v>29.689608636977056</v>
      </c>
      <c r="R76" s="19">
        <f t="shared" si="50"/>
        <v>0</v>
      </c>
      <c r="S76" s="19">
        <f t="shared" si="51"/>
        <v>0</v>
      </c>
      <c r="T76" s="19">
        <f t="shared" si="52"/>
        <v>0</v>
      </c>
      <c r="U76" s="19">
        <f t="shared" si="53"/>
        <v>0</v>
      </c>
      <c r="V76" s="19">
        <f t="shared" si="54"/>
        <v>0</v>
      </c>
      <c r="W76" s="19">
        <f t="shared" si="55"/>
        <v>0</v>
      </c>
      <c r="X76" s="20">
        <f t="shared" si="56"/>
        <v>0</v>
      </c>
      <c r="Y76" s="20">
        <f t="shared" si="57"/>
        <v>29.689608636977056</v>
      </c>
      <c r="Z76" s="19">
        <f t="shared" si="36"/>
        <v>0</v>
      </c>
      <c r="AA76" s="21">
        <f t="shared" si="37"/>
        <v>44</v>
      </c>
      <c r="AB76" s="19">
        <f t="shared" si="45"/>
        <v>-44</v>
      </c>
      <c r="AC76" s="22"/>
      <c r="AD76" s="22"/>
      <c r="AE76" s="23"/>
      <c r="AF76" s="23"/>
      <c r="AG76" s="23"/>
      <c r="AH76" s="23"/>
      <c r="AI76" s="23"/>
      <c r="AJ76" s="23"/>
      <c r="AK76" s="23"/>
      <c r="AL76" s="23"/>
      <c r="AM76" s="24"/>
    </row>
    <row r="77" spans="1:39" s="3" customFormat="1" ht="19.5" customHeight="1">
      <c r="A77" s="742"/>
      <c r="B77" s="5">
        <f t="shared" si="34"/>
        <v>2008</v>
      </c>
      <c r="C77" s="105">
        <f>'홍성읍 과거급수현황'!B112</f>
        <v>0</v>
      </c>
      <c r="D77" s="105">
        <f>'홍성읍 과거급수현황'!C112</f>
        <v>0</v>
      </c>
      <c r="E77" s="7" t="e">
        <f t="shared" si="42"/>
        <v>#DIV/0!</v>
      </c>
      <c r="F77" s="105">
        <f>'홍성읍 과거급수현황'!F112</f>
        <v>0</v>
      </c>
      <c r="G77" s="6" t="e">
        <f t="shared" si="43"/>
        <v>#DIV/0!</v>
      </c>
      <c r="H77" s="19">
        <f t="shared" si="44"/>
        <v>0</v>
      </c>
      <c r="I77" s="19">
        <f t="shared" si="35"/>
        <v>107</v>
      </c>
      <c r="J77" s="19">
        <f>'용도별 사용수량'!D112</f>
        <v>107</v>
      </c>
      <c r="K77" s="19">
        <f>'용도별 사용수량'!E112</f>
        <v>0</v>
      </c>
      <c r="L77" s="63"/>
      <c r="M77" s="19">
        <f>'용도별 사용수량'!F112</f>
        <v>0</v>
      </c>
      <c r="N77" s="19">
        <f>'용도별 사용수량'!G112</f>
        <v>0</v>
      </c>
      <c r="O77" s="19">
        <f>'용도별 사용수량'!H112</f>
        <v>0</v>
      </c>
      <c r="P77" s="19">
        <f>'용도별 사용수량'!I112</f>
        <v>0</v>
      </c>
      <c r="Q77" s="18" t="e">
        <f t="shared" si="33"/>
        <v>#DIV/0!</v>
      </c>
      <c r="R77" s="19" t="e">
        <f t="shared" si="50"/>
        <v>#DIV/0!</v>
      </c>
      <c r="S77" s="19" t="e">
        <f t="shared" si="51"/>
        <v>#DIV/0!</v>
      </c>
      <c r="T77" s="19" t="e">
        <f t="shared" si="52"/>
        <v>#DIV/0!</v>
      </c>
      <c r="U77" s="19" t="e">
        <f t="shared" si="53"/>
        <v>#DIV/0!</v>
      </c>
      <c r="V77" s="19" t="e">
        <f t="shared" si="54"/>
        <v>#DIV/0!</v>
      </c>
      <c r="W77" s="19" t="e">
        <f t="shared" si="55"/>
        <v>#DIV/0!</v>
      </c>
      <c r="X77" s="20" t="e">
        <f t="shared" si="56"/>
        <v>#DIV/0!</v>
      </c>
      <c r="Y77" s="20" t="e">
        <f t="shared" si="57"/>
        <v>#DIV/0!</v>
      </c>
      <c r="Z77" s="19">
        <f t="shared" si="36"/>
        <v>0</v>
      </c>
      <c r="AA77" s="21">
        <f t="shared" si="37"/>
        <v>107</v>
      </c>
      <c r="AB77" s="19">
        <f t="shared" si="45"/>
        <v>-107</v>
      </c>
      <c r="AC77" s="22"/>
      <c r="AD77" s="22"/>
      <c r="AE77" s="23"/>
      <c r="AF77" s="23"/>
      <c r="AG77" s="23"/>
      <c r="AH77" s="23"/>
      <c r="AI77" s="23"/>
      <c r="AJ77" s="23"/>
      <c r="AK77" s="23"/>
      <c r="AL77" s="23"/>
      <c r="AM77" s="24"/>
    </row>
    <row r="78" spans="1:39" s="3" customFormat="1" ht="19.5" customHeight="1">
      <c r="A78" s="742"/>
      <c r="B78" s="5">
        <f t="shared" si="34"/>
        <v>2009</v>
      </c>
      <c r="C78" s="105">
        <f>'홍성읍 과거급수현황'!B97</f>
        <v>0</v>
      </c>
      <c r="D78" s="105">
        <f>'홍성읍 과거급수현황'!C97</f>
        <v>0</v>
      </c>
      <c r="E78" s="7" t="e">
        <f t="shared" si="42"/>
        <v>#DIV/0!</v>
      </c>
      <c r="F78" s="105">
        <f>'홍성읍 과거급수현황'!F97</f>
        <v>0</v>
      </c>
      <c r="G78" s="6" t="e">
        <f t="shared" si="43"/>
        <v>#DIV/0!</v>
      </c>
      <c r="H78" s="19">
        <f t="shared" si="44"/>
        <v>0</v>
      </c>
      <c r="I78" s="19">
        <f t="shared" si="35"/>
        <v>104</v>
      </c>
      <c r="J78" s="19">
        <f>'용도별 사용수량'!D97</f>
        <v>104</v>
      </c>
      <c r="K78" s="19">
        <f>'용도별 사용수량'!E97</f>
        <v>0</v>
      </c>
      <c r="L78" s="63"/>
      <c r="M78" s="19">
        <f>'용도별 사용수량'!F97</f>
        <v>0</v>
      </c>
      <c r="N78" s="19">
        <f>'용도별 사용수량'!G97</f>
        <v>0</v>
      </c>
      <c r="O78" s="19">
        <f>'용도별 사용수량'!H97</f>
        <v>0</v>
      </c>
      <c r="P78" s="19">
        <f>'용도별 사용수량'!I97</f>
        <v>0</v>
      </c>
      <c r="Q78" s="18" t="e">
        <f t="shared" si="33"/>
        <v>#DIV/0!</v>
      </c>
      <c r="R78" s="19" t="e">
        <f t="shared" si="50"/>
        <v>#DIV/0!</v>
      </c>
      <c r="S78" s="19" t="e">
        <f t="shared" si="51"/>
        <v>#DIV/0!</v>
      </c>
      <c r="T78" s="19" t="e">
        <f t="shared" si="52"/>
        <v>#DIV/0!</v>
      </c>
      <c r="U78" s="19" t="e">
        <f t="shared" si="53"/>
        <v>#DIV/0!</v>
      </c>
      <c r="V78" s="19" t="e">
        <f t="shared" si="54"/>
        <v>#DIV/0!</v>
      </c>
      <c r="W78" s="19" t="e">
        <f t="shared" si="55"/>
        <v>#DIV/0!</v>
      </c>
      <c r="X78" s="20" t="e">
        <f t="shared" si="56"/>
        <v>#DIV/0!</v>
      </c>
      <c r="Y78" s="20" t="e">
        <f t="shared" si="57"/>
        <v>#DIV/0!</v>
      </c>
      <c r="Z78" s="19">
        <f t="shared" si="36"/>
        <v>0</v>
      </c>
      <c r="AA78" s="21">
        <f t="shared" si="37"/>
        <v>104</v>
      </c>
      <c r="AB78" s="19">
        <f t="shared" si="45"/>
        <v>-104</v>
      </c>
      <c r="AC78" s="22"/>
      <c r="AD78" s="22"/>
      <c r="AE78" s="23"/>
      <c r="AF78" s="23"/>
      <c r="AG78" s="23"/>
      <c r="AH78" s="23"/>
      <c r="AI78" s="23"/>
      <c r="AJ78" s="23"/>
      <c r="AK78" s="23"/>
      <c r="AL78" s="23"/>
      <c r="AM78" s="24"/>
    </row>
    <row r="79" spans="1:39" s="3" customFormat="1" ht="19.5" customHeight="1">
      <c r="A79" s="742"/>
      <c r="B79" s="5">
        <f t="shared" si="34"/>
        <v>2010</v>
      </c>
      <c r="C79" s="105">
        <f>'홍성읍 과거급수현황'!B82</f>
        <v>0</v>
      </c>
      <c r="D79" s="105">
        <f>'홍성읍 과거급수현황'!C82</f>
        <v>0</v>
      </c>
      <c r="E79" s="7" t="e">
        <f t="shared" si="42"/>
        <v>#DIV/0!</v>
      </c>
      <c r="F79" s="105">
        <f>'홍성읍 과거급수현황'!F82</f>
        <v>0</v>
      </c>
      <c r="G79" s="6" t="e">
        <f t="shared" si="43"/>
        <v>#DIV/0!</v>
      </c>
      <c r="H79" s="19">
        <f t="shared" si="44"/>
        <v>0</v>
      </c>
      <c r="I79" s="19">
        <f t="shared" si="35"/>
        <v>110</v>
      </c>
      <c r="J79" s="19">
        <f>'용도별 사용수량'!D82</f>
        <v>107</v>
      </c>
      <c r="K79" s="19">
        <f>'용도별 사용수량'!E82</f>
        <v>3</v>
      </c>
      <c r="L79" s="63"/>
      <c r="M79" s="19">
        <f>'용도별 사용수량'!F82</f>
        <v>0</v>
      </c>
      <c r="N79" s="19">
        <f>'용도별 사용수량'!G82</f>
        <v>0</v>
      </c>
      <c r="O79" s="19">
        <f>'용도별 사용수량'!H82</f>
        <v>0</v>
      </c>
      <c r="P79" s="19">
        <f>'용도별 사용수량'!I82</f>
        <v>0</v>
      </c>
      <c r="Q79" s="18" t="e">
        <f t="shared" si="33"/>
        <v>#DIV/0!</v>
      </c>
      <c r="R79" s="19" t="e">
        <f t="shared" si="50"/>
        <v>#DIV/0!</v>
      </c>
      <c r="S79" s="19" t="e">
        <f t="shared" si="51"/>
        <v>#DIV/0!</v>
      </c>
      <c r="T79" s="19" t="e">
        <f t="shared" si="52"/>
        <v>#DIV/0!</v>
      </c>
      <c r="U79" s="19" t="e">
        <f t="shared" si="53"/>
        <v>#DIV/0!</v>
      </c>
      <c r="V79" s="19" t="e">
        <f t="shared" si="54"/>
        <v>#DIV/0!</v>
      </c>
      <c r="W79" s="19" t="e">
        <f t="shared" si="55"/>
        <v>#DIV/0!</v>
      </c>
      <c r="X79" s="20" t="e">
        <f t="shared" si="56"/>
        <v>#DIV/0!</v>
      </c>
      <c r="Y79" s="20" t="e">
        <f t="shared" si="57"/>
        <v>#DIV/0!</v>
      </c>
      <c r="Z79" s="19">
        <f t="shared" si="36"/>
        <v>0</v>
      </c>
      <c r="AA79" s="21">
        <f t="shared" si="37"/>
        <v>110</v>
      </c>
      <c r="AB79" s="19">
        <f t="shared" si="45"/>
        <v>-110</v>
      </c>
      <c r="AC79" s="22"/>
      <c r="AD79" s="22"/>
      <c r="AE79" s="23"/>
      <c r="AF79" s="23"/>
      <c r="AG79" s="23"/>
      <c r="AH79" s="23"/>
      <c r="AI79" s="23"/>
      <c r="AJ79" s="23"/>
      <c r="AK79" s="23"/>
      <c r="AL79" s="23"/>
      <c r="AM79" s="24"/>
    </row>
    <row r="80" spans="1:39" s="3" customFormat="1" ht="19.5" customHeight="1">
      <c r="A80" s="742"/>
      <c r="B80" s="5">
        <f t="shared" si="34"/>
        <v>2011</v>
      </c>
      <c r="C80" s="105">
        <f>'홍성읍 과거급수현황'!B67</f>
        <v>0</v>
      </c>
      <c r="D80" s="105">
        <f>'홍성읍 과거급수현황'!C67</f>
        <v>0</v>
      </c>
      <c r="E80" s="7" t="e">
        <f t="shared" si="42"/>
        <v>#DIV/0!</v>
      </c>
      <c r="F80" s="105">
        <f>'홍성읍 과거급수현황'!F67</f>
        <v>0</v>
      </c>
      <c r="G80" s="6" t="e">
        <f t="shared" si="43"/>
        <v>#DIV/0!</v>
      </c>
      <c r="H80" s="19">
        <f t="shared" si="44"/>
        <v>0</v>
      </c>
      <c r="I80" s="19">
        <f t="shared" si="35"/>
        <v>93</v>
      </c>
      <c r="J80" s="19">
        <f>'용도별 사용수량'!D67</f>
        <v>82</v>
      </c>
      <c r="K80" s="19">
        <f>'용도별 사용수량'!E67</f>
        <v>11</v>
      </c>
      <c r="L80" s="63"/>
      <c r="M80" s="19">
        <f>'용도별 사용수량'!F67</f>
        <v>0</v>
      </c>
      <c r="N80" s="19">
        <f>'용도별 사용수량'!G67</f>
        <v>0</v>
      </c>
      <c r="O80" s="19">
        <f>'용도별 사용수량'!H67</f>
        <v>0</v>
      </c>
      <c r="P80" s="19">
        <f>'용도별 사용수량'!I67</f>
        <v>0</v>
      </c>
      <c r="Q80" s="18" t="e">
        <f t="shared" si="33"/>
        <v>#DIV/0!</v>
      </c>
      <c r="R80" s="19" t="e">
        <f t="shared" si="50"/>
        <v>#DIV/0!</v>
      </c>
      <c r="S80" s="19" t="e">
        <f t="shared" si="51"/>
        <v>#DIV/0!</v>
      </c>
      <c r="T80" s="19" t="e">
        <f t="shared" si="52"/>
        <v>#DIV/0!</v>
      </c>
      <c r="U80" s="19" t="e">
        <f t="shared" si="53"/>
        <v>#DIV/0!</v>
      </c>
      <c r="V80" s="19" t="e">
        <f t="shared" si="54"/>
        <v>#DIV/0!</v>
      </c>
      <c r="W80" s="19" t="e">
        <f t="shared" si="55"/>
        <v>#DIV/0!</v>
      </c>
      <c r="X80" s="20" t="e">
        <f t="shared" si="56"/>
        <v>#DIV/0!</v>
      </c>
      <c r="Y80" s="20" t="e">
        <f t="shared" si="57"/>
        <v>#DIV/0!</v>
      </c>
      <c r="Z80" s="19">
        <f t="shared" si="36"/>
        <v>0</v>
      </c>
      <c r="AA80" s="21">
        <f t="shared" si="37"/>
        <v>93</v>
      </c>
      <c r="AB80" s="19">
        <f t="shared" si="45"/>
        <v>-93</v>
      </c>
      <c r="AC80" s="22"/>
      <c r="AD80" s="22"/>
      <c r="AE80" s="23"/>
      <c r="AF80" s="23"/>
      <c r="AG80" s="23"/>
      <c r="AH80" s="23"/>
      <c r="AI80" s="23"/>
      <c r="AJ80" s="23"/>
      <c r="AK80" s="23"/>
      <c r="AL80" s="23"/>
      <c r="AM80" s="24"/>
    </row>
    <row r="81" spans="1:39" s="3" customFormat="1" ht="19.5" customHeight="1">
      <c r="A81" s="742"/>
      <c r="B81" s="5">
        <f t="shared" si="34"/>
        <v>2012</v>
      </c>
      <c r="C81" s="105">
        <f>'홍성읍 과거급수현황'!B52</f>
        <v>0</v>
      </c>
      <c r="D81" s="105">
        <f>'홍성읍 과거급수현황'!C52</f>
        <v>0</v>
      </c>
      <c r="E81" s="7" t="e">
        <f t="shared" si="42"/>
        <v>#DIV/0!</v>
      </c>
      <c r="F81" s="105">
        <f>'홍성읍 과거급수현황'!F52</f>
        <v>0</v>
      </c>
      <c r="G81" s="6" t="e">
        <f t="shared" si="43"/>
        <v>#DIV/0!</v>
      </c>
      <c r="H81" s="19">
        <f t="shared" si="44"/>
        <v>0</v>
      </c>
      <c r="I81" s="19">
        <f t="shared" si="35"/>
        <v>643</v>
      </c>
      <c r="J81" s="19">
        <f>'용도별 사용수량'!D52</f>
        <v>585</v>
      </c>
      <c r="K81" s="19">
        <f>'용도별 사용수량'!E52</f>
        <v>58</v>
      </c>
      <c r="L81" s="63"/>
      <c r="M81" s="19">
        <f>'용도별 사용수량'!F52</f>
        <v>0</v>
      </c>
      <c r="N81" s="19">
        <f>'용도별 사용수량'!G52</f>
        <v>0</v>
      </c>
      <c r="O81" s="19">
        <f>'용도별 사용수량'!H52</f>
        <v>0</v>
      </c>
      <c r="P81" s="19">
        <f>'용도별 사용수량'!I52</f>
        <v>0</v>
      </c>
      <c r="Q81" s="18" t="e">
        <f t="shared" si="33"/>
        <v>#DIV/0!</v>
      </c>
      <c r="R81" s="19" t="e">
        <f t="shared" si="50"/>
        <v>#DIV/0!</v>
      </c>
      <c r="S81" s="19" t="e">
        <f t="shared" si="51"/>
        <v>#DIV/0!</v>
      </c>
      <c r="T81" s="19" t="e">
        <f t="shared" si="52"/>
        <v>#DIV/0!</v>
      </c>
      <c r="U81" s="19" t="e">
        <f t="shared" si="53"/>
        <v>#DIV/0!</v>
      </c>
      <c r="V81" s="19" t="e">
        <f t="shared" si="54"/>
        <v>#DIV/0!</v>
      </c>
      <c r="W81" s="19" t="e">
        <f t="shared" si="55"/>
        <v>#DIV/0!</v>
      </c>
      <c r="X81" s="20" t="e">
        <f t="shared" si="56"/>
        <v>#DIV/0!</v>
      </c>
      <c r="Y81" s="20" t="e">
        <f t="shared" si="57"/>
        <v>#DIV/0!</v>
      </c>
      <c r="Z81" s="19">
        <f t="shared" si="36"/>
        <v>0</v>
      </c>
      <c r="AA81" s="21">
        <f t="shared" si="37"/>
        <v>643</v>
      </c>
      <c r="AB81" s="19">
        <f t="shared" si="45"/>
        <v>-643</v>
      </c>
      <c r="AC81" s="22"/>
      <c r="AD81" s="22"/>
      <c r="AE81" s="23"/>
      <c r="AF81" s="23"/>
      <c r="AG81" s="23"/>
      <c r="AH81" s="23"/>
      <c r="AI81" s="23"/>
      <c r="AJ81" s="23"/>
      <c r="AK81" s="23"/>
      <c r="AL81" s="23"/>
      <c r="AM81" s="24"/>
    </row>
    <row r="82" spans="1:39" s="3" customFormat="1" ht="19.5" customHeight="1">
      <c r="A82" s="742"/>
      <c r="B82" s="5">
        <f t="shared" si="34"/>
        <v>2013</v>
      </c>
      <c r="C82" s="105">
        <f>'홍성읍 과거급수현황'!B37</f>
        <v>0</v>
      </c>
      <c r="D82" s="105">
        <f>'홍성읍 과거급수현황'!C37</f>
        <v>0</v>
      </c>
      <c r="E82" s="7" t="e">
        <f t="shared" si="42"/>
        <v>#DIV/0!</v>
      </c>
      <c r="F82" s="105">
        <f>'홍성읍 과거급수현황'!F37</f>
        <v>0</v>
      </c>
      <c r="G82" s="6" t="e">
        <f t="shared" si="43"/>
        <v>#DIV/0!</v>
      </c>
      <c r="H82" s="19">
        <f t="shared" si="44"/>
        <v>0</v>
      </c>
      <c r="I82" s="19">
        <f t="shared" si="35"/>
        <v>1308</v>
      </c>
      <c r="J82" s="19">
        <f>'용도별 사용수량'!D37</f>
        <v>981</v>
      </c>
      <c r="K82" s="19">
        <f>'용도별 사용수량'!E37</f>
        <v>327</v>
      </c>
      <c r="L82" s="63"/>
      <c r="M82" s="19">
        <f>'용도별 사용수량'!F37</f>
        <v>0</v>
      </c>
      <c r="N82" s="19">
        <f>'용도별 사용수량'!G37</f>
        <v>0</v>
      </c>
      <c r="O82" s="19">
        <f>'용도별 사용수량'!H37</f>
        <v>0</v>
      </c>
      <c r="P82" s="19">
        <f>'용도별 사용수량'!I37</f>
        <v>0</v>
      </c>
      <c r="Q82" s="18" t="e">
        <f t="shared" si="33"/>
        <v>#DIV/0!</v>
      </c>
      <c r="R82" s="19" t="e">
        <f t="shared" si="50"/>
        <v>#DIV/0!</v>
      </c>
      <c r="S82" s="19" t="e">
        <f t="shared" si="51"/>
        <v>#DIV/0!</v>
      </c>
      <c r="T82" s="19" t="e">
        <f t="shared" si="52"/>
        <v>#DIV/0!</v>
      </c>
      <c r="U82" s="19" t="e">
        <f t="shared" si="53"/>
        <v>#DIV/0!</v>
      </c>
      <c r="V82" s="19" t="e">
        <f t="shared" si="54"/>
        <v>#DIV/0!</v>
      </c>
      <c r="W82" s="19" t="e">
        <f t="shared" si="55"/>
        <v>#DIV/0!</v>
      </c>
      <c r="X82" s="20" t="e">
        <f t="shared" si="56"/>
        <v>#DIV/0!</v>
      </c>
      <c r="Y82" s="20" t="e">
        <f t="shared" si="57"/>
        <v>#DIV/0!</v>
      </c>
      <c r="Z82" s="19">
        <f t="shared" si="36"/>
        <v>0</v>
      </c>
      <c r="AA82" s="21">
        <f t="shared" si="37"/>
        <v>1308</v>
      </c>
      <c r="AB82" s="19">
        <f t="shared" si="45"/>
        <v>-1308</v>
      </c>
      <c r="AC82" s="22"/>
      <c r="AD82" s="22"/>
      <c r="AE82" s="23"/>
      <c r="AF82" s="23"/>
      <c r="AG82" s="23"/>
      <c r="AH82" s="23"/>
      <c r="AI82" s="23"/>
      <c r="AJ82" s="23"/>
      <c r="AK82" s="23"/>
      <c r="AL82" s="23"/>
      <c r="AM82" s="24"/>
    </row>
    <row r="83" spans="1:39" s="3" customFormat="1" ht="19.5" customHeight="1">
      <c r="A83" s="742"/>
      <c r="B83" s="5">
        <f t="shared" si="34"/>
        <v>2014</v>
      </c>
      <c r="C83" s="105">
        <f>'홍성읍 과거급수현황'!B22</f>
        <v>0</v>
      </c>
      <c r="D83" s="105">
        <f>'홍성읍 과거급수현황'!C22</f>
        <v>0</v>
      </c>
      <c r="E83" s="7" t="e">
        <f t="shared" si="42"/>
        <v>#DIV/0!</v>
      </c>
      <c r="F83" s="105">
        <f>'홍성읍 과거급수현황'!F22</f>
        <v>0</v>
      </c>
      <c r="G83" s="6" t="e">
        <f t="shared" si="43"/>
        <v>#DIV/0!</v>
      </c>
      <c r="H83" s="19">
        <f t="shared" si="44"/>
        <v>0</v>
      </c>
      <c r="I83" s="19">
        <f t="shared" si="35"/>
        <v>1795</v>
      </c>
      <c r="J83" s="19">
        <f>'용도별 사용수량'!D22</f>
        <v>1377</v>
      </c>
      <c r="K83" s="19">
        <f>'용도별 사용수량'!E22</f>
        <v>418</v>
      </c>
      <c r="L83" s="63"/>
      <c r="M83" s="19">
        <f>'용도별 사용수량'!F22</f>
        <v>0</v>
      </c>
      <c r="N83" s="19">
        <f>'용도별 사용수량'!G22</f>
        <v>0</v>
      </c>
      <c r="O83" s="19">
        <f>'용도별 사용수량'!H22</f>
        <v>0</v>
      </c>
      <c r="P83" s="19">
        <f>'용도별 사용수량'!I22</f>
        <v>0</v>
      </c>
      <c r="Q83" s="18" t="e">
        <f t="shared" si="33"/>
        <v>#DIV/0!</v>
      </c>
      <c r="R83" s="19" t="e">
        <f t="shared" si="50"/>
        <v>#DIV/0!</v>
      </c>
      <c r="S83" s="19" t="e">
        <f t="shared" si="51"/>
        <v>#DIV/0!</v>
      </c>
      <c r="T83" s="19" t="e">
        <f t="shared" si="52"/>
        <v>#DIV/0!</v>
      </c>
      <c r="U83" s="19" t="e">
        <f t="shared" si="53"/>
        <v>#DIV/0!</v>
      </c>
      <c r="V83" s="19" t="e">
        <f t="shared" si="54"/>
        <v>#DIV/0!</v>
      </c>
      <c r="W83" s="19" t="e">
        <f t="shared" si="55"/>
        <v>#DIV/0!</v>
      </c>
      <c r="X83" s="20" t="e">
        <f t="shared" si="56"/>
        <v>#DIV/0!</v>
      </c>
      <c r="Y83" s="20" t="e">
        <f t="shared" si="57"/>
        <v>#DIV/0!</v>
      </c>
      <c r="Z83" s="19">
        <f t="shared" si="36"/>
        <v>0</v>
      </c>
      <c r="AA83" s="21">
        <f t="shared" si="37"/>
        <v>1795</v>
      </c>
      <c r="AB83" s="19">
        <f t="shared" si="45"/>
        <v>-1795</v>
      </c>
      <c r="AC83" s="22"/>
      <c r="AD83" s="22"/>
      <c r="AE83" s="23"/>
      <c r="AF83" s="23"/>
      <c r="AG83" s="23"/>
      <c r="AH83" s="23"/>
      <c r="AI83" s="23"/>
      <c r="AJ83" s="23"/>
      <c r="AK83" s="23"/>
      <c r="AL83" s="23"/>
      <c r="AM83" s="24"/>
    </row>
    <row r="84" spans="1:39" s="4" customFormat="1" ht="19.5" customHeight="1" thickBot="1">
      <c r="A84" s="743"/>
      <c r="B84" s="5">
        <f t="shared" si="34"/>
        <v>2015</v>
      </c>
      <c r="C84" s="105">
        <f>'홍성읍 과거급수현황'!B7</f>
        <v>0</v>
      </c>
      <c r="D84" s="105">
        <f>'홍성읍 과거급수현황'!C7</f>
        <v>0</v>
      </c>
      <c r="E84" s="7" t="e">
        <f t="shared" si="42"/>
        <v>#DIV/0!</v>
      </c>
      <c r="F84" s="105">
        <f>'홍성읍 과거급수현황'!F7</f>
        <v>0</v>
      </c>
      <c r="G84" s="6" t="e">
        <f t="shared" si="43"/>
        <v>#DIV/0!</v>
      </c>
      <c r="H84" s="19">
        <f t="shared" si="44"/>
        <v>0</v>
      </c>
      <c r="I84" s="19">
        <f t="shared" si="35"/>
        <v>0</v>
      </c>
      <c r="J84" s="19"/>
      <c r="K84" s="19"/>
      <c r="L84" s="19"/>
      <c r="M84" s="19"/>
      <c r="N84" s="19"/>
      <c r="O84" s="19"/>
      <c r="P84" s="19"/>
      <c r="Q84" s="18" t="e">
        <f t="shared" si="33"/>
        <v>#DIV/0!</v>
      </c>
      <c r="R84" s="19" t="e">
        <f t="shared" si="50"/>
        <v>#DIV/0!</v>
      </c>
      <c r="S84" s="19" t="e">
        <f t="shared" si="51"/>
        <v>#DIV/0!</v>
      </c>
      <c r="T84" s="19" t="e">
        <f t="shared" si="52"/>
        <v>#DIV/0!</v>
      </c>
      <c r="U84" s="19" t="e">
        <f t="shared" si="53"/>
        <v>#DIV/0!</v>
      </c>
      <c r="V84" s="19" t="e">
        <f t="shared" si="54"/>
        <v>#DIV/0!</v>
      </c>
      <c r="W84" s="19" t="e">
        <f t="shared" si="55"/>
        <v>#DIV/0!</v>
      </c>
      <c r="X84" s="20" t="e">
        <f t="shared" si="56"/>
        <v>#DIV/0!</v>
      </c>
      <c r="Y84" s="20" t="e">
        <f t="shared" si="57"/>
        <v>#DIV/0!</v>
      </c>
      <c r="Z84" s="19">
        <f t="shared" si="36"/>
        <v>0</v>
      </c>
      <c r="AA84" s="21">
        <f t="shared" si="37"/>
        <v>0</v>
      </c>
      <c r="AB84" s="19">
        <f t="shared" si="45"/>
        <v>0</v>
      </c>
      <c r="AC84" s="22"/>
      <c r="AD84" s="22"/>
      <c r="AE84" s="23"/>
      <c r="AF84" s="23"/>
      <c r="AG84" s="23"/>
      <c r="AH84" s="23"/>
      <c r="AI84" s="23"/>
      <c r="AJ84" s="23"/>
      <c r="AK84" s="23"/>
      <c r="AL84" s="23"/>
      <c r="AM84" s="24"/>
    </row>
    <row r="85" spans="1:39" ht="19.5" customHeight="1">
      <c r="A85" s="741" t="s">
        <v>82</v>
      </c>
      <c r="B85" s="5">
        <f t="shared" si="34"/>
        <v>1996</v>
      </c>
      <c r="C85" s="105">
        <f>'홍성읍 과거급수현황'!B293</f>
        <v>5864</v>
      </c>
      <c r="D85" s="105">
        <f>'홍성읍 과거급수현황'!C293</f>
        <v>0</v>
      </c>
      <c r="E85" s="7">
        <f t="shared" si="42"/>
        <v>0</v>
      </c>
      <c r="F85" s="105">
        <f>'홍성읍 과거급수현황'!F293</f>
        <v>0</v>
      </c>
      <c r="G85" s="6" t="e">
        <f t="shared" si="43"/>
        <v>#DIV/0!</v>
      </c>
      <c r="H85" s="19">
        <f t="shared" si="44"/>
        <v>0</v>
      </c>
      <c r="I85" s="19">
        <f t="shared" si="35"/>
        <v>0</v>
      </c>
      <c r="J85" s="19">
        <f>'용도별 사용수량'!D292</f>
        <v>0</v>
      </c>
      <c r="K85" s="19">
        <f>'용도별 사용수량'!E292</f>
        <v>0</v>
      </c>
      <c r="L85" s="63"/>
      <c r="M85" s="19">
        <f>'용도별 사용수량'!F292</f>
        <v>0</v>
      </c>
      <c r="N85" s="19">
        <f>'용도별 사용수량'!G292</f>
        <v>0</v>
      </c>
      <c r="O85" s="19">
        <f>'용도별 사용수량'!H292</f>
        <v>0</v>
      </c>
      <c r="P85" s="19">
        <f>'용도별 사용수량'!I292</f>
        <v>0</v>
      </c>
      <c r="Q85" s="18" t="e">
        <f t="shared" si="33"/>
        <v>#DIV/0!</v>
      </c>
      <c r="R85" s="19" t="e">
        <f t="shared" si="50"/>
        <v>#DIV/0!</v>
      </c>
      <c r="S85" s="19" t="e">
        <f t="shared" si="51"/>
        <v>#DIV/0!</v>
      </c>
      <c r="T85" s="19" t="e">
        <f t="shared" si="52"/>
        <v>#DIV/0!</v>
      </c>
      <c r="U85" s="19" t="e">
        <f t="shared" si="53"/>
        <v>#DIV/0!</v>
      </c>
      <c r="V85" s="19" t="e">
        <f t="shared" si="54"/>
        <v>#DIV/0!</v>
      </c>
      <c r="W85" s="19" t="e">
        <f t="shared" si="55"/>
        <v>#DIV/0!</v>
      </c>
      <c r="X85" s="20" t="e">
        <f t="shared" si="56"/>
        <v>#DIV/0!</v>
      </c>
      <c r="Y85" s="20" t="e">
        <f t="shared" si="57"/>
        <v>#DIV/0!</v>
      </c>
      <c r="Z85" s="19">
        <f t="shared" si="36"/>
        <v>0</v>
      </c>
      <c r="AA85" s="21">
        <f t="shared" si="37"/>
        <v>0</v>
      </c>
      <c r="AB85" s="19">
        <f t="shared" si="45"/>
        <v>0</v>
      </c>
      <c r="AC85" s="22"/>
      <c r="AD85" s="22"/>
      <c r="AE85" s="23"/>
      <c r="AF85" s="23"/>
      <c r="AG85" s="23"/>
      <c r="AH85" s="23"/>
      <c r="AI85" s="23"/>
      <c r="AJ85" s="23"/>
      <c r="AK85" s="23"/>
      <c r="AL85" s="23"/>
      <c r="AM85" s="24"/>
    </row>
    <row r="86" spans="1:39" ht="19.5" customHeight="1">
      <c r="A86" s="742"/>
      <c r="B86" s="5">
        <f t="shared" si="34"/>
        <v>1997</v>
      </c>
      <c r="C86" s="105">
        <f>'홍성읍 과거급수현황'!B278</f>
        <v>5643</v>
      </c>
      <c r="D86" s="105">
        <f>'홍성읍 과거급수현황'!C278</f>
        <v>0</v>
      </c>
      <c r="E86" s="7">
        <f t="shared" si="42"/>
        <v>0</v>
      </c>
      <c r="F86" s="105">
        <f>'홍성읍 과거급수현황'!F278</f>
        <v>0</v>
      </c>
      <c r="G86" s="6" t="e">
        <f t="shared" si="43"/>
        <v>#DIV/0!</v>
      </c>
      <c r="H86" s="19">
        <f t="shared" si="44"/>
        <v>0</v>
      </c>
      <c r="I86" s="19">
        <f t="shared" si="35"/>
        <v>0</v>
      </c>
      <c r="J86" s="19">
        <f>'용도별 사용수량'!D277</f>
        <v>0</v>
      </c>
      <c r="K86" s="19">
        <f>'용도별 사용수량'!E277</f>
        <v>0</v>
      </c>
      <c r="L86" s="63"/>
      <c r="M86" s="19">
        <f>'용도별 사용수량'!F277</f>
        <v>0</v>
      </c>
      <c r="N86" s="19">
        <f>'용도별 사용수량'!G277</f>
        <v>0</v>
      </c>
      <c r="O86" s="19">
        <f>'용도별 사용수량'!H277</f>
        <v>0</v>
      </c>
      <c r="P86" s="19">
        <f>'용도별 사용수량'!I277</f>
        <v>0</v>
      </c>
      <c r="Q86" s="18" t="e">
        <f t="shared" si="33"/>
        <v>#DIV/0!</v>
      </c>
      <c r="R86" s="19" t="e">
        <f t="shared" si="50"/>
        <v>#DIV/0!</v>
      </c>
      <c r="S86" s="19" t="e">
        <f t="shared" si="51"/>
        <v>#DIV/0!</v>
      </c>
      <c r="T86" s="19" t="e">
        <f t="shared" si="52"/>
        <v>#DIV/0!</v>
      </c>
      <c r="U86" s="19" t="e">
        <f t="shared" si="53"/>
        <v>#DIV/0!</v>
      </c>
      <c r="V86" s="19" t="e">
        <f t="shared" si="54"/>
        <v>#DIV/0!</v>
      </c>
      <c r="W86" s="19" t="e">
        <f t="shared" si="55"/>
        <v>#DIV/0!</v>
      </c>
      <c r="X86" s="20" t="e">
        <f t="shared" si="56"/>
        <v>#DIV/0!</v>
      </c>
      <c r="Y86" s="20" t="e">
        <f t="shared" si="57"/>
        <v>#DIV/0!</v>
      </c>
      <c r="Z86" s="19">
        <f t="shared" si="36"/>
        <v>0</v>
      </c>
      <c r="AA86" s="21">
        <f t="shared" si="37"/>
        <v>0</v>
      </c>
      <c r="AB86" s="19">
        <f t="shared" si="45"/>
        <v>0</v>
      </c>
      <c r="AC86" s="22"/>
      <c r="AD86" s="22"/>
      <c r="AE86" s="23"/>
      <c r="AF86" s="23"/>
      <c r="AG86" s="23"/>
      <c r="AH86" s="23"/>
      <c r="AI86" s="23"/>
      <c r="AJ86" s="23"/>
      <c r="AK86" s="23"/>
      <c r="AL86" s="23"/>
      <c r="AM86" s="24"/>
    </row>
    <row r="87" spans="1:39" ht="19.5" customHeight="1">
      <c r="A87" s="742"/>
      <c r="B87" s="5">
        <f t="shared" si="34"/>
        <v>1998</v>
      </c>
      <c r="C87" s="105">
        <f>'홍성읍 과거급수현황'!B263</f>
        <v>5490</v>
      </c>
      <c r="D87" s="105">
        <f>'홍성읍 과거급수현황'!C263</f>
        <v>0</v>
      </c>
      <c r="E87" s="7">
        <f t="shared" si="42"/>
        <v>0</v>
      </c>
      <c r="F87" s="105">
        <f>'홍성읍 과거급수현황'!F263</f>
        <v>0</v>
      </c>
      <c r="G87" s="6" t="e">
        <f t="shared" si="43"/>
        <v>#DIV/0!</v>
      </c>
      <c r="H87" s="19">
        <f t="shared" si="44"/>
        <v>0</v>
      </c>
      <c r="I87" s="19">
        <f t="shared" si="35"/>
        <v>0</v>
      </c>
      <c r="J87" s="19">
        <f>'용도별 사용수량'!D262</f>
        <v>0</v>
      </c>
      <c r="K87" s="19">
        <f>'용도별 사용수량'!E262</f>
        <v>0</v>
      </c>
      <c r="L87" s="63"/>
      <c r="M87" s="19">
        <f>'용도별 사용수량'!F262</f>
        <v>0</v>
      </c>
      <c r="N87" s="19">
        <f>'용도별 사용수량'!G262</f>
        <v>0</v>
      </c>
      <c r="O87" s="19">
        <f>'용도별 사용수량'!H262</f>
        <v>0</v>
      </c>
      <c r="P87" s="19">
        <f>'용도별 사용수량'!I262</f>
        <v>0</v>
      </c>
      <c r="Q87" s="18" t="e">
        <f t="shared" si="33"/>
        <v>#DIV/0!</v>
      </c>
      <c r="R87" s="19" t="e">
        <f t="shared" si="50"/>
        <v>#DIV/0!</v>
      </c>
      <c r="S87" s="19" t="e">
        <f t="shared" si="51"/>
        <v>#DIV/0!</v>
      </c>
      <c r="T87" s="19" t="e">
        <f t="shared" si="52"/>
        <v>#DIV/0!</v>
      </c>
      <c r="U87" s="19" t="e">
        <f t="shared" si="53"/>
        <v>#DIV/0!</v>
      </c>
      <c r="V87" s="19" t="e">
        <f t="shared" si="54"/>
        <v>#DIV/0!</v>
      </c>
      <c r="W87" s="19" t="e">
        <f t="shared" si="55"/>
        <v>#DIV/0!</v>
      </c>
      <c r="X87" s="20" t="e">
        <f t="shared" si="56"/>
        <v>#DIV/0!</v>
      </c>
      <c r="Y87" s="20" t="e">
        <f t="shared" si="57"/>
        <v>#DIV/0!</v>
      </c>
      <c r="Z87" s="19">
        <f t="shared" si="36"/>
        <v>0</v>
      </c>
      <c r="AA87" s="21">
        <f t="shared" si="37"/>
        <v>0</v>
      </c>
      <c r="AB87" s="19">
        <f t="shared" si="45"/>
        <v>0</v>
      </c>
      <c r="AC87" s="22"/>
      <c r="AD87" s="22"/>
      <c r="AE87" s="23"/>
      <c r="AF87" s="23"/>
      <c r="AG87" s="23"/>
      <c r="AH87" s="23"/>
      <c r="AI87" s="23"/>
      <c r="AJ87" s="23"/>
      <c r="AK87" s="23"/>
      <c r="AL87" s="23"/>
      <c r="AM87" s="24"/>
    </row>
    <row r="88" spans="1:39" ht="19.5" customHeight="1">
      <c r="A88" s="742"/>
      <c r="B88" s="5">
        <f t="shared" si="34"/>
        <v>1999</v>
      </c>
      <c r="C88" s="105">
        <f>'홍성읍 과거급수현황'!B248</f>
        <v>5430</v>
      </c>
      <c r="D88" s="105">
        <f>'홍성읍 과거급수현황'!C248</f>
        <v>0</v>
      </c>
      <c r="E88" s="7">
        <f t="shared" si="42"/>
        <v>0</v>
      </c>
      <c r="F88" s="105">
        <f>'홍성읍 과거급수현황'!F248</f>
        <v>0</v>
      </c>
      <c r="G88" s="6" t="e">
        <f t="shared" si="43"/>
        <v>#DIV/0!</v>
      </c>
      <c r="H88" s="19">
        <f t="shared" si="44"/>
        <v>0</v>
      </c>
      <c r="I88" s="19">
        <f t="shared" si="35"/>
        <v>0</v>
      </c>
      <c r="J88" s="19">
        <f>'용도별 사용수량'!D247</f>
        <v>0</v>
      </c>
      <c r="K88" s="19">
        <f>'용도별 사용수량'!E247</f>
        <v>0</v>
      </c>
      <c r="L88" s="63"/>
      <c r="M88" s="19">
        <f>'용도별 사용수량'!F247</f>
        <v>0</v>
      </c>
      <c r="N88" s="19">
        <f>'용도별 사용수량'!G247</f>
        <v>0</v>
      </c>
      <c r="O88" s="19">
        <f>'용도별 사용수량'!H247</f>
        <v>0</v>
      </c>
      <c r="P88" s="19">
        <f>'용도별 사용수량'!I247</f>
        <v>0</v>
      </c>
      <c r="Q88" s="18" t="e">
        <f t="shared" ref="Q88:Q151" si="58">(J88/$H88)*1000</f>
        <v>#DIV/0!</v>
      </c>
      <c r="R88" s="19" t="e">
        <f t="shared" si="50"/>
        <v>#DIV/0!</v>
      </c>
      <c r="S88" s="19" t="e">
        <f t="shared" si="51"/>
        <v>#DIV/0!</v>
      </c>
      <c r="T88" s="19" t="e">
        <f t="shared" si="52"/>
        <v>#DIV/0!</v>
      </c>
      <c r="U88" s="19" t="e">
        <f t="shared" si="53"/>
        <v>#DIV/0!</v>
      </c>
      <c r="V88" s="19" t="e">
        <f t="shared" si="54"/>
        <v>#DIV/0!</v>
      </c>
      <c r="W88" s="19" t="e">
        <f t="shared" si="55"/>
        <v>#DIV/0!</v>
      </c>
      <c r="X88" s="20" t="e">
        <f t="shared" si="56"/>
        <v>#DIV/0!</v>
      </c>
      <c r="Y88" s="20" t="e">
        <f t="shared" si="57"/>
        <v>#DIV/0!</v>
      </c>
      <c r="Z88" s="19">
        <f t="shared" si="36"/>
        <v>0</v>
      </c>
      <c r="AA88" s="21">
        <f t="shared" si="37"/>
        <v>0</v>
      </c>
      <c r="AB88" s="19">
        <f t="shared" si="45"/>
        <v>0</v>
      </c>
      <c r="AC88" s="22"/>
      <c r="AD88" s="22"/>
      <c r="AE88" s="23"/>
      <c r="AF88" s="23"/>
      <c r="AG88" s="23"/>
      <c r="AH88" s="23"/>
      <c r="AI88" s="23"/>
      <c r="AJ88" s="23"/>
      <c r="AK88" s="23"/>
      <c r="AL88" s="23"/>
      <c r="AM88" s="24"/>
    </row>
    <row r="89" spans="1:39" ht="19.5" customHeight="1">
      <c r="A89" s="742"/>
      <c r="B89" s="5">
        <f t="shared" ref="B89:B152" si="59">B69</f>
        <v>2000</v>
      </c>
      <c r="C89" s="105">
        <f>'홍성읍 과거급수현황'!B233</f>
        <v>0</v>
      </c>
      <c r="D89" s="105">
        <f>'홍성읍 과거급수현황'!C233</f>
        <v>0</v>
      </c>
      <c r="E89" s="7" t="e">
        <f t="shared" si="42"/>
        <v>#DIV/0!</v>
      </c>
      <c r="F89" s="105">
        <f>'홍성읍 과거급수현황'!F233</f>
        <v>0</v>
      </c>
      <c r="G89" s="6" t="e">
        <f t="shared" si="43"/>
        <v>#DIV/0!</v>
      </c>
      <c r="H89" s="19">
        <f t="shared" si="44"/>
        <v>0</v>
      </c>
      <c r="I89" s="19">
        <f t="shared" ref="I89:I152" si="60">SUM(J89:P89)</f>
        <v>0</v>
      </c>
      <c r="J89" s="19">
        <f>'용도별 사용수량'!D232</f>
        <v>0</v>
      </c>
      <c r="K89" s="19">
        <f>'용도별 사용수량'!E232</f>
        <v>0</v>
      </c>
      <c r="L89" s="63"/>
      <c r="M89" s="19">
        <f>'용도별 사용수량'!F232</f>
        <v>0</v>
      </c>
      <c r="N89" s="19">
        <f>'용도별 사용수량'!G232</f>
        <v>0</v>
      </c>
      <c r="O89" s="19">
        <f>'용도별 사용수량'!H232</f>
        <v>0</v>
      </c>
      <c r="P89" s="19">
        <f>'용도별 사용수량'!I232</f>
        <v>0</v>
      </c>
      <c r="Q89" s="18" t="e">
        <f t="shared" si="58"/>
        <v>#DIV/0!</v>
      </c>
      <c r="R89" s="19" t="e">
        <f t="shared" si="50"/>
        <v>#DIV/0!</v>
      </c>
      <c r="S89" s="19" t="e">
        <f t="shared" si="51"/>
        <v>#DIV/0!</v>
      </c>
      <c r="T89" s="19" t="e">
        <f t="shared" si="52"/>
        <v>#DIV/0!</v>
      </c>
      <c r="U89" s="19" t="e">
        <f t="shared" si="53"/>
        <v>#DIV/0!</v>
      </c>
      <c r="V89" s="19" t="e">
        <f t="shared" si="54"/>
        <v>#DIV/0!</v>
      </c>
      <c r="W89" s="19" t="e">
        <f t="shared" si="55"/>
        <v>#DIV/0!</v>
      </c>
      <c r="X89" s="20" t="e">
        <f t="shared" si="56"/>
        <v>#DIV/0!</v>
      </c>
      <c r="Y89" s="20" t="e">
        <f t="shared" si="57"/>
        <v>#DIV/0!</v>
      </c>
      <c r="Z89" s="19">
        <f t="shared" ref="Z89:Z152" si="61">F89</f>
        <v>0</v>
      </c>
      <c r="AA89" s="21">
        <f t="shared" ref="AA89:AA152" si="62">I89</f>
        <v>0</v>
      </c>
      <c r="AB89" s="19">
        <f t="shared" si="45"/>
        <v>0</v>
      </c>
      <c r="AC89" s="22"/>
      <c r="AD89" s="22"/>
      <c r="AE89" s="23"/>
      <c r="AF89" s="23"/>
      <c r="AG89" s="23"/>
      <c r="AH89" s="23"/>
      <c r="AI89" s="23"/>
      <c r="AJ89" s="23"/>
      <c r="AK89" s="23"/>
      <c r="AL89" s="23"/>
      <c r="AM89" s="24"/>
    </row>
    <row r="90" spans="1:39" ht="19.5" customHeight="1">
      <c r="A90" s="742"/>
      <c r="B90" s="5">
        <f t="shared" si="59"/>
        <v>2001</v>
      </c>
      <c r="C90" s="105">
        <f>'홍성읍 과거급수현황'!B218</f>
        <v>5036</v>
      </c>
      <c r="D90" s="105">
        <f>'홍성읍 과거급수현황'!C218</f>
        <v>0</v>
      </c>
      <c r="E90" s="7">
        <f t="shared" ref="E90:E153" si="63">D90/C90</f>
        <v>0</v>
      </c>
      <c r="F90" s="105">
        <f>'홍성읍 과거급수현황'!F218</f>
        <v>0</v>
      </c>
      <c r="G90" s="6" t="e">
        <f t="shared" ref="G90:G153" si="64">ROUND((F90/D90)*1000,0)</f>
        <v>#DIV/0!</v>
      </c>
      <c r="H90" s="19">
        <f t="shared" ref="H90:H153" si="65">D90</f>
        <v>0</v>
      </c>
      <c r="I90" s="19">
        <f t="shared" si="60"/>
        <v>0</v>
      </c>
      <c r="J90" s="19">
        <f>'용도별 사용수량'!D217</f>
        <v>0</v>
      </c>
      <c r="K90" s="19">
        <f>'용도별 사용수량'!E217</f>
        <v>0</v>
      </c>
      <c r="L90" s="63"/>
      <c r="M90" s="19">
        <f>'용도별 사용수량'!F217</f>
        <v>0</v>
      </c>
      <c r="N90" s="19">
        <f>'용도별 사용수량'!G217</f>
        <v>0</v>
      </c>
      <c r="O90" s="19">
        <f>'용도별 사용수량'!H217</f>
        <v>0</v>
      </c>
      <c r="P90" s="19">
        <f>'용도별 사용수량'!I217</f>
        <v>0</v>
      </c>
      <c r="Q90" s="18" t="e">
        <f t="shared" si="58"/>
        <v>#DIV/0!</v>
      </c>
      <c r="R90" s="19" t="e">
        <f t="shared" si="50"/>
        <v>#DIV/0!</v>
      </c>
      <c r="S90" s="19" t="e">
        <f t="shared" si="51"/>
        <v>#DIV/0!</v>
      </c>
      <c r="T90" s="19" t="e">
        <f t="shared" si="52"/>
        <v>#DIV/0!</v>
      </c>
      <c r="U90" s="19" t="e">
        <f t="shared" si="53"/>
        <v>#DIV/0!</v>
      </c>
      <c r="V90" s="19" t="e">
        <f t="shared" si="54"/>
        <v>#DIV/0!</v>
      </c>
      <c r="W90" s="19" t="e">
        <f t="shared" si="55"/>
        <v>#DIV/0!</v>
      </c>
      <c r="X90" s="20" t="e">
        <f t="shared" si="56"/>
        <v>#DIV/0!</v>
      </c>
      <c r="Y90" s="20" t="e">
        <f t="shared" si="57"/>
        <v>#DIV/0!</v>
      </c>
      <c r="Z90" s="19">
        <f t="shared" si="61"/>
        <v>0</v>
      </c>
      <c r="AA90" s="21">
        <f t="shared" si="62"/>
        <v>0</v>
      </c>
      <c r="AB90" s="19">
        <f t="shared" ref="AB90:AB153" si="66">Z90-AA90</f>
        <v>0</v>
      </c>
      <c r="AC90" s="22"/>
      <c r="AD90" s="22"/>
      <c r="AE90" s="23"/>
      <c r="AF90" s="23"/>
      <c r="AG90" s="23"/>
      <c r="AH90" s="23"/>
      <c r="AI90" s="23"/>
      <c r="AJ90" s="23"/>
      <c r="AK90" s="23"/>
      <c r="AL90" s="23"/>
      <c r="AM90" s="24"/>
    </row>
    <row r="91" spans="1:39" ht="19.5" customHeight="1">
      <c r="A91" s="742"/>
      <c r="B91" s="5">
        <f t="shared" si="59"/>
        <v>2002</v>
      </c>
      <c r="C91" s="105">
        <f>'홍성읍 과거급수현황'!B203</f>
        <v>0</v>
      </c>
      <c r="D91" s="105">
        <f>'홍성읍 과거급수현황'!C203</f>
        <v>0</v>
      </c>
      <c r="E91" s="7" t="e">
        <f t="shared" si="63"/>
        <v>#DIV/0!</v>
      </c>
      <c r="F91" s="105">
        <f>'홍성읍 과거급수현황'!F203</f>
        <v>0</v>
      </c>
      <c r="G91" s="6" t="e">
        <f t="shared" si="64"/>
        <v>#DIV/0!</v>
      </c>
      <c r="H91" s="19">
        <f t="shared" si="65"/>
        <v>0</v>
      </c>
      <c r="I91" s="19">
        <f t="shared" si="60"/>
        <v>0</v>
      </c>
      <c r="J91" s="19">
        <f>'용도별 사용수량'!D202</f>
        <v>0</v>
      </c>
      <c r="K91" s="19">
        <f>'용도별 사용수량'!E202</f>
        <v>0</v>
      </c>
      <c r="L91" s="63"/>
      <c r="M91" s="19">
        <f>'용도별 사용수량'!F202</f>
        <v>0</v>
      </c>
      <c r="N91" s="19">
        <f>'용도별 사용수량'!G202</f>
        <v>0</v>
      </c>
      <c r="O91" s="19">
        <f>'용도별 사용수량'!H202</f>
        <v>0</v>
      </c>
      <c r="P91" s="19">
        <f>'용도별 사용수량'!I202</f>
        <v>0</v>
      </c>
      <c r="Q91" s="18" t="e">
        <f t="shared" si="58"/>
        <v>#DIV/0!</v>
      </c>
      <c r="R91" s="19" t="e">
        <f t="shared" si="50"/>
        <v>#DIV/0!</v>
      </c>
      <c r="S91" s="19" t="e">
        <f t="shared" si="51"/>
        <v>#DIV/0!</v>
      </c>
      <c r="T91" s="19" t="e">
        <f t="shared" si="52"/>
        <v>#DIV/0!</v>
      </c>
      <c r="U91" s="19" t="e">
        <f t="shared" si="53"/>
        <v>#DIV/0!</v>
      </c>
      <c r="V91" s="19" t="e">
        <f t="shared" si="54"/>
        <v>#DIV/0!</v>
      </c>
      <c r="W91" s="19" t="e">
        <f t="shared" si="55"/>
        <v>#DIV/0!</v>
      </c>
      <c r="X91" s="20" t="e">
        <f t="shared" si="56"/>
        <v>#DIV/0!</v>
      </c>
      <c r="Y91" s="20" t="e">
        <f t="shared" si="57"/>
        <v>#DIV/0!</v>
      </c>
      <c r="Z91" s="19">
        <f t="shared" si="61"/>
        <v>0</v>
      </c>
      <c r="AA91" s="21">
        <f t="shared" si="62"/>
        <v>0</v>
      </c>
      <c r="AB91" s="19">
        <f t="shared" si="66"/>
        <v>0</v>
      </c>
      <c r="AC91" s="22"/>
      <c r="AD91" s="22"/>
      <c r="AE91" s="23"/>
      <c r="AF91" s="23"/>
      <c r="AG91" s="23"/>
      <c r="AH91" s="23"/>
      <c r="AI91" s="23"/>
      <c r="AJ91" s="23"/>
      <c r="AK91" s="23"/>
      <c r="AL91" s="23"/>
      <c r="AM91" s="24"/>
    </row>
    <row r="92" spans="1:39" ht="19.5" customHeight="1">
      <c r="A92" s="742"/>
      <c r="B92" s="5">
        <f t="shared" si="59"/>
        <v>2003</v>
      </c>
      <c r="C92" s="105">
        <f>'홍성읍 과거급수현황'!B188</f>
        <v>0</v>
      </c>
      <c r="D92" s="105">
        <f>'홍성읍 과거급수현황'!C188</f>
        <v>0</v>
      </c>
      <c r="E92" s="7" t="e">
        <f t="shared" si="63"/>
        <v>#DIV/0!</v>
      </c>
      <c r="F92" s="105">
        <f>'홍성읍 과거급수현황'!F188</f>
        <v>0</v>
      </c>
      <c r="G92" s="6" t="e">
        <f t="shared" si="64"/>
        <v>#DIV/0!</v>
      </c>
      <c r="H92" s="19">
        <f t="shared" si="65"/>
        <v>0</v>
      </c>
      <c r="I92" s="19">
        <f t="shared" si="60"/>
        <v>0</v>
      </c>
      <c r="J92" s="19">
        <f>'용도별 사용수량'!D187</f>
        <v>0</v>
      </c>
      <c r="K92" s="19">
        <f>'용도별 사용수량'!E187</f>
        <v>0</v>
      </c>
      <c r="L92" s="63"/>
      <c r="M92" s="19">
        <f>'용도별 사용수량'!F187</f>
        <v>0</v>
      </c>
      <c r="N92" s="19">
        <f>'용도별 사용수량'!G187</f>
        <v>0</v>
      </c>
      <c r="O92" s="19">
        <f>'용도별 사용수량'!H187</f>
        <v>0</v>
      </c>
      <c r="P92" s="19">
        <f>'용도별 사용수량'!I187</f>
        <v>0</v>
      </c>
      <c r="Q92" s="18" t="e">
        <f t="shared" si="58"/>
        <v>#DIV/0!</v>
      </c>
      <c r="R92" s="19" t="e">
        <f t="shared" si="50"/>
        <v>#DIV/0!</v>
      </c>
      <c r="S92" s="19" t="e">
        <f t="shared" si="51"/>
        <v>#DIV/0!</v>
      </c>
      <c r="T92" s="19" t="e">
        <f t="shared" si="52"/>
        <v>#DIV/0!</v>
      </c>
      <c r="U92" s="19" t="e">
        <f t="shared" si="53"/>
        <v>#DIV/0!</v>
      </c>
      <c r="V92" s="19" t="e">
        <f t="shared" si="54"/>
        <v>#DIV/0!</v>
      </c>
      <c r="W92" s="19" t="e">
        <f t="shared" si="55"/>
        <v>#DIV/0!</v>
      </c>
      <c r="X92" s="20" t="e">
        <f t="shared" si="56"/>
        <v>#DIV/0!</v>
      </c>
      <c r="Y92" s="20" t="e">
        <f t="shared" si="57"/>
        <v>#DIV/0!</v>
      </c>
      <c r="Z92" s="19">
        <f t="shared" si="61"/>
        <v>0</v>
      </c>
      <c r="AA92" s="21">
        <f t="shared" si="62"/>
        <v>0</v>
      </c>
      <c r="AB92" s="19">
        <f t="shared" si="66"/>
        <v>0</v>
      </c>
      <c r="AC92" s="22"/>
      <c r="AD92" s="22"/>
      <c r="AE92" s="23"/>
      <c r="AF92" s="23"/>
      <c r="AG92" s="23"/>
      <c r="AH92" s="23"/>
      <c r="AI92" s="23"/>
      <c r="AJ92" s="23"/>
      <c r="AK92" s="23"/>
      <c r="AL92" s="23"/>
      <c r="AM92" s="24"/>
    </row>
    <row r="93" spans="1:39" ht="19.5" customHeight="1">
      <c r="A93" s="742"/>
      <c r="B93" s="5">
        <f t="shared" si="59"/>
        <v>2004</v>
      </c>
      <c r="C93" s="105">
        <f>'홍성읍 과거급수현황'!B173</f>
        <v>4398</v>
      </c>
      <c r="D93" s="105">
        <f>'홍성읍 과거급수현황'!C173</f>
        <v>0</v>
      </c>
      <c r="E93" s="7">
        <f t="shared" si="63"/>
        <v>0</v>
      </c>
      <c r="F93" s="105">
        <f>'홍성읍 과거급수현황'!F173</f>
        <v>0</v>
      </c>
      <c r="G93" s="6" t="e">
        <f t="shared" si="64"/>
        <v>#DIV/0!</v>
      </c>
      <c r="H93" s="19">
        <f t="shared" si="65"/>
        <v>0</v>
      </c>
      <c r="I93" s="19">
        <f t="shared" si="60"/>
        <v>0</v>
      </c>
      <c r="J93" s="19">
        <f>'용도별 사용수량'!D173</f>
        <v>0</v>
      </c>
      <c r="K93" s="19">
        <f>'용도별 사용수량'!E173</f>
        <v>0</v>
      </c>
      <c r="L93" s="63"/>
      <c r="M93" s="19">
        <f>'용도별 사용수량'!F173</f>
        <v>0</v>
      </c>
      <c r="N93" s="19">
        <f>'용도별 사용수량'!G173</f>
        <v>0</v>
      </c>
      <c r="O93" s="19">
        <f>'용도별 사용수량'!H173</f>
        <v>0</v>
      </c>
      <c r="P93" s="19">
        <f>'용도별 사용수량'!I173</f>
        <v>0</v>
      </c>
      <c r="Q93" s="18" t="e">
        <f t="shared" si="58"/>
        <v>#DIV/0!</v>
      </c>
      <c r="R93" s="19" t="e">
        <f t="shared" si="50"/>
        <v>#DIV/0!</v>
      </c>
      <c r="S93" s="19" t="e">
        <f t="shared" si="51"/>
        <v>#DIV/0!</v>
      </c>
      <c r="T93" s="19" t="e">
        <f t="shared" si="52"/>
        <v>#DIV/0!</v>
      </c>
      <c r="U93" s="19" t="e">
        <f t="shared" si="53"/>
        <v>#DIV/0!</v>
      </c>
      <c r="V93" s="19" t="e">
        <f t="shared" si="54"/>
        <v>#DIV/0!</v>
      </c>
      <c r="W93" s="19" t="e">
        <f t="shared" si="55"/>
        <v>#DIV/0!</v>
      </c>
      <c r="X93" s="20" t="e">
        <f t="shared" si="56"/>
        <v>#DIV/0!</v>
      </c>
      <c r="Y93" s="20" t="e">
        <f t="shared" si="57"/>
        <v>#DIV/0!</v>
      </c>
      <c r="Z93" s="19">
        <f t="shared" si="61"/>
        <v>0</v>
      </c>
      <c r="AA93" s="21">
        <f t="shared" si="62"/>
        <v>0</v>
      </c>
      <c r="AB93" s="19">
        <f t="shared" si="66"/>
        <v>0</v>
      </c>
      <c r="AC93" s="22"/>
      <c r="AD93" s="22"/>
      <c r="AE93" s="23"/>
      <c r="AF93" s="23"/>
      <c r="AG93" s="23"/>
      <c r="AH93" s="23"/>
      <c r="AI93" s="23"/>
      <c r="AJ93" s="23"/>
      <c r="AK93" s="23"/>
      <c r="AL93" s="23"/>
      <c r="AM93" s="24"/>
    </row>
    <row r="94" spans="1:39" ht="19.5" customHeight="1">
      <c r="A94" s="742"/>
      <c r="B94" s="5">
        <f t="shared" si="59"/>
        <v>2005</v>
      </c>
      <c r="C94" s="105">
        <f>'홍성읍 과거급수현황'!B158</f>
        <v>4374</v>
      </c>
      <c r="D94" s="105">
        <f>'홍성읍 과거급수현황'!C158</f>
        <v>0</v>
      </c>
      <c r="E94" s="7">
        <f t="shared" si="63"/>
        <v>0</v>
      </c>
      <c r="F94" s="105">
        <f>'홍성읍 과거급수현황'!F158</f>
        <v>0</v>
      </c>
      <c r="G94" s="6" t="e">
        <f t="shared" si="64"/>
        <v>#DIV/0!</v>
      </c>
      <c r="H94" s="19">
        <f t="shared" si="65"/>
        <v>0</v>
      </c>
      <c r="I94" s="19">
        <f t="shared" si="60"/>
        <v>0</v>
      </c>
      <c r="J94" s="19">
        <f>'용도별 사용수량'!D158</f>
        <v>0</v>
      </c>
      <c r="K94" s="19">
        <f>'용도별 사용수량'!E158</f>
        <v>0</v>
      </c>
      <c r="L94" s="63"/>
      <c r="M94" s="19">
        <f>'용도별 사용수량'!F158</f>
        <v>0</v>
      </c>
      <c r="N94" s="19">
        <f>'용도별 사용수량'!G158</f>
        <v>0</v>
      </c>
      <c r="O94" s="19">
        <f>'용도별 사용수량'!H158</f>
        <v>0</v>
      </c>
      <c r="P94" s="19">
        <f>'용도별 사용수량'!I158</f>
        <v>0</v>
      </c>
      <c r="Q94" s="18" t="e">
        <f t="shared" si="58"/>
        <v>#DIV/0!</v>
      </c>
      <c r="R94" s="19" t="e">
        <f t="shared" si="50"/>
        <v>#DIV/0!</v>
      </c>
      <c r="S94" s="19" t="e">
        <f t="shared" si="51"/>
        <v>#DIV/0!</v>
      </c>
      <c r="T94" s="19" t="e">
        <f t="shared" si="52"/>
        <v>#DIV/0!</v>
      </c>
      <c r="U94" s="19" t="e">
        <f t="shared" si="53"/>
        <v>#DIV/0!</v>
      </c>
      <c r="V94" s="19" t="e">
        <f t="shared" si="54"/>
        <v>#DIV/0!</v>
      </c>
      <c r="W94" s="19" t="e">
        <f t="shared" si="55"/>
        <v>#DIV/0!</v>
      </c>
      <c r="X94" s="20" t="e">
        <f t="shared" si="56"/>
        <v>#DIV/0!</v>
      </c>
      <c r="Y94" s="20" t="e">
        <f t="shared" si="57"/>
        <v>#DIV/0!</v>
      </c>
      <c r="Z94" s="19">
        <f t="shared" si="61"/>
        <v>0</v>
      </c>
      <c r="AA94" s="21">
        <f t="shared" si="62"/>
        <v>0</v>
      </c>
      <c r="AB94" s="19">
        <f t="shared" si="66"/>
        <v>0</v>
      </c>
      <c r="AC94" s="22"/>
      <c r="AD94" s="22"/>
      <c r="AE94" s="23"/>
      <c r="AF94" s="23"/>
      <c r="AG94" s="23"/>
      <c r="AH94" s="23"/>
      <c r="AI94" s="23"/>
      <c r="AJ94" s="23"/>
      <c r="AK94" s="23"/>
      <c r="AL94" s="23"/>
      <c r="AM94" s="24"/>
    </row>
    <row r="95" spans="1:39" ht="19.5" customHeight="1">
      <c r="A95" s="742"/>
      <c r="B95" s="5">
        <f t="shared" si="59"/>
        <v>2006</v>
      </c>
      <c r="C95" s="105">
        <f>'홍성읍 과거급수현황'!B143</f>
        <v>4267</v>
      </c>
      <c r="D95" s="105">
        <f>'홍성읍 과거급수현황'!C143</f>
        <v>579</v>
      </c>
      <c r="E95" s="7">
        <f t="shared" si="63"/>
        <v>0.13569252402156082</v>
      </c>
      <c r="F95" s="105">
        <f>'홍성읍 과거급수현황'!F143</f>
        <v>0</v>
      </c>
      <c r="G95" s="6">
        <f t="shared" si="64"/>
        <v>0</v>
      </c>
      <c r="H95" s="19">
        <f t="shared" si="65"/>
        <v>579</v>
      </c>
      <c r="I95" s="19">
        <f t="shared" si="60"/>
        <v>0</v>
      </c>
      <c r="J95" s="19">
        <f>'용도별 사용수량'!D143</f>
        <v>0</v>
      </c>
      <c r="K95" s="19">
        <f>'용도별 사용수량'!E143</f>
        <v>0</v>
      </c>
      <c r="L95" s="63"/>
      <c r="M95" s="19">
        <f>'용도별 사용수량'!F143</f>
        <v>0</v>
      </c>
      <c r="N95" s="19">
        <f>'용도별 사용수량'!G143</f>
        <v>0</v>
      </c>
      <c r="O95" s="19">
        <f>'용도별 사용수량'!H143</f>
        <v>0</v>
      </c>
      <c r="P95" s="19">
        <f>'용도별 사용수량'!I143</f>
        <v>0</v>
      </c>
      <c r="Q95" s="18">
        <f t="shared" si="58"/>
        <v>0</v>
      </c>
      <c r="R95" s="19">
        <f t="shared" si="50"/>
        <v>0</v>
      </c>
      <c r="S95" s="19">
        <f t="shared" si="51"/>
        <v>0</v>
      </c>
      <c r="T95" s="19">
        <f t="shared" si="52"/>
        <v>0</v>
      </c>
      <c r="U95" s="19">
        <f t="shared" si="53"/>
        <v>0</v>
      </c>
      <c r="V95" s="19">
        <f t="shared" si="54"/>
        <v>0</v>
      </c>
      <c r="W95" s="19">
        <f t="shared" si="55"/>
        <v>0</v>
      </c>
      <c r="X95" s="20">
        <f t="shared" si="56"/>
        <v>0</v>
      </c>
      <c r="Y95" s="20">
        <f t="shared" si="57"/>
        <v>0</v>
      </c>
      <c r="Z95" s="19">
        <f t="shared" si="61"/>
        <v>0</v>
      </c>
      <c r="AA95" s="21">
        <f t="shared" si="62"/>
        <v>0</v>
      </c>
      <c r="AB95" s="19">
        <f t="shared" si="66"/>
        <v>0</v>
      </c>
      <c r="AC95" s="22"/>
      <c r="AD95" s="22"/>
      <c r="AE95" s="23"/>
      <c r="AF95" s="23"/>
      <c r="AG95" s="23"/>
      <c r="AH95" s="23"/>
      <c r="AI95" s="23"/>
      <c r="AJ95" s="23"/>
      <c r="AK95" s="23"/>
      <c r="AL95" s="23"/>
      <c r="AM95" s="24"/>
    </row>
    <row r="96" spans="1:39" ht="19.5" customHeight="1">
      <c r="A96" s="742"/>
      <c r="B96" s="5">
        <f t="shared" si="59"/>
        <v>2007</v>
      </c>
      <c r="C96" s="105">
        <f>'홍성읍 과거급수현황'!B128</f>
        <v>4174</v>
      </c>
      <c r="D96" s="105">
        <f>'홍성읍 과거급수현황'!C128</f>
        <v>574</v>
      </c>
      <c r="E96" s="7">
        <f t="shared" si="63"/>
        <v>0.13751796837565883</v>
      </c>
      <c r="F96" s="105">
        <f>'홍성읍 과거급수현황'!F128</f>
        <v>0</v>
      </c>
      <c r="G96" s="6">
        <f t="shared" si="64"/>
        <v>0</v>
      </c>
      <c r="H96" s="19">
        <f t="shared" si="65"/>
        <v>574</v>
      </c>
      <c r="I96" s="19">
        <f t="shared" si="60"/>
        <v>0</v>
      </c>
      <c r="J96" s="19">
        <f>'용도별 사용수량'!D128</f>
        <v>0</v>
      </c>
      <c r="K96" s="19">
        <f>'용도별 사용수량'!E128</f>
        <v>0</v>
      </c>
      <c r="L96" s="63"/>
      <c r="M96" s="19">
        <f>'용도별 사용수량'!F128</f>
        <v>0</v>
      </c>
      <c r="N96" s="19">
        <f>'용도별 사용수량'!G128</f>
        <v>0</v>
      </c>
      <c r="O96" s="19">
        <f>'용도별 사용수량'!H128</f>
        <v>0</v>
      </c>
      <c r="P96" s="19">
        <f>'용도별 사용수량'!I128</f>
        <v>0</v>
      </c>
      <c r="Q96" s="18">
        <f t="shared" si="58"/>
        <v>0</v>
      </c>
      <c r="R96" s="19">
        <f t="shared" si="50"/>
        <v>0</v>
      </c>
      <c r="S96" s="19">
        <f t="shared" si="51"/>
        <v>0</v>
      </c>
      <c r="T96" s="19">
        <f t="shared" si="52"/>
        <v>0</v>
      </c>
      <c r="U96" s="19">
        <f t="shared" si="53"/>
        <v>0</v>
      </c>
      <c r="V96" s="19">
        <f t="shared" si="54"/>
        <v>0</v>
      </c>
      <c r="W96" s="19">
        <f t="shared" si="55"/>
        <v>0</v>
      </c>
      <c r="X96" s="20">
        <f t="shared" si="56"/>
        <v>0</v>
      </c>
      <c r="Y96" s="20">
        <f t="shared" si="57"/>
        <v>0</v>
      </c>
      <c r="Z96" s="19">
        <f t="shared" si="61"/>
        <v>0</v>
      </c>
      <c r="AA96" s="21">
        <f t="shared" si="62"/>
        <v>0</v>
      </c>
      <c r="AB96" s="19">
        <f t="shared" si="66"/>
        <v>0</v>
      </c>
      <c r="AC96" s="22"/>
      <c r="AD96" s="22"/>
      <c r="AE96" s="23"/>
      <c r="AF96" s="23"/>
      <c r="AG96" s="23"/>
      <c r="AH96" s="23"/>
      <c r="AI96" s="23"/>
      <c r="AJ96" s="23"/>
      <c r="AK96" s="23"/>
      <c r="AL96" s="23"/>
      <c r="AM96" s="24"/>
    </row>
    <row r="97" spans="1:39" ht="19.5" customHeight="1">
      <c r="A97" s="742"/>
      <c r="B97" s="5">
        <f t="shared" si="59"/>
        <v>2008</v>
      </c>
      <c r="C97" s="105">
        <f>'홍성읍 과거급수현황'!B113</f>
        <v>0</v>
      </c>
      <c r="D97" s="105">
        <f>'홍성읍 과거급수현황'!C113</f>
        <v>0</v>
      </c>
      <c r="E97" s="7" t="e">
        <f t="shared" si="63"/>
        <v>#DIV/0!</v>
      </c>
      <c r="F97" s="105">
        <f>'홍성읍 과거급수현황'!F113</f>
        <v>0</v>
      </c>
      <c r="G97" s="6" t="e">
        <f t="shared" si="64"/>
        <v>#DIV/0!</v>
      </c>
      <c r="H97" s="19">
        <f t="shared" si="65"/>
        <v>0</v>
      </c>
      <c r="I97" s="19">
        <f t="shared" si="60"/>
        <v>0</v>
      </c>
      <c r="J97" s="19">
        <f>'용도별 사용수량'!D113</f>
        <v>0</v>
      </c>
      <c r="K97" s="19">
        <f>'용도별 사용수량'!E113</f>
        <v>0</v>
      </c>
      <c r="L97" s="63"/>
      <c r="M97" s="19">
        <f>'용도별 사용수량'!F113</f>
        <v>0</v>
      </c>
      <c r="N97" s="19">
        <f>'용도별 사용수량'!G113</f>
        <v>0</v>
      </c>
      <c r="O97" s="19">
        <f>'용도별 사용수량'!H113</f>
        <v>0</v>
      </c>
      <c r="P97" s="19">
        <f>'용도별 사용수량'!I113</f>
        <v>0</v>
      </c>
      <c r="Q97" s="18" t="e">
        <f t="shared" si="58"/>
        <v>#DIV/0!</v>
      </c>
      <c r="R97" s="19" t="e">
        <f t="shared" si="50"/>
        <v>#DIV/0!</v>
      </c>
      <c r="S97" s="19" t="e">
        <f t="shared" si="51"/>
        <v>#DIV/0!</v>
      </c>
      <c r="T97" s="19" t="e">
        <f t="shared" si="52"/>
        <v>#DIV/0!</v>
      </c>
      <c r="U97" s="19" t="e">
        <f t="shared" si="53"/>
        <v>#DIV/0!</v>
      </c>
      <c r="V97" s="19" t="e">
        <f t="shared" si="54"/>
        <v>#DIV/0!</v>
      </c>
      <c r="W97" s="19" t="e">
        <f t="shared" si="55"/>
        <v>#DIV/0!</v>
      </c>
      <c r="X97" s="20" t="e">
        <f t="shared" si="56"/>
        <v>#DIV/0!</v>
      </c>
      <c r="Y97" s="20" t="e">
        <f t="shared" si="57"/>
        <v>#DIV/0!</v>
      </c>
      <c r="Z97" s="19">
        <f t="shared" si="61"/>
        <v>0</v>
      </c>
      <c r="AA97" s="21">
        <f t="shared" si="62"/>
        <v>0</v>
      </c>
      <c r="AB97" s="19">
        <f t="shared" si="66"/>
        <v>0</v>
      </c>
      <c r="AC97" s="22"/>
      <c r="AD97" s="22"/>
      <c r="AE97" s="23"/>
      <c r="AF97" s="23"/>
      <c r="AG97" s="23"/>
      <c r="AH97" s="23"/>
      <c r="AI97" s="23"/>
      <c r="AJ97" s="23"/>
      <c r="AK97" s="23"/>
      <c r="AL97" s="23"/>
      <c r="AM97" s="24"/>
    </row>
    <row r="98" spans="1:39" ht="19.5" customHeight="1">
      <c r="A98" s="742"/>
      <c r="B98" s="5">
        <f t="shared" si="59"/>
        <v>2009</v>
      </c>
      <c r="C98" s="105">
        <f>'홍성읍 과거급수현황'!B98</f>
        <v>0</v>
      </c>
      <c r="D98" s="105">
        <f>'홍성읍 과거급수현황'!C98</f>
        <v>0</v>
      </c>
      <c r="E98" s="7" t="e">
        <f t="shared" si="63"/>
        <v>#DIV/0!</v>
      </c>
      <c r="F98" s="105">
        <f>'홍성읍 과거급수현황'!F98</f>
        <v>0</v>
      </c>
      <c r="G98" s="6" t="e">
        <f t="shared" si="64"/>
        <v>#DIV/0!</v>
      </c>
      <c r="H98" s="19">
        <f t="shared" si="65"/>
        <v>0</v>
      </c>
      <c r="I98" s="19">
        <f t="shared" si="60"/>
        <v>0</v>
      </c>
      <c r="J98" s="19">
        <f>'용도별 사용수량'!D98</f>
        <v>0</v>
      </c>
      <c r="K98" s="19">
        <f>'용도별 사용수량'!E98</f>
        <v>0</v>
      </c>
      <c r="L98" s="63"/>
      <c r="M98" s="19">
        <f>'용도별 사용수량'!F98</f>
        <v>0</v>
      </c>
      <c r="N98" s="19">
        <f>'용도별 사용수량'!G98</f>
        <v>0</v>
      </c>
      <c r="O98" s="19">
        <f>'용도별 사용수량'!H98</f>
        <v>0</v>
      </c>
      <c r="P98" s="19">
        <f>'용도별 사용수량'!I98</f>
        <v>0</v>
      </c>
      <c r="Q98" s="18" t="e">
        <f t="shared" si="58"/>
        <v>#DIV/0!</v>
      </c>
      <c r="R98" s="19" t="e">
        <f t="shared" si="50"/>
        <v>#DIV/0!</v>
      </c>
      <c r="S98" s="19" t="e">
        <f t="shared" si="51"/>
        <v>#DIV/0!</v>
      </c>
      <c r="T98" s="19" t="e">
        <f t="shared" si="52"/>
        <v>#DIV/0!</v>
      </c>
      <c r="U98" s="19" t="e">
        <f t="shared" si="53"/>
        <v>#DIV/0!</v>
      </c>
      <c r="V98" s="19" t="e">
        <f t="shared" si="54"/>
        <v>#DIV/0!</v>
      </c>
      <c r="W98" s="19" t="e">
        <f t="shared" si="55"/>
        <v>#DIV/0!</v>
      </c>
      <c r="X98" s="20" t="e">
        <f t="shared" si="56"/>
        <v>#DIV/0!</v>
      </c>
      <c r="Y98" s="20" t="e">
        <f t="shared" si="57"/>
        <v>#DIV/0!</v>
      </c>
      <c r="Z98" s="19">
        <f t="shared" si="61"/>
        <v>0</v>
      </c>
      <c r="AA98" s="21">
        <f t="shared" si="62"/>
        <v>0</v>
      </c>
      <c r="AB98" s="19">
        <f t="shared" si="66"/>
        <v>0</v>
      </c>
      <c r="AC98" s="22"/>
      <c r="AD98" s="22"/>
      <c r="AE98" s="23"/>
      <c r="AF98" s="23"/>
      <c r="AG98" s="23"/>
      <c r="AH98" s="23"/>
      <c r="AI98" s="23"/>
      <c r="AJ98" s="23"/>
      <c r="AK98" s="23"/>
      <c r="AL98" s="23"/>
      <c r="AM98" s="24"/>
    </row>
    <row r="99" spans="1:39" ht="19.5" customHeight="1">
      <c r="A99" s="742"/>
      <c r="B99" s="5">
        <f t="shared" si="59"/>
        <v>2010</v>
      </c>
      <c r="C99" s="105">
        <f>'홍성읍 과거급수현황'!B83</f>
        <v>0</v>
      </c>
      <c r="D99" s="105">
        <f>'홍성읍 과거급수현황'!C83</f>
        <v>0</v>
      </c>
      <c r="E99" s="7" t="e">
        <f t="shared" si="63"/>
        <v>#DIV/0!</v>
      </c>
      <c r="F99" s="105">
        <f>'홍성읍 과거급수현황'!F83</f>
        <v>0</v>
      </c>
      <c r="G99" s="6" t="e">
        <f t="shared" si="64"/>
        <v>#DIV/0!</v>
      </c>
      <c r="H99" s="19">
        <f t="shared" si="65"/>
        <v>0</v>
      </c>
      <c r="I99" s="19">
        <f t="shared" si="60"/>
        <v>0</v>
      </c>
      <c r="J99" s="19">
        <f>'용도별 사용수량'!D83</f>
        <v>0</v>
      </c>
      <c r="K99" s="19">
        <f>'용도별 사용수량'!E83</f>
        <v>0</v>
      </c>
      <c r="L99" s="63"/>
      <c r="M99" s="19">
        <f>'용도별 사용수량'!F83</f>
        <v>0</v>
      </c>
      <c r="N99" s="19">
        <f>'용도별 사용수량'!G83</f>
        <v>0</v>
      </c>
      <c r="O99" s="19">
        <f>'용도별 사용수량'!H83</f>
        <v>0</v>
      </c>
      <c r="P99" s="19">
        <f>'용도별 사용수량'!I83</f>
        <v>0</v>
      </c>
      <c r="Q99" s="18" t="e">
        <f t="shared" si="58"/>
        <v>#DIV/0!</v>
      </c>
      <c r="R99" s="19" t="e">
        <f t="shared" si="50"/>
        <v>#DIV/0!</v>
      </c>
      <c r="S99" s="19" t="e">
        <f t="shared" si="51"/>
        <v>#DIV/0!</v>
      </c>
      <c r="T99" s="19" t="e">
        <f t="shared" si="52"/>
        <v>#DIV/0!</v>
      </c>
      <c r="U99" s="19" t="e">
        <f t="shared" si="53"/>
        <v>#DIV/0!</v>
      </c>
      <c r="V99" s="19" t="e">
        <f t="shared" si="54"/>
        <v>#DIV/0!</v>
      </c>
      <c r="W99" s="19" t="e">
        <f t="shared" si="55"/>
        <v>#DIV/0!</v>
      </c>
      <c r="X99" s="20" t="e">
        <f t="shared" si="56"/>
        <v>#DIV/0!</v>
      </c>
      <c r="Y99" s="20" t="e">
        <f t="shared" si="57"/>
        <v>#DIV/0!</v>
      </c>
      <c r="Z99" s="19">
        <f t="shared" si="61"/>
        <v>0</v>
      </c>
      <c r="AA99" s="21">
        <f t="shared" si="62"/>
        <v>0</v>
      </c>
      <c r="AB99" s="19">
        <f t="shared" si="66"/>
        <v>0</v>
      </c>
      <c r="AC99" s="22"/>
      <c r="AD99" s="22"/>
      <c r="AE99" s="23"/>
      <c r="AF99" s="23"/>
      <c r="AG99" s="23"/>
      <c r="AH99" s="23"/>
      <c r="AI99" s="23"/>
      <c r="AJ99" s="23"/>
      <c r="AK99" s="23"/>
      <c r="AL99" s="23"/>
      <c r="AM99" s="24"/>
    </row>
    <row r="100" spans="1:39" ht="19.5" customHeight="1">
      <c r="A100" s="742"/>
      <c r="B100" s="5">
        <f t="shared" si="59"/>
        <v>2011</v>
      </c>
      <c r="C100" s="105">
        <f>'홍성읍 과거급수현황'!B68</f>
        <v>0</v>
      </c>
      <c r="D100" s="105">
        <f>'홍성읍 과거급수현황'!C68</f>
        <v>0</v>
      </c>
      <c r="E100" s="7" t="e">
        <f t="shared" si="63"/>
        <v>#DIV/0!</v>
      </c>
      <c r="F100" s="105">
        <f>'홍성읍 과거급수현황'!F68</f>
        <v>0</v>
      </c>
      <c r="G100" s="6" t="e">
        <f t="shared" si="64"/>
        <v>#DIV/0!</v>
      </c>
      <c r="H100" s="19">
        <f t="shared" si="65"/>
        <v>0</v>
      </c>
      <c r="I100" s="19">
        <f t="shared" si="60"/>
        <v>0</v>
      </c>
      <c r="J100" s="19">
        <f>'용도별 사용수량'!D68</f>
        <v>0</v>
      </c>
      <c r="K100" s="19">
        <f>'용도별 사용수량'!E68</f>
        <v>0</v>
      </c>
      <c r="L100" s="63"/>
      <c r="M100" s="19">
        <f>'용도별 사용수량'!F68</f>
        <v>0</v>
      </c>
      <c r="N100" s="19">
        <f>'용도별 사용수량'!G68</f>
        <v>0</v>
      </c>
      <c r="O100" s="19">
        <f>'용도별 사용수량'!H68</f>
        <v>0</v>
      </c>
      <c r="P100" s="19">
        <f>'용도별 사용수량'!I68</f>
        <v>0</v>
      </c>
      <c r="Q100" s="18" t="e">
        <f t="shared" si="58"/>
        <v>#DIV/0!</v>
      </c>
      <c r="R100" s="19" t="e">
        <f t="shared" si="50"/>
        <v>#DIV/0!</v>
      </c>
      <c r="S100" s="19" t="e">
        <f t="shared" si="51"/>
        <v>#DIV/0!</v>
      </c>
      <c r="T100" s="19" t="e">
        <f t="shared" si="52"/>
        <v>#DIV/0!</v>
      </c>
      <c r="U100" s="19" t="e">
        <f t="shared" si="53"/>
        <v>#DIV/0!</v>
      </c>
      <c r="V100" s="19" t="e">
        <f t="shared" si="54"/>
        <v>#DIV/0!</v>
      </c>
      <c r="W100" s="19" t="e">
        <f t="shared" si="55"/>
        <v>#DIV/0!</v>
      </c>
      <c r="X100" s="20" t="e">
        <f t="shared" si="56"/>
        <v>#DIV/0!</v>
      </c>
      <c r="Y100" s="20" t="e">
        <f t="shared" si="57"/>
        <v>#DIV/0!</v>
      </c>
      <c r="Z100" s="19">
        <f t="shared" si="61"/>
        <v>0</v>
      </c>
      <c r="AA100" s="21">
        <f t="shared" si="62"/>
        <v>0</v>
      </c>
      <c r="AB100" s="19">
        <f t="shared" si="66"/>
        <v>0</v>
      </c>
      <c r="AC100" s="22" t="e">
        <f t="shared" ref="AC100:AC104" si="67">AA100/Z100</f>
        <v>#DIV/0!</v>
      </c>
      <c r="AD100" s="22" t="e">
        <f t="shared" ref="AD100:AD104" si="68">AB100/Z100</f>
        <v>#DIV/0!</v>
      </c>
      <c r="AE100" s="23" t="e">
        <f>J100/$I100</f>
        <v>#DIV/0!</v>
      </c>
      <c r="AF100" s="23" t="e">
        <f>(K100+M100)/$I100</f>
        <v>#DIV/0!</v>
      </c>
      <c r="AG100" s="23" t="e">
        <f>(N100+O100)/$I100</f>
        <v>#DIV/0!</v>
      </c>
      <c r="AH100" s="23" t="e">
        <f>(P100)/$I100</f>
        <v>#DIV/0!</v>
      </c>
      <c r="AI100" s="23" t="e">
        <f>(#REF!)/$I100</f>
        <v>#REF!</v>
      </c>
      <c r="AJ100" s="23" t="e">
        <f>(#REF!)/$I100</f>
        <v>#REF!</v>
      </c>
      <c r="AK100" s="23" t="e">
        <f>(#REF!)/$I100</f>
        <v>#REF!</v>
      </c>
      <c r="AL100" s="23" t="e">
        <f>(#REF!)/$I100</f>
        <v>#REF!</v>
      </c>
      <c r="AM100" s="24" t="e">
        <f t="shared" ref="AM100:AM104" si="69">SUM(AE100:AL100)</f>
        <v>#DIV/0!</v>
      </c>
    </row>
    <row r="101" spans="1:39" ht="19.5" customHeight="1">
      <c r="A101" s="742"/>
      <c r="B101" s="5">
        <f t="shared" si="59"/>
        <v>2012</v>
      </c>
      <c r="C101" s="105">
        <f>'홍성읍 과거급수현황'!B53</f>
        <v>0</v>
      </c>
      <c r="D101" s="105">
        <f>'홍성읍 과거급수현황'!C53</f>
        <v>0</v>
      </c>
      <c r="E101" s="7" t="e">
        <f t="shared" si="63"/>
        <v>#DIV/0!</v>
      </c>
      <c r="F101" s="105">
        <f>'홍성읍 과거급수현황'!F53</f>
        <v>0</v>
      </c>
      <c r="G101" s="6" t="e">
        <f t="shared" si="64"/>
        <v>#DIV/0!</v>
      </c>
      <c r="H101" s="19">
        <f t="shared" si="65"/>
        <v>0</v>
      </c>
      <c r="I101" s="19">
        <f t="shared" si="60"/>
        <v>11</v>
      </c>
      <c r="J101" s="19">
        <f>'용도별 사용수량'!D53</f>
        <v>10</v>
      </c>
      <c r="K101" s="19">
        <f>'용도별 사용수량'!E53</f>
        <v>1</v>
      </c>
      <c r="L101" s="63"/>
      <c r="M101" s="19">
        <f>'용도별 사용수량'!F53</f>
        <v>0</v>
      </c>
      <c r="N101" s="19">
        <f>'용도별 사용수량'!G53</f>
        <v>0</v>
      </c>
      <c r="O101" s="19">
        <f>'용도별 사용수량'!H53</f>
        <v>0</v>
      </c>
      <c r="P101" s="19">
        <f>'용도별 사용수량'!I53</f>
        <v>0</v>
      </c>
      <c r="Q101" s="18" t="e">
        <f t="shared" si="58"/>
        <v>#DIV/0!</v>
      </c>
      <c r="R101" s="19" t="e">
        <f t="shared" si="50"/>
        <v>#DIV/0!</v>
      </c>
      <c r="S101" s="19" t="e">
        <f t="shared" si="51"/>
        <v>#DIV/0!</v>
      </c>
      <c r="T101" s="19" t="e">
        <f t="shared" si="52"/>
        <v>#DIV/0!</v>
      </c>
      <c r="U101" s="19" t="e">
        <f t="shared" si="53"/>
        <v>#DIV/0!</v>
      </c>
      <c r="V101" s="19" t="e">
        <f t="shared" si="54"/>
        <v>#DIV/0!</v>
      </c>
      <c r="W101" s="19" t="e">
        <f t="shared" si="55"/>
        <v>#DIV/0!</v>
      </c>
      <c r="X101" s="20" t="e">
        <f t="shared" si="56"/>
        <v>#DIV/0!</v>
      </c>
      <c r="Y101" s="20" t="e">
        <f t="shared" si="57"/>
        <v>#DIV/0!</v>
      </c>
      <c r="Z101" s="19">
        <f t="shared" si="61"/>
        <v>0</v>
      </c>
      <c r="AA101" s="21">
        <f t="shared" si="62"/>
        <v>11</v>
      </c>
      <c r="AB101" s="19">
        <f t="shared" si="66"/>
        <v>-11</v>
      </c>
      <c r="AC101" s="22" t="e">
        <f t="shared" si="67"/>
        <v>#DIV/0!</v>
      </c>
      <c r="AD101" s="22" t="e">
        <f t="shared" si="68"/>
        <v>#DIV/0!</v>
      </c>
      <c r="AE101" s="23">
        <f>J101/$I101</f>
        <v>0.90909090909090906</v>
      </c>
      <c r="AF101" s="23">
        <f>(K101+M101)/$I101</f>
        <v>9.0909090909090912E-2</v>
      </c>
      <c r="AG101" s="23">
        <f>(N101+O101)/$I101</f>
        <v>0</v>
      </c>
      <c r="AH101" s="23">
        <f>(P101)/$I101</f>
        <v>0</v>
      </c>
      <c r="AI101" s="23" t="e">
        <f>(#REF!)/$I101</f>
        <v>#REF!</v>
      </c>
      <c r="AJ101" s="23" t="e">
        <f>(#REF!)/$I101</f>
        <v>#REF!</v>
      </c>
      <c r="AK101" s="23" t="e">
        <f>(#REF!)/$I101</f>
        <v>#REF!</v>
      </c>
      <c r="AL101" s="23" t="e">
        <f>(#REF!)/$I101</f>
        <v>#REF!</v>
      </c>
      <c r="AM101" s="24" t="e">
        <f t="shared" si="69"/>
        <v>#REF!</v>
      </c>
    </row>
    <row r="102" spans="1:39" ht="19.5" customHeight="1">
      <c r="A102" s="742"/>
      <c r="B102" s="5">
        <f t="shared" si="59"/>
        <v>2013</v>
      </c>
      <c r="C102" s="105">
        <f>'홍성읍 과거급수현황'!B38</f>
        <v>0</v>
      </c>
      <c r="D102" s="105">
        <f>'홍성읍 과거급수현황'!C38</f>
        <v>0</v>
      </c>
      <c r="E102" s="7" t="e">
        <f t="shared" si="63"/>
        <v>#DIV/0!</v>
      </c>
      <c r="F102" s="105">
        <f>'홍성읍 과거급수현황'!F38</f>
        <v>0</v>
      </c>
      <c r="G102" s="6" t="e">
        <f t="shared" si="64"/>
        <v>#DIV/0!</v>
      </c>
      <c r="H102" s="19">
        <f t="shared" si="65"/>
        <v>0</v>
      </c>
      <c r="I102" s="19">
        <f t="shared" si="60"/>
        <v>42</v>
      </c>
      <c r="J102" s="19">
        <f>'용도별 사용수량'!D38</f>
        <v>26</v>
      </c>
      <c r="K102" s="19">
        <f>'용도별 사용수량'!E38</f>
        <v>16</v>
      </c>
      <c r="L102" s="63"/>
      <c r="M102" s="19">
        <f>'용도별 사용수량'!F38</f>
        <v>0</v>
      </c>
      <c r="N102" s="19">
        <f>'용도별 사용수량'!G38</f>
        <v>0</v>
      </c>
      <c r="O102" s="19">
        <f>'용도별 사용수량'!H38</f>
        <v>0</v>
      </c>
      <c r="P102" s="19">
        <f>'용도별 사용수량'!I38</f>
        <v>0</v>
      </c>
      <c r="Q102" s="18" t="e">
        <f t="shared" si="58"/>
        <v>#DIV/0!</v>
      </c>
      <c r="R102" s="19" t="e">
        <f t="shared" si="50"/>
        <v>#DIV/0!</v>
      </c>
      <c r="S102" s="19" t="e">
        <f t="shared" si="51"/>
        <v>#DIV/0!</v>
      </c>
      <c r="T102" s="19" t="e">
        <f t="shared" si="52"/>
        <v>#DIV/0!</v>
      </c>
      <c r="U102" s="19" t="e">
        <f t="shared" si="53"/>
        <v>#DIV/0!</v>
      </c>
      <c r="V102" s="19" t="e">
        <f t="shared" si="54"/>
        <v>#DIV/0!</v>
      </c>
      <c r="W102" s="19" t="e">
        <f t="shared" si="55"/>
        <v>#DIV/0!</v>
      </c>
      <c r="X102" s="20" t="e">
        <f t="shared" si="56"/>
        <v>#DIV/0!</v>
      </c>
      <c r="Y102" s="20" t="e">
        <f t="shared" si="57"/>
        <v>#DIV/0!</v>
      </c>
      <c r="Z102" s="19">
        <f t="shared" si="61"/>
        <v>0</v>
      </c>
      <c r="AA102" s="21">
        <f t="shared" si="62"/>
        <v>42</v>
      </c>
      <c r="AB102" s="19">
        <f t="shared" si="66"/>
        <v>-42</v>
      </c>
      <c r="AC102" s="22" t="e">
        <f t="shared" si="67"/>
        <v>#DIV/0!</v>
      </c>
      <c r="AD102" s="22" t="e">
        <f t="shared" si="68"/>
        <v>#DIV/0!</v>
      </c>
      <c r="AE102" s="23">
        <f>J102/$I102</f>
        <v>0.61904761904761907</v>
      </c>
      <c r="AF102" s="23">
        <f>(K102+M102)/$I102</f>
        <v>0.38095238095238093</v>
      </c>
      <c r="AG102" s="23">
        <f>(N102+O102)/$I102</f>
        <v>0</v>
      </c>
      <c r="AH102" s="23">
        <f>(P102)/$I102</f>
        <v>0</v>
      </c>
      <c r="AI102" s="23" t="e">
        <f>(#REF!)/$I102</f>
        <v>#REF!</v>
      </c>
      <c r="AJ102" s="23" t="e">
        <f>(#REF!)/$I102</f>
        <v>#REF!</v>
      </c>
      <c r="AK102" s="23" t="e">
        <f>(#REF!)/$I102</f>
        <v>#REF!</v>
      </c>
      <c r="AL102" s="23" t="e">
        <f>(#REF!)/$I102</f>
        <v>#REF!</v>
      </c>
      <c r="AM102" s="24" t="e">
        <f t="shared" si="69"/>
        <v>#REF!</v>
      </c>
    </row>
    <row r="103" spans="1:39" ht="19.5" customHeight="1">
      <c r="A103" s="742"/>
      <c r="B103" s="5">
        <f t="shared" si="59"/>
        <v>2014</v>
      </c>
      <c r="C103" s="105">
        <f>'홍성읍 과거급수현황'!B23</f>
        <v>0</v>
      </c>
      <c r="D103" s="105">
        <f>'홍성읍 과거급수현황'!C23</f>
        <v>0</v>
      </c>
      <c r="E103" s="7" t="e">
        <f t="shared" si="63"/>
        <v>#DIV/0!</v>
      </c>
      <c r="F103" s="105">
        <f>'홍성읍 과거급수현황'!F23</f>
        <v>0</v>
      </c>
      <c r="G103" s="6" t="e">
        <f t="shared" si="64"/>
        <v>#DIV/0!</v>
      </c>
      <c r="H103" s="19">
        <f t="shared" si="65"/>
        <v>0</v>
      </c>
      <c r="I103" s="19">
        <f t="shared" si="60"/>
        <v>36</v>
      </c>
      <c r="J103" s="19">
        <f>'용도별 사용수량'!D23</f>
        <v>21</v>
      </c>
      <c r="K103" s="19">
        <f>'용도별 사용수량'!E23</f>
        <v>15</v>
      </c>
      <c r="L103" s="63"/>
      <c r="M103" s="19">
        <f>'용도별 사용수량'!F23</f>
        <v>0</v>
      </c>
      <c r="N103" s="19">
        <f>'용도별 사용수량'!G23</f>
        <v>0</v>
      </c>
      <c r="O103" s="19">
        <f>'용도별 사용수량'!H23</f>
        <v>0</v>
      </c>
      <c r="P103" s="19">
        <f>'용도별 사용수량'!I23</f>
        <v>0</v>
      </c>
      <c r="Q103" s="18" t="e">
        <f t="shared" si="58"/>
        <v>#DIV/0!</v>
      </c>
      <c r="R103" s="19" t="e">
        <f t="shared" si="50"/>
        <v>#DIV/0!</v>
      </c>
      <c r="S103" s="19" t="e">
        <f t="shared" si="51"/>
        <v>#DIV/0!</v>
      </c>
      <c r="T103" s="19" t="e">
        <f t="shared" si="52"/>
        <v>#DIV/0!</v>
      </c>
      <c r="U103" s="19" t="e">
        <f t="shared" si="53"/>
        <v>#DIV/0!</v>
      </c>
      <c r="V103" s="19" t="e">
        <f t="shared" si="54"/>
        <v>#DIV/0!</v>
      </c>
      <c r="W103" s="19" t="e">
        <f t="shared" si="55"/>
        <v>#DIV/0!</v>
      </c>
      <c r="X103" s="20" t="e">
        <f t="shared" si="56"/>
        <v>#DIV/0!</v>
      </c>
      <c r="Y103" s="20" t="e">
        <f t="shared" si="57"/>
        <v>#DIV/0!</v>
      </c>
      <c r="Z103" s="19">
        <f t="shared" si="61"/>
        <v>0</v>
      </c>
      <c r="AA103" s="21">
        <f t="shared" si="62"/>
        <v>36</v>
      </c>
      <c r="AB103" s="19">
        <f t="shared" si="66"/>
        <v>-36</v>
      </c>
      <c r="AC103" s="22" t="e">
        <f t="shared" si="67"/>
        <v>#DIV/0!</v>
      </c>
      <c r="AD103" s="22" t="e">
        <f t="shared" si="68"/>
        <v>#DIV/0!</v>
      </c>
      <c r="AE103" s="23">
        <f>J103/$I103</f>
        <v>0.58333333333333337</v>
      </c>
      <c r="AF103" s="23">
        <f>(K103+M103)/$I103</f>
        <v>0.41666666666666669</v>
      </c>
      <c r="AG103" s="23">
        <f>(N103+O103)/$I103</f>
        <v>0</v>
      </c>
      <c r="AH103" s="23">
        <f>(P103)/$I103</f>
        <v>0</v>
      </c>
      <c r="AI103" s="23" t="e">
        <f>(#REF!)/$I103</f>
        <v>#REF!</v>
      </c>
      <c r="AJ103" s="23" t="e">
        <f>(#REF!)/$I103</f>
        <v>#REF!</v>
      </c>
      <c r="AK103" s="23" t="e">
        <f>(#REF!)/$I103</f>
        <v>#REF!</v>
      </c>
      <c r="AL103" s="23" t="e">
        <f>(#REF!)/$I103</f>
        <v>#REF!</v>
      </c>
      <c r="AM103" s="24" t="e">
        <f t="shared" si="69"/>
        <v>#REF!</v>
      </c>
    </row>
    <row r="104" spans="1:39" ht="19.5" customHeight="1">
      <c r="A104" s="743"/>
      <c r="B104" s="5">
        <f t="shared" si="59"/>
        <v>2015</v>
      </c>
      <c r="C104" s="105">
        <f>'홍성읍 과거급수현황'!B8</f>
        <v>0</v>
      </c>
      <c r="D104" s="105">
        <f>'홍성읍 과거급수현황'!C8</f>
        <v>0</v>
      </c>
      <c r="E104" s="7" t="e">
        <f t="shared" si="63"/>
        <v>#DIV/0!</v>
      </c>
      <c r="F104" s="105">
        <f>'홍성읍 과거급수현황'!F8</f>
        <v>0</v>
      </c>
      <c r="G104" s="6" t="e">
        <f t="shared" si="64"/>
        <v>#DIV/0!</v>
      </c>
      <c r="H104" s="19">
        <f t="shared" si="65"/>
        <v>0</v>
      </c>
      <c r="I104" s="19">
        <f t="shared" si="60"/>
        <v>0</v>
      </c>
      <c r="J104" s="19"/>
      <c r="K104" s="19"/>
      <c r="L104" s="63"/>
      <c r="M104" s="19"/>
      <c r="N104" s="19"/>
      <c r="O104" s="19"/>
      <c r="P104" s="19"/>
      <c r="Q104" s="18" t="e">
        <f t="shared" si="58"/>
        <v>#DIV/0!</v>
      </c>
      <c r="R104" s="19" t="e">
        <f t="shared" si="50"/>
        <v>#DIV/0!</v>
      </c>
      <c r="S104" s="19" t="e">
        <f t="shared" si="51"/>
        <v>#DIV/0!</v>
      </c>
      <c r="T104" s="19" t="e">
        <f t="shared" si="52"/>
        <v>#DIV/0!</v>
      </c>
      <c r="U104" s="19" t="e">
        <f t="shared" si="53"/>
        <v>#DIV/0!</v>
      </c>
      <c r="V104" s="19" t="e">
        <f t="shared" si="54"/>
        <v>#DIV/0!</v>
      </c>
      <c r="W104" s="19" t="e">
        <f t="shared" si="55"/>
        <v>#DIV/0!</v>
      </c>
      <c r="X104" s="20" t="e">
        <f t="shared" si="56"/>
        <v>#DIV/0!</v>
      </c>
      <c r="Y104" s="20" t="e">
        <f t="shared" si="57"/>
        <v>#DIV/0!</v>
      </c>
      <c r="Z104" s="19">
        <f t="shared" si="61"/>
        <v>0</v>
      </c>
      <c r="AA104" s="21">
        <f t="shared" si="62"/>
        <v>0</v>
      </c>
      <c r="AB104" s="19">
        <f t="shared" si="66"/>
        <v>0</v>
      </c>
      <c r="AC104" s="22" t="e">
        <f t="shared" si="67"/>
        <v>#DIV/0!</v>
      </c>
      <c r="AD104" s="22" t="e">
        <f t="shared" si="68"/>
        <v>#DIV/0!</v>
      </c>
      <c r="AE104" s="23" t="e">
        <f>J104/$I104</f>
        <v>#DIV/0!</v>
      </c>
      <c r="AF104" s="23" t="e">
        <f>(K104+M104)/$I104</f>
        <v>#DIV/0!</v>
      </c>
      <c r="AG104" s="23" t="e">
        <f>(N104+O104)/$I104</f>
        <v>#DIV/0!</v>
      </c>
      <c r="AH104" s="23" t="e">
        <f>(P104)/$I104</f>
        <v>#DIV/0!</v>
      </c>
      <c r="AI104" s="23" t="e">
        <f>(#REF!)/$I104</f>
        <v>#REF!</v>
      </c>
      <c r="AJ104" s="23" t="e">
        <f>(#REF!)/$I104</f>
        <v>#REF!</v>
      </c>
      <c r="AK104" s="23" t="e">
        <f>(#REF!)/$I104</f>
        <v>#REF!</v>
      </c>
      <c r="AL104" s="23" t="e">
        <f>(#REF!)/$I104</f>
        <v>#REF!</v>
      </c>
      <c r="AM104" s="24" t="e">
        <f t="shared" si="69"/>
        <v>#DIV/0!</v>
      </c>
    </row>
    <row r="105" spans="1:39" ht="19.5" customHeight="1">
      <c r="A105" s="741" t="s">
        <v>83</v>
      </c>
      <c r="B105" s="5">
        <f t="shared" si="59"/>
        <v>1996</v>
      </c>
      <c r="C105" s="105">
        <f>'홍성읍 과거급수현황'!B294</f>
        <v>5736</v>
      </c>
      <c r="D105" s="105">
        <f>'홍성읍 과거급수현황'!C294</f>
        <v>0</v>
      </c>
      <c r="E105" s="7">
        <f t="shared" si="63"/>
        <v>0</v>
      </c>
      <c r="F105" s="105">
        <f>'홍성읍 과거급수현황'!F294</f>
        <v>0</v>
      </c>
      <c r="G105" s="6" t="e">
        <f t="shared" si="64"/>
        <v>#DIV/0!</v>
      </c>
      <c r="H105" s="19">
        <f t="shared" si="65"/>
        <v>0</v>
      </c>
      <c r="I105" s="19">
        <f t="shared" si="60"/>
        <v>0</v>
      </c>
      <c r="J105" s="19">
        <f>'용도별 사용수량'!D293</f>
        <v>0</v>
      </c>
      <c r="K105" s="19">
        <f>'용도별 사용수량'!E293</f>
        <v>0</v>
      </c>
      <c r="L105" s="63"/>
      <c r="M105" s="19">
        <f>'용도별 사용수량'!F293</f>
        <v>0</v>
      </c>
      <c r="N105" s="19">
        <f>'용도별 사용수량'!G293</f>
        <v>0</v>
      </c>
      <c r="O105" s="19">
        <f>'용도별 사용수량'!H293</f>
        <v>0</v>
      </c>
      <c r="P105" s="19">
        <f>'용도별 사용수량'!I293</f>
        <v>0</v>
      </c>
      <c r="Q105" s="18" t="e">
        <f t="shared" si="58"/>
        <v>#DIV/0!</v>
      </c>
      <c r="R105" s="19" t="e">
        <f t="shared" si="50"/>
        <v>#DIV/0!</v>
      </c>
      <c r="S105" s="19" t="e">
        <f t="shared" si="51"/>
        <v>#DIV/0!</v>
      </c>
      <c r="T105" s="19" t="e">
        <f t="shared" si="52"/>
        <v>#DIV/0!</v>
      </c>
      <c r="U105" s="19" t="e">
        <f t="shared" si="53"/>
        <v>#DIV/0!</v>
      </c>
      <c r="V105" s="19" t="e">
        <f t="shared" si="54"/>
        <v>#DIV/0!</v>
      </c>
      <c r="W105" s="19" t="e">
        <f t="shared" si="55"/>
        <v>#DIV/0!</v>
      </c>
      <c r="X105" s="20" t="e">
        <f t="shared" si="56"/>
        <v>#DIV/0!</v>
      </c>
      <c r="Y105" s="20" t="e">
        <f t="shared" si="57"/>
        <v>#DIV/0!</v>
      </c>
      <c r="Z105" s="19">
        <f t="shared" si="61"/>
        <v>0</v>
      </c>
      <c r="AA105" s="21">
        <f t="shared" si="62"/>
        <v>0</v>
      </c>
      <c r="AB105" s="19">
        <f t="shared" si="66"/>
        <v>0</v>
      </c>
      <c r="AC105" s="22"/>
      <c r="AD105" s="22"/>
      <c r="AE105" s="23"/>
      <c r="AF105" s="23"/>
      <c r="AG105" s="23"/>
      <c r="AH105" s="23"/>
      <c r="AI105" s="23"/>
      <c r="AJ105" s="23"/>
      <c r="AK105" s="23"/>
      <c r="AL105" s="23"/>
      <c r="AM105" s="24"/>
    </row>
    <row r="106" spans="1:39" ht="19.5" customHeight="1">
      <c r="A106" s="742"/>
      <c r="B106" s="5">
        <f t="shared" si="59"/>
        <v>1997</v>
      </c>
      <c r="C106" s="105">
        <f>'홍성읍 과거급수현황'!B279</f>
        <v>5538</v>
      </c>
      <c r="D106" s="105">
        <f>'홍성읍 과거급수현황'!C279</f>
        <v>0</v>
      </c>
      <c r="E106" s="7">
        <f t="shared" si="63"/>
        <v>0</v>
      </c>
      <c r="F106" s="105">
        <f>'홍성읍 과거급수현황'!F279</f>
        <v>0</v>
      </c>
      <c r="G106" s="6" t="e">
        <f t="shared" si="64"/>
        <v>#DIV/0!</v>
      </c>
      <c r="H106" s="19">
        <f t="shared" si="65"/>
        <v>0</v>
      </c>
      <c r="I106" s="19">
        <f t="shared" si="60"/>
        <v>0</v>
      </c>
      <c r="J106" s="19">
        <f>'용도별 사용수량'!D278</f>
        <v>0</v>
      </c>
      <c r="K106" s="19">
        <f>'용도별 사용수량'!E278</f>
        <v>0</v>
      </c>
      <c r="L106" s="63"/>
      <c r="M106" s="19">
        <f>'용도별 사용수량'!F278</f>
        <v>0</v>
      </c>
      <c r="N106" s="19">
        <f>'용도별 사용수량'!G278</f>
        <v>0</v>
      </c>
      <c r="O106" s="19">
        <f>'용도별 사용수량'!H278</f>
        <v>0</v>
      </c>
      <c r="P106" s="19">
        <f>'용도별 사용수량'!I278</f>
        <v>0</v>
      </c>
      <c r="Q106" s="18" t="e">
        <f t="shared" si="58"/>
        <v>#DIV/0!</v>
      </c>
      <c r="R106" s="19" t="e">
        <f t="shared" si="50"/>
        <v>#DIV/0!</v>
      </c>
      <c r="S106" s="19" t="e">
        <f t="shared" si="51"/>
        <v>#DIV/0!</v>
      </c>
      <c r="T106" s="19" t="e">
        <f t="shared" si="52"/>
        <v>#DIV/0!</v>
      </c>
      <c r="U106" s="19" t="e">
        <f t="shared" si="53"/>
        <v>#DIV/0!</v>
      </c>
      <c r="V106" s="19" t="e">
        <f t="shared" si="54"/>
        <v>#DIV/0!</v>
      </c>
      <c r="W106" s="19" t="e">
        <f t="shared" si="55"/>
        <v>#DIV/0!</v>
      </c>
      <c r="X106" s="20" t="e">
        <f t="shared" si="56"/>
        <v>#DIV/0!</v>
      </c>
      <c r="Y106" s="20" t="e">
        <f t="shared" si="57"/>
        <v>#DIV/0!</v>
      </c>
      <c r="Z106" s="19">
        <f t="shared" si="61"/>
        <v>0</v>
      </c>
      <c r="AA106" s="21">
        <f t="shared" si="62"/>
        <v>0</v>
      </c>
      <c r="AB106" s="19">
        <f t="shared" si="66"/>
        <v>0</v>
      </c>
      <c r="AC106" s="22"/>
      <c r="AD106" s="22"/>
      <c r="AE106" s="23"/>
      <c r="AF106" s="23"/>
      <c r="AG106" s="23"/>
      <c r="AH106" s="23"/>
      <c r="AI106" s="23"/>
      <c r="AJ106" s="23"/>
      <c r="AK106" s="23"/>
      <c r="AL106" s="23"/>
      <c r="AM106" s="24"/>
    </row>
    <row r="107" spans="1:39" ht="19.5" customHeight="1">
      <c r="A107" s="742"/>
      <c r="B107" s="5">
        <f t="shared" si="59"/>
        <v>1998</v>
      </c>
      <c r="C107" s="105">
        <f>'홍성읍 과거급수현황'!B264</f>
        <v>5419</v>
      </c>
      <c r="D107" s="105">
        <f>'홍성읍 과거급수현황'!C264</f>
        <v>0</v>
      </c>
      <c r="E107" s="7">
        <f t="shared" si="63"/>
        <v>0</v>
      </c>
      <c r="F107" s="105">
        <f>'홍성읍 과거급수현황'!F264</f>
        <v>0</v>
      </c>
      <c r="G107" s="6" t="e">
        <f t="shared" si="64"/>
        <v>#DIV/0!</v>
      </c>
      <c r="H107" s="19">
        <f t="shared" si="65"/>
        <v>0</v>
      </c>
      <c r="I107" s="19">
        <f t="shared" si="60"/>
        <v>0</v>
      </c>
      <c r="J107" s="19">
        <f>'용도별 사용수량'!D263</f>
        <v>0</v>
      </c>
      <c r="K107" s="19">
        <f>'용도별 사용수량'!E263</f>
        <v>0</v>
      </c>
      <c r="L107" s="63"/>
      <c r="M107" s="19">
        <f>'용도별 사용수량'!F263</f>
        <v>0</v>
      </c>
      <c r="N107" s="19">
        <f>'용도별 사용수량'!G263</f>
        <v>0</v>
      </c>
      <c r="O107" s="19">
        <f>'용도별 사용수량'!H263</f>
        <v>0</v>
      </c>
      <c r="P107" s="19">
        <f>'용도별 사용수량'!I263</f>
        <v>0</v>
      </c>
      <c r="Q107" s="18" t="e">
        <f t="shared" si="58"/>
        <v>#DIV/0!</v>
      </c>
      <c r="R107" s="19" t="e">
        <f t="shared" si="50"/>
        <v>#DIV/0!</v>
      </c>
      <c r="S107" s="19" t="e">
        <f t="shared" si="51"/>
        <v>#DIV/0!</v>
      </c>
      <c r="T107" s="19" t="e">
        <f t="shared" si="52"/>
        <v>#DIV/0!</v>
      </c>
      <c r="U107" s="19" t="e">
        <f t="shared" si="53"/>
        <v>#DIV/0!</v>
      </c>
      <c r="V107" s="19" t="e">
        <f t="shared" si="54"/>
        <v>#DIV/0!</v>
      </c>
      <c r="W107" s="19" t="e">
        <f t="shared" si="55"/>
        <v>#DIV/0!</v>
      </c>
      <c r="X107" s="20" t="e">
        <f t="shared" si="56"/>
        <v>#DIV/0!</v>
      </c>
      <c r="Y107" s="20" t="e">
        <f t="shared" si="57"/>
        <v>#DIV/0!</v>
      </c>
      <c r="Z107" s="19">
        <f t="shared" si="61"/>
        <v>0</v>
      </c>
      <c r="AA107" s="21">
        <f t="shared" si="62"/>
        <v>0</v>
      </c>
      <c r="AB107" s="19">
        <f t="shared" si="66"/>
        <v>0</v>
      </c>
      <c r="AC107" s="22"/>
      <c r="AD107" s="22"/>
      <c r="AE107" s="23"/>
      <c r="AF107" s="23"/>
      <c r="AG107" s="23"/>
      <c r="AH107" s="23"/>
      <c r="AI107" s="23"/>
      <c r="AJ107" s="23"/>
      <c r="AK107" s="23"/>
      <c r="AL107" s="23"/>
      <c r="AM107" s="24"/>
    </row>
    <row r="108" spans="1:39" ht="19.5" customHeight="1">
      <c r="A108" s="742"/>
      <c r="B108" s="5">
        <f t="shared" si="59"/>
        <v>1999</v>
      </c>
      <c r="C108" s="105">
        <f>'홍성읍 과거급수현황'!B249</f>
        <v>5272</v>
      </c>
      <c r="D108" s="105">
        <f>'홍성읍 과거급수현황'!C249</f>
        <v>0</v>
      </c>
      <c r="E108" s="7">
        <f t="shared" si="63"/>
        <v>0</v>
      </c>
      <c r="F108" s="105">
        <f>'홍성읍 과거급수현황'!F249</f>
        <v>0</v>
      </c>
      <c r="G108" s="6" t="e">
        <f t="shared" si="64"/>
        <v>#DIV/0!</v>
      </c>
      <c r="H108" s="19">
        <f t="shared" si="65"/>
        <v>0</v>
      </c>
      <c r="I108" s="19">
        <f t="shared" si="60"/>
        <v>0</v>
      </c>
      <c r="J108" s="19">
        <f>'용도별 사용수량'!D248</f>
        <v>0</v>
      </c>
      <c r="K108" s="19">
        <f>'용도별 사용수량'!E248</f>
        <v>0</v>
      </c>
      <c r="L108" s="63"/>
      <c r="M108" s="19">
        <f>'용도별 사용수량'!F248</f>
        <v>0</v>
      </c>
      <c r="N108" s="19">
        <f>'용도별 사용수량'!G248</f>
        <v>0</v>
      </c>
      <c r="O108" s="19">
        <f>'용도별 사용수량'!H248</f>
        <v>0</v>
      </c>
      <c r="P108" s="19">
        <f>'용도별 사용수량'!I248</f>
        <v>0</v>
      </c>
      <c r="Q108" s="18" t="e">
        <f t="shared" si="58"/>
        <v>#DIV/0!</v>
      </c>
      <c r="R108" s="19" t="e">
        <f t="shared" si="50"/>
        <v>#DIV/0!</v>
      </c>
      <c r="S108" s="19" t="e">
        <f t="shared" si="51"/>
        <v>#DIV/0!</v>
      </c>
      <c r="T108" s="19" t="e">
        <f t="shared" si="52"/>
        <v>#DIV/0!</v>
      </c>
      <c r="U108" s="19" t="e">
        <f t="shared" si="53"/>
        <v>#DIV/0!</v>
      </c>
      <c r="V108" s="19" t="e">
        <f t="shared" si="54"/>
        <v>#DIV/0!</v>
      </c>
      <c r="W108" s="19" t="e">
        <f t="shared" si="55"/>
        <v>#DIV/0!</v>
      </c>
      <c r="X108" s="20" t="e">
        <f t="shared" si="56"/>
        <v>#DIV/0!</v>
      </c>
      <c r="Y108" s="20" t="e">
        <f t="shared" si="57"/>
        <v>#DIV/0!</v>
      </c>
      <c r="Z108" s="19">
        <f t="shared" si="61"/>
        <v>0</v>
      </c>
      <c r="AA108" s="21">
        <f t="shared" si="62"/>
        <v>0</v>
      </c>
      <c r="AB108" s="19">
        <f t="shared" si="66"/>
        <v>0</v>
      </c>
      <c r="AC108" s="22"/>
      <c r="AD108" s="22"/>
      <c r="AE108" s="23"/>
      <c r="AF108" s="23"/>
      <c r="AG108" s="23"/>
      <c r="AH108" s="23"/>
      <c r="AI108" s="23"/>
      <c r="AJ108" s="23"/>
      <c r="AK108" s="23"/>
      <c r="AL108" s="23"/>
      <c r="AM108" s="24"/>
    </row>
    <row r="109" spans="1:39" ht="19.5" customHeight="1">
      <c r="A109" s="742"/>
      <c r="B109" s="5">
        <f t="shared" si="59"/>
        <v>2000</v>
      </c>
      <c r="C109" s="105">
        <f>'홍성읍 과거급수현황'!B234</f>
        <v>0</v>
      </c>
      <c r="D109" s="105">
        <f>'홍성읍 과거급수현황'!C234</f>
        <v>0</v>
      </c>
      <c r="E109" s="7" t="e">
        <f t="shared" si="63"/>
        <v>#DIV/0!</v>
      </c>
      <c r="F109" s="105">
        <f>'홍성읍 과거급수현황'!F234</f>
        <v>0</v>
      </c>
      <c r="G109" s="6" t="e">
        <f t="shared" si="64"/>
        <v>#DIV/0!</v>
      </c>
      <c r="H109" s="19">
        <f t="shared" si="65"/>
        <v>0</v>
      </c>
      <c r="I109" s="19">
        <f t="shared" si="60"/>
        <v>0</v>
      </c>
      <c r="J109" s="19">
        <f>'용도별 사용수량'!D233</f>
        <v>0</v>
      </c>
      <c r="K109" s="19">
        <f>'용도별 사용수량'!E233</f>
        <v>0</v>
      </c>
      <c r="L109" s="63"/>
      <c r="M109" s="19">
        <f>'용도별 사용수량'!F233</f>
        <v>0</v>
      </c>
      <c r="N109" s="19">
        <f>'용도별 사용수량'!G233</f>
        <v>0</v>
      </c>
      <c r="O109" s="19">
        <f>'용도별 사용수량'!H233</f>
        <v>0</v>
      </c>
      <c r="P109" s="19">
        <f>'용도별 사용수량'!I233</f>
        <v>0</v>
      </c>
      <c r="Q109" s="18" t="e">
        <f t="shared" si="58"/>
        <v>#DIV/0!</v>
      </c>
      <c r="R109" s="19" t="e">
        <f t="shared" si="50"/>
        <v>#DIV/0!</v>
      </c>
      <c r="S109" s="19" t="e">
        <f t="shared" si="51"/>
        <v>#DIV/0!</v>
      </c>
      <c r="T109" s="19" t="e">
        <f t="shared" si="52"/>
        <v>#DIV/0!</v>
      </c>
      <c r="U109" s="19" t="e">
        <f t="shared" si="53"/>
        <v>#DIV/0!</v>
      </c>
      <c r="V109" s="19" t="e">
        <f t="shared" si="54"/>
        <v>#DIV/0!</v>
      </c>
      <c r="W109" s="19" t="e">
        <f t="shared" si="55"/>
        <v>#DIV/0!</v>
      </c>
      <c r="X109" s="20" t="e">
        <f t="shared" si="56"/>
        <v>#DIV/0!</v>
      </c>
      <c r="Y109" s="20" t="e">
        <f t="shared" si="57"/>
        <v>#DIV/0!</v>
      </c>
      <c r="Z109" s="19">
        <f t="shared" si="61"/>
        <v>0</v>
      </c>
      <c r="AA109" s="21">
        <f t="shared" si="62"/>
        <v>0</v>
      </c>
      <c r="AB109" s="19">
        <f t="shared" si="66"/>
        <v>0</v>
      </c>
      <c r="AC109" s="22"/>
      <c r="AD109" s="22"/>
      <c r="AE109" s="23"/>
      <c r="AF109" s="23"/>
      <c r="AG109" s="23"/>
      <c r="AH109" s="23"/>
      <c r="AI109" s="23"/>
      <c r="AJ109" s="23"/>
      <c r="AK109" s="23"/>
      <c r="AL109" s="23"/>
      <c r="AM109" s="24"/>
    </row>
    <row r="110" spans="1:39" ht="19.5" customHeight="1">
      <c r="A110" s="742"/>
      <c r="B110" s="5">
        <f t="shared" si="59"/>
        <v>2001</v>
      </c>
      <c r="C110" s="105">
        <f>'홍성읍 과거급수현황'!B219</f>
        <v>4848</v>
      </c>
      <c r="D110" s="105">
        <f>'홍성읍 과거급수현황'!C219</f>
        <v>0</v>
      </c>
      <c r="E110" s="7">
        <f t="shared" si="63"/>
        <v>0</v>
      </c>
      <c r="F110" s="105">
        <f>'홍성읍 과거급수현황'!F219</f>
        <v>0</v>
      </c>
      <c r="G110" s="6" t="e">
        <f t="shared" si="64"/>
        <v>#DIV/0!</v>
      </c>
      <c r="H110" s="19">
        <f t="shared" si="65"/>
        <v>0</v>
      </c>
      <c r="I110" s="19">
        <f t="shared" si="60"/>
        <v>0</v>
      </c>
      <c r="J110" s="19">
        <f>'용도별 사용수량'!D218</f>
        <v>0</v>
      </c>
      <c r="K110" s="19">
        <f>'용도별 사용수량'!E218</f>
        <v>0</v>
      </c>
      <c r="L110" s="63"/>
      <c r="M110" s="19">
        <f>'용도별 사용수량'!F218</f>
        <v>0</v>
      </c>
      <c r="N110" s="19">
        <f>'용도별 사용수량'!G218</f>
        <v>0</v>
      </c>
      <c r="O110" s="19">
        <f>'용도별 사용수량'!H218</f>
        <v>0</v>
      </c>
      <c r="P110" s="19">
        <f>'용도별 사용수량'!I218</f>
        <v>0</v>
      </c>
      <c r="Q110" s="18" t="e">
        <f t="shared" si="58"/>
        <v>#DIV/0!</v>
      </c>
      <c r="R110" s="19" t="e">
        <f t="shared" si="50"/>
        <v>#DIV/0!</v>
      </c>
      <c r="S110" s="19" t="e">
        <f t="shared" si="51"/>
        <v>#DIV/0!</v>
      </c>
      <c r="T110" s="19" t="e">
        <f t="shared" si="52"/>
        <v>#DIV/0!</v>
      </c>
      <c r="U110" s="19" t="e">
        <f t="shared" si="53"/>
        <v>#DIV/0!</v>
      </c>
      <c r="V110" s="19" t="e">
        <f t="shared" si="54"/>
        <v>#DIV/0!</v>
      </c>
      <c r="W110" s="19" t="e">
        <f t="shared" si="55"/>
        <v>#DIV/0!</v>
      </c>
      <c r="X110" s="20" t="e">
        <f t="shared" si="56"/>
        <v>#DIV/0!</v>
      </c>
      <c r="Y110" s="20" t="e">
        <f t="shared" si="57"/>
        <v>#DIV/0!</v>
      </c>
      <c r="Z110" s="19">
        <f t="shared" si="61"/>
        <v>0</v>
      </c>
      <c r="AA110" s="21">
        <f t="shared" si="62"/>
        <v>0</v>
      </c>
      <c r="AB110" s="19">
        <f t="shared" si="66"/>
        <v>0</v>
      </c>
      <c r="AC110" s="22"/>
      <c r="AD110" s="22"/>
      <c r="AE110" s="23"/>
      <c r="AF110" s="23"/>
      <c r="AG110" s="23"/>
      <c r="AH110" s="23"/>
      <c r="AI110" s="23"/>
      <c r="AJ110" s="23"/>
      <c r="AK110" s="23"/>
      <c r="AL110" s="23"/>
      <c r="AM110" s="24"/>
    </row>
    <row r="111" spans="1:39" ht="19.5" customHeight="1">
      <c r="A111" s="742"/>
      <c r="B111" s="5">
        <f t="shared" si="59"/>
        <v>2002</v>
      </c>
      <c r="C111" s="105">
        <f>'홍성읍 과거급수현황'!B204</f>
        <v>0</v>
      </c>
      <c r="D111" s="105">
        <f>'홍성읍 과거급수현황'!C204</f>
        <v>0</v>
      </c>
      <c r="E111" s="7" t="e">
        <f t="shared" si="63"/>
        <v>#DIV/0!</v>
      </c>
      <c r="F111" s="105">
        <f>'홍성읍 과거급수현황'!F204</f>
        <v>0</v>
      </c>
      <c r="G111" s="6" t="e">
        <f t="shared" si="64"/>
        <v>#DIV/0!</v>
      </c>
      <c r="H111" s="19">
        <f t="shared" si="65"/>
        <v>0</v>
      </c>
      <c r="I111" s="19">
        <f t="shared" si="60"/>
        <v>0</v>
      </c>
      <c r="J111" s="19">
        <f>'용도별 사용수량'!D203</f>
        <v>0</v>
      </c>
      <c r="K111" s="19">
        <f>'용도별 사용수량'!E203</f>
        <v>0</v>
      </c>
      <c r="L111" s="63"/>
      <c r="M111" s="19">
        <f>'용도별 사용수량'!F203</f>
        <v>0</v>
      </c>
      <c r="N111" s="19">
        <f>'용도별 사용수량'!G203</f>
        <v>0</v>
      </c>
      <c r="O111" s="19">
        <f>'용도별 사용수량'!H203</f>
        <v>0</v>
      </c>
      <c r="P111" s="19">
        <f>'용도별 사용수량'!I203</f>
        <v>0</v>
      </c>
      <c r="Q111" s="18" t="e">
        <f t="shared" si="58"/>
        <v>#DIV/0!</v>
      </c>
      <c r="R111" s="19" t="e">
        <f t="shared" si="50"/>
        <v>#DIV/0!</v>
      </c>
      <c r="S111" s="19" t="e">
        <f t="shared" si="51"/>
        <v>#DIV/0!</v>
      </c>
      <c r="T111" s="19" t="e">
        <f t="shared" si="52"/>
        <v>#DIV/0!</v>
      </c>
      <c r="U111" s="19" t="e">
        <f t="shared" si="53"/>
        <v>#DIV/0!</v>
      </c>
      <c r="V111" s="19" t="e">
        <f t="shared" si="54"/>
        <v>#DIV/0!</v>
      </c>
      <c r="W111" s="19" t="e">
        <f t="shared" si="55"/>
        <v>#DIV/0!</v>
      </c>
      <c r="X111" s="20" t="e">
        <f t="shared" si="56"/>
        <v>#DIV/0!</v>
      </c>
      <c r="Y111" s="20" t="e">
        <f t="shared" si="57"/>
        <v>#DIV/0!</v>
      </c>
      <c r="Z111" s="19">
        <f t="shared" si="61"/>
        <v>0</v>
      </c>
      <c r="AA111" s="21">
        <f t="shared" si="62"/>
        <v>0</v>
      </c>
      <c r="AB111" s="19">
        <f t="shared" si="66"/>
        <v>0</v>
      </c>
      <c r="AC111" s="22"/>
      <c r="AD111" s="22"/>
      <c r="AE111" s="23"/>
      <c r="AF111" s="23"/>
      <c r="AG111" s="23"/>
      <c r="AH111" s="23"/>
      <c r="AI111" s="23"/>
      <c r="AJ111" s="23"/>
      <c r="AK111" s="23"/>
      <c r="AL111" s="23"/>
      <c r="AM111" s="24"/>
    </row>
    <row r="112" spans="1:39" ht="19.5" customHeight="1">
      <c r="A112" s="742"/>
      <c r="B112" s="5">
        <f t="shared" si="59"/>
        <v>2003</v>
      </c>
      <c r="C112" s="105">
        <f>'홍성읍 과거급수현황'!B189</f>
        <v>0</v>
      </c>
      <c r="D112" s="105">
        <f>'홍성읍 과거급수현황'!C189</f>
        <v>0</v>
      </c>
      <c r="E112" s="7" t="e">
        <f t="shared" si="63"/>
        <v>#DIV/0!</v>
      </c>
      <c r="F112" s="105">
        <f>'홍성읍 과거급수현황'!F189</f>
        <v>0</v>
      </c>
      <c r="G112" s="6" t="e">
        <f t="shared" si="64"/>
        <v>#DIV/0!</v>
      </c>
      <c r="H112" s="19">
        <f t="shared" si="65"/>
        <v>0</v>
      </c>
      <c r="I112" s="19">
        <f t="shared" si="60"/>
        <v>0</v>
      </c>
      <c r="J112" s="19">
        <f>'용도별 사용수량'!D188</f>
        <v>0</v>
      </c>
      <c r="K112" s="19">
        <f>'용도별 사용수량'!E188</f>
        <v>0</v>
      </c>
      <c r="L112" s="63"/>
      <c r="M112" s="19">
        <f>'용도별 사용수량'!F188</f>
        <v>0</v>
      </c>
      <c r="N112" s="19">
        <f>'용도별 사용수량'!G188</f>
        <v>0</v>
      </c>
      <c r="O112" s="19">
        <f>'용도별 사용수량'!H188</f>
        <v>0</v>
      </c>
      <c r="P112" s="19">
        <f>'용도별 사용수량'!I188</f>
        <v>0</v>
      </c>
      <c r="Q112" s="18" t="e">
        <f t="shared" si="58"/>
        <v>#DIV/0!</v>
      </c>
      <c r="R112" s="19" t="e">
        <f t="shared" si="50"/>
        <v>#DIV/0!</v>
      </c>
      <c r="S112" s="19" t="e">
        <f t="shared" si="51"/>
        <v>#DIV/0!</v>
      </c>
      <c r="T112" s="19" t="e">
        <f t="shared" si="52"/>
        <v>#DIV/0!</v>
      </c>
      <c r="U112" s="19" t="e">
        <f t="shared" si="53"/>
        <v>#DIV/0!</v>
      </c>
      <c r="V112" s="19" t="e">
        <f t="shared" si="54"/>
        <v>#DIV/0!</v>
      </c>
      <c r="W112" s="19" t="e">
        <f t="shared" si="55"/>
        <v>#DIV/0!</v>
      </c>
      <c r="X112" s="20" t="e">
        <f t="shared" si="56"/>
        <v>#DIV/0!</v>
      </c>
      <c r="Y112" s="20" t="e">
        <f t="shared" si="57"/>
        <v>#DIV/0!</v>
      </c>
      <c r="Z112" s="19">
        <f t="shared" si="61"/>
        <v>0</v>
      </c>
      <c r="AA112" s="21">
        <f t="shared" si="62"/>
        <v>0</v>
      </c>
      <c r="AB112" s="19">
        <f t="shared" si="66"/>
        <v>0</v>
      </c>
      <c r="AC112" s="22"/>
      <c r="AD112" s="22"/>
      <c r="AE112" s="23"/>
      <c r="AF112" s="23"/>
      <c r="AG112" s="23"/>
      <c r="AH112" s="23"/>
      <c r="AI112" s="23"/>
      <c r="AJ112" s="23"/>
      <c r="AK112" s="23"/>
      <c r="AL112" s="23"/>
      <c r="AM112" s="24"/>
    </row>
    <row r="113" spans="1:39" ht="19.5" customHeight="1">
      <c r="A113" s="742"/>
      <c r="B113" s="5">
        <f t="shared" si="59"/>
        <v>2004</v>
      </c>
      <c r="C113" s="105">
        <f>'홍성읍 과거급수현황'!B174</f>
        <v>4442</v>
      </c>
      <c r="D113" s="105">
        <f>'홍성읍 과거급수현황'!C174</f>
        <v>0</v>
      </c>
      <c r="E113" s="7">
        <f t="shared" si="63"/>
        <v>0</v>
      </c>
      <c r="F113" s="105">
        <f>'홍성읍 과거급수현황'!F174</f>
        <v>0</v>
      </c>
      <c r="G113" s="6" t="e">
        <f t="shared" si="64"/>
        <v>#DIV/0!</v>
      </c>
      <c r="H113" s="19">
        <f t="shared" si="65"/>
        <v>0</v>
      </c>
      <c r="I113" s="19">
        <f t="shared" si="60"/>
        <v>0</v>
      </c>
      <c r="J113" s="19">
        <f>'용도별 사용수량'!D174</f>
        <v>0</v>
      </c>
      <c r="K113" s="19">
        <f>'용도별 사용수량'!E174</f>
        <v>0</v>
      </c>
      <c r="L113" s="63"/>
      <c r="M113" s="19">
        <f>'용도별 사용수량'!F174</f>
        <v>0</v>
      </c>
      <c r="N113" s="19">
        <f>'용도별 사용수량'!G174</f>
        <v>0</v>
      </c>
      <c r="O113" s="19">
        <f>'용도별 사용수량'!H174</f>
        <v>0</v>
      </c>
      <c r="P113" s="19">
        <f>'용도별 사용수량'!I174</f>
        <v>0</v>
      </c>
      <c r="Q113" s="18" t="e">
        <f t="shared" si="58"/>
        <v>#DIV/0!</v>
      </c>
      <c r="R113" s="19" t="e">
        <f t="shared" si="50"/>
        <v>#DIV/0!</v>
      </c>
      <c r="S113" s="19" t="e">
        <f t="shared" si="51"/>
        <v>#DIV/0!</v>
      </c>
      <c r="T113" s="19" t="e">
        <f t="shared" si="52"/>
        <v>#DIV/0!</v>
      </c>
      <c r="U113" s="19" t="e">
        <f t="shared" si="53"/>
        <v>#DIV/0!</v>
      </c>
      <c r="V113" s="19" t="e">
        <f t="shared" si="54"/>
        <v>#DIV/0!</v>
      </c>
      <c r="W113" s="19" t="e">
        <f t="shared" si="55"/>
        <v>#DIV/0!</v>
      </c>
      <c r="X113" s="20" t="e">
        <f t="shared" si="56"/>
        <v>#DIV/0!</v>
      </c>
      <c r="Y113" s="20" t="e">
        <f t="shared" si="57"/>
        <v>#DIV/0!</v>
      </c>
      <c r="Z113" s="19">
        <f t="shared" si="61"/>
        <v>0</v>
      </c>
      <c r="AA113" s="21">
        <f t="shared" si="62"/>
        <v>0</v>
      </c>
      <c r="AB113" s="19">
        <f t="shared" si="66"/>
        <v>0</v>
      </c>
      <c r="AC113" s="22"/>
      <c r="AD113" s="22"/>
      <c r="AE113" s="23"/>
      <c r="AF113" s="23"/>
      <c r="AG113" s="23"/>
      <c r="AH113" s="23"/>
      <c r="AI113" s="23"/>
      <c r="AJ113" s="23"/>
      <c r="AK113" s="23"/>
      <c r="AL113" s="23"/>
      <c r="AM113" s="24"/>
    </row>
    <row r="114" spans="1:39" ht="19.5" customHeight="1">
      <c r="A114" s="742"/>
      <c r="B114" s="5">
        <f t="shared" si="59"/>
        <v>2005</v>
      </c>
      <c r="C114" s="105">
        <f>'홍성읍 과거급수현황'!B159</f>
        <v>4438</v>
      </c>
      <c r="D114" s="105">
        <f>'홍성읍 과거급수현황'!C159</f>
        <v>0</v>
      </c>
      <c r="E114" s="7">
        <f t="shared" si="63"/>
        <v>0</v>
      </c>
      <c r="F114" s="105">
        <f>'홍성읍 과거급수현황'!F159</f>
        <v>0</v>
      </c>
      <c r="G114" s="6" t="e">
        <f t="shared" si="64"/>
        <v>#DIV/0!</v>
      </c>
      <c r="H114" s="19">
        <f t="shared" si="65"/>
        <v>0</v>
      </c>
      <c r="I114" s="19">
        <f t="shared" si="60"/>
        <v>0</v>
      </c>
      <c r="J114" s="19">
        <f>'용도별 사용수량'!D159</f>
        <v>0</v>
      </c>
      <c r="K114" s="19">
        <f>'용도별 사용수량'!E159</f>
        <v>0</v>
      </c>
      <c r="L114" s="63"/>
      <c r="M114" s="19">
        <f>'용도별 사용수량'!F159</f>
        <v>0</v>
      </c>
      <c r="N114" s="19">
        <f>'용도별 사용수량'!G159</f>
        <v>0</v>
      </c>
      <c r="O114" s="19">
        <f>'용도별 사용수량'!H159</f>
        <v>0</v>
      </c>
      <c r="P114" s="19">
        <f>'용도별 사용수량'!I159</f>
        <v>0</v>
      </c>
      <c r="Q114" s="18" t="e">
        <f t="shared" si="58"/>
        <v>#DIV/0!</v>
      </c>
      <c r="R114" s="19" t="e">
        <f t="shared" si="50"/>
        <v>#DIV/0!</v>
      </c>
      <c r="S114" s="19" t="e">
        <f t="shared" si="51"/>
        <v>#DIV/0!</v>
      </c>
      <c r="T114" s="19" t="e">
        <f t="shared" si="52"/>
        <v>#DIV/0!</v>
      </c>
      <c r="U114" s="19" t="e">
        <f t="shared" si="53"/>
        <v>#DIV/0!</v>
      </c>
      <c r="V114" s="19" t="e">
        <f t="shared" si="54"/>
        <v>#DIV/0!</v>
      </c>
      <c r="W114" s="19" t="e">
        <f t="shared" si="55"/>
        <v>#DIV/0!</v>
      </c>
      <c r="X114" s="20" t="e">
        <f t="shared" si="56"/>
        <v>#DIV/0!</v>
      </c>
      <c r="Y114" s="20" t="e">
        <f t="shared" si="57"/>
        <v>#DIV/0!</v>
      </c>
      <c r="Z114" s="19">
        <f t="shared" si="61"/>
        <v>0</v>
      </c>
      <c r="AA114" s="21">
        <f t="shared" si="62"/>
        <v>0</v>
      </c>
      <c r="AB114" s="19">
        <f t="shared" si="66"/>
        <v>0</v>
      </c>
      <c r="AC114" s="22"/>
      <c r="AD114" s="22"/>
      <c r="AE114" s="23"/>
      <c r="AF114" s="23"/>
      <c r="AG114" s="23"/>
      <c r="AH114" s="23"/>
      <c r="AI114" s="23"/>
      <c r="AJ114" s="23"/>
      <c r="AK114" s="23"/>
      <c r="AL114" s="23"/>
      <c r="AM114" s="24"/>
    </row>
    <row r="115" spans="1:39" ht="19.5" customHeight="1">
      <c r="A115" s="742"/>
      <c r="B115" s="5">
        <f t="shared" si="59"/>
        <v>2006</v>
      </c>
      <c r="C115" s="105">
        <f>'홍성읍 과거급수현황'!B144</f>
        <v>4308</v>
      </c>
      <c r="D115" s="105">
        <f>'홍성읍 과거급수현황'!C144</f>
        <v>467</v>
      </c>
      <c r="E115" s="7">
        <f t="shared" si="63"/>
        <v>0.1084029712163417</v>
      </c>
      <c r="F115" s="105">
        <f>'홍성읍 과거급수현황'!F144</f>
        <v>0</v>
      </c>
      <c r="G115" s="6">
        <f t="shared" si="64"/>
        <v>0</v>
      </c>
      <c r="H115" s="19">
        <f t="shared" si="65"/>
        <v>467</v>
      </c>
      <c r="I115" s="19">
        <f t="shared" si="60"/>
        <v>0</v>
      </c>
      <c r="J115" s="19">
        <f>'용도별 사용수량'!D144</f>
        <v>0</v>
      </c>
      <c r="K115" s="19">
        <f>'용도별 사용수량'!E144</f>
        <v>0</v>
      </c>
      <c r="L115" s="63"/>
      <c r="M115" s="19">
        <f>'용도별 사용수량'!F144</f>
        <v>0</v>
      </c>
      <c r="N115" s="19">
        <f>'용도별 사용수량'!G144</f>
        <v>0</v>
      </c>
      <c r="O115" s="19">
        <f>'용도별 사용수량'!H144</f>
        <v>0</v>
      </c>
      <c r="P115" s="19">
        <f>'용도별 사용수량'!I144</f>
        <v>0</v>
      </c>
      <c r="Q115" s="18">
        <f t="shared" si="58"/>
        <v>0</v>
      </c>
      <c r="R115" s="19">
        <f t="shared" si="50"/>
        <v>0</v>
      </c>
      <c r="S115" s="19">
        <f t="shared" si="51"/>
        <v>0</v>
      </c>
      <c r="T115" s="19">
        <f t="shared" si="52"/>
        <v>0</v>
      </c>
      <c r="U115" s="19">
        <f t="shared" si="53"/>
        <v>0</v>
      </c>
      <c r="V115" s="19">
        <f t="shared" si="54"/>
        <v>0</v>
      </c>
      <c r="W115" s="19">
        <f t="shared" si="55"/>
        <v>0</v>
      </c>
      <c r="X115" s="20">
        <f t="shared" si="56"/>
        <v>0</v>
      </c>
      <c r="Y115" s="20">
        <f t="shared" si="57"/>
        <v>0</v>
      </c>
      <c r="Z115" s="19">
        <f t="shared" si="61"/>
        <v>0</v>
      </c>
      <c r="AA115" s="21">
        <f t="shared" si="62"/>
        <v>0</v>
      </c>
      <c r="AB115" s="19">
        <f t="shared" si="66"/>
        <v>0</v>
      </c>
      <c r="AC115" s="22"/>
      <c r="AD115" s="22"/>
      <c r="AE115" s="23"/>
      <c r="AF115" s="23"/>
      <c r="AG115" s="23"/>
      <c r="AH115" s="23"/>
      <c r="AI115" s="23"/>
      <c r="AJ115" s="23"/>
      <c r="AK115" s="23"/>
      <c r="AL115" s="23"/>
      <c r="AM115" s="24"/>
    </row>
    <row r="116" spans="1:39" ht="19.5" customHeight="1">
      <c r="A116" s="742"/>
      <c r="B116" s="5">
        <f t="shared" si="59"/>
        <v>2007</v>
      </c>
      <c r="C116" s="105">
        <f>'홍성읍 과거급수현황'!B129</f>
        <v>4178</v>
      </c>
      <c r="D116" s="105">
        <f>'홍성읍 과거급수현황'!C129</f>
        <v>454</v>
      </c>
      <c r="E116" s="7">
        <f t="shared" si="63"/>
        <v>0.1086644327429392</v>
      </c>
      <c r="F116" s="105">
        <f>'홍성읍 과거급수현황'!F129</f>
        <v>0</v>
      </c>
      <c r="G116" s="6">
        <f t="shared" si="64"/>
        <v>0</v>
      </c>
      <c r="H116" s="19">
        <f t="shared" si="65"/>
        <v>454</v>
      </c>
      <c r="I116" s="19">
        <f t="shared" si="60"/>
        <v>0</v>
      </c>
      <c r="J116" s="19">
        <f>'용도별 사용수량'!D129</f>
        <v>0</v>
      </c>
      <c r="K116" s="19">
        <f>'용도별 사용수량'!E129</f>
        <v>0</v>
      </c>
      <c r="L116" s="63"/>
      <c r="M116" s="19">
        <f>'용도별 사용수량'!F129</f>
        <v>0</v>
      </c>
      <c r="N116" s="19">
        <f>'용도별 사용수량'!G129</f>
        <v>0</v>
      </c>
      <c r="O116" s="19">
        <f>'용도별 사용수량'!H129</f>
        <v>0</v>
      </c>
      <c r="P116" s="19">
        <f>'용도별 사용수량'!I129</f>
        <v>0</v>
      </c>
      <c r="Q116" s="18">
        <f t="shared" si="58"/>
        <v>0</v>
      </c>
      <c r="R116" s="19">
        <f t="shared" si="50"/>
        <v>0</v>
      </c>
      <c r="S116" s="19">
        <f t="shared" si="51"/>
        <v>0</v>
      </c>
      <c r="T116" s="19">
        <f t="shared" si="52"/>
        <v>0</v>
      </c>
      <c r="U116" s="19">
        <f t="shared" si="53"/>
        <v>0</v>
      </c>
      <c r="V116" s="19">
        <f t="shared" si="54"/>
        <v>0</v>
      </c>
      <c r="W116" s="19">
        <f t="shared" si="55"/>
        <v>0</v>
      </c>
      <c r="X116" s="20">
        <f t="shared" si="56"/>
        <v>0</v>
      </c>
      <c r="Y116" s="20">
        <f t="shared" si="57"/>
        <v>0</v>
      </c>
      <c r="Z116" s="19">
        <f t="shared" si="61"/>
        <v>0</v>
      </c>
      <c r="AA116" s="21">
        <f t="shared" si="62"/>
        <v>0</v>
      </c>
      <c r="AB116" s="19">
        <f t="shared" si="66"/>
        <v>0</v>
      </c>
      <c r="AC116" s="22"/>
      <c r="AD116" s="22"/>
      <c r="AE116" s="23"/>
      <c r="AF116" s="23"/>
      <c r="AG116" s="23"/>
      <c r="AH116" s="23"/>
      <c r="AI116" s="23"/>
      <c r="AJ116" s="23"/>
      <c r="AK116" s="23"/>
      <c r="AL116" s="23"/>
      <c r="AM116" s="24"/>
    </row>
    <row r="117" spans="1:39" ht="19.5" customHeight="1">
      <c r="A117" s="742"/>
      <c r="B117" s="5">
        <f t="shared" si="59"/>
        <v>2008</v>
      </c>
      <c r="C117" s="105">
        <f>'홍성읍 과거급수현황'!B114</f>
        <v>0</v>
      </c>
      <c r="D117" s="105">
        <f>'홍성읍 과거급수현황'!C114</f>
        <v>0</v>
      </c>
      <c r="E117" s="7" t="e">
        <f t="shared" si="63"/>
        <v>#DIV/0!</v>
      </c>
      <c r="F117" s="105">
        <f>'홍성읍 과거급수현황'!F114</f>
        <v>0</v>
      </c>
      <c r="G117" s="6" t="e">
        <f t="shared" si="64"/>
        <v>#DIV/0!</v>
      </c>
      <c r="H117" s="19">
        <f t="shared" si="65"/>
        <v>0</v>
      </c>
      <c r="I117" s="19">
        <f t="shared" si="60"/>
        <v>0</v>
      </c>
      <c r="J117" s="19">
        <f>'용도별 사용수량'!D114</f>
        <v>0</v>
      </c>
      <c r="K117" s="19">
        <f>'용도별 사용수량'!E114</f>
        <v>0</v>
      </c>
      <c r="L117" s="63"/>
      <c r="M117" s="19">
        <f>'용도별 사용수량'!F114</f>
        <v>0</v>
      </c>
      <c r="N117" s="19">
        <f>'용도별 사용수량'!G114</f>
        <v>0</v>
      </c>
      <c r="O117" s="19">
        <f>'용도별 사용수량'!H114</f>
        <v>0</v>
      </c>
      <c r="P117" s="19">
        <f>'용도별 사용수량'!I114</f>
        <v>0</v>
      </c>
      <c r="Q117" s="18" t="e">
        <f t="shared" si="58"/>
        <v>#DIV/0!</v>
      </c>
      <c r="R117" s="19" t="e">
        <f t="shared" si="50"/>
        <v>#DIV/0!</v>
      </c>
      <c r="S117" s="19" t="e">
        <f t="shared" si="51"/>
        <v>#DIV/0!</v>
      </c>
      <c r="T117" s="19" t="e">
        <f t="shared" si="52"/>
        <v>#DIV/0!</v>
      </c>
      <c r="U117" s="19" t="e">
        <f t="shared" si="53"/>
        <v>#DIV/0!</v>
      </c>
      <c r="V117" s="19" t="e">
        <f t="shared" si="54"/>
        <v>#DIV/0!</v>
      </c>
      <c r="W117" s="19" t="e">
        <f t="shared" si="55"/>
        <v>#DIV/0!</v>
      </c>
      <c r="X117" s="20" t="e">
        <f t="shared" si="56"/>
        <v>#DIV/0!</v>
      </c>
      <c r="Y117" s="20" t="e">
        <f t="shared" si="57"/>
        <v>#DIV/0!</v>
      </c>
      <c r="Z117" s="19">
        <f t="shared" si="61"/>
        <v>0</v>
      </c>
      <c r="AA117" s="21">
        <f t="shared" si="62"/>
        <v>0</v>
      </c>
      <c r="AB117" s="19">
        <f t="shared" si="66"/>
        <v>0</v>
      </c>
      <c r="AC117" s="22"/>
      <c r="AD117" s="22"/>
      <c r="AE117" s="23"/>
      <c r="AF117" s="23"/>
      <c r="AG117" s="23"/>
      <c r="AH117" s="23"/>
      <c r="AI117" s="23"/>
      <c r="AJ117" s="23"/>
      <c r="AK117" s="23"/>
      <c r="AL117" s="23"/>
      <c r="AM117" s="24"/>
    </row>
    <row r="118" spans="1:39" ht="19.5" customHeight="1">
      <c r="A118" s="742"/>
      <c r="B118" s="5">
        <f t="shared" si="59"/>
        <v>2009</v>
      </c>
      <c r="C118" s="105">
        <f>'홍성읍 과거급수현황'!B99</f>
        <v>0</v>
      </c>
      <c r="D118" s="105">
        <f>'홍성읍 과거급수현황'!C99</f>
        <v>0</v>
      </c>
      <c r="E118" s="7" t="e">
        <f t="shared" si="63"/>
        <v>#DIV/0!</v>
      </c>
      <c r="F118" s="105">
        <f>'홍성읍 과거급수현황'!F99</f>
        <v>0</v>
      </c>
      <c r="G118" s="6" t="e">
        <f t="shared" si="64"/>
        <v>#DIV/0!</v>
      </c>
      <c r="H118" s="19">
        <f t="shared" si="65"/>
        <v>0</v>
      </c>
      <c r="I118" s="19">
        <f t="shared" si="60"/>
        <v>0</v>
      </c>
      <c r="J118" s="19">
        <f>'용도별 사용수량'!D99</f>
        <v>0</v>
      </c>
      <c r="K118" s="19">
        <f>'용도별 사용수량'!E99</f>
        <v>0</v>
      </c>
      <c r="L118" s="63"/>
      <c r="M118" s="19">
        <f>'용도별 사용수량'!F99</f>
        <v>0</v>
      </c>
      <c r="N118" s="19">
        <f>'용도별 사용수량'!G99</f>
        <v>0</v>
      </c>
      <c r="O118" s="19">
        <f>'용도별 사용수량'!H99</f>
        <v>0</v>
      </c>
      <c r="P118" s="19">
        <f>'용도별 사용수량'!I99</f>
        <v>0</v>
      </c>
      <c r="Q118" s="18" t="e">
        <f t="shared" si="58"/>
        <v>#DIV/0!</v>
      </c>
      <c r="R118" s="19" t="e">
        <f t="shared" si="50"/>
        <v>#DIV/0!</v>
      </c>
      <c r="S118" s="19" t="e">
        <f t="shared" si="51"/>
        <v>#DIV/0!</v>
      </c>
      <c r="T118" s="19" t="e">
        <f t="shared" si="52"/>
        <v>#DIV/0!</v>
      </c>
      <c r="U118" s="19" t="e">
        <f t="shared" si="53"/>
        <v>#DIV/0!</v>
      </c>
      <c r="V118" s="19" t="e">
        <f t="shared" si="54"/>
        <v>#DIV/0!</v>
      </c>
      <c r="W118" s="19" t="e">
        <f t="shared" si="55"/>
        <v>#DIV/0!</v>
      </c>
      <c r="X118" s="20" t="e">
        <f t="shared" si="56"/>
        <v>#DIV/0!</v>
      </c>
      <c r="Y118" s="20" t="e">
        <f t="shared" si="57"/>
        <v>#DIV/0!</v>
      </c>
      <c r="Z118" s="19">
        <f t="shared" si="61"/>
        <v>0</v>
      </c>
      <c r="AA118" s="21">
        <f t="shared" si="62"/>
        <v>0</v>
      </c>
      <c r="AB118" s="19">
        <f t="shared" si="66"/>
        <v>0</v>
      </c>
      <c r="AC118" s="22"/>
      <c r="AD118" s="22"/>
      <c r="AE118" s="23"/>
      <c r="AF118" s="23"/>
      <c r="AG118" s="23"/>
      <c r="AH118" s="23"/>
      <c r="AI118" s="23"/>
      <c r="AJ118" s="23"/>
      <c r="AK118" s="23"/>
      <c r="AL118" s="23"/>
      <c r="AM118" s="24"/>
    </row>
    <row r="119" spans="1:39" ht="19.5" customHeight="1">
      <c r="A119" s="742"/>
      <c r="B119" s="5">
        <f t="shared" si="59"/>
        <v>2010</v>
      </c>
      <c r="C119" s="105">
        <f>'홍성읍 과거급수현황'!B84</f>
        <v>0</v>
      </c>
      <c r="D119" s="105">
        <f>'홍성읍 과거급수현황'!C84</f>
        <v>0</v>
      </c>
      <c r="E119" s="7" t="e">
        <f t="shared" si="63"/>
        <v>#DIV/0!</v>
      </c>
      <c r="F119" s="105">
        <f>'홍성읍 과거급수현황'!F84</f>
        <v>0</v>
      </c>
      <c r="G119" s="6" t="e">
        <f t="shared" si="64"/>
        <v>#DIV/0!</v>
      </c>
      <c r="H119" s="19">
        <f t="shared" si="65"/>
        <v>0</v>
      </c>
      <c r="I119" s="19">
        <f t="shared" si="60"/>
        <v>21</v>
      </c>
      <c r="J119" s="19">
        <f>'용도별 사용수량'!D84</f>
        <v>5</v>
      </c>
      <c r="K119" s="19">
        <f>'용도별 사용수량'!E84</f>
        <v>16</v>
      </c>
      <c r="L119" s="63"/>
      <c r="M119" s="19">
        <f>'용도별 사용수량'!F84</f>
        <v>0</v>
      </c>
      <c r="N119" s="19">
        <f>'용도별 사용수량'!G84</f>
        <v>0</v>
      </c>
      <c r="O119" s="19">
        <f>'용도별 사용수량'!H84</f>
        <v>0</v>
      </c>
      <c r="P119" s="19">
        <f>'용도별 사용수량'!I84</f>
        <v>0</v>
      </c>
      <c r="Q119" s="18" t="e">
        <f t="shared" si="58"/>
        <v>#DIV/0!</v>
      </c>
      <c r="R119" s="19" t="e">
        <f t="shared" si="50"/>
        <v>#DIV/0!</v>
      </c>
      <c r="S119" s="19" t="e">
        <f t="shared" si="51"/>
        <v>#DIV/0!</v>
      </c>
      <c r="T119" s="19" t="e">
        <f t="shared" si="52"/>
        <v>#DIV/0!</v>
      </c>
      <c r="U119" s="19" t="e">
        <f t="shared" si="53"/>
        <v>#DIV/0!</v>
      </c>
      <c r="V119" s="19" t="e">
        <f t="shared" si="54"/>
        <v>#DIV/0!</v>
      </c>
      <c r="W119" s="19" t="e">
        <f t="shared" si="55"/>
        <v>#DIV/0!</v>
      </c>
      <c r="X119" s="20" t="e">
        <f t="shared" si="56"/>
        <v>#DIV/0!</v>
      </c>
      <c r="Y119" s="20" t="e">
        <f t="shared" si="57"/>
        <v>#DIV/0!</v>
      </c>
      <c r="Z119" s="19">
        <f t="shared" si="61"/>
        <v>0</v>
      </c>
      <c r="AA119" s="21">
        <f t="shared" si="62"/>
        <v>21</v>
      </c>
      <c r="AB119" s="19">
        <f t="shared" si="66"/>
        <v>-21</v>
      </c>
      <c r="AC119" s="22"/>
      <c r="AD119" s="22"/>
      <c r="AE119" s="23"/>
      <c r="AF119" s="23"/>
      <c r="AG119" s="23"/>
      <c r="AH119" s="23"/>
      <c r="AI119" s="23"/>
      <c r="AJ119" s="23"/>
      <c r="AK119" s="23"/>
      <c r="AL119" s="23"/>
      <c r="AM119" s="24"/>
    </row>
    <row r="120" spans="1:39" ht="19.5" customHeight="1">
      <c r="A120" s="742"/>
      <c r="B120" s="5">
        <f t="shared" si="59"/>
        <v>2011</v>
      </c>
      <c r="C120" s="105">
        <f>'홍성읍 과거급수현황'!B69</f>
        <v>0</v>
      </c>
      <c r="D120" s="105">
        <f>'홍성읍 과거급수현황'!C69</f>
        <v>0</v>
      </c>
      <c r="E120" s="7" t="e">
        <f t="shared" si="63"/>
        <v>#DIV/0!</v>
      </c>
      <c r="F120" s="105">
        <f>'홍성읍 과거급수현황'!F69</f>
        <v>0</v>
      </c>
      <c r="G120" s="6" t="e">
        <f t="shared" si="64"/>
        <v>#DIV/0!</v>
      </c>
      <c r="H120" s="19">
        <f t="shared" si="65"/>
        <v>0</v>
      </c>
      <c r="I120" s="19">
        <f t="shared" si="60"/>
        <v>30</v>
      </c>
      <c r="J120" s="19">
        <f>'용도별 사용수량'!D69</f>
        <v>5</v>
      </c>
      <c r="K120" s="19">
        <f>'용도별 사용수량'!E69</f>
        <v>25</v>
      </c>
      <c r="L120" s="63"/>
      <c r="M120" s="19">
        <f>'용도별 사용수량'!F69</f>
        <v>0</v>
      </c>
      <c r="N120" s="19">
        <f>'용도별 사용수량'!G69</f>
        <v>0</v>
      </c>
      <c r="O120" s="19">
        <f>'용도별 사용수량'!H69</f>
        <v>0</v>
      </c>
      <c r="P120" s="19">
        <f>'용도별 사용수량'!I69</f>
        <v>0</v>
      </c>
      <c r="Q120" s="18" t="e">
        <f t="shared" si="58"/>
        <v>#DIV/0!</v>
      </c>
      <c r="R120" s="19" t="e">
        <f t="shared" si="50"/>
        <v>#DIV/0!</v>
      </c>
      <c r="S120" s="19" t="e">
        <f t="shared" si="51"/>
        <v>#DIV/0!</v>
      </c>
      <c r="T120" s="19" t="e">
        <f t="shared" si="52"/>
        <v>#DIV/0!</v>
      </c>
      <c r="U120" s="19" t="e">
        <f t="shared" si="53"/>
        <v>#DIV/0!</v>
      </c>
      <c r="V120" s="19" t="e">
        <f t="shared" si="54"/>
        <v>#DIV/0!</v>
      </c>
      <c r="W120" s="19" t="e">
        <f t="shared" si="55"/>
        <v>#DIV/0!</v>
      </c>
      <c r="X120" s="20" t="e">
        <f t="shared" si="56"/>
        <v>#DIV/0!</v>
      </c>
      <c r="Y120" s="20" t="e">
        <f t="shared" si="57"/>
        <v>#DIV/0!</v>
      </c>
      <c r="Z120" s="19">
        <f t="shared" si="61"/>
        <v>0</v>
      </c>
      <c r="AA120" s="21">
        <f t="shared" si="62"/>
        <v>30</v>
      </c>
      <c r="AB120" s="19">
        <f t="shared" si="66"/>
        <v>-30</v>
      </c>
      <c r="AC120" s="22"/>
      <c r="AD120" s="22"/>
      <c r="AE120" s="23"/>
      <c r="AF120" s="23"/>
      <c r="AG120" s="23"/>
      <c r="AH120" s="23"/>
      <c r="AI120" s="23"/>
      <c r="AJ120" s="23"/>
      <c r="AK120" s="23"/>
      <c r="AL120" s="23"/>
      <c r="AM120" s="24"/>
    </row>
    <row r="121" spans="1:39" ht="19.5" customHeight="1">
      <c r="A121" s="742"/>
      <c r="B121" s="5">
        <f t="shared" si="59"/>
        <v>2012</v>
      </c>
      <c r="C121" s="105">
        <f>'홍성읍 과거급수현황'!B54</f>
        <v>0</v>
      </c>
      <c r="D121" s="105">
        <f>'홍성읍 과거급수현황'!C54</f>
        <v>0</v>
      </c>
      <c r="E121" s="7" t="e">
        <f t="shared" si="63"/>
        <v>#DIV/0!</v>
      </c>
      <c r="F121" s="105">
        <f>'홍성읍 과거급수현황'!F54</f>
        <v>0</v>
      </c>
      <c r="G121" s="6" t="e">
        <f t="shared" si="64"/>
        <v>#DIV/0!</v>
      </c>
      <c r="H121" s="19">
        <f t="shared" si="65"/>
        <v>0</v>
      </c>
      <c r="I121" s="19">
        <f t="shared" si="60"/>
        <v>329</v>
      </c>
      <c r="J121" s="19">
        <f>'용도별 사용수량'!D54</f>
        <v>277</v>
      </c>
      <c r="K121" s="19">
        <f>'용도별 사용수량'!E54</f>
        <v>52</v>
      </c>
      <c r="L121" s="63"/>
      <c r="M121" s="19">
        <f>'용도별 사용수량'!F54</f>
        <v>0</v>
      </c>
      <c r="N121" s="19">
        <f>'용도별 사용수량'!G54</f>
        <v>0</v>
      </c>
      <c r="O121" s="19">
        <f>'용도별 사용수량'!H54</f>
        <v>0</v>
      </c>
      <c r="P121" s="19">
        <f>'용도별 사용수량'!I54</f>
        <v>0</v>
      </c>
      <c r="Q121" s="18" t="e">
        <f t="shared" si="58"/>
        <v>#DIV/0!</v>
      </c>
      <c r="R121" s="19" t="e">
        <f t="shared" si="50"/>
        <v>#DIV/0!</v>
      </c>
      <c r="S121" s="19" t="e">
        <f t="shared" si="51"/>
        <v>#DIV/0!</v>
      </c>
      <c r="T121" s="19" t="e">
        <f t="shared" si="52"/>
        <v>#DIV/0!</v>
      </c>
      <c r="U121" s="19" t="e">
        <f t="shared" si="53"/>
        <v>#DIV/0!</v>
      </c>
      <c r="V121" s="19" t="e">
        <f t="shared" si="54"/>
        <v>#DIV/0!</v>
      </c>
      <c r="W121" s="19" t="e">
        <f t="shared" si="55"/>
        <v>#DIV/0!</v>
      </c>
      <c r="X121" s="20" t="e">
        <f t="shared" si="56"/>
        <v>#DIV/0!</v>
      </c>
      <c r="Y121" s="20" t="e">
        <f t="shared" si="57"/>
        <v>#DIV/0!</v>
      </c>
      <c r="Z121" s="19">
        <f t="shared" si="61"/>
        <v>0</v>
      </c>
      <c r="AA121" s="21">
        <f t="shared" si="62"/>
        <v>329</v>
      </c>
      <c r="AB121" s="19">
        <f t="shared" si="66"/>
        <v>-329</v>
      </c>
      <c r="AC121" s="22"/>
      <c r="AD121" s="22"/>
      <c r="AE121" s="23"/>
      <c r="AF121" s="23"/>
      <c r="AG121" s="23"/>
      <c r="AH121" s="23"/>
      <c r="AI121" s="23"/>
      <c r="AJ121" s="23"/>
      <c r="AK121" s="23"/>
      <c r="AL121" s="23"/>
      <c r="AM121" s="24"/>
    </row>
    <row r="122" spans="1:39" ht="19.5" customHeight="1">
      <c r="A122" s="742"/>
      <c r="B122" s="5">
        <f t="shared" si="59"/>
        <v>2013</v>
      </c>
      <c r="C122" s="105">
        <f>'홍성읍 과거급수현황'!B39</f>
        <v>0</v>
      </c>
      <c r="D122" s="105">
        <f>'홍성읍 과거급수현황'!C39</f>
        <v>0</v>
      </c>
      <c r="E122" s="7" t="e">
        <f t="shared" si="63"/>
        <v>#DIV/0!</v>
      </c>
      <c r="F122" s="105">
        <f>'홍성읍 과거급수현황'!F39</f>
        <v>0</v>
      </c>
      <c r="G122" s="6" t="e">
        <f t="shared" si="64"/>
        <v>#DIV/0!</v>
      </c>
      <c r="H122" s="19">
        <f t="shared" si="65"/>
        <v>0</v>
      </c>
      <c r="I122" s="19">
        <f t="shared" si="60"/>
        <v>446</v>
      </c>
      <c r="J122" s="19">
        <f>'용도별 사용수량'!D39</f>
        <v>381</v>
      </c>
      <c r="K122" s="19">
        <f>'용도별 사용수량'!E39</f>
        <v>65</v>
      </c>
      <c r="L122" s="63"/>
      <c r="M122" s="19">
        <f>'용도별 사용수량'!F39</f>
        <v>0</v>
      </c>
      <c r="N122" s="19">
        <f>'용도별 사용수량'!G39</f>
        <v>0</v>
      </c>
      <c r="O122" s="19">
        <f>'용도별 사용수량'!H39</f>
        <v>0</v>
      </c>
      <c r="P122" s="19">
        <f>'용도별 사용수량'!I39</f>
        <v>0</v>
      </c>
      <c r="Q122" s="18" t="e">
        <f t="shared" si="58"/>
        <v>#DIV/0!</v>
      </c>
      <c r="R122" s="19" t="e">
        <f t="shared" si="50"/>
        <v>#DIV/0!</v>
      </c>
      <c r="S122" s="19" t="e">
        <f t="shared" si="51"/>
        <v>#DIV/0!</v>
      </c>
      <c r="T122" s="19" t="e">
        <f t="shared" si="52"/>
        <v>#DIV/0!</v>
      </c>
      <c r="U122" s="19" t="e">
        <f t="shared" si="53"/>
        <v>#DIV/0!</v>
      </c>
      <c r="V122" s="19" t="e">
        <f t="shared" si="54"/>
        <v>#DIV/0!</v>
      </c>
      <c r="W122" s="19" t="e">
        <f t="shared" si="55"/>
        <v>#DIV/0!</v>
      </c>
      <c r="X122" s="20" t="e">
        <f t="shared" si="56"/>
        <v>#DIV/0!</v>
      </c>
      <c r="Y122" s="20" t="e">
        <f t="shared" si="57"/>
        <v>#DIV/0!</v>
      </c>
      <c r="Z122" s="19">
        <f t="shared" si="61"/>
        <v>0</v>
      </c>
      <c r="AA122" s="21">
        <f t="shared" si="62"/>
        <v>446</v>
      </c>
      <c r="AB122" s="19">
        <f t="shared" si="66"/>
        <v>-446</v>
      </c>
      <c r="AC122" s="22"/>
      <c r="AD122" s="22"/>
      <c r="AE122" s="23"/>
      <c r="AF122" s="23"/>
      <c r="AG122" s="23"/>
      <c r="AH122" s="23"/>
      <c r="AI122" s="23"/>
      <c r="AJ122" s="23"/>
      <c r="AK122" s="23"/>
      <c r="AL122" s="23"/>
      <c r="AM122" s="24"/>
    </row>
    <row r="123" spans="1:39" ht="19.5" customHeight="1">
      <c r="A123" s="742"/>
      <c r="B123" s="5">
        <f t="shared" si="59"/>
        <v>2014</v>
      </c>
      <c r="C123" s="105">
        <f>'홍성읍 과거급수현황'!B24</f>
        <v>0</v>
      </c>
      <c r="D123" s="105">
        <f>'홍성읍 과거급수현황'!C24</f>
        <v>0</v>
      </c>
      <c r="E123" s="7" t="e">
        <f t="shared" si="63"/>
        <v>#DIV/0!</v>
      </c>
      <c r="F123" s="105">
        <f>'홍성읍 과거급수현황'!F24</f>
        <v>0</v>
      </c>
      <c r="G123" s="6" t="e">
        <f t="shared" si="64"/>
        <v>#DIV/0!</v>
      </c>
      <c r="H123" s="19">
        <f t="shared" si="65"/>
        <v>0</v>
      </c>
      <c r="I123" s="19">
        <f t="shared" si="60"/>
        <v>421</v>
      </c>
      <c r="J123" s="19">
        <f>'용도별 사용수량'!D24</f>
        <v>349</v>
      </c>
      <c r="K123" s="19">
        <f>'용도별 사용수량'!E24</f>
        <v>72</v>
      </c>
      <c r="L123" s="63"/>
      <c r="M123" s="19">
        <f>'용도별 사용수량'!F24</f>
        <v>0</v>
      </c>
      <c r="N123" s="19">
        <f>'용도별 사용수량'!G24</f>
        <v>0</v>
      </c>
      <c r="O123" s="19">
        <f>'용도별 사용수량'!H24</f>
        <v>0</v>
      </c>
      <c r="P123" s="19">
        <f>'용도별 사용수량'!I24</f>
        <v>0</v>
      </c>
      <c r="Q123" s="18" t="e">
        <f t="shared" si="58"/>
        <v>#DIV/0!</v>
      </c>
      <c r="R123" s="19" t="e">
        <f t="shared" si="50"/>
        <v>#DIV/0!</v>
      </c>
      <c r="S123" s="19" t="e">
        <f t="shared" si="51"/>
        <v>#DIV/0!</v>
      </c>
      <c r="T123" s="19" t="e">
        <f t="shared" si="52"/>
        <v>#DIV/0!</v>
      </c>
      <c r="U123" s="19" t="e">
        <f t="shared" si="53"/>
        <v>#DIV/0!</v>
      </c>
      <c r="V123" s="19" t="e">
        <f t="shared" si="54"/>
        <v>#DIV/0!</v>
      </c>
      <c r="W123" s="19" t="e">
        <f t="shared" si="55"/>
        <v>#DIV/0!</v>
      </c>
      <c r="X123" s="20" t="e">
        <f t="shared" si="56"/>
        <v>#DIV/0!</v>
      </c>
      <c r="Y123" s="20" t="e">
        <f t="shared" si="57"/>
        <v>#DIV/0!</v>
      </c>
      <c r="Z123" s="19">
        <f t="shared" si="61"/>
        <v>0</v>
      </c>
      <c r="AA123" s="21">
        <f t="shared" si="62"/>
        <v>421</v>
      </c>
      <c r="AB123" s="19">
        <f t="shared" si="66"/>
        <v>-421</v>
      </c>
      <c r="AC123" s="22"/>
      <c r="AD123" s="22"/>
      <c r="AE123" s="23"/>
      <c r="AF123" s="23"/>
      <c r="AG123" s="23"/>
      <c r="AH123" s="23"/>
      <c r="AI123" s="23"/>
      <c r="AJ123" s="23"/>
      <c r="AK123" s="23"/>
      <c r="AL123" s="23"/>
      <c r="AM123" s="24"/>
    </row>
    <row r="124" spans="1:39" ht="19.5" customHeight="1">
      <c r="A124" s="743"/>
      <c r="B124" s="5">
        <f t="shared" si="59"/>
        <v>2015</v>
      </c>
      <c r="C124" s="105">
        <f>'홍성읍 과거급수현황'!B9</f>
        <v>0</v>
      </c>
      <c r="D124" s="105">
        <f>'홍성읍 과거급수현황'!C9</f>
        <v>0</v>
      </c>
      <c r="E124" s="7" t="e">
        <f t="shared" si="63"/>
        <v>#DIV/0!</v>
      </c>
      <c r="F124" s="105">
        <f>'홍성읍 과거급수현황'!F9</f>
        <v>0</v>
      </c>
      <c r="G124" s="6" t="e">
        <f t="shared" si="64"/>
        <v>#DIV/0!</v>
      </c>
      <c r="H124" s="19">
        <f t="shared" si="65"/>
        <v>0</v>
      </c>
      <c r="I124" s="19">
        <f t="shared" si="60"/>
        <v>0</v>
      </c>
      <c r="J124" s="19"/>
      <c r="K124" s="19"/>
      <c r="L124" s="19"/>
      <c r="M124" s="19"/>
      <c r="N124" s="19"/>
      <c r="O124" s="19"/>
      <c r="P124" s="19"/>
      <c r="Q124" s="18" t="e">
        <f t="shared" si="58"/>
        <v>#DIV/0!</v>
      </c>
      <c r="R124" s="19" t="e">
        <f t="shared" si="50"/>
        <v>#DIV/0!</v>
      </c>
      <c r="S124" s="19" t="e">
        <f t="shared" si="51"/>
        <v>#DIV/0!</v>
      </c>
      <c r="T124" s="19" t="e">
        <f t="shared" si="52"/>
        <v>#DIV/0!</v>
      </c>
      <c r="U124" s="19" t="e">
        <f t="shared" si="53"/>
        <v>#DIV/0!</v>
      </c>
      <c r="V124" s="19" t="e">
        <f t="shared" si="54"/>
        <v>#DIV/0!</v>
      </c>
      <c r="W124" s="19" t="e">
        <f t="shared" si="55"/>
        <v>#DIV/0!</v>
      </c>
      <c r="X124" s="20" t="e">
        <f t="shared" si="56"/>
        <v>#DIV/0!</v>
      </c>
      <c r="Y124" s="20" t="e">
        <f t="shared" si="57"/>
        <v>#DIV/0!</v>
      </c>
      <c r="Z124" s="19">
        <f t="shared" si="61"/>
        <v>0</v>
      </c>
      <c r="AA124" s="21">
        <f t="shared" si="62"/>
        <v>0</v>
      </c>
      <c r="AB124" s="19">
        <f t="shared" si="66"/>
        <v>0</v>
      </c>
      <c r="AC124" s="22"/>
      <c r="AD124" s="22"/>
      <c r="AE124" s="23"/>
      <c r="AF124" s="23"/>
      <c r="AG124" s="23"/>
      <c r="AH124" s="23"/>
      <c r="AI124" s="23"/>
      <c r="AJ124" s="23"/>
      <c r="AK124" s="23"/>
      <c r="AL124" s="23"/>
      <c r="AM124" s="24"/>
    </row>
    <row r="125" spans="1:39" ht="19.5" customHeight="1">
      <c r="A125" s="741" t="s">
        <v>84</v>
      </c>
      <c r="B125" s="5">
        <f t="shared" si="59"/>
        <v>1996</v>
      </c>
      <c r="C125" s="105">
        <f>'홍성읍 과거급수현황'!B295</f>
        <v>5476</v>
      </c>
      <c r="D125" s="105">
        <f>'홍성읍 과거급수현황'!C295</f>
        <v>0</v>
      </c>
      <c r="E125" s="7">
        <f t="shared" si="63"/>
        <v>0</v>
      </c>
      <c r="F125" s="105">
        <f>'홍성읍 과거급수현황'!F295</f>
        <v>0</v>
      </c>
      <c r="G125" s="6" t="e">
        <f t="shared" si="64"/>
        <v>#DIV/0!</v>
      </c>
      <c r="H125" s="19">
        <f t="shared" si="65"/>
        <v>0</v>
      </c>
      <c r="I125" s="19">
        <f t="shared" si="60"/>
        <v>0</v>
      </c>
      <c r="J125" s="19">
        <f>'용도별 사용수량'!D294</f>
        <v>0</v>
      </c>
      <c r="K125" s="19">
        <f>'용도별 사용수량'!E294</f>
        <v>0</v>
      </c>
      <c r="L125" s="63"/>
      <c r="M125" s="19">
        <f>'용도별 사용수량'!F294</f>
        <v>0</v>
      </c>
      <c r="N125" s="19">
        <f>'용도별 사용수량'!G294</f>
        <v>0</v>
      </c>
      <c r="O125" s="19">
        <f>'용도별 사용수량'!H294</f>
        <v>0</v>
      </c>
      <c r="P125" s="19">
        <f>'용도별 사용수량'!I294</f>
        <v>0</v>
      </c>
      <c r="Q125" s="18" t="e">
        <f t="shared" si="58"/>
        <v>#DIV/0!</v>
      </c>
      <c r="R125" s="19" t="e">
        <f t="shared" si="50"/>
        <v>#DIV/0!</v>
      </c>
      <c r="S125" s="19" t="e">
        <f t="shared" si="51"/>
        <v>#DIV/0!</v>
      </c>
      <c r="T125" s="19" t="e">
        <f t="shared" si="52"/>
        <v>#DIV/0!</v>
      </c>
      <c r="U125" s="19" t="e">
        <f t="shared" si="53"/>
        <v>#DIV/0!</v>
      </c>
      <c r="V125" s="19" t="e">
        <f t="shared" si="54"/>
        <v>#DIV/0!</v>
      </c>
      <c r="W125" s="19" t="e">
        <f t="shared" si="55"/>
        <v>#DIV/0!</v>
      </c>
      <c r="X125" s="20" t="e">
        <f t="shared" si="56"/>
        <v>#DIV/0!</v>
      </c>
      <c r="Y125" s="20" t="e">
        <f t="shared" si="57"/>
        <v>#DIV/0!</v>
      </c>
      <c r="Z125" s="19">
        <f t="shared" si="61"/>
        <v>0</v>
      </c>
      <c r="AA125" s="21">
        <f t="shared" si="62"/>
        <v>0</v>
      </c>
      <c r="AB125" s="19">
        <f t="shared" si="66"/>
        <v>0</v>
      </c>
      <c r="AC125" s="22"/>
      <c r="AD125" s="22"/>
      <c r="AE125" s="23"/>
      <c r="AF125" s="23"/>
      <c r="AG125" s="23"/>
      <c r="AH125" s="23"/>
      <c r="AI125" s="23"/>
      <c r="AJ125" s="23"/>
      <c r="AK125" s="23"/>
      <c r="AL125" s="23"/>
      <c r="AM125" s="24"/>
    </row>
    <row r="126" spans="1:39" ht="19.5" customHeight="1">
      <c r="A126" s="742"/>
      <c r="B126" s="5">
        <f t="shared" si="59"/>
        <v>1997</v>
      </c>
      <c r="C126" s="105">
        <f>'홍성읍 과거급수현황'!B280</f>
        <v>5222</v>
      </c>
      <c r="D126" s="105">
        <f>'홍성읍 과거급수현황'!C280</f>
        <v>0</v>
      </c>
      <c r="E126" s="7">
        <f t="shared" si="63"/>
        <v>0</v>
      </c>
      <c r="F126" s="105">
        <f>'홍성읍 과거급수현황'!F280</f>
        <v>0</v>
      </c>
      <c r="G126" s="6" t="e">
        <f t="shared" si="64"/>
        <v>#DIV/0!</v>
      </c>
      <c r="H126" s="19">
        <f t="shared" si="65"/>
        <v>0</v>
      </c>
      <c r="I126" s="19">
        <f t="shared" si="60"/>
        <v>0</v>
      </c>
      <c r="J126" s="19">
        <f>'용도별 사용수량'!D279</f>
        <v>0</v>
      </c>
      <c r="K126" s="19">
        <f>'용도별 사용수량'!E279</f>
        <v>0</v>
      </c>
      <c r="L126" s="63"/>
      <c r="M126" s="19">
        <f>'용도별 사용수량'!F279</f>
        <v>0</v>
      </c>
      <c r="N126" s="19">
        <f>'용도별 사용수량'!G279</f>
        <v>0</v>
      </c>
      <c r="O126" s="19">
        <f>'용도별 사용수량'!H279</f>
        <v>0</v>
      </c>
      <c r="P126" s="19">
        <f>'용도별 사용수량'!I279</f>
        <v>0</v>
      </c>
      <c r="Q126" s="18" t="e">
        <f t="shared" si="58"/>
        <v>#DIV/0!</v>
      </c>
      <c r="R126" s="19" t="e">
        <f t="shared" si="50"/>
        <v>#DIV/0!</v>
      </c>
      <c r="S126" s="19" t="e">
        <f t="shared" si="51"/>
        <v>#DIV/0!</v>
      </c>
      <c r="T126" s="19" t="e">
        <f t="shared" si="52"/>
        <v>#DIV/0!</v>
      </c>
      <c r="U126" s="19" t="e">
        <f t="shared" si="53"/>
        <v>#DIV/0!</v>
      </c>
      <c r="V126" s="19" t="e">
        <f t="shared" si="54"/>
        <v>#DIV/0!</v>
      </c>
      <c r="W126" s="19" t="e">
        <f t="shared" si="55"/>
        <v>#DIV/0!</v>
      </c>
      <c r="X126" s="20" t="e">
        <f t="shared" si="56"/>
        <v>#DIV/0!</v>
      </c>
      <c r="Y126" s="20" t="e">
        <f t="shared" si="57"/>
        <v>#DIV/0!</v>
      </c>
      <c r="Z126" s="19">
        <f t="shared" si="61"/>
        <v>0</v>
      </c>
      <c r="AA126" s="21">
        <f t="shared" si="62"/>
        <v>0</v>
      </c>
      <c r="AB126" s="19">
        <f t="shared" si="66"/>
        <v>0</v>
      </c>
      <c r="AC126" s="22"/>
      <c r="AD126" s="22"/>
      <c r="AE126" s="23"/>
      <c r="AF126" s="23"/>
      <c r="AG126" s="23"/>
      <c r="AH126" s="23"/>
      <c r="AI126" s="23"/>
      <c r="AJ126" s="23"/>
      <c r="AK126" s="23"/>
      <c r="AL126" s="23"/>
      <c r="AM126" s="24"/>
    </row>
    <row r="127" spans="1:39" ht="19.5" customHeight="1">
      <c r="A127" s="742"/>
      <c r="B127" s="5">
        <f t="shared" si="59"/>
        <v>1998</v>
      </c>
      <c r="C127" s="105">
        <f>'홍성읍 과거급수현황'!B265</f>
        <v>5115</v>
      </c>
      <c r="D127" s="105">
        <f>'홍성읍 과거급수현황'!C265</f>
        <v>0</v>
      </c>
      <c r="E127" s="7">
        <f t="shared" si="63"/>
        <v>0</v>
      </c>
      <c r="F127" s="105">
        <f>'홍성읍 과거급수현황'!F265</f>
        <v>0</v>
      </c>
      <c r="G127" s="6" t="e">
        <f t="shared" si="64"/>
        <v>#DIV/0!</v>
      </c>
      <c r="H127" s="19">
        <f t="shared" si="65"/>
        <v>0</v>
      </c>
      <c r="I127" s="19">
        <f t="shared" si="60"/>
        <v>0</v>
      </c>
      <c r="J127" s="19">
        <f>'용도별 사용수량'!D264</f>
        <v>0</v>
      </c>
      <c r="K127" s="19">
        <f>'용도별 사용수량'!E264</f>
        <v>0</v>
      </c>
      <c r="L127" s="63"/>
      <c r="M127" s="19">
        <f>'용도별 사용수량'!F264</f>
        <v>0</v>
      </c>
      <c r="N127" s="19">
        <f>'용도별 사용수량'!G264</f>
        <v>0</v>
      </c>
      <c r="O127" s="19">
        <f>'용도별 사용수량'!H264</f>
        <v>0</v>
      </c>
      <c r="P127" s="19">
        <f>'용도별 사용수량'!I264</f>
        <v>0</v>
      </c>
      <c r="Q127" s="18" t="e">
        <f t="shared" si="58"/>
        <v>#DIV/0!</v>
      </c>
      <c r="R127" s="19" t="e">
        <f t="shared" si="50"/>
        <v>#DIV/0!</v>
      </c>
      <c r="S127" s="19" t="e">
        <f t="shared" si="51"/>
        <v>#DIV/0!</v>
      </c>
      <c r="T127" s="19" t="e">
        <f t="shared" si="52"/>
        <v>#DIV/0!</v>
      </c>
      <c r="U127" s="19" t="e">
        <f t="shared" si="53"/>
        <v>#DIV/0!</v>
      </c>
      <c r="V127" s="19" t="e">
        <f t="shared" si="54"/>
        <v>#DIV/0!</v>
      </c>
      <c r="W127" s="19" t="e">
        <f t="shared" si="55"/>
        <v>#DIV/0!</v>
      </c>
      <c r="X127" s="20" t="e">
        <f t="shared" si="56"/>
        <v>#DIV/0!</v>
      </c>
      <c r="Y127" s="20" t="e">
        <f t="shared" si="57"/>
        <v>#DIV/0!</v>
      </c>
      <c r="Z127" s="19">
        <f t="shared" si="61"/>
        <v>0</v>
      </c>
      <c r="AA127" s="21">
        <f t="shared" si="62"/>
        <v>0</v>
      </c>
      <c r="AB127" s="19">
        <f t="shared" si="66"/>
        <v>0</v>
      </c>
      <c r="AC127" s="22"/>
      <c r="AD127" s="22"/>
      <c r="AE127" s="23"/>
      <c r="AF127" s="23"/>
      <c r="AG127" s="23"/>
      <c r="AH127" s="23"/>
      <c r="AI127" s="23"/>
      <c r="AJ127" s="23"/>
      <c r="AK127" s="23"/>
      <c r="AL127" s="23"/>
      <c r="AM127" s="24"/>
    </row>
    <row r="128" spans="1:39" ht="19.5" customHeight="1">
      <c r="A128" s="742"/>
      <c r="B128" s="5">
        <f t="shared" si="59"/>
        <v>1999</v>
      </c>
      <c r="C128" s="105">
        <f>'홍성읍 과거급수현황'!B250</f>
        <v>4902</v>
      </c>
      <c r="D128" s="105">
        <f>'홍성읍 과거급수현황'!C250</f>
        <v>0</v>
      </c>
      <c r="E128" s="7">
        <f t="shared" si="63"/>
        <v>0</v>
      </c>
      <c r="F128" s="105">
        <f>'홍성읍 과거급수현황'!F250</f>
        <v>0</v>
      </c>
      <c r="G128" s="6" t="e">
        <f t="shared" si="64"/>
        <v>#DIV/0!</v>
      </c>
      <c r="H128" s="19">
        <f t="shared" si="65"/>
        <v>0</v>
      </c>
      <c r="I128" s="19">
        <f t="shared" si="60"/>
        <v>0</v>
      </c>
      <c r="J128" s="19">
        <f>'용도별 사용수량'!D249</f>
        <v>0</v>
      </c>
      <c r="K128" s="19">
        <f>'용도별 사용수량'!E249</f>
        <v>0</v>
      </c>
      <c r="L128" s="63"/>
      <c r="M128" s="19">
        <f>'용도별 사용수량'!F249</f>
        <v>0</v>
      </c>
      <c r="N128" s="19">
        <f>'용도별 사용수량'!G249</f>
        <v>0</v>
      </c>
      <c r="O128" s="19">
        <f>'용도별 사용수량'!H249</f>
        <v>0</v>
      </c>
      <c r="P128" s="19">
        <f>'용도별 사용수량'!I249</f>
        <v>0</v>
      </c>
      <c r="Q128" s="18" t="e">
        <f t="shared" si="58"/>
        <v>#DIV/0!</v>
      </c>
      <c r="R128" s="19" t="e">
        <f t="shared" si="50"/>
        <v>#DIV/0!</v>
      </c>
      <c r="S128" s="19" t="e">
        <f t="shared" si="51"/>
        <v>#DIV/0!</v>
      </c>
      <c r="T128" s="19" t="e">
        <f t="shared" si="52"/>
        <v>#DIV/0!</v>
      </c>
      <c r="U128" s="19" t="e">
        <f t="shared" si="53"/>
        <v>#DIV/0!</v>
      </c>
      <c r="V128" s="19" t="e">
        <f t="shared" si="54"/>
        <v>#DIV/0!</v>
      </c>
      <c r="W128" s="19" t="e">
        <f t="shared" si="55"/>
        <v>#DIV/0!</v>
      </c>
      <c r="X128" s="20" t="e">
        <f t="shared" si="56"/>
        <v>#DIV/0!</v>
      </c>
      <c r="Y128" s="20" t="e">
        <f t="shared" si="57"/>
        <v>#DIV/0!</v>
      </c>
      <c r="Z128" s="19">
        <f t="shared" si="61"/>
        <v>0</v>
      </c>
      <c r="AA128" s="21">
        <f t="shared" si="62"/>
        <v>0</v>
      </c>
      <c r="AB128" s="19">
        <f t="shared" si="66"/>
        <v>0</v>
      </c>
      <c r="AC128" s="22"/>
      <c r="AD128" s="22"/>
      <c r="AE128" s="23"/>
      <c r="AF128" s="23"/>
      <c r="AG128" s="23"/>
      <c r="AH128" s="23"/>
      <c r="AI128" s="23"/>
      <c r="AJ128" s="23"/>
      <c r="AK128" s="23"/>
      <c r="AL128" s="23"/>
      <c r="AM128" s="24"/>
    </row>
    <row r="129" spans="1:39" ht="19.5" customHeight="1">
      <c r="A129" s="742"/>
      <c r="B129" s="5">
        <f t="shared" si="59"/>
        <v>2000</v>
      </c>
      <c r="C129" s="105">
        <f>'홍성읍 과거급수현황'!B235</f>
        <v>0</v>
      </c>
      <c r="D129" s="105">
        <f>'홍성읍 과거급수현황'!C235</f>
        <v>0</v>
      </c>
      <c r="E129" s="7" t="e">
        <f t="shared" si="63"/>
        <v>#DIV/0!</v>
      </c>
      <c r="F129" s="105">
        <f>'홍성읍 과거급수현황'!F235</f>
        <v>0</v>
      </c>
      <c r="G129" s="6" t="e">
        <f t="shared" si="64"/>
        <v>#DIV/0!</v>
      </c>
      <c r="H129" s="19">
        <f t="shared" si="65"/>
        <v>0</v>
      </c>
      <c r="I129" s="19">
        <f t="shared" si="60"/>
        <v>0</v>
      </c>
      <c r="J129" s="19">
        <f>'용도별 사용수량'!D234</f>
        <v>0</v>
      </c>
      <c r="K129" s="19">
        <f>'용도별 사용수량'!E234</f>
        <v>0</v>
      </c>
      <c r="L129" s="63"/>
      <c r="M129" s="19">
        <f>'용도별 사용수량'!F234</f>
        <v>0</v>
      </c>
      <c r="N129" s="19">
        <f>'용도별 사용수량'!G234</f>
        <v>0</v>
      </c>
      <c r="O129" s="19">
        <f>'용도별 사용수량'!H234</f>
        <v>0</v>
      </c>
      <c r="P129" s="19">
        <f>'용도별 사용수량'!I234</f>
        <v>0</v>
      </c>
      <c r="Q129" s="18" t="e">
        <f t="shared" si="58"/>
        <v>#DIV/0!</v>
      </c>
      <c r="R129" s="19" t="e">
        <f t="shared" si="50"/>
        <v>#DIV/0!</v>
      </c>
      <c r="S129" s="19" t="e">
        <f t="shared" si="51"/>
        <v>#DIV/0!</v>
      </c>
      <c r="T129" s="19" t="e">
        <f t="shared" si="52"/>
        <v>#DIV/0!</v>
      </c>
      <c r="U129" s="19" t="e">
        <f t="shared" si="53"/>
        <v>#DIV/0!</v>
      </c>
      <c r="V129" s="19" t="e">
        <f t="shared" si="54"/>
        <v>#DIV/0!</v>
      </c>
      <c r="W129" s="19" t="e">
        <f t="shared" si="55"/>
        <v>#DIV/0!</v>
      </c>
      <c r="X129" s="20" t="e">
        <f t="shared" si="56"/>
        <v>#DIV/0!</v>
      </c>
      <c r="Y129" s="20" t="e">
        <f t="shared" si="57"/>
        <v>#DIV/0!</v>
      </c>
      <c r="Z129" s="19">
        <f t="shared" si="61"/>
        <v>0</v>
      </c>
      <c r="AA129" s="21">
        <f t="shared" si="62"/>
        <v>0</v>
      </c>
      <c r="AB129" s="19">
        <f t="shared" si="66"/>
        <v>0</v>
      </c>
      <c r="AC129" s="22"/>
      <c r="AD129" s="22"/>
      <c r="AE129" s="23"/>
      <c r="AF129" s="23"/>
      <c r="AG129" s="23"/>
      <c r="AH129" s="23"/>
      <c r="AI129" s="23"/>
      <c r="AJ129" s="23"/>
      <c r="AK129" s="23"/>
      <c r="AL129" s="23"/>
      <c r="AM129" s="24"/>
    </row>
    <row r="130" spans="1:39" ht="19.5" customHeight="1">
      <c r="A130" s="742"/>
      <c r="B130" s="5">
        <f t="shared" si="59"/>
        <v>2001</v>
      </c>
      <c r="C130" s="105">
        <f>'홍성읍 과거급수현황'!B220</f>
        <v>4478</v>
      </c>
      <c r="D130" s="105">
        <f>'홍성읍 과거급수현황'!C220</f>
        <v>0</v>
      </c>
      <c r="E130" s="7">
        <f t="shared" si="63"/>
        <v>0</v>
      </c>
      <c r="F130" s="105">
        <f>'홍성읍 과거급수현황'!F220</f>
        <v>0</v>
      </c>
      <c r="G130" s="6" t="e">
        <f t="shared" si="64"/>
        <v>#DIV/0!</v>
      </c>
      <c r="H130" s="19">
        <f t="shared" si="65"/>
        <v>0</v>
      </c>
      <c r="I130" s="19">
        <f t="shared" si="60"/>
        <v>0</v>
      </c>
      <c r="J130" s="19">
        <f>'용도별 사용수량'!D219</f>
        <v>0</v>
      </c>
      <c r="K130" s="19">
        <f>'용도별 사용수량'!E219</f>
        <v>0</v>
      </c>
      <c r="L130" s="63"/>
      <c r="M130" s="19">
        <f>'용도별 사용수량'!F219</f>
        <v>0</v>
      </c>
      <c r="N130" s="19">
        <f>'용도별 사용수량'!G219</f>
        <v>0</v>
      </c>
      <c r="O130" s="19">
        <f>'용도별 사용수량'!H219</f>
        <v>0</v>
      </c>
      <c r="P130" s="19">
        <f>'용도별 사용수량'!I219</f>
        <v>0</v>
      </c>
      <c r="Q130" s="18" t="e">
        <f t="shared" si="58"/>
        <v>#DIV/0!</v>
      </c>
      <c r="R130" s="19" t="e">
        <f t="shared" si="50"/>
        <v>#DIV/0!</v>
      </c>
      <c r="S130" s="19" t="e">
        <f t="shared" si="51"/>
        <v>#DIV/0!</v>
      </c>
      <c r="T130" s="19" t="e">
        <f t="shared" si="52"/>
        <v>#DIV/0!</v>
      </c>
      <c r="U130" s="19" t="e">
        <f t="shared" si="53"/>
        <v>#DIV/0!</v>
      </c>
      <c r="V130" s="19" t="e">
        <f t="shared" si="54"/>
        <v>#DIV/0!</v>
      </c>
      <c r="W130" s="19" t="e">
        <f t="shared" si="55"/>
        <v>#DIV/0!</v>
      </c>
      <c r="X130" s="20" t="e">
        <f t="shared" si="56"/>
        <v>#DIV/0!</v>
      </c>
      <c r="Y130" s="20" t="e">
        <f t="shared" si="57"/>
        <v>#DIV/0!</v>
      </c>
      <c r="Z130" s="19">
        <f t="shared" si="61"/>
        <v>0</v>
      </c>
      <c r="AA130" s="21">
        <f t="shared" si="62"/>
        <v>0</v>
      </c>
      <c r="AB130" s="19">
        <f t="shared" si="66"/>
        <v>0</v>
      </c>
      <c r="AC130" s="22"/>
      <c r="AD130" s="22"/>
      <c r="AE130" s="23"/>
      <c r="AF130" s="23"/>
      <c r="AG130" s="23"/>
      <c r="AH130" s="23"/>
      <c r="AI130" s="23"/>
      <c r="AJ130" s="23"/>
      <c r="AK130" s="23"/>
      <c r="AL130" s="23"/>
      <c r="AM130" s="24"/>
    </row>
    <row r="131" spans="1:39" ht="19.5" customHeight="1">
      <c r="A131" s="742"/>
      <c r="B131" s="5">
        <f t="shared" si="59"/>
        <v>2002</v>
      </c>
      <c r="C131" s="105">
        <f>'홍성읍 과거급수현황'!B205</f>
        <v>0</v>
      </c>
      <c r="D131" s="105">
        <f>'홍성읍 과거급수현황'!C205</f>
        <v>0</v>
      </c>
      <c r="E131" s="7" t="e">
        <f t="shared" si="63"/>
        <v>#DIV/0!</v>
      </c>
      <c r="F131" s="105">
        <f>'홍성읍 과거급수현황'!F205</f>
        <v>0</v>
      </c>
      <c r="G131" s="6" t="e">
        <f t="shared" si="64"/>
        <v>#DIV/0!</v>
      </c>
      <c r="H131" s="19">
        <f t="shared" si="65"/>
        <v>0</v>
      </c>
      <c r="I131" s="19">
        <f t="shared" si="60"/>
        <v>0</v>
      </c>
      <c r="J131" s="19">
        <f>'용도별 사용수량'!D204</f>
        <v>0</v>
      </c>
      <c r="K131" s="19">
        <f>'용도별 사용수량'!E204</f>
        <v>0</v>
      </c>
      <c r="L131" s="63"/>
      <c r="M131" s="19">
        <f>'용도별 사용수량'!F204</f>
        <v>0</v>
      </c>
      <c r="N131" s="19">
        <f>'용도별 사용수량'!G204</f>
        <v>0</v>
      </c>
      <c r="O131" s="19">
        <f>'용도별 사용수량'!H204</f>
        <v>0</v>
      </c>
      <c r="P131" s="19">
        <f>'용도별 사용수량'!I204</f>
        <v>0</v>
      </c>
      <c r="Q131" s="18" t="e">
        <f t="shared" si="58"/>
        <v>#DIV/0!</v>
      </c>
      <c r="R131" s="19" t="e">
        <f t="shared" si="50"/>
        <v>#DIV/0!</v>
      </c>
      <c r="S131" s="19" t="e">
        <f t="shared" si="51"/>
        <v>#DIV/0!</v>
      </c>
      <c r="T131" s="19" t="e">
        <f t="shared" si="52"/>
        <v>#DIV/0!</v>
      </c>
      <c r="U131" s="19" t="e">
        <f t="shared" si="53"/>
        <v>#DIV/0!</v>
      </c>
      <c r="V131" s="19" t="e">
        <f t="shared" si="54"/>
        <v>#DIV/0!</v>
      </c>
      <c r="W131" s="19" t="e">
        <f t="shared" si="55"/>
        <v>#DIV/0!</v>
      </c>
      <c r="X131" s="20" t="e">
        <f t="shared" si="56"/>
        <v>#DIV/0!</v>
      </c>
      <c r="Y131" s="20" t="e">
        <f t="shared" si="57"/>
        <v>#DIV/0!</v>
      </c>
      <c r="Z131" s="19">
        <f t="shared" si="61"/>
        <v>0</v>
      </c>
      <c r="AA131" s="21">
        <f t="shared" si="62"/>
        <v>0</v>
      </c>
      <c r="AB131" s="19">
        <f t="shared" si="66"/>
        <v>0</v>
      </c>
      <c r="AC131" s="22"/>
      <c r="AD131" s="22"/>
      <c r="AE131" s="23"/>
      <c r="AF131" s="23"/>
      <c r="AG131" s="23"/>
      <c r="AH131" s="23"/>
      <c r="AI131" s="23"/>
      <c r="AJ131" s="23"/>
      <c r="AK131" s="23"/>
      <c r="AL131" s="23"/>
      <c r="AM131" s="24"/>
    </row>
    <row r="132" spans="1:39" ht="19.5" customHeight="1">
      <c r="A132" s="742"/>
      <c r="B132" s="5">
        <f t="shared" si="59"/>
        <v>2003</v>
      </c>
      <c r="C132" s="105">
        <f>'홍성읍 과거급수현황'!B190</f>
        <v>0</v>
      </c>
      <c r="D132" s="105">
        <f>'홍성읍 과거급수현황'!C190</f>
        <v>0</v>
      </c>
      <c r="E132" s="7" t="e">
        <f t="shared" si="63"/>
        <v>#DIV/0!</v>
      </c>
      <c r="F132" s="105">
        <f>'홍성읍 과거급수현황'!F190</f>
        <v>0</v>
      </c>
      <c r="G132" s="6" t="e">
        <f t="shared" si="64"/>
        <v>#DIV/0!</v>
      </c>
      <c r="H132" s="19">
        <f t="shared" si="65"/>
        <v>0</v>
      </c>
      <c r="I132" s="19">
        <f t="shared" si="60"/>
        <v>0</v>
      </c>
      <c r="J132" s="19">
        <f>'용도별 사용수량'!D189</f>
        <v>0</v>
      </c>
      <c r="K132" s="19">
        <f>'용도별 사용수량'!E189</f>
        <v>0</v>
      </c>
      <c r="L132" s="63"/>
      <c r="M132" s="19">
        <f>'용도별 사용수량'!F189</f>
        <v>0</v>
      </c>
      <c r="N132" s="19">
        <f>'용도별 사용수량'!G189</f>
        <v>0</v>
      </c>
      <c r="O132" s="19">
        <f>'용도별 사용수량'!H189</f>
        <v>0</v>
      </c>
      <c r="P132" s="19">
        <f>'용도별 사용수량'!I189</f>
        <v>0</v>
      </c>
      <c r="Q132" s="18" t="e">
        <f t="shared" si="58"/>
        <v>#DIV/0!</v>
      </c>
      <c r="R132" s="19" t="e">
        <f t="shared" si="50"/>
        <v>#DIV/0!</v>
      </c>
      <c r="S132" s="19" t="e">
        <f t="shared" si="51"/>
        <v>#DIV/0!</v>
      </c>
      <c r="T132" s="19" t="e">
        <f t="shared" si="52"/>
        <v>#DIV/0!</v>
      </c>
      <c r="U132" s="19" t="e">
        <f t="shared" si="53"/>
        <v>#DIV/0!</v>
      </c>
      <c r="V132" s="19" t="e">
        <f t="shared" si="54"/>
        <v>#DIV/0!</v>
      </c>
      <c r="W132" s="19" t="e">
        <f t="shared" si="55"/>
        <v>#DIV/0!</v>
      </c>
      <c r="X132" s="20" t="e">
        <f t="shared" si="56"/>
        <v>#DIV/0!</v>
      </c>
      <c r="Y132" s="20" t="e">
        <f t="shared" si="57"/>
        <v>#DIV/0!</v>
      </c>
      <c r="Z132" s="19">
        <f t="shared" si="61"/>
        <v>0</v>
      </c>
      <c r="AA132" s="21">
        <f t="shared" si="62"/>
        <v>0</v>
      </c>
      <c r="AB132" s="19">
        <f t="shared" si="66"/>
        <v>0</v>
      </c>
      <c r="AC132" s="22"/>
      <c r="AD132" s="22"/>
      <c r="AE132" s="23"/>
      <c r="AF132" s="23"/>
      <c r="AG132" s="23"/>
      <c r="AH132" s="23"/>
      <c r="AI132" s="23"/>
      <c r="AJ132" s="23"/>
      <c r="AK132" s="23"/>
      <c r="AL132" s="23"/>
      <c r="AM132" s="24"/>
    </row>
    <row r="133" spans="1:39" ht="19.5" customHeight="1">
      <c r="A133" s="742"/>
      <c r="B133" s="5">
        <f t="shared" si="59"/>
        <v>2004</v>
      </c>
      <c r="C133" s="105">
        <f>'홍성읍 과거급수현황'!B175</f>
        <v>3985</v>
      </c>
      <c r="D133" s="105">
        <f>'홍성읍 과거급수현황'!C175</f>
        <v>0</v>
      </c>
      <c r="E133" s="7">
        <f t="shared" si="63"/>
        <v>0</v>
      </c>
      <c r="F133" s="105">
        <f>'홍성읍 과거급수현황'!F175</f>
        <v>0</v>
      </c>
      <c r="G133" s="6" t="e">
        <f t="shared" si="64"/>
        <v>#DIV/0!</v>
      </c>
      <c r="H133" s="19">
        <f t="shared" si="65"/>
        <v>0</v>
      </c>
      <c r="I133" s="19">
        <f t="shared" si="60"/>
        <v>0</v>
      </c>
      <c r="J133" s="19">
        <f>'용도별 사용수량'!D175</f>
        <v>0</v>
      </c>
      <c r="K133" s="19">
        <f>'용도별 사용수량'!E175</f>
        <v>0</v>
      </c>
      <c r="L133" s="63"/>
      <c r="M133" s="19">
        <f>'용도별 사용수량'!F175</f>
        <v>0</v>
      </c>
      <c r="N133" s="19">
        <f>'용도별 사용수량'!G175</f>
        <v>0</v>
      </c>
      <c r="O133" s="19">
        <f>'용도별 사용수량'!H175</f>
        <v>0</v>
      </c>
      <c r="P133" s="19">
        <f>'용도별 사용수량'!I175</f>
        <v>0</v>
      </c>
      <c r="Q133" s="18" t="e">
        <f t="shared" si="58"/>
        <v>#DIV/0!</v>
      </c>
      <c r="R133" s="19" t="e">
        <f t="shared" si="50"/>
        <v>#DIV/0!</v>
      </c>
      <c r="S133" s="19" t="e">
        <f t="shared" si="51"/>
        <v>#DIV/0!</v>
      </c>
      <c r="T133" s="19" t="e">
        <f t="shared" si="52"/>
        <v>#DIV/0!</v>
      </c>
      <c r="U133" s="19" t="e">
        <f t="shared" si="53"/>
        <v>#DIV/0!</v>
      </c>
      <c r="V133" s="19" t="e">
        <f t="shared" si="54"/>
        <v>#DIV/0!</v>
      </c>
      <c r="W133" s="19" t="e">
        <f t="shared" si="55"/>
        <v>#DIV/0!</v>
      </c>
      <c r="X133" s="20" t="e">
        <f t="shared" si="56"/>
        <v>#DIV/0!</v>
      </c>
      <c r="Y133" s="20" t="e">
        <f t="shared" si="57"/>
        <v>#DIV/0!</v>
      </c>
      <c r="Z133" s="19">
        <f t="shared" si="61"/>
        <v>0</v>
      </c>
      <c r="AA133" s="21">
        <f t="shared" si="62"/>
        <v>0</v>
      </c>
      <c r="AB133" s="19">
        <f t="shared" si="66"/>
        <v>0</v>
      </c>
      <c r="AC133" s="22"/>
      <c r="AD133" s="22"/>
      <c r="AE133" s="23"/>
      <c r="AF133" s="23"/>
      <c r="AG133" s="23"/>
      <c r="AH133" s="23"/>
      <c r="AI133" s="23"/>
      <c r="AJ133" s="23"/>
      <c r="AK133" s="23"/>
      <c r="AL133" s="23"/>
      <c r="AM133" s="24"/>
    </row>
    <row r="134" spans="1:39" ht="19.5" customHeight="1">
      <c r="A134" s="742"/>
      <c r="B134" s="5">
        <f t="shared" si="59"/>
        <v>2005</v>
      </c>
      <c r="C134" s="105">
        <f>'홍성읍 과거급수현황'!B160</f>
        <v>4020</v>
      </c>
      <c r="D134" s="105">
        <f>'홍성읍 과거급수현황'!C160</f>
        <v>0</v>
      </c>
      <c r="E134" s="7">
        <f t="shared" si="63"/>
        <v>0</v>
      </c>
      <c r="F134" s="105">
        <f>'홍성읍 과거급수현황'!F160</f>
        <v>0</v>
      </c>
      <c r="G134" s="6" t="e">
        <f t="shared" si="64"/>
        <v>#DIV/0!</v>
      </c>
      <c r="H134" s="19">
        <f t="shared" si="65"/>
        <v>0</v>
      </c>
      <c r="I134" s="19">
        <f t="shared" si="60"/>
        <v>0</v>
      </c>
      <c r="J134" s="19">
        <f>'용도별 사용수량'!D160</f>
        <v>0</v>
      </c>
      <c r="K134" s="19">
        <f>'용도별 사용수량'!E160</f>
        <v>0</v>
      </c>
      <c r="L134" s="63"/>
      <c r="M134" s="19">
        <f>'용도별 사용수량'!F160</f>
        <v>0</v>
      </c>
      <c r="N134" s="19">
        <f>'용도별 사용수량'!G160</f>
        <v>0</v>
      </c>
      <c r="O134" s="19">
        <f>'용도별 사용수량'!H160</f>
        <v>0</v>
      </c>
      <c r="P134" s="19">
        <f>'용도별 사용수량'!I160</f>
        <v>0</v>
      </c>
      <c r="Q134" s="18" t="e">
        <f t="shared" si="58"/>
        <v>#DIV/0!</v>
      </c>
      <c r="R134" s="19" t="e">
        <f t="shared" ref="R134:R197" si="70">(K134/$H134)*1000</f>
        <v>#DIV/0!</v>
      </c>
      <c r="S134" s="19" t="e">
        <f t="shared" ref="S134:S197" si="71">(L134/$H134)*1000</f>
        <v>#DIV/0!</v>
      </c>
      <c r="T134" s="19" t="e">
        <f t="shared" ref="T134:T197" si="72">(M134/$H134)*1000</f>
        <v>#DIV/0!</v>
      </c>
      <c r="U134" s="19" t="e">
        <f t="shared" ref="U134:U197" si="73">(N134/$H134)*1000</f>
        <v>#DIV/0!</v>
      </c>
      <c r="V134" s="19" t="e">
        <f t="shared" ref="V134:V197" si="74">(O134/$H134)*1000</f>
        <v>#DIV/0!</v>
      </c>
      <c r="W134" s="19" t="e">
        <f t="shared" ref="W134:W197" si="75">(P134/$H134)*1000</f>
        <v>#DIV/0!</v>
      </c>
      <c r="X134" s="20" t="e">
        <f t="shared" ref="X134:X197" si="76">SUM(R134:W134)</f>
        <v>#DIV/0!</v>
      </c>
      <c r="Y134" s="20" t="e">
        <f t="shared" ref="Y134:Y197" si="77">X134+Q134</f>
        <v>#DIV/0!</v>
      </c>
      <c r="Z134" s="19">
        <f t="shared" si="61"/>
        <v>0</v>
      </c>
      <c r="AA134" s="21">
        <f t="shared" si="62"/>
        <v>0</v>
      </c>
      <c r="AB134" s="19">
        <f t="shared" si="66"/>
        <v>0</v>
      </c>
      <c r="AC134" s="22"/>
      <c r="AD134" s="22"/>
      <c r="AE134" s="23"/>
      <c r="AF134" s="23"/>
      <c r="AG134" s="23"/>
      <c r="AH134" s="23"/>
      <c r="AI134" s="23"/>
      <c r="AJ134" s="23"/>
      <c r="AK134" s="23"/>
      <c r="AL134" s="23"/>
      <c r="AM134" s="24"/>
    </row>
    <row r="135" spans="1:39" ht="19.5" customHeight="1">
      <c r="A135" s="742"/>
      <c r="B135" s="5">
        <f t="shared" si="59"/>
        <v>2006</v>
      </c>
      <c r="C135" s="105">
        <f>'홍성읍 과거급수현황'!B145</f>
        <v>3877</v>
      </c>
      <c r="D135" s="105">
        <f>'홍성읍 과거급수현황'!C145</f>
        <v>746</v>
      </c>
      <c r="E135" s="7">
        <f t="shared" si="63"/>
        <v>0.19241681712664432</v>
      </c>
      <c r="F135" s="105">
        <f>'홍성읍 과거급수현황'!F145</f>
        <v>0</v>
      </c>
      <c r="G135" s="6">
        <f t="shared" si="64"/>
        <v>0</v>
      </c>
      <c r="H135" s="19">
        <f t="shared" si="65"/>
        <v>746</v>
      </c>
      <c r="I135" s="19">
        <f t="shared" si="60"/>
        <v>0</v>
      </c>
      <c r="J135" s="19">
        <f>'용도별 사용수량'!D145</f>
        <v>0</v>
      </c>
      <c r="K135" s="19">
        <f>'용도별 사용수량'!E145</f>
        <v>0</v>
      </c>
      <c r="L135" s="63"/>
      <c r="M135" s="19">
        <f>'용도별 사용수량'!F145</f>
        <v>0</v>
      </c>
      <c r="N135" s="19">
        <f>'용도별 사용수량'!G145</f>
        <v>0</v>
      </c>
      <c r="O135" s="19">
        <f>'용도별 사용수량'!H145</f>
        <v>0</v>
      </c>
      <c r="P135" s="19">
        <f>'용도별 사용수량'!I145</f>
        <v>0</v>
      </c>
      <c r="Q135" s="18">
        <f t="shared" si="58"/>
        <v>0</v>
      </c>
      <c r="R135" s="19">
        <f t="shared" si="70"/>
        <v>0</v>
      </c>
      <c r="S135" s="19">
        <f t="shared" si="71"/>
        <v>0</v>
      </c>
      <c r="T135" s="19">
        <f t="shared" si="72"/>
        <v>0</v>
      </c>
      <c r="U135" s="19">
        <f t="shared" si="73"/>
        <v>0</v>
      </c>
      <c r="V135" s="19">
        <f t="shared" si="74"/>
        <v>0</v>
      </c>
      <c r="W135" s="19">
        <f t="shared" si="75"/>
        <v>0</v>
      </c>
      <c r="X135" s="20">
        <f t="shared" si="76"/>
        <v>0</v>
      </c>
      <c r="Y135" s="20">
        <f t="shared" si="77"/>
        <v>0</v>
      </c>
      <c r="Z135" s="19">
        <f t="shared" si="61"/>
        <v>0</v>
      </c>
      <c r="AA135" s="21">
        <f t="shared" si="62"/>
        <v>0</v>
      </c>
      <c r="AB135" s="19">
        <f t="shared" si="66"/>
        <v>0</v>
      </c>
      <c r="AC135" s="22"/>
      <c r="AD135" s="22"/>
      <c r="AE135" s="23"/>
      <c r="AF135" s="23"/>
      <c r="AG135" s="23"/>
      <c r="AH135" s="23"/>
      <c r="AI135" s="23"/>
      <c r="AJ135" s="23"/>
      <c r="AK135" s="23"/>
      <c r="AL135" s="23"/>
      <c r="AM135" s="24"/>
    </row>
    <row r="136" spans="1:39" ht="19.5" customHeight="1">
      <c r="A136" s="742"/>
      <c r="B136" s="5">
        <f t="shared" si="59"/>
        <v>2007</v>
      </c>
      <c r="C136" s="105">
        <f>'홍성읍 과거급수현황'!B130</f>
        <v>3802</v>
      </c>
      <c r="D136" s="105">
        <f>'홍성읍 과거급수현황'!C130</f>
        <v>712</v>
      </c>
      <c r="E136" s="7">
        <f t="shared" si="63"/>
        <v>0.18726985796948975</v>
      </c>
      <c r="F136" s="105">
        <f>'홍성읍 과거급수현황'!F130</f>
        <v>0</v>
      </c>
      <c r="G136" s="6">
        <f t="shared" si="64"/>
        <v>0</v>
      </c>
      <c r="H136" s="19">
        <f t="shared" si="65"/>
        <v>712</v>
      </c>
      <c r="I136" s="19">
        <f t="shared" si="60"/>
        <v>0</v>
      </c>
      <c r="J136" s="19">
        <f>'용도별 사용수량'!D130</f>
        <v>0</v>
      </c>
      <c r="K136" s="19">
        <f>'용도별 사용수량'!E130</f>
        <v>0</v>
      </c>
      <c r="L136" s="63"/>
      <c r="M136" s="19">
        <f>'용도별 사용수량'!F130</f>
        <v>0</v>
      </c>
      <c r="N136" s="19">
        <f>'용도별 사용수량'!G130</f>
        <v>0</v>
      </c>
      <c r="O136" s="19">
        <f>'용도별 사용수량'!H130</f>
        <v>0</v>
      </c>
      <c r="P136" s="19">
        <f>'용도별 사용수량'!I130</f>
        <v>0</v>
      </c>
      <c r="Q136" s="18">
        <f t="shared" si="58"/>
        <v>0</v>
      </c>
      <c r="R136" s="19">
        <f t="shared" si="70"/>
        <v>0</v>
      </c>
      <c r="S136" s="19">
        <f t="shared" si="71"/>
        <v>0</v>
      </c>
      <c r="T136" s="19">
        <f t="shared" si="72"/>
        <v>0</v>
      </c>
      <c r="U136" s="19">
        <f t="shared" si="73"/>
        <v>0</v>
      </c>
      <c r="V136" s="19">
        <f t="shared" si="74"/>
        <v>0</v>
      </c>
      <c r="W136" s="19">
        <f t="shared" si="75"/>
        <v>0</v>
      </c>
      <c r="X136" s="20">
        <f t="shared" si="76"/>
        <v>0</v>
      </c>
      <c r="Y136" s="20">
        <f t="shared" si="77"/>
        <v>0</v>
      </c>
      <c r="Z136" s="19">
        <f t="shared" si="61"/>
        <v>0</v>
      </c>
      <c r="AA136" s="21">
        <f t="shared" si="62"/>
        <v>0</v>
      </c>
      <c r="AB136" s="19">
        <f t="shared" si="66"/>
        <v>0</v>
      </c>
      <c r="AC136" s="22"/>
      <c r="AD136" s="22"/>
      <c r="AE136" s="23"/>
      <c r="AF136" s="23"/>
      <c r="AG136" s="23"/>
      <c r="AH136" s="23"/>
      <c r="AI136" s="23"/>
      <c r="AJ136" s="23"/>
      <c r="AK136" s="23"/>
      <c r="AL136" s="23"/>
      <c r="AM136" s="24"/>
    </row>
    <row r="137" spans="1:39" ht="19.5" customHeight="1">
      <c r="A137" s="742"/>
      <c r="B137" s="5">
        <f t="shared" si="59"/>
        <v>2008</v>
      </c>
      <c r="C137" s="105">
        <f>'홍성읍 과거급수현황'!B115</f>
        <v>0</v>
      </c>
      <c r="D137" s="105">
        <f>'홍성읍 과거급수현황'!C115</f>
        <v>0</v>
      </c>
      <c r="E137" s="7" t="e">
        <f t="shared" si="63"/>
        <v>#DIV/0!</v>
      </c>
      <c r="F137" s="105">
        <f>'홍성읍 과거급수현황'!F115</f>
        <v>0</v>
      </c>
      <c r="G137" s="6" t="e">
        <f t="shared" si="64"/>
        <v>#DIV/0!</v>
      </c>
      <c r="H137" s="19">
        <f t="shared" si="65"/>
        <v>0</v>
      </c>
      <c r="I137" s="19">
        <f t="shared" si="60"/>
        <v>0</v>
      </c>
      <c r="J137" s="19">
        <f>'용도별 사용수량'!D115</f>
        <v>0</v>
      </c>
      <c r="K137" s="19">
        <f>'용도별 사용수량'!E115</f>
        <v>0</v>
      </c>
      <c r="L137" s="63"/>
      <c r="M137" s="19">
        <f>'용도별 사용수량'!F115</f>
        <v>0</v>
      </c>
      <c r="N137" s="19">
        <f>'용도별 사용수량'!G115</f>
        <v>0</v>
      </c>
      <c r="O137" s="19">
        <f>'용도별 사용수량'!H115</f>
        <v>0</v>
      </c>
      <c r="P137" s="19">
        <f>'용도별 사용수량'!I115</f>
        <v>0</v>
      </c>
      <c r="Q137" s="18" t="e">
        <f t="shared" si="58"/>
        <v>#DIV/0!</v>
      </c>
      <c r="R137" s="19" t="e">
        <f t="shared" si="70"/>
        <v>#DIV/0!</v>
      </c>
      <c r="S137" s="19" t="e">
        <f t="shared" si="71"/>
        <v>#DIV/0!</v>
      </c>
      <c r="T137" s="19" t="e">
        <f t="shared" si="72"/>
        <v>#DIV/0!</v>
      </c>
      <c r="U137" s="19" t="e">
        <f t="shared" si="73"/>
        <v>#DIV/0!</v>
      </c>
      <c r="V137" s="19" t="e">
        <f t="shared" si="74"/>
        <v>#DIV/0!</v>
      </c>
      <c r="W137" s="19" t="e">
        <f t="shared" si="75"/>
        <v>#DIV/0!</v>
      </c>
      <c r="X137" s="20" t="e">
        <f t="shared" si="76"/>
        <v>#DIV/0!</v>
      </c>
      <c r="Y137" s="20" t="e">
        <f t="shared" si="77"/>
        <v>#DIV/0!</v>
      </c>
      <c r="Z137" s="19">
        <f t="shared" si="61"/>
        <v>0</v>
      </c>
      <c r="AA137" s="21">
        <f t="shared" si="62"/>
        <v>0</v>
      </c>
      <c r="AB137" s="19">
        <f t="shared" si="66"/>
        <v>0</v>
      </c>
      <c r="AC137" s="22"/>
      <c r="AD137" s="22"/>
      <c r="AE137" s="23"/>
      <c r="AF137" s="23"/>
      <c r="AG137" s="23"/>
      <c r="AH137" s="23"/>
      <c r="AI137" s="23"/>
      <c r="AJ137" s="23"/>
      <c r="AK137" s="23"/>
      <c r="AL137" s="23"/>
      <c r="AM137" s="24"/>
    </row>
    <row r="138" spans="1:39" ht="19.5" customHeight="1">
      <c r="A138" s="742"/>
      <c r="B138" s="5">
        <f t="shared" si="59"/>
        <v>2009</v>
      </c>
      <c r="C138" s="105">
        <f>'홍성읍 과거급수현황'!B100</f>
        <v>0</v>
      </c>
      <c r="D138" s="105">
        <f>'홍성읍 과거급수현황'!C100</f>
        <v>0</v>
      </c>
      <c r="E138" s="7" t="e">
        <f t="shared" si="63"/>
        <v>#DIV/0!</v>
      </c>
      <c r="F138" s="105">
        <f>'홍성읍 과거급수현황'!F100</f>
        <v>0</v>
      </c>
      <c r="G138" s="6" t="e">
        <f t="shared" si="64"/>
        <v>#DIV/0!</v>
      </c>
      <c r="H138" s="19">
        <f t="shared" si="65"/>
        <v>0</v>
      </c>
      <c r="I138" s="19">
        <f t="shared" si="60"/>
        <v>0</v>
      </c>
      <c r="J138" s="19">
        <f>'용도별 사용수량'!D100</f>
        <v>0</v>
      </c>
      <c r="K138" s="19">
        <f>'용도별 사용수량'!E100</f>
        <v>0</v>
      </c>
      <c r="L138" s="63"/>
      <c r="M138" s="19">
        <f>'용도별 사용수량'!F100</f>
        <v>0</v>
      </c>
      <c r="N138" s="19">
        <f>'용도별 사용수량'!G100</f>
        <v>0</v>
      </c>
      <c r="O138" s="19">
        <f>'용도별 사용수량'!H100</f>
        <v>0</v>
      </c>
      <c r="P138" s="19">
        <f>'용도별 사용수량'!I100</f>
        <v>0</v>
      </c>
      <c r="Q138" s="18" t="e">
        <f t="shared" si="58"/>
        <v>#DIV/0!</v>
      </c>
      <c r="R138" s="19" t="e">
        <f t="shared" si="70"/>
        <v>#DIV/0!</v>
      </c>
      <c r="S138" s="19" t="e">
        <f t="shared" si="71"/>
        <v>#DIV/0!</v>
      </c>
      <c r="T138" s="19" t="e">
        <f t="shared" si="72"/>
        <v>#DIV/0!</v>
      </c>
      <c r="U138" s="19" t="e">
        <f t="shared" si="73"/>
        <v>#DIV/0!</v>
      </c>
      <c r="V138" s="19" t="e">
        <f t="shared" si="74"/>
        <v>#DIV/0!</v>
      </c>
      <c r="W138" s="19" t="e">
        <f t="shared" si="75"/>
        <v>#DIV/0!</v>
      </c>
      <c r="X138" s="20" t="e">
        <f t="shared" si="76"/>
        <v>#DIV/0!</v>
      </c>
      <c r="Y138" s="20" t="e">
        <f t="shared" si="77"/>
        <v>#DIV/0!</v>
      </c>
      <c r="Z138" s="19">
        <f t="shared" si="61"/>
        <v>0</v>
      </c>
      <c r="AA138" s="21">
        <f t="shared" si="62"/>
        <v>0</v>
      </c>
      <c r="AB138" s="19">
        <f t="shared" si="66"/>
        <v>0</v>
      </c>
      <c r="AC138" s="22"/>
      <c r="AD138" s="22"/>
      <c r="AE138" s="23"/>
      <c r="AF138" s="23"/>
      <c r="AG138" s="23"/>
      <c r="AH138" s="23"/>
      <c r="AI138" s="23"/>
      <c r="AJ138" s="23"/>
      <c r="AK138" s="23"/>
      <c r="AL138" s="23"/>
      <c r="AM138" s="24"/>
    </row>
    <row r="139" spans="1:39" ht="19.5" customHeight="1">
      <c r="A139" s="742"/>
      <c r="B139" s="5">
        <f t="shared" si="59"/>
        <v>2010</v>
      </c>
      <c r="C139" s="105">
        <f>'홍성읍 과거급수현황'!B85</f>
        <v>0</v>
      </c>
      <c r="D139" s="105">
        <f>'홍성읍 과거급수현황'!C85</f>
        <v>0</v>
      </c>
      <c r="E139" s="7" t="e">
        <f t="shared" si="63"/>
        <v>#DIV/0!</v>
      </c>
      <c r="F139" s="105">
        <f>'홍성읍 과거급수현황'!F85</f>
        <v>0</v>
      </c>
      <c r="G139" s="6" t="e">
        <f t="shared" si="64"/>
        <v>#DIV/0!</v>
      </c>
      <c r="H139" s="19">
        <f t="shared" si="65"/>
        <v>0</v>
      </c>
      <c r="I139" s="19">
        <f t="shared" si="60"/>
        <v>22</v>
      </c>
      <c r="J139" s="19">
        <f>'용도별 사용수량'!D85</f>
        <v>11</v>
      </c>
      <c r="K139" s="19">
        <f>'용도별 사용수량'!E85</f>
        <v>11</v>
      </c>
      <c r="L139" s="63"/>
      <c r="M139" s="19">
        <f>'용도별 사용수량'!F85</f>
        <v>0</v>
      </c>
      <c r="N139" s="19">
        <f>'용도별 사용수량'!G85</f>
        <v>0</v>
      </c>
      <c r="O139" s="19">
        <f>'용도별 사용수량'!H85</f>
        <v>0</v>
      </c>
      <c r="P139" s="19">
        <f>'용도별 사용수량'!I85</f>
        <v>0</v>
      </c>
      <c r="Q139" s="18" t="e">
        <f t="shared" si="58"/>
        <v>#DIV/0!</v>
      </c>
      <c r="R139" s="19" t="e">
        <f t="shared" si="70"/>
        <v>#DIV/0!</v>
      </c>
      <c r="S139" s="19" t="e">
        <f t="shared" si="71"/>
        <v>#DIV/0!</v>
      </c>
      <c r="T139" s="19" t="e">
        <f t="shared" si="72"/>
        <v>#DIV/0!</v>
      </c>
      <c r="U139" s="19" t="e">
        <f t="shared" si="73"/>
        <v>#DIV/0!</v>
      </c>
      <c r="V139" s="19" t="e">
        <f t="shared" si="74"/>
        <v>#DIV/0!</v>
      </c>
      <c r="W139" s="19" t="e">
        <f t="shared" si="75"/>
        <v>#DIV/0!</v>
      </c>
      <c r="X139" s="20" t="e">
        <f t="shared" si="76"/>
        <v>#DIV/0!</v>
      </c>
      <c r="Y139" s="20" t="e">
        <f t="shared" si="77"/>
        <v>#DIV/0!</v>
      </c>
      <c r="Z139" s="19">
        <f t="shared" si="61"/>
        <v>0</v>
      </c>
      <c r="AA139" s="21">
        <f t="shared" si="62"/>
        <v>22</v>
      </c>
      <c r="AB139" s="19">
        <f t="shared" si="66"/>
        <v>-22</v>
      </c>
      <c r="AC139" s="22"/>
      <c r="AD139" s="22"/>
      <c r="AE139" s="23"/>
      <c r="AF139" s="23"/>
      <c r="AG139" s="23"/>
      <c r="AH139" s="23"/>
      <c r="AI139" s="23"/>
      <c r="AJ139" s="23"/>
      <c r="AK139" s="23"/>
      <c r="AL139" s="23"/>
      <c r="AM139" s="24"/>
    </row>
    <row r="140" spans="1:39" ht="19.5" customHeight="1">
      <c r="A140" s="742"/>
      <c r="B140" s="5">
        <f t="shared" si="59"/>
        <v>2011</v>
      </c>
      <c r="C140" s="105">
        <f>'홍성읍 과거급수현황'!B70</f>
        <v>0</v>
      </c>
      <c r="D140" s="105">
        <f>'홍성읍 과거급수현황'!C70</f>
        <v>0</v>
      </c>
      <c r="E140" s="7" t="e">
        <f t="shared" si="63"/>
        <v>#DIV/0!</v>
      </c>
      <c r="F140" s="105">
        <f>'홍성읍 과거급수현황'!F70</f>
        <v>0</v>
      </c>
      <c r="G140" s="6" t="e">
        <f t="shared" si="64"/>
        <v>#DIV/0!</v>
      </c>
      <c r="H140" s="19">
        <f t="shared" si="65"/>
        <v>0</v>
      </c>
      <c r="I140" s="19">
        <f t="shared" si="60"/>
        <v>32</v>
      </c>
      <c r="J140" s="19">
        <f>'용도별 사용수량'!D70</f>
        <v>16</v>
      </c>
      <c r="K140" s="19">
        <f>'용도별 사용수량'!E70</f>
        <v>16</v>
      </c>
      <c r="L140" s="63"/>
      <c r="M140" s="19">
        <f>'용도별 사용수량'!F70</f>
        <v>0</v>
      </c>
      <c r="N140" s="19">
        <f>'용도별 사용수량'!G70</f>
        <v>0</v>
      </c>
      <c r="O140" s="19">
        <f>'용도별 사용수량'!H70</f>
        <v>0</v>
      </c>
      <c r="P140" s="19">
        <f>'용도별 사용수량'!I70</f>
        <v>0</v>
      </c>
      <c r="Q140" s="18" t="e">
        <f t="shared" si="58"/>
        <v>#DIV/0!</v>
      </c>
      <c r="R140" s="19" t="e">
        <f t="shared" si="70"/>
        <v>#DIV/0!</v>
      </c>
      <c r="S140" s="19" t="e">
        <f t="shared" si="71"/>
        <v>#DIV/0!</v>
      </c>
      <c r="T140" s="19" t="e">
        <f t="shared" si="72"/>
        <v>#DIV/0!</v>
      </c>
      <c r="U140" s="19" t="e">
        <f t="shared" si="73"/>
        <v>#DIV/0!</v>
      </c>
      <c r="V140" s="19" t="e">
        <f t="shared" si="74"/>
        <v>#DIV/0!</v>
      </c>
      <c r="W140" s="19" t="e">
        <f t="shared" si="75"/>
        <v>#DIV/0!</v>
      </c>
      <c r="X140" s="20" t="e">
        <f t="shared" si="76"/>
        <v>#DIV/0!</v>
      </c>
      <c r="Y140" s="20" t="e">
        <f t="shared" si="77"/>
        <v>#DIV/0!</v>
      </c>
      <c r="Z140" s="19">
        <f t="shared" si="61"/>
        <v>0</v>
      </c>
      <c r="AA140" s="21">
        <f t="shared" si="62"/>
        <v>32</v>
      </c>
      <c r="AB140" s="19">
        <f t="shared" si="66"/>
        <v>-32</v>
      </c>
      <c r="AC140" s="22"/>
      <c r="AD140" s="22"/>
      <c r="AE140" s="23"/>
      <c r="AF140" s="23"/>
      <c r="AG140" s="23"/>
      <c r="AH140" s="23"/>
      <c r="AI140" s="23"/>
      <c r="AJ140" s="23"/>
      <c r="AK140" s="23"/>
      <c r="AL140" s="23"/>
      <c r="AM140" s="24"/>
    </row>
    <row r="141" spans="1:39" ht="19.5" customHeight="1">
      <c r="A141" s="742"/>
      <c r="B141" s="5">
        <f t="shared" si="59"/>
        <v>2012</v>
      </c>
      <c r="C141" s="105">
        <f>'홍성읍 과거급수현황'!B55</f>
        <v>0</v>
      </c>
      <c r="D141" s="105">
        <f>'홍성읍 과거급수현황'!C55</f>
        <v>0</v>
      </c>
      <c r="E141" s="7" t="e">
        <f t="shared" si="63"/>
        <v>#DIV/0!</v>
      </c>
      <c r="F141" s="105">
        <f>'홍성읍 과거급수현황'!F55</f>
        <v>0</v>
      </c>
      <c r="G141" s="6" t="e">
        <f t="shared" si="64"/>
        <v>#DIV/0!</v>
      </c>
      <c r="H141" s="19">
        <f t="shared" si="65"/>
        <v>0</v>
      </c>
      <c r="I141" s="19">
        <f t="shared" si="60"/>
        <v>179</v>
      </c>
      <c r="J141" s="19">
        <f>'용도별 사용수량'!D55</f>
        <v>161</v>
      </c>
      <c r="K141" s="19">
        <f>'용도별 사용수량'!E55</f>
        <v>18</v>
      </c>
      <c r="L141" s="63"/>
      <c r="M141" s="19">
        <f>'용도별 사용수량'!F55</f>
        <v>0</v>
      </c>
      <c r="N141" s="19">
        <f>'용도별 사용수량'!G55</f>
        <v>0</v>
      </c>
      <c r="O141" s="19">
        <f>'용도별 사용수량'!H55</f>
        <v>0</v>
      </c>
      <c r="P141" s="19">
        <f>'용도별 사용수량'!I55</f>
        <v>0</v>
      </c>
      <c r="Q141" s="18" t="e">
        <f t="shared" si="58"/>
        <v>#DIV/0!</v>
      </c>
      <c r="R141" s="19" t="e">
        <f t="shared" si="70"/>
        <v>#DIV/0!</v>
      </c>
      <c r="S141" s="19" t="e">
        <f t="shared" si="71"/>
        <v>#DIV/0!</v>
      </c>
      <c r="T141" s="19" t="e">
        <f t="shared" si="72"/>
        <v>#DIV/0!</v>
      </c>
      <c r="U141" s="19" t="e">
        <f t="shared" si="73"/>
        <v>#DIV/0!</v>
      </c>
      <c r="V141" s="19" t="e">
        <f t="shared" si="74"/>
        <v>#DIV/0!</v>
      </c>
      <c r="W141" s="19" t="e">
        <f t="shared" si="75"/>
        <v>#DIV/0!</v>
      </c>
      <c r="X141" s="20" t="e">
        <f t="shared" si="76"/>
        <v>#DIV/0!</v>
      </c>
      <c r="Y141" s="20" t="e">
        <f t="shared" si="77"/>
        <v>#DIV/0!</v>
      </c>
      <c r="Z141" s="19">
        <f t="shared" si="61"/>
        <v>0</v>
      </c>
      <c r="AA141" s="21">
        <f t="shared" si="62"/>
        <v>179</v>
      </c>
      <c r="AB141" s="19">
        <f t="shared" si="66"/>
        <v>-179</v>
      </c>
      <c r="AC141" s="22"/>
      <c r="AD141" s="22"/>
      <c r="AE141" s="23"/>
      <c r="AF141" s="23"/>
      <c r="AG141" s="23"/>
      <c r="AH141" s="23"/>
      <c r="AI141" s="23"/>
      <c r="AJ141" s="23"/>
      <c r="AK141" s="23"/>
      <c r="AL141" s="23"/>
      <c r="AM141" s="24"/>
    </row>
    <row r="142" spans="1:39" ht="19.5" customHeight="1">
      <c r="A142" s="742"/>
      <c r="B142" s="5">
        <f t="shared" si="59"/>
        <v>2013</v>
      </c>
      <c r="C142" s="105">
        <f>'홍성읍 과거급수현황'!B40</f>
        <v>0</v>
      </c>
      <c r="D142" s="105">
        <f>'홍성읍 과거급수현황'!C40</f>
        <v>0</v>
      </c>
      <c r="E142" s="7" t="e">
        <f t="shared" si="63"/>
        <v>#DIV/0!</v>
      </c>
      <c r="F142" s="105">
        <f>'홍성읍 과거급수현황'!F40</f>
        <v>0</v>
      </c>
      <c r="G142" s="6" t="e">
        <f t="shared" si="64"/>
        <v>#DIV/0!</v>
      </c>
      <c r="H142" s="19">
        <f t="shared" si="65"/>
        <v>0</v>
      </c>
      <c r="I142" s="19">
        <f t="shared" si="60"/>
        <v>172</v>
      </c>
      <c r="J142" s="19">
        <f>'용도별 사용수량'!D40</f>
        <v>148</v>
      </c>
      <c r="K142" s="19">
        <f>'용도별 사용수량'!E40</f>
        <v>24</v>
      </c>
      <c r="L142" s="63"/>
      <c r="M142" s="19">
        <f>'용도별 사용수량'!F40</f>
        <v>0</v>
      </c>
      <c r="N142" s="19">
        <f>'용도별 사용수량'!G40</f>
        <v>0</v>
      </c>
      <c r="O142" s="19">
        <f>'용도별 사용수량'!H40</f>
        <v>0</v>
      </c>
      <c r="P142" s="19">
        <f>'용도별 사용수량'!I40</f>
        <v>0</v>
      </c>
      <c r="Q142" s="18" t="e">
        <f t="shared" si="58"/>
        <v>#DIV/0!</v>
      </c>
      <c r="R142" s="19" t="e">
        <f t="shared" si="70"/>
        <v>#DIV/0!</v>
      </c>
      <c r="S142" s="19" t="e">
        <f t="shared" si="71"/>
        <v>#DIV/0!</v>
      </c>
      <c r="T142" s="19" t="e">
        <f t="shared" si="72"/>
        <v>#DIV/0!</v>
      </c>
      <c r="U142" s="19" t="e">
        <f t="shared" si="73"/>
        <v>#DIV/0!</v>
      </c>
      <c r="V142" s="19" t="e">
        <f t="shared" si="74"/>
        <v>#DIV/0!</v>
      </c>
      <c r="W142" s="19" t="e">
        <f t="shared" si="75"/>
        <v>#DIV/0!</v>
      </c>
      <c r="X142" s="20" t="e">
        <f t="shared" si="76"/>
        <v>#DIV/0!</v>
      </c>
      <c r="Y142" s="20" t="e">
        <f t="shared" si="77"/>
        <v>#DIV/0!</v>
      </c>
      <c r="Z142" s="19">
        <f t="shared" si="61"/>
        <v>0</v>
      </c>
      <c r="AA142" s="21">
        <f t="shared" si="62"/>
        <v>172</v>
      </c>
      <c r="AB142" s="19">
        <f t="shared" si="66"/>
        <v>-172</v>
      </c>
      <c r="AC142" s="22"/>
      <c r="AD142" s="22"/>
      <c r="AE142" s="23"/>
      <c r="AF142" s="23"/>
      <c r="AG142" s="23"/>
      <c r="AH142" s="23"/>
      <c r="AI142" s="23"/>
      <c r="AJ142" s="23"/>
      <c r="AK142" s="23"/>
      <c r="AL142" s="23"/>
      <c r="AM142" s="24"/>
    </row>
    <row r="143" spans="1:39" ht="19.5" customHeight="1">
      <c r="A143" s="742"/>
      <c r="B143" s="5">
        <f t="shared" si="59"/>
        <v>2014</v>
      </c>
      <c r="C143" s="105">
        <f>'홍성읍 과거급수현황'!B25</f>
        <v>0</v>
      </c>
      <c r="D143" s="105">
        <f>'홍성읍 과거급수현황'!C25</f>
        <v>0</v>
      </c>
      <c r="E143" s="7" t="e">
        <f t="shared" si="63"/>
        <v>#DIV/0!</v>
      </c>
      <c r="F143" s="105">
        <f>'홍성읍 과거급수현황'!F25</f>
        <v>0</v>
      </c>
      <c r="G143" s="6" t="e">
        <f t="shared" si="64"/>
        <v>#DIV/0!</v>
      </c>
      <c r="H143" s="19">
        <f t="shared" si="65"/>
        <v>0</v>
      </c>
      <c r="I143" s="19">
        <f t="shared" si="60"/>
        <v>184</v>
      </c>
      <c r="J143" s="19">
        <f>'용도별 사용수량'!D25</f>
        <v>160</v>
      </c>
      <c r="K143" s="19">
        <f>'용도별 사용수량'!E25</f>
        <v>24</v>
      </c>
      <c r="L143" s="63"/>
      <c r="M143" s="19">
        <f>'용도별 사용수량'!F25</f>
        <v>0</v>
      </c>
      <c r="N143" s="19">
        <f>'용도별 사용수량'!G25</f>
        <v>0</v>
      </c>
      <c r="O143" s="19">
        <f>'용도별 사용수량'!H25</f>
        <v>0</v>
      </c>
      <c r="P143" s="19">
        <f>'용도별 사용수량'!I25</f>
        <v>0</v>
      </c>
      <c r="Q143" s="18" t="e">
        <f t="shared" si="58"/>
        <v>#DIV/0!</v>
      </c>
      <c r="R143" s="19" t="e">
        <f t="shared" si="70"/>
        <v>#DIV/0!</v>
      </c>
      <c r="S143" s="19" t="e">
        <f t="shared" si="71"/>
        <v>#DIV/0!</v>
      </c>
      <c r="T143" s="19" t="e">
        <f t="shared" si="72"/>
        <v>#DIV/0!</v>
      </c>
      <c r="U143" s="19" t="e">
        <f t="shared" si="73"/>
        <v>#DIV/0!</v>
      </c>
      <c r="V143" s="19" t="e">
        <f t="shared" si="74"/>
        <v>#DIV/0!</v>
      </c>
      <c r="W143" s="19" t="e">
        <f t="shared" si="75"/>
        <v>#DIV/0!</v>
      </c>
      <c r="X143" s="20" t="e">
        <f t="shared" si="76"/>
        <v>#DIV/0!</v>
      </c>
      <c r="Y143" s="20" t="e">
        <f t="shared" si="77"/>
        <v>#DIV/0!</v>
      </c>
      <c r="Z143" s="19">
        <f t="shared" si="61"/>
        <v>0</v>
      </c>
      <c r="AA143" s="21">
        <f t="shared" si="62"/>
        <v>184</v>
      </c>
      <c r="AB143" s="19">
        <f t="shared" si="66"/>
        <v>-184</v>
      </c>
      <c r="AC143" s="22"/>
      <c r="AD143" s="22"/>
      <c r="AE143" s="23"/>
      <c r="AF143" s="23"/>
      <c r="AG143" s="23"/>
      <c r="AH143" s="23"/>
      <c r="AI143" s="23"/>
      <c r="AJ143" s="23"/>
      <c r="AK143" s="23"/>
      <c r="AL143" s="23"/>
      <c r="AM143" s="24"/>
    </row>
    <row r="144" spans="1:39" ht="19.5" customHeight="1">
      <c r="A144" s="743"/>
      <c r="B144" s="5">
        <f t="shared" si="59"/>
        <v>2015</v>
      </c>
      <c r="C144" s="105">
        <f>'홍성읍 과거급수현황'!B10</f>
        <v>0</v>
      </c>
      <c r="D144" s="105">
        <f>'홍성읍 과거급수현황'!C10</f>
        <v>0</v>
      </c>
      <c r="E144" s="7" t="e">
        <f t="shared" si="63"/>
        <v>#DIV/0!</v>
      </c>
      <c r="F144" s="105">
        <f>'홍성읍 과거급수현황'!F10</f>
        <v>0</v>
      </c>
      <c r="G144" s="6" t="e">
        <f t="shared" si="64"/>
        <v>#DIV/0!</v>
      </c>
      <c r="H144" s="19">
        <f t="shared" si="65"/>
        <v>0</v>
      </c>
      <c r="I144" s="19">
        <f t="shared" si="60"/>
        <v>0</v>
      </c>
      <c r="J144" s="19"/>
      <c r="K144" s="19"/>
      <c r="L144" s="63"/>
      <c r="M144" s="19"/>
      <c r="N144" s="19"/>
      <c r="O144" s="19"/>
      <c r="P144" s="19"/>
      <c r="Q144" s="18" t="e">
        <f t="shared" si="58"/>
        <v>#DIV/0!</v>
      </c>
      <c r="R144" s="19" t="e">
        <f t="shared" si="70"/>
        <v>#DIV/0!</v>
      </c>
      <c r="S144" s="19" t="e">
        <f t="shared" si="71"/>
        <v>#DIV/0!</v>
      </c>
      <c r="T144" s="19" t="e">
        <f t="shared" si="72"/>
        <v>#DIV/0!</v>
      </c>
      <c r="U144" s="19" t="e">
        <f t="shared" si="73"/>
        <v>#DIV/0!</v>
      </c>
      <c r="V144" s="19" t="e">
        <f t="shared" si="74"/>
        <v>#DIV/0!</v>
      </c>
      <c r="W144" s="19" t="e">
        <f t="shared" si="75"/>
        <v>#DIV/0!</v>
      </c>
      <c r="X144" s="20" t="e">
        <f t="shared" si="76"/>
        <v>#DIV/0!</v>
      </c>
      <c r="Y144" s="20" t="e">
        <f t="shared" si="77"/>
        <v>#DIV/0!</v>
      </c>
      <c r="Z144" s="19">
        <f t="shared" si="61"/>
        <v>0</v>
      </c>
      <c r="AA144" s="21">
        <f t="shared" si="62"/>
        <v>0</v>
      </c>
      <c r="AB144" s="19">
        <f t="shared" si="66"/>
        <v>0</v>
      </c>
      <c r="AC144" s="22"/>
      <c r="AD144" s="22"/>
      <c r="AE144" s="23"/>
      <c r="AF144" s="23"/>
      <c r="AG144" s="23"/>
      <c r="AH144" s="23"/>
      <c r="AI144" s="23"/>
      <c r="AJ144" s="23"/>
      <c r="AK144" s="23"/>
      <c r="AL144" s="23"/>
      <c r="AM144" s="24"/>
    </row>
    <row r="145" spans="1:39" ht="19.5" customHeight="1">
      <c r="A145" s="741" t="s">
        <v>85</v>
      </c>
      <c r="B145" s="5">
        <f t="shared" si="59"/>
        <v>1996</v>
      </c>
      <c r="C145" s="105">
        <f>'홍성읍 과거급수현황'!B296</f>
        <v>4128</v>
      </c>
      <c r="D145" s="105">
        <f>'홍성읍 과거급수현황'!C296</f>
        <v>0</v>
      </c>
      <c r="E145" s="7">
        <f t="shared" si="63"/>
        <v>0</v>
      </c>
      <c r="F145" s="105">
        <f>'홍성읍 과거급수현황'!F296</f>
        <v>0</v>
      </c>
      <c r="G145" s="6" t="e">
        <f t="shared" si="64"/>
        <v>#DIV/0!</v>
      </c>
      <c r="H145" s="19">
        <f t="shared" si="65"/>
        <v>0</v>
      </c>
      <c r="I145" s="19">
        <f t="shared" si="60"/>
        <v>0</v>
      </c>
      <c r="J145" s="19">
        <f>'용도별 사용수량'!D295</f>
        <v>0</v>
      </c>
      <c r="K145" s="19">
        <f>'용도별 사용수량'!E295</f>
        <v>0</v>
      </c>
      <c r="L145" s="63"/>
      <c r="M145" s="19">
        <f>'용도별 사용수량'!F295</f>
        <v>0</v>
      </c>
      <c r="N145" s="19">
        <f>'용도별 사용수량'!G295</f>
        <v>0</v>
      </c>
      <c r="O145" s="19">
        <f>'용도별 사용수량'!H295</f>
        <v>0</v>
      </c>
      <c r="P145" s="19">
        <f>'용도별 사용수량'!I295</f>
        <v>0</v>
      </c>
      <c r="Q145" s="18" t="e">
        <f t="shared" si="58"/>
        <v>#DIV/0!</v>
      </c>
      <c r="R145" s="19" t="e">
        <f t="shared" si="70"/>
        <v>#DIV/0!</v>
      </c>
      <c r="S145" s="19" t="e">
        <f t="shared" si="71"/>
        <v>#DIV/0!</v>
      </c>
      <c r="T145" s="19" t="e">
        <f t="shared" si="72"/>
        <v>#DIV/0!</v>
      </c>
      <c r="U145" s="19" t="e">
        <f t="shared" si="73"/>
        <v>#DIV/0!</v>
      </c>
      <c r="V145" s="19" t="e">
        <f t="shared" si="74"/>
        <v>#DIV/0!</v>
      </c>
      <c r="W145" s="19" t="e">
        <f t="shared" si="75"/>
        <v>#DIV/0!</v>
      </c>
      <c r="X145" s="20" t="e">
        <f t="shared" si="76"/>
        <v>#DIV/0!</v>
      </c>
      <c r="Y145" s="20" t="e">
        <f t="shared" si="77"/>
        <v>#DIV/0!</v>
      </c>
      <c r="Z145" s="19">
        <f t="shared" si="61"/>
        <v>0</v>
      </c>
      <c r="AA145" s="21">
        <f t="shared" si="62"/>
        <v>0</v>
      </c>
      <c r="AB145" s="19">
        <f t="shared" si="66"/>
        <v>0</v>
      </c>
      <c r="AC145" s="22"/>
      <c r="AD145" s="22"/>
      <c r="AE145" s="23"/>
      <c r="AF145" s="23"/>
      <c r="AG145" s="23"/>
      <c r="AH145" s="23"/>
      <c r="AI145" s="23"/>
      <c r="AJ145" s="23"/>
      <c r="AK145" s="23"/>
      <c r="AL145" s="23"/>
      <c r="AM145" s="24"/>
    </row>
    <row r="146" spans="1:39" ht="19.5" customHeight="1">
      <c r="A146" s="742"/>
      <c r="B146" s="5">
        <f t="shared" si="59"/>
        <v>1997</v>
      </c>
      <c r="C146" s="105">
        <f>'홍성읍 과거급수현황'!B281</f>
        <v>3984</v>
      </c>
      <c r="D146" s="105">
        <f>'홍성읍 과거급수현황'!C281</f>
        <v>0</v>
      </c>
      <c r="E146" s="7">
        <f t="shared" si="63"/>
        <v>0</v>
      </c>
      <c r="F146" s="105">
        <f>'홍성읍 과거급수현황'!F281</f>
        <v>0</v>
      </c>
      <c r="G146" s="6" t="e">
        <f t="shared" si="64"/>
        <v>#DIV/0!</v>
      </c>
      <c r="H146" s="19">
        <f t="shared" si="65"/>
        <v>0</v>
      </c>
      <c r="I146" s="19">
        <f t="shared" si="60"/>
        <v>0</v>
      </c>
      <c r="J146" s="19">
        <f>'용도별 사용수량'!D280</f>
        <v>0</v>
      </c>
      <c r="K146" s="19">
        <f>'용도별 사용수량'!E280</f>
        <v>0</v>
      </c>
      <c r="L146" s="63"/>
      <c r="M146" s="19">
        <f>'용도별 사용수량'!F280</f>
        <v>0</v>
      </c>
      <c r="N146" s="19">
        <f>'용도별 사용수량'!G280</f>
        <v>0</v>
      </c>
      <c r="O146" s="19">
        <f>'용도별 사용수량'!H280</f>
        <v>0</v>
      </c>
      <c r="P146" s="19">
        <f>'용도별 사용수량'!I280</f>
        <v>0</v>
      </c>
      <c r="Q146" s="18" t="e">
        <f t="shared" si="58"/>
        <v>#DIV/0!</v>
      </c>
      <c r="R146" s="19" t="e">
        <f t="shared" si="70"/>
        <v>#DIV/0!</v>
      </c>
      <c r="S146" s="19" t="e">
        <f t="shared" si="71"/>
        <v>#DIV/0!</v>
      </c>
      <c r="T146" s="19" t="e">
        <f t="shared" si="72"/>
        <v>#DIV/0!</v>
      </c>
      <c r="U146" s="19" t="e">
        <f t="shared" si="73"/>
        <v>#DIV/0!</v>
      </c>
      <c r="V146" s="19" t="e">
        <f t="shared" si="74"/>
        <v>#DIV/0!</v>
      </c>
      <c r="W146" s="19" t="e">
        <f t="shared" si="75"/>
        <v>#DIV/0!</v>
      </c>
      <c r="X146" s="20" t="e">
        <f t="shared" si="76"/>
        <v>#DIV/0!</v>
      </c>
      <c r="Y146" s="20" t="e">
        <f t="shared" si="77"/>
        <v>#DIV/0!</v>
      </c>
      <c r="Z146" s="19">
        <f t="shared" si="61"/>
        <v>0</v>
      </c>
      <c r="AA146" s="21">
        <f t="shared" si="62"/>
        <v>0</v>
      </c>
      <c r="AB146" s="19">
        <f t="shared" si="66"/>
        <v>0</v>
      </c>
      <c r="AC146" s="22"/>
      <c r="AD146" s="22"/>
      <c r="AE146" s="23"/>
      <c r="AF146" s="23"/>
      <c r="AG146" s="23"/>
      <c r="AH146" s="23"/>
      <c r="AI146" s="23"/>
      <c r="AJ146" s="23"/>
      <c r="AK146" s="23"/>
      <c r="AL146" s="23"/>
      <c r="AM146" s="24"/>
    </row>
    <row r="147" spans="1:39" ht="19.5" customHeight="1">
      <c r="A147" s="742"/>
      <c r="B147" s="5">
        <f t="shared" si="59"/>
        <v>1998</v>
      </c>
      <c r="C147" s="105">
        <f>'홍성읍 과거급수현황'!B266</f>
        <v>3909</v>
      </c>
      <c r="D147" s="105">
        <f>'홍성읍 과거급수현황'!C266</f>
        <v>0</v>
      </c>
      <c r="E147" s="7">
        <f t="shared" si="63"/>
        <v>0</v>
      </c>
      <c r="F147" s="105">
        <f>'홍성읍 과거급수현황'!F266</f>
        <v>0</v>
      </c>
      <c r="G147" s="6" t="e">
        <f t="shared" si="64"/>
        <v>#DIV/0!</v>
      </c>
      <c r="H147" s="19">
        <f t="shared" si="65"/>
        <v>0</v>
      </c>
      <c r="I147" s="19">
        <f t="shared" si="60"/>
        <v>0</v>
      </c>
      <c r="J147" s="19">
        <f>'용도별 사용수량'!D265</f>
        <v>0</v>
      </c>
      <c r="K147" s="19">
        <f>'용도별 사용수량'!E265</f>
        <v>0</v>
      </c>
      <c r="L147" s="63"/>
      <c r="M147" s="19">
        <f>'용도별 사용수량'!F265</f>
        <v>0</v>
      </c>
      <c r="N147" s="19">
        <f>'용도별 사용수량'!G265</f>
        <v>0</v>
      </c>
      <c r="O147" s="19">
        <f>'용도별 사용수량'!H265</f>
        <v>0</v>
      </c>
      <c r="P147" s="19">
        <f>'용도별 사용수량'!I265</f>
        <v>0</v>
      </c>
      <c r="Q147" s="18" t="e">
        <f t="shared" si="58"/>
        <v>#DIV/0!</v>
      </c>
      <c r="R147" s="19" t="e">
        <f t="shared" si="70"/>
        <v>#DIV/0!</v>
      </c>
      <c r="S147" s="19" t="e">
        <f t="shared" si="71"/>
        <v>#DIV/0!</v>
      </c>
      <c r="T147" s="19" t="e">
        <f t="shared" si="72"/>
        <v>#DIV/0!</v>
      </c>
      <c r="U147" s="19" t="e">
        <f t="shared" si="73"/>
        <v>#DIV/0!</v>
      </c>
      <c r="V147" s="19" t="e">
        <f t="shared" si="74"/>
        <v>#DIV/0!</v>
      </c>
      <c r="W147" s="19" t="e">
        <f t="shared" si="75"/>
        <v>#DIV/0!</v>
      </c>
      <c r="X147" s="20" t="e">
        <f t="shared" si="76"/>
        <v>#DIV/0!</v>
      </c>
      <c r="Y147" s="20" t="e">
        <f t="shared" si="77"/>
        <v>#DIV/0!</v>
      </c>
      <c r="Z147" s="19">
        <f t="shared" si="61"/>
        <v>0</v>
      </c>
      <c r="AA147" s="21">
        <f t="shared" si="62"/>
        <v>0</v>
      </c>
      <c r="AB147" s="19">
        <f t="shared" si="66"/>
        <v>0</v>
      </c>
      <c r="AC147" s="22"/>
      <c r="AD147" s="22"/>
      <c r="AE147" s="23"/>
      <c r="AF147" s="23"/>
      <c r="AG147" s="23"/>
      <c r="AH147" s="23"/>
      <c r="AI147" s="23"/>
      <c r="AJ147" s="23"/>
      <c r="AK147" s="23"/>
      <c r="AL147" s="23"/>
      <c r="AM147" s="24"/>
    </row>
    <row r="148" spans="1:39" ht="19.5" customHeight="1">
      <c r="A148" s="742"/>
      <c r="B148" s="5">
        <f t="shared" si="59"/>
        <v>1999</v>
      </c>
      <c r="C148" s="105">
        <f>'홍성읍 과거급수현황'!B251</f>
        <v>3838</v>
      </c>
      <c r="D148" s="105">
        <f>'홍성읍 과거급수현황'!C251</f>
        <v>0</v>
      </c>
      <c r="E148" s="7">
        <f t="shared" si="63"/>
        <v>0</v>
      </c>
      <c r="F148" s="105">
        <f>'홍성읍 과거급수현황'!F251</f>
        <v>0</v>
      </c>
      <c r="G148" s="6" t="e">
        <f t="shared" si="64"/>
        <v>#DIV/0!</v>
      </c>
      <c r="H148" s="19">
        <f t="shared" si="65"/>
        <v>0</v>
      </c>
      <c r="I148" s="19">
        <f t="shared" si="60"/>
        <v>0</v>
      </c>
      <c r="J148" s="19">
        <f>'용도별 사용수량'!D250</f>
        <v>0</v>
      </c>
      <c r="K148" s="19">
        <f>'용도별 사용수량'!E250</f>
        <v>0</v>
      </c>
      <c r="L148" s="63"/>
      <c r="M148" s="19">
        <f>'용도별 사용수량'!F250</f>
        <v>0</v>
      </c>
      <c r="N148" s="19">
        <f>'용도별 사용수량'!G250</f>
        <v>0</v>
      </c>
      <c r="O148" s="19">
        <f>'용도별 사용수량'!H250</f>
        <v>0</v>
      </c>
      <c r="P148" s="19">
        <f>'용도별 사용수량'!I250</f>
        <v>0</v>
      </c>
      <c r="Q148" s="18" t="e">
        <f t="shared" si="58"/>
        <v>#DIV/0!</v>
      </c>
      <c r="R148" s="19" t="e">
        <f t="shared" si="70"/>
        <v>#DIV/0!</v>
      </c>
      <c r="S148" s="19" t="e">
        <f t="shared" si="71"/>
        <v>#DIV/0!</v>
      </c>
      <c r="T148" s="19" t="e">
        <f t="shared" si="72"/>
        <v>#DIV/0!</v>
      </c>
      <c r="U148" s="19" t="e">
        <f t="shared" si="73"/>
        <v>#DIV/0!</v>
      </c>
      <c r="V148" s="19" t="e">
        <f t="shared" si="74"/>
        <v>#DIV/0!</v>
      </c>
      <c r="W148" s="19" t="e">
        <f t="shared" si="75"/>
        <v>#DIV/0!</v>
      </c>
      <c r="X148" s="20" t="e">
        <f t="shared" si="76"/>
        <v>#DIV/0!</v>
      </c>
      <c r="Y148" s="20" t="e">
        <f t="shared" si="77"/>
        <v>#DIV/0!</v>
      </c>
      <c r="Z148" s="19">
        <f t="shared" si="61"/>
        <v>0</v>
      </c>
      <c r="AA148" s="21">
        <f t="shared" si="62"/>
        <v>0</v>
      </c>
      <c r="AB148" s="19">
        <f t="shared" si="66"/>
        <v>0</v>
      </c>
      <c r="AC148" s="22"/>
      <c r="AD148" s="22"/>
      <c r="AE148" s="23"/>
      <c r="AF148" s="23"/>
      <c r="AG148" s="23"/>
      <c r="AH148" s="23"/>
      <c r="AI148" s="23"/>
      <c r="AJ148" s="23"/>
      <c r="AK148" s="23"/>
      <c r="AL148" s="23"/>
      <c r="AM148" s="24"/>
    </row>
    <row r="149" spans="1:39" ht="19.5" customHeight="1">
      <c r="A149" s="742"/>
      <c r="B149" s="5">
        <f t="shared" si="59"/>
        <v>2000</v>
      </c>
      <c r="C149" s="105">
        <f>'홍성읍 과거급수현황'!B236</f>
        <v>0</v>
      </c>
      <c r="D149" s="105">
        <f>'홍성읍 과거급수현황'!C236</f>
        <v>0</v>
      </c>
      <c r="E149" s="7" t="e">
        <f t="shared" si="63"/>
        <v>#DIV/0!</v>
      </c>
      <c r="F149" s="105">
        <f>'홍성읍 과거급수현황'!F236</f>
        <v>0</v>
      </c>
      <c r="G149" s="6" t="e">
        <f t="shared" si="64"/>
        <v>#DIV/0!</v>
      </c>
      <c r="H149" s="19">
        <f t="shared" si="65"/>
        <v>0</v>
      </c>
      <c r="I149" s="19">
        <f t="shared" si="60"/>
        <v>0</v>
      </c>
      <c r="J149" s="19">
        <f>'용도별 사용수량'!D235</f>
        <v>0</v>
      </c>
      <c r="K149" s="19">
        <f>'용도별 사용수량'!E235</f>
        <v>0</v>
      </c>
      <c r="L149" s="63"/>
      <c r="M149" s="19">
        <f>'용도별 사용수량'!F235</f>
        <v>0</v>
      </c>
      <c r="N149" s="19">
        <f>'용도별 사용수량'!G235</f>
        <v>0</v>
      </c>
      <c r="O149" s="19">
        <f>'용도별 사용수량'!H235</f>
        <v>0</v>
      </c>
      <c r="P149" s="19">
        <f>'용도별 사용수량'!I235</f>
        <v>0</v>
      </c>
      <c r="Q149" s="18" t="e">
        <f t="shared" si="58"/>
        <v>#DIV/0!</v>
      </c>
      <c r="R149" s="19" t="e">
        <f t="shared" si="70"/>
        <v>#DIV/0!</v>
      </c>
      <c r="S149" s="19" t="e">
        <f t="shared" si="71"/>
        <v>#DIV/0!</v>
      </c>
      <c r="T149" s="19" t="e">
        <f t="shared" si="72"/>
        <v>#DIV/0!</v>
      </c>
      <c r="U149" s="19" t="e">
        <f t="shared" si="73"/>
        <v>#DIV/0!</v>
      </c>
      <c r="V149" s="19" t="e">
        <f t="shared" si="74"/>
        <v>#DIV/0!</v>
      </c>
      <c r="W149" s="19" t="e">
        <f t="shared" si="75"/>
        <v>#DIV/0!</v>
      </c>
      <c r="X149" s="20" t="e">
        <f t="shared" si="76"/>
        <v>#DIV/0!</v>
      </c>
      <c r="Y149" s="20" t="e">
        <f t="shared" si="77"/>
        <v>#DIV/0!</v>
      </c>
      <c r="Z149" s="19">
        <f t="shared" si="61"/>
        <v>0</v>
      </c>
      <c r="AA149" s="21">
        <f t="shared" si="62"/>
        <v>0</v>
      </c>
      <c r="AB149" s="19">
        <f t="shared" si="66"/>
        <v>0</v>
      </c>
      <c r="AC149" s="22"/>
      <c r="AD149" s="22"/>
      <c r="AE149" s="23"/>
      <c r="AF149" s="23"/>
      <c r="AG149" s="23"/>
      <c r="AH149" s="23"/>
      <c r="AI149" s="23"/>
      <c r="AJ149" s="23"/>
      <c r="AK149" s="23"/>
      <c r="AL149" s="23"/>
      <c r="AM149" s="24"/>
    </row>
    <row r="150" spans="1:39" ht="19.5" customHeight="1">
      <c r="A150" s="742"/>
      <c r="B150" s="5">
        <f t="shared" si="59"/>
        <v>2001</v>
      </c>
      <c r="C150" s="105">
        <f>'홍성읍 과거급수현황'!B221</f>
        <v>3551</v>
      </c>
      <c r="D150" s="105">
        <f>'홍성읍 과거급수현황'!C221</f>
        <v>0</v>
      </c>
      <c r="E150" s="7">
        <f t="shared" si="63"/>
        <v>0</v>
      </c>
      <c r="F150" s="105">
        <f>'홍성읍 과거급수현황'!F221</f>
        <v>0</v>
      </c>
      <c r="G150" s="6" t="e">
        <f t="shared" si="64"/>
        <v>#DIV/0!</v>
      </c>
      <c r="H150" s="19">
        <f t="shared" si="65"/>
        <v>0</v>
      </c>
      <c r="I150" s="19">
        <f t="shared" si="60"/>
        <v>0</v>
      </c>
      <c r="J150" s="19">
        <f>'용도별 사용수량'!D220</f>
        <v>0</v>
      </c>
      <c r="K150" s="19">
        <f>'용도별 사용수량'!E220</f>
        <v>0</v>
      </c>
      <c r="L150" s="63"/>
      <c r="M150" s="19">
        <f>'용도별 사용수량'!F220</f>
        <v>0</v>
      </c>
      <c r="N150" s="19">
        <f>'용도별 사용수량'!G220</f>
        <v>0</v>
      </c>
      <c r="O150" s="19">
        <f>'용도별 사용수량'!H220</f>
        <v>0</v>
      </c>
      <c r="P150" s="19">
        <f>'용도별 사용수량'!I220</f>
        <v>0</v>
      </c>
      <c r="Q150" s="18" t="e">
        <f t="shared" si="58"/>
        <v>#DIV/0!</v>
      </c>
      <c r="R150" s="19" t="e">
        <f t="shared" si="70"/>
        <v>#DIV/0!</v>
      </c>
      <c r="S150" s="19" t="e">
        <f t="shared" si="71"/>
        <v>#DIV/0!</v>
      </c>
      <c r="T150" s="19" t="e">
        <f t="shared" si="72"/>
        <v>#DIV/0!</v>
      </c>
      <c r="U150" s="19" t="e">
        <f t="shared" si="73"/>
        <v>#DIV/0!</v>
      </c>
      <c r="V150" s="19" t="e">
        <f t="shared" si="74"/>
        <v>#DIV/0!</v>
      </c>
      <c r="W150" s="19" t="e">
        <f t="shared" si="75"/>
        <v>#DIV/0!</v>
      </c>
      <c r="X150" s="20" t="e">
        <f t="shared" si="76"/>
        <v>#DIV/0!</v>
      </c>
      <c r="Y150" s="20" t="e">
        <f t="shared" si="77"/>
        <v>#DIV/0!</v>
      </c>
      <c r="Z150" s="19">
        <f t="shared" si="61"/>
        <v>0</v>
      </c>
      <c r="AA150" s="21">
        <f t="shared" si="62"/>
        <v>0</v>
      </c>
      <c r="AB150" s="19">
        <f t="shared" si="66"/>
        <v>0</v>
      </c>
      <c r="AC150" s="22"/>
      <c r="AD150" s="22"/>
      <c r="AE150" s="23"/>
      <c r="AF150" s="23"/>
      <c r="AG150" s="23"/>
      <c r="AH150" s="23"/>
      <c r="AI150" s="23"/>
      <c r="AJ150" s="23"/>
      <c r="AK150" s="23"/>
      <c r="AL150" s="23"/>
      <c r="AM150" s="24"/>
    </row>
    <row r="151" spans="1:39" ht="19.5" customHeight="1">
      <c r="A151" s="742"/>
      <c r="B151" s="5">
        <f t="shared" si="59"/>
        <v>2002</v>
      </c>
      <c r="C151" s="105">
        <f>'홍성읍 과거급수현황'!B206</f>
        <v>0</v>
      </c>
      <c r="D151" s="105">
        <f>'홍성읍 과거급수현황'!C206</f>
        <v>0</v>
      </c>
      <c r="E151" s="7" t="e">
        <f t="shared" si="63"/>
        <v>#DIV/0!</v>
      </c>
      <c r="F151" s="105">
        <f>'홍성읍 과거급수현황'!F206</f>
        <v>0</v>
      </c>
      <c r="G151" s="6" t="e">
        <f t="shared" si="64"/>
        <v>#DIV/0!</v>
      </c>
      <c r="H151" s="19">
        <f t="shared" si="65"/>
        <v>0</v>
      </c>
      <c r="I151" s="19">
        <f t="shared" si="60"/>
        <v>0</v>
      </c>
      <c r="J151" s="19">
        <f>'용도별 사용수량'!D205</f>
        <v>0</v>
      </c>
      <c r="K151" s="19">
        <f>'용도별 사용수량'!E205</f>
        <v>0</v>
      </c>
      <c r="L151" s="63"/>
      <c r="M151" s="19">
        <f>'용도별 사용수량'!F205</f>
        <v>0</v>
      </c>
      <c r="N151" s="19">
        <f>'용도별 사용수량'!G205</f>
        <v>0</v>
      </c>
      <c r="O151" s="19">
        <f>'용도별 사용수량'!H205</f>
        <v>0</v>
      </c>
      <c r="P151" s="19">
        <f>'용도별 사용수량'!I205</f>
        <v>0</v>
      </c>
      <c r="Q151" s="18" t="e">
        <f t="shared" si="58"/>
        <v>#DIV/0!</v>
      </c>
      <c r="R151" s="19" t="e">
        <f t="shared" si="70"/>
        <v>#DIV/0!</v>
      </c>
      <c r="S151" s="19" t="e">
        <f t="shared" si="71"/>
        <v>#DIV/0!</v>
      </c>
      <c r="T151" s="19" t="e">
        <f t="shared" si="72"/>
        <v>#DIV/0!</v>
      </c>
      <c r="U151" s="19" t="e">
        <f t="shared" si="73"/>
        <v>#DIV/0!</v>
      </c>
      <c r="V151" s="19" t="e">
        <f t="shared" si="74"/>
        <v>#DIV/0!</v>
      </c>
      <c r="W151" s="19" t="e">
        <f t="shared" si="75"/>
        <v>#DIV/0!</v>
      </c>
      <c r="X151" s="20" t="e">
        <f t="shared" si="76"/>
        <v>#DIV/0!</v>
      </c>
      <c r="Y151" s="20" t="e">
        <f t="shared" si="77"/>
        <v>#DIV/0!</v>
      </c>
      <c r="Z151" s="19">
        <f t="shared" si="61"/>
        <v>0</v>
      </c>
      <c r="AA151" s="21">
        <f t="shared" si="62"/>
        <v>0</v>
      </c>
      <c r="AB151" s="19">
        <f t="shared" si="66"/>
        <v>0</v>
      </c>
      <c r="AC151" s="22"/>
      <c r="AD151" s="22"/>
      <c r="AE151" s="23"/>
      <c r="AF151" s="23"/>
      <c r="AG151" s="23"/>
      <c r="AH151" s="23"/>
      <c r="AI151" s="23"/>
      <c r="AJ151" s="23"/>
      <c r="AK151" s="23"/>
      <c r="AL151" s="23"/>
      <c r="AM151" s="24"/>
    </row>
    <row r="152" spans="1:39" ht="19.5" customHeight="1">
      <c r="A152" s="742"/>
      <c r="B152" s="5">
        <f t="shared" si="59"/>
        <v>2003</v>
      </c>
      <c r="C152" s="105">
        <f>'홍성읍 과거급수현황'!B191</f>
        <v>0</v>
      </c>
      <c r="D152" s="105">
        <f>'홍성읍 과거급수현황'!C191</f>
        <v>0</v>
      </c>
      <c r="E152" s="7" t="e">
        <f t="shared" si="63"/>
        <v>#DIV/0!</v>
      </c>
      <c r="F152" s="105">
        <f>'홍성읍 과거급수현황'!F191</f>
        <v>0</v>
      </c>
      <c r="G152" s="6" t="e">
        <f t="shared" si="64"/>
        <v>#DIV/0!</v>
      </c>
      <c r="H152" s="19">
        <f t="shared" si="65"/>
        <v>0</v>
      </c>
      <c r="I152" s="19">
        <f t="shared" si="60"/>
        <v>0</v>
      </c>
      <c r="J152" s="19">
        <f>'용도별 사용수량'!D190</f>
        <v>0</v>
      </c>
      <c r="K152" s="19">
        <f>'용도별 사용수량'!E190</f>
        <v>0</v>
      </c>
      <c r="L152" s="63"/>
      <c r="M152" s="19">
        <f>'용도별 사용수량'!F190</f>
        <v>0</v>
      </c>
      <c r="N152" s="19">
        <f>'용도별 사용수량'!G190</f>
        <v>0</v>
      </c>
      <c r="O152" s="19">
        <f>'용도별 사용수량'!H190</f>
        <v>0</v>
      </c>
      <c r="P152" s="19">
        <f>'용도별 사용수량'!I190</f>
        <v>0</v>
      </c>
      <c r="Q152" s="18" t="e">
        <f t="shared" ref="Q152:Q215" si="78">(J152/$H152)*1000</f>
        <v>#DIV/0!</v>
      </c>
      <c r="R152" s="19" t="e">
        <f t="shared" si="70"/>
        <v>#DIV/0!</v>
      </c>
      <c r="S152" s="19" t="e">
        <f t="shared" si="71"/>
        <v>#DIV/0!</v>
      </c>
      <c r="T152" s="19" t="e">
        <f t="shared" si="72"/>
        <v>#DIV/0!</v>
      </c>
      <c r="U152" s="19" t="e">
        <f t="shared" si="73"/>
        <v>#DIV/0!</v>
      </c>
      <c r="V152" s="19" t="e">
        <f t="shared" si="74"/>
        <v>#DIV/0!</v>
      </c>
      <c r="W152" s="19" t="e">
        <f t="shared" si="75"/>
        <v>#DIV/0!</v>
      </c>
      <c r="X152" s="20" t="e">
        <f t="shared" si="76"/>
        <v>#DIV/0!</v>
      </c>
      <c r="Y152" s="20" t="e">
        <f t="shared" si="77"/>
        <v>#DIV/0!</v>
      </c>
      <c r="Z152" s="19">
        <f t="shared" si="61"/>
        <v>0</v>
      </c>
      <c r="AA152" s="21">
        <f t="shared" si="62"/>
        <v>0</v>
      </c>
      <c r="AB152" s="19">
        <f t="shared" si="66"/>
        <v>0</v>
      </c>
      <c r="AC152" s="22"/>
      <c r="AD152" s="22"/>
      <c r="AE152" s="23"/>
      <c r="AF152" s="23"/>
      <c r="AG152" s="23"/>
      <c r="AH152" s="23"/>
      <c r="AI152" s="23"/>
      <c r="AJ152" s="23"/>
      <c r="AK152" s="23"/>
      <c r="AL152" s="23"/>
      <c r="AM152" s="24"/>
    </row>
    <row r="153" spans="1:39" ht="19.5" customHeight="1">
      <c r="A153" s="742"/>
      <c r="B153" s="5">
        <f t="shared" ref="B153:B216" si="79">B133</f>
        <v>2004</v>
      </c>
      <c r="C153" s="105">
        <f>'홍성읍 과거급수현황'!B176</f>
        <v>3315</v>
      </c>
      <c r="D153" s="105">
        <f>'홍성읍 과거급수현황'!C176</f>
        <v>8</v>
      </c>
      <c r="E153" s="7">
        <f t="shared" si="63"/>
        <v>2.4132730015082957E-3</v>
      </c>
      <c r="F153" s="105">
        <f>'홍성읍 과거급수현황'!F176</f>
        <v>0</v>
      </c>
      <c r="G153" s="6">
        <f t="shared" si="64"/>
        <v>0</v>
      </c>
      <c r="H153" s="19">
        <f t="shared" si="65"/>
        <v>8</v>
      </c>
      <c r="I153" s="19">
        <f t="shared" ref="I153:I216" si="80">SUM(J153:P153)</f>
        <v>342.43561643835619</v>
      </c>
      <c r="J153" s="19">
        <f>'용도별 사용수량'!D176</f>
        <v>0</v>
      </c>
      <c r="K153" s="19">
        <f>'용도별 사용수량'!E176</f>
        <v>0</v>
      </c>
      <c r="L153" s="63"/>
      <c r="M153" s="19">
        <f>'용도별 사용수량'!F176</f>
        <v>342.43561643835619</v>
      </c>
      <c r="N153" s="19">
        <f>'용도별 사용수량'!G176</f>
        <v>0</v>
      </c>
      <c r="O153" s="19">
        <f>'용도별 사용수량'!H176</f>
        <v>0</v>
      </c>
      <c r="P153" s="19">
        <f>'용도별 사용수량'!I176</f>
        <v>0</v>
      </c>
      <c r="Q153" s="18">
        <f t="shared" si="78"/>
        <v>0</v>
      </c>
      <c r="R153" s="19">
        <f t="shared" si="70"/>
        <v>0</v>
      </c>
      <c r="S153" s="19">
        <f t="shared" si="71"/>
        <v>0</v>
      </c>
      <c r="T153" s="19">
        <f t="shared" si="72"/>
        <v>42804.452054794521</v>
      </c>
      <c r="U153" s="19">
        <f t="shared" si="73"/>
        <v>0</v>
      </c>
      <c r="V153" s="19">
        <f t="shared" si="74"/>
        <v>0</v>
      </c>
      <c r="W153" s="19">
        <f t="shared" si="75"/>
        <v>0</v>
      </c>
      <c r="X153" s="20">
        <f t="shared" si="76"/>
        <v>42804.452054794521</v>
      </c>
      <c r="Y153" s="20">
        <f t="shared" si="77"/>
        <v>42804.452054794521</v>
      </c>
      <c r="Z153" s="19">
        <f t="shared" ref="Z153:Z216" si="81">F153</f>
        <v>0</v>
      </c>
      <c r="AA153" s="21">
        <f t="shared" ref="AA153:AA216" si="82">I153</f>
        <v>342.43561643835619</v>
      </c>
      <c r="AB153" s="19">
        <f t="shared" si="66"/>
        <v>-342.43561643835619</v>
      </c>
      <c r="AC153" s="22"/>
      <c r="AD153" s="22"/>
      <c r="AE153" s="23"/>
      <c r="AF153" s="23"/>
      <c r="AG153" s="23"/>
      <c r="AH153" s="23"/>
      <c r="AI153" s="23"/>
      <c r="AJ153" s="23"/>
      <c r="AK153" s="23"/>
      <c r="AL153" s="23"/>
      <c r="AM153" s="24"/>
    </row>
    <row r="154" spans="1:39" ht="19.5" customHeight="1">
      <c r="A154" s="742"/>
      <c r="B154" s="5">
        <f t="shared" si="79"/>
        <v>2005</v>
      </c>
      <c r="C154" s="105">
        <f>'홍성읍 과거급수현황'!B161</f>
        <v>3312</v>
      </c>
      <c r="D154" s="105">
        <f>'홍성읍 과거급수현황'!C161</f>
        <v>196</v>
      </c>
      <c r="E154" s="7">
        <f t="shared" ref="E154:E217" si="83">D154/C154</f>
        <v>5.9178743961352656E-2</v>
      </c>
      <c r="F154" s="105">
        <f>'홍성읍 과거급수현황'!F161</f>
        <v>757</v>
      </c>
      <c r="G154" s="6">
        <f t="shared" ref="G154:G217" si="84">ROUND((F154/D154)*1000,0)</f>
        <v>3862</v>
      </c>
      <c r="H154" s="19">
        <f t="shared" ref="H154:H217" si="85">D154</f>
        <v>196</v>
      </c>
      <c r="I154" s="19">
        <f t="shared" si="80"/>
        <v>674.64931506849314</v>
      </c>
      <c r="J154" s="19">
        <f>'용도별 사용수량'!D161</f>
        <v>2.3643835616438356</v>
      </c>
      <c r="K154" s="19">
        <f>'용도별 사용수량'!E161</f>
        <v>436.51232876712328</v>
      </c>
      <c r="L154" s="63"/>
      <c r="M154" s="19">
        <f>'용도별 사용수량'!F161</f>
        <v>235.77260273972604</v>
      </c>
      <c r="N154" s="19">
        <f>'용도별 사용수량'!G161</f>
        <v>0</v>
      </c>
      <c r="O154" s="19">
        <f>'용도별 사용수량'!H161</f>
        <v>0</v>
      </c>
      <c r="P154" s="19">
        <f>'용도별 사용수량'!I161</f>
        <v>0</v>
      </c>
      <c r="Q154" s="18">
        <f t="shared" si="78"/>
        <v>12.063181436958345</v>
      </c>
      <c r="R154" s="19">
        <f t="shared" si="70"/>
        <v>2227.1037181996089</v>
      </c>
      <c r="S154" s="19">
        <f t="shared" si="71"/>
        <v>0</v>
      </c>
      <c r="T154" s="19">
        <f t="shared" si="72"/>
        <v>1202.9214425496227</v>
      </c>
      <c r="U154" s="19">
        <f t="shared" si="73"/>
        <v>0</v>
      </c>
      <c r="V154" s="19">
        <f t="shared" si="74"/>
        <v>0</v>
      </c>
      <c r="W154" s="19">
        <f t="shared" si="75"/>
        <v>0</v>
      </c>
      <c r="X154" s="20">
        <f t="shared" si="76"/>
        <v>3430.0251607492319</v>
      </c>
      <c r="Y154" s="20">
        <f t="shared" si="77"/>
        <v>3442.0883421861904</v>
      </c>
      <c r="Z154" s="19">
        <f t="shared" si="81"/>
        <v>757</v>
      </c>
      <c r="AA154" s="21">
        <f t="shared" si="82"/>
        <v>674.64931506849314</v>
      </c>
      <c r="AB154" s="19">
        <f t="shared" ref="AB154:AB217" si="86">Z154-AA154</f>
        <v>82.350684931506862</v>
      </c>
      <c r="AC154" s="22"/>
      <c r="AD154" s="22"/>
      <c r="AE154" s="23"/>
      <c r="AF154" s="23"/>
      <c r="AG154" s="23"/>
      <c r="AH154" s="23"/>
      <c r="AI154" s="23"/>
      <c r="AJ154" s="23"/>
      <c r="AK154" s="23"/>
      <c r="AL154" s="23"/>
      <c r="AM154" s="24"/>
    </row>
    <row r="155" spans="1:39" ht="19.5" customHeight="1">
      <c r="A155" s="742"/>
      <c r="B155" s="5">
        <f t="shared" si="79"/>
        <v>2006</v>
      </c>
      <c r="C155" s="105">
        <f>'홍성읍 과거급수현황'!B146</f>
        <v>3235</v>
      </c>
      <c r="D155" s="105">
        <f>'홍성읍 과거급수현황'!C146</f>
        <v>1293</v>
      </c>
      <c r="E155" s="7">
        <f t="shared" si="83"/>
        <v>0.39969088098918082</v>
      </c>
      <c r="F155" s="105">
        <f>'홍성읍 과거급수현황'!F146</f>
        <v>392</v>
      </c>
      <c r="G155" s="6">
        <f t="shared" si="84"/>
        <v>303</v>
      </c>
      <c r="H155" s="19">
        <f t="shared" si="85"/>
        <v>1293</v>
      </c>
      <c r="I155" s="19">
        <f t="shared" si="80"/>
        <v>391.78082191780823</v>
      </c>
      <c r="J155" s="19">
        <f>'용도별 사용수량'!D146</f>
        <v>13.698630136986301</v>
      </c>
      <c r="K155" s="19">
        <f>'용도별 사용수량'!E146</f>
        <v>326.02739726027397</v>
      </c>
      <c r="L155" s="63"/>
      <c r="M155" s="19">
        <f>'용도별 사용수량'!F146</f>
        <v>52.054794520547944</v>
      </c>
      <c r="N155" s="19">
        <f>'용도별 사용수량'!G146</f>
        <v>0</v>
      </c>
      <c r="O155" s="19">
        <f>'용도별 사용수량'!H146</f>
        <v>0</v>
      </c>
      <c r="P155" s="19">
        <f>'용도별 사용수량'!I146</f>
        <v>0</v>
      </c>
      <c r="Q155" s="18">
        <f t="shared" si="78"/>
        <v>10.594454862325058</v>
      </c>
      <c r="R155" s="19">
        <f t="shared" si="70"/>
        <v>252.14802572333639</v>
      </c>
      <c r="S155" s="19">
        <f t="shared" si="71"/>
        <v>0</v>
      </c>
      <c r="T155" s="19">
        <f t="shared" si="72"/>
        <v>40.258928476835223</v>
      </c>
      <c r="U155" s="19">
        <f t="shared" si="73"/>
        <v>0</v>
      </c>
      <c r="V155" s="19">
        <f t="shared" si="74"/>
        <v>0</v>
      </c>
      <c r="W155" s="19">
        <f t="shared" si="75"/>
        <v>0</v>
      </c>
      <c r="X155" s="20">
        <f t="shared" si="76"/>
        <v>292.40695420017164</v>
      </c>
      <c r="Y155" s="20">
        <f t="shared" si="77"/>
        <v>303.00140906249669</v>
      </c>
      <c r="Z155" s="19">
        <f t="shared" si="81"/>
        <v>392</v>
      </c>
      <c r="AA155" s="21">
        <f t="shared" si="82"/>
        <v>391.78082191780823</v>
      </c>
      <c r="AB155" s="19">
        <f t="shared" si="86"/>
        <v>0.21917808219177459</v>
      </c>
      <c r="AC155" s="22"/>
      <c r="AD155" s="22"/>
      <c r="AE155" s="23"/>
      <c r="AF155" s="23"/>
      <c r="AG155" s="23"/>
      <c r="AH155" s="23"/>
      <c r="AI155" s="23"/>
      <c r="AJ155" s="23"/>
      <c r="AK155" s="23"/>
      <c r="AL155" s="23"/>
      <c r="AM155" s="24"/>
    </row>
    <row r="156" spans="1:39" ht="19.5" customHeight="1">
      <c r="A156" s="742"/>
      <c r="B156" s="5">
        <f t="shared" si="79"/>
        <v>2007</v>
      </c>
      <c r="C156" s="105">
        <f>'홍성읍 과거급수현황'!B131</f>
        <v>3091</v>
      </c>
      <c r="D156" s="105">
        <f>'홍성읍 과거급수현황'!C131</f>
        <v>1288</v>
      </c>
      <c r="E156" s="7">
        <f t="shared" si="83"/>
        <v>0.4166936266580395</v>
      </c>
      <c r="F156" s="105">
        <f>'홍성읍 과거급수현황'!F131</f>
        <v>346</v>
      </c>
      <c r="G156" s="6">
        <f t="shared" si="84"/>
        <v>269</v>
      </c>
      <c r="H156" s="19">
        <f t="shared" si="85"/>
        <v>1288</v>
      </c>
      <c r="I156" s="19">
        <f t="shared" si="80"/>
        <v>348</v>
      </c>
      <c r="J156" s="19">
        <f>'용도별 사용수량'!D131</f>
        <v>16</v>
      </c>
      <c r="K156" s="19">
        <f>'용도별 사용수량'!E131</f>
        <v>285</v>
      </c>
      <c r="L156" s="63"/>
      <c r="M156" s="19">
        <f>'용도별 사용수량'!F131</f>
        <v>47</v>
      </c>
      <c r="N156" s="19">
        <f>'용도별 사용수량'!G131</f>
        <v>0</v>
      </c>
      <c r="O156" s="19">
        <f>'용도별 사용수량'!H131</f>
        <v>0</v>
      </c>
      <c r="P156" s="19">
        <f>'용도별 사용수량'!I131</f>
        <v>0</v>
      </c>
      <c r="Q156" s="18">
        <f t="shared" si="78"/>
        <v>12.422360248447204</v>
      </c>
      <c r="R156" s="19">
        <f t="shared" si="70"/>
        <v>221.27329192546583</v>
      </c>
      <c r="S156" s="19">
        <f t="shared" si="71"/>
        <v>0</v>
      </c>
      <c r="T156" s="19">
        <f t="shared" si="72"/>
        <v>36.490683229813662</v>
      </c>
      <c r="U156" s="19">
        <f t="shared" si="73"/>
        <v>0</v>
      </c>
      <c r="V156" s="19">
        <f t="shared" si="74"/>
        <v>0</v>
      </c>
      <c r="W156" s="19">
        <f t="shared" si="75"/>
        <v>0</v>
      </c>
      <c r="X156" s="20">
        <f t="shared" si="76"/>
        <v>257.76397515527947</v>
      </c>
      <c r="Y156" s="20">
        <f t="shared" si="77"/>
        <v>270.18633540372667</v>
      </c>
      <c r="Z156" s="19">
        <f t="shared" si="81"/>
        <v>346</v>
      </c>
      <c r="AA156" s="21">
        <f t="shared" si="82"/>
        <v>348</v>
      </c>
      <c r="AB156" s="19">
        <f t="shared" si="86"/>
        <v>-2</v>
      </c>
      <c r="AC156" s="22"/>
      <c r="AD156" s="22"/>
      <c r="AE156" s="23"/>
      <c r="AF156" s="23"/>
      <c r="AG156" s="23"/>
      <c r="AH156" s="23"/>
      <c r="AI156" s="23"/>
      <c r="AJ156" s="23"/>
      <c r="AK156" s="23"/>
      <c r="AL156" s="23"/>
      <c r="AM156" s="24"/>
    </row>
    <row r="157" spans="1:39" ht="19.5" customHeight="1">
      <c r="A157" s="742"/>
      <c r="B157" s="5">
        <f t="shared" si="79"/>
        <v>2008</v>
      </c>
      <c r="C157" s="105">
        <f>'홍성읍 과거급수현황'!B116</f>
        <v>0</v>
      </c>
      <c r="D157" s="105">
        <f>'홍성읍 과거급수현황'!C116</f>
        <v>0</v>
      </c>
      <c r="E157" s="7" t="e">
        <f t="shared" si="83"/>
        <v>#DIV/0!</v>
      </c>
      <c r="F157" s="105">
        <f>'홍성읍 과거급수현황'!F116</f>
        <v>0</v>
      </c>
      <c r="G157" s="6" t="e">
        <f t="shared" si="84"/>
        <v>#DIV/0!</v>
      </c>
      <c r="H157" s="19">
        <f t="shared" si="85"/>
        <v>0</v>
      </c>
      <c r="I157" s="19">
        <f t="shared" si="80"/>
        <v>271</v>
      </c>
      <c r="J157" s="19">
        <f>'용도별 사용수량'!D116</f>
        <v>30</v>
      </c>
      <c r="K157" s="19">
        <f>'용도별 사용수량'!E116</f>
        <v>16</v>
      </c>
      <c r="L157" s="63"/>
      <c r="M157" s="19">
        <f>'용도별 사용수량'!F116</f>
        <v>225</v>
      </c>
      <c r="N157" s="19">
        <f>'용도별 사용수량'!G116</f>
        <v>0</v>
      </c>
      <c r="O157" s="19">
        <f>'용도별 사용수량'!H116</f>
        <v>0</v>
      </c>
      <c r="P157" s="19">
        <f>'용도별 사용수량'!I116</f>
        <v>0</v>
      </c>
      <c r="Q157" s="18" t="e">
        <f t="shared" si="78"/>
        <v>#DIV/0!</v>
      </c>
      <c r="R157" s="19" t="e">
        <f t="shared" si="70"/>
        <v>#DIV/0!</v>
      </c>
      <c r="S157" s="19" t="e">
        <f t="shared" si="71"/>
        <v>#DIV/0!</v>
      </c>
      <c r="T157" s="19" t="e">
        <f t="shared" si="72"/>
        <v>#DIV/0!</v>
      </c>
      <c r="U157" s="19" t="e">
        <f t="shared" si="73"/>
        <v>#DIV/0!</v>
      </c>
      <c r="V157" s="19" t="e">
        <f t="shared" si="74"/>
        <v>#DIV/0!</v>
      </c>
      <c r="W157" s="19" t="e">
        <f t="shared" si="75"/>
        <v>#DIV/0!</v>
      </c>
      <c r="X157" s="20" t="e">
        <f t="shared" si="76"/>
        <v>#DIV/0!</v>
      </c>
      <c r="Y157" s="20" t="e">
        <f t="shared" si="77"/>
        <v>#DIV/0!</v>
      </c>
      <c r="Z157" s="19">
        <f t="shared" si="81"/>
        <v>0</v>
      </c>
      <c r="AA157" s="21">
        <f t="shared" si="82"/>
        <v>271</v>
      </c>
      <c r="AB157" s="19">
        <f t="shared" si="86"/>
        <v>-271</v>
      </c>
      <c r="AC157" s="22"/>
      <c r="AD157" s="22"/>
      <c r="AE157" s="23"/>
      <c r="AF157" s="23"/>
      <c r="AG157" s="23"/>
      <c r="AH157" s="23"/>
      <c r="AI157" s="23"/>
      <c r="AJ157" s="23"/>
      <c r="AK157" s="23"/>
      <c r="AL157" s="23"/>
      <c r="AM157" s="24"/>
    </row>
    <row r="158" spans="1:39" ht="19.5" customHeight="1">
      <c r="A158" s="742"/>
      <c r="B158" s="5">
        <f t="shared" si="79"/>
        <v>2009</v>
      </c>
      <c r="C158" s="105">
        <f>'홍성읍 과거급수현황'!B101</f>
        <v>0</v>
      </c>
      <c r="D158" s="105">
        <f>'홍성읍 과거급수현황'!C101</f>
        <v>0</v>
      </c>
      <c r="E158" s="7" t="e">
        <f t="shared" si="83"/>
        <v>#DIV/0!</v>
      </c>
      <c r="F158" s="105">
        <f>'홍성읍 과거급수현황'!F101</f>
        <v>0</v>
      </c>
      <c r="G158" s="6" t="e">
        <f t="shared" si="84"/>
        <v>#DIV/0!</v>
      </c>
      <c r="H158" s="19">
        <f t="shared" si="85"/>
        <v>0</v>
      </c>
      <c r="I158" s="19">
        <f t="shared" si="80"/>
        <v>376</v>
      </c>
      <c r="J158" s="19">
        <f>'용도별 사용수량'!D101</f>
        <v>118</v>
      </c>
      <c r="K158" s="19">
        <f>'용도별 사용수량'!E101</f>
        <v>258</v>
      </c>
      <c r="L158" s="63"/>
      <c r="M158" s="19">
        <f>'용도별 사용수량'!F101</f>
        <v>0</v>
      </c>
      <c r="N158" s="19">
        <f>'용도별 사용수량'!G101</f>
        <v>0</v>
      </c>
      <c r="O158" s="19">
        <f>'용도별 사용수량'!H101</f>
        <v>0</v>
      </c>
      <c r="P158" s="19">
        <f>'용도별 사용수량'!I101</f>
        <v>0</v>
      </c>
      <c r="Q158" s="18" t="e">
        <f t="shared" si="78"/>
        <v>#DIV/0!</v>
      </c>
      <c r="R158" s="19" t="e">
        <f t="shared" si="70"/>
        <v>#DIV/0!</v>
      </c>
      <c r="S158" s="19" t="e">
        <f t="shared" si="71"/>
        <v>#DIV/0!</v>
      </c>
      <c r="T158" s="19" t="e">
        <f t="shared" si="72"/>
        <v>#DIV/0!</v>
      </c>
      <c r="U158" s="19" t="e">
        <f t="shared" si="73"/>
        <v>#DIV/0!</v>
      </c>
      <c r="V158" s="19" t="e">
        <f t="shared" si="74"/>
        <v>#DIV/0!</v>
      </c>
      <c r="W158" s="19" t="e">
        <f t="shared" si="75"/>
        <v>#DIV/0!</v>
      </c>
      <c r="X158" s="20" t="e">
        <f t="shared" si="76"/>
        <v>#DIV/0!</v>
      </c>
      <c r="Y158" s="20" t="e">
        <f t="shared" si="77"/>
        <v>#DIV/0!</v>
      </c>
      <c r="Z158" s="19">
        <f t="shared" si="81"/>
        <v>0</v>
      </c>
      <c r="AA158" s="21">
        <f t="shared" si="82"/>
        <v>376</v>
      </c>
      <c r="AB158" s="19">
        <f t="shared" si="86"/>
        <v>-376</v>
      </c>
      <c r="AC158" s="22"/>
      <c r="AD158" s="22"/>
      <c r="AE158" s="23"/>
      <c r="AF158" s="23"/>
      <c r="AG158" s="23"/>
      <c r="AH158" s="23"/>
      <c r="AI158" s="23"/>
      <c r="AJ158" s="23"/>
      <c r="AK158" s="23"/>
      <c r="AL158" s="23"/>
      <c r="AM158" s="24"/>
    </row>
    <row r="159" spans="1:39" ht="19.5" customHeight="1">
      <c r="A159" s="742"/>
      <c r="B159" s="5">
        <f t="shared" si="79"/>
        <v>2010</v>
      </c>
      <c r="C159" s="105">
        <f>'홍성읍 과거급수현황'!B86</f>
        <v>0</v>
      </c>
      <c r="D159" s="105">
        <f>'홍성읍 과거급수현황'!C86</f>
        <v>0</v>
      </c>
      <c r="E159" s="7" t="e">
        <f t="shared" si="83"/>
        <v>#DIV/0!</v>
      </c>
      <c r="F159" s="105">
        <f>'홍성읍 과거급수현황'!F86</f>
        <v>0</v>
      </c>
      <c r="G159" s="6" t="e">
        <f t="shared" si="84"/>
        <v>#DIV/0!</v>
      </c>
      <c r="H159" s="19">
        <f t="shared" si="85"/>
        <v>0</v>
      </c>
      <c r="I159" s="19">
        <f t="shared" si="80"/>
        <v>517</v>
      </c>
      <c r="J159" s="19">
        <f>'용도별 사용수량'!D86</f>
        <v>142</v>
      </c>
      <c r="K159" s="19">
        <f>'용도별 사용수량'!E86</f>
        <v>375</v>
      </c>
      <c r="L159" s="63"/>
      <c r="M159" s="19">
        <f>'용도별 사용수량'!F86</f>
        <v>0</v>
      </c>
      <c r="N159" s="19">
        <f>'용도별 사용수량'!G86</f>
        <v>0</v>
      </c>
      <c r="O159" s="19">
        <f>'용도별 사용수량'!H86</f>
        <v>0</v>
      </c>
      <c r="P159" s="19">
        <f>'용도별 사용수량'!I86</f>
        <v>0</v>
      </c>
      <c r="Q159" s="18" t="e">
        <f t="shared" si="78"/>
        <v>#DIV/0!</v>
      </c>
      <c r="R159" s="19" t="e">
        <f t="shared" si="70"/>
        <v>#DIV/0!</v>
      </c>
      <c r="S159" s="19" t="e">
        <f t="shared" si="71"/>
        <v>#DIV/0!</v>
      </c>
      <c r="T159" s="19" t="e">
        <f t="shared" si="72"/>
        <v>#DIV/0!</v>
      </c>
      <c r="U159" s="19" t="e">
        <f t="shared" si="73"/>
        <v>#DIV/0!</v>
      </c>
      <c r="V159" s="19" t="e">
        <f t="shared" si="74"/>
        <v>#DIV/0!</v>
      </c>
      <c r="W159" s="19" t="e">
        <f t="shared" si="75"/>
        <v>#DIV/0!</v>
      </c>
      <c r="X159" s="20" t="e">
        <f t="shared" si="76"/>
        <v>#DIV/0!</v>
      </c>
      <c r="Y159" s="20" t="e">
        <f t="shared" si="77"/>
        <v>#DIV/0!</v>
      </c>
      <c r="Z159" s="19">
        <f t="shared" si="81"/>
        <v>0</v>
      </c>
      <c r="AA159" s="21">
        <f t="shared" si="82"/>
        <v>517</v>
      </c>
      <c r="AB159" s="19">
        <f t="shared" si="86"/>
        <v>-517</v>
      </c>
      <c r="AC159" s="22"/>
      <c r="AD159" s="22"/>
      <c r="AE159" s="23"/>
      <c r="AF159" s="23"/>
      <c r="AG159" s="23"/>
      <c r="AH159" s="23"/>
      <c r="AI159" s="23"/>
      <c r="AJ159" s="23"/>
      <c r="AK159" s="23"/>
      <c r="AL159" s="23"/>
      <c r="AM159" s="24"/>
    </row>
    <row r="160" spans="1:39" ht="19.5" customHeight="1">
      <c r="A160" s="742"/>
      <c r="B160" s="5">
        <f t="shared" si="79"/>
        <v>2011</v>
      </c>
      <c r="C160" s="105">
        <f>'홍성읍 과거급수현황'!B71</f>
        <v>0</v>
      </c>
      <c r="D160" s="105">
        <f>'홍성읍 과거급수현황'!C71</f>
        <v>0</v>
      </c>
      <c r="E160" s="7" t="e">
        <f t="shared" si="83"/>
        <v>#DIV/0!</v>
      </c>
      <c r="F160" s="105">
        <f>'홍성읍 과거급수현황'!F71</f>
        <v>0</v>
      </c>
      <c r="G160" s="6" t="e">
        <f t="shared" si="84"/>
        <v>#DIV/0!</v>
      </c>
      <c r="H160" s="19">
        <f t="shared" si="85"/>
        <v>0</v>
      </c>
      <c r="I160" s="19">
        <f t="shared" si="80"/>
        <v>959</v>
      </c>
      <c r="J160" s="19">
        <f>'용도별 사용수량'!D71</f>
        <v>118</v>
      </c>
      <c r="K160" s="19">
        <f>'용도별 사용수량'!E71</f>
        <v>841</v>
      </c>
      <c r="L160" s="63"/>
      <c r="M160" s="19">
        <f>'용도별 사용수량'!F71</f>
        <v>0</v>
      </c>
      <c r="N160" s="19">
        <f>'용도별 사용수량'!G71</f>
        <v>0</v>
      </c>
      <c r="O160" s="19">
        <f>'용도별 사용수량'!H71</f>
        <v>0</v>
      </c>
      <c r="P160" s="19">
        <f>'용도별 사용수량'!I71</f>
        <v>0</v>
      </c>
      <c r="Q160" s="18" t="e">
        <f t="shared" si="78"/>
        <v>#DIV/0!</v>
      </c>
      <c r="R160" s="19" t="e">
        <f t="shared" si="70"/>
        <v>#DIV/0!</v>
      </c>
      <c r="S160" s="19" t="e">
        <f t="shared" si="71"/>
        <v>#DIV/0!</v>
      </c>
      <c r="T160" s="19" t="e">
        <f t="shared" si="72"/>
        <v>#DIV/0!</v>
      </c>
      <c r="U160" s="19" t="e">
        <f t="shared" si="73"/>
        <v>#DIV/0!</v>
      </c>
      <c r="V160" s="19" t="e">
        <f t="shared" si="74"/>
        <v>#DIV/0!</v>
      </c>
      <c r="W160" s="19" t="e">
        <f t="shared" si="75"/>
        <v>#DIV/0!</v>
      </c>
      <c r="X160" s="20" t="e">
        <f t="shared" si="76"/>
        <v>#DIV/0!</v>
      </c>
      <c r="Y160" s="20" t="e">
        <f t="shared" si="77"/>
        <v>#DIV/0!</v>
      </c>
      <c r="Z160" s="19">
        <f t="shared" si="81"/>
        <v>0</v>
      </c>
      <c r="AA160" s="21">
        <f t="shared" si="82"/>
        <v>959</v>
      </c>
      <c r="AB160" s="19">
        <f t="shared" si="86"/>
        <v>-959</v>
      </c>
      <c r="AC160" s="22"/>
      <c r="AD160" s="22"/>
      <c r="AE160" s="23"/>
      <c r="AF160" s="23"/>
      <c r="AG160" s="23"/>
      <c r="AH160" s="23"/>
      <c r="AI160" s="23"/>
      <c r="AJ160" s="23"/>
      <c r="AK160" s="23"/>
      <c r="AL160" s="23"/>
      <c r="AM160" s="24"/>
    </row>
    <row r="161" spans="1:39" ht="19.5" customHeight="1">
      <c r="A161" s="742"/>
      <c r="B161" s="5">
        <f t="shared" si="79"/>
        <v>2012</v>
      </c>
      <c r="C161" s="105">
        <f>'홍성읍 과거급수현황'!B56</f>
        <v>0</v>
      </c>
      <c r="D161" s="105">
        <f>'홍성읍 과거급수현황'!C56</f>
        <v>0</v>
      </c>
      <c r="E161" s="7" t="e">
        <f t="shared" si="83"/>
        <v>#DIV/0!</v>
      </c>
      <c r="F161" s="105">
        <f>'홍성읍 과거급수현황'!F56</f>
        <v>0</v>
      </c>
      <c r="G161" s="6" t="e">
        <f t="shared" si="84"/>
        <v>#DIV/0!</v>
      </c>
      <c r="H161" s="19">
        <f t="shared" si="85"/>
        <v>0</v>
      </c>
      <c r="I161" s="19">
        <f t="shared" si="80"/>
        <v>848</v>
      </c>
      <c r="J161" s="19">
        <f>'용도별 사용수량'!D56</f>
        <v>368</v>
      </c>
      <c r="K161" s="19">
        <f>'용도별 사용수량'!E56</f>
        <v>480</v>
      </c>
      <c r="L161" s="63"/>
      <c r="M161" s="19">
        <f>'용도별 사용수량'!F56</f>
        <v>0</v>
      </c>
      <c r="N161" s="19">
        <f>'용도별 사용수량'!G56</f>
        <v>0</v>
      </c>
      <c r="O161" s="19">
        <f>'용도별 사용수량'!H56</f>
        <v>0</v>
      </c>
      <c r="P161" s="19">
        <f>'용도별 사용수량'!I56</f>
        <v>0</v>
      </c>
      <c r="Q161" s="18" t="e">
        <f t="shared" si="78"/>
        <v>#DIV/0!</v>
      </c>
      <c r="R161" s="19" t="e">
        <f t="shared" si="70"/>
        <v>#DIV/0!</v>
      </c>
      <c r="S161" s="19" t="e">
        <f t="shared" si="71"/>
        <v>#DIV/0!</v>
      </c>
      <c r="T161" s="19" t="e">
        <f t="shared" si="72"/>
        <v>#DIV/0!</v>
      </c>
      <c r="U161" s="19" t="e">
        <f t="shared" si="73"/>
        <v>#DIV/0!</v>
      </c>
      <c r="V161" s="19" t="e">
        <f t="shared" si="74"/>
        <v>#DIV/0!</v>
      </c>
      <c r="W161" s="19" t="e">
        <f t="shared" si="75"/>
        <v>#DIV/0!</v>
      </c>
      <c r="X161" s="20" t="e">
        <f t="shared" si="76"/>
        <v>#DIV/0!</v>
      </c>
      <c r="Y161" s="20" t="e">
        <f t="shared" si="77"/>
        <v>#DIV/0!</v>
      </c>
      <c r="Z161" s="19">
        <f t="shared" si="81"/>
        <v>0</v>
      </c>
      <c r="AA161" s="21">
        <f t="shared" si="82"/>
        <v>848</v>
      </c>
      <c r="AB161" s="19">
        <f t="shared" si="86"/>
        <v>-848</v>
      </c>
      <c r="AC161" s="22"/>
      <c r="AD161" s="22"/>
      <c r="AE161" s="23"/>
      <c r="AF161" s="23"/>
      <c r="AG161" s="23"/>
      <c r="AH161" s="23"/>
      <c r="AI161" s="23"/>
      <c r="AJ161" s="23"/>
      <c r="AK161" s="23"/>
      <c r="AL161" s="23"/>
      <c r="AM161" s="24"/>
    </row>
    <row r="162" spans="1:39" ht="19.5" customHeight="1">
      <c r="A162" s="742"/>
      <c r="B162" s="5">
        <f t="shared" si="79"/>
        <v>2013</v>
      </c>
      <c r="C162" s="105">
        <f>'홍성읍 과거급수현황'!B41</f>
        <v>0</v>
      </c>
      <c r="D162" s="105">
        <f>'홍성읍 과거급수현황'!C41</f>
        <v>0</v>
      </c>
      <c r="E162" s="7" t="e">
        <f t="shared" si="83"/>
        <v>#DIV/0!</v>
      </c>
      <c r="F162" s="105">
        <f>'홍성읍 과거급수현황'!F41</f>
        <v>0</v>
      </c>
      <c r="G162" s="6" t="e">
        <f t="shared" si="84"/>
        <v>#DIV/0!</v>
      </c>
      <c r="H162" s="19">
        <f t="shared" si="85"/>
        <v>0</v>
      </c>
      <c r="I162" s="19">
        <f t="shared" si="80"/>
        <v>831</v>
      </c>
      <c r="J162" s="19">
        <f>'용도별 사용수량'!D41</f>
        <v>377</v>
      </c>
      <c r="K162" s="19">
        <f>'용도별 사용수량'!E41</f>
        <v>454</v>
      </c>
      <c r="L162" s="63"/>
      <c r="M162" s="19">
        <f>'용도별 사용수량'!F41</f>
        <v>0</v>
      </c>
      <c r="N162" s="19">
        <f>'용도별 사용수량'!G41</f>
        <v>0</v>
      </c>
      <c r="O162" s="19">
        <f>'용도별 사용수량'!H41</f>
        <v>0</v>
      </c>
      <c r="P162" s="19">
        <f>'용도별 사용수량'!I41</f>
        <v>0</v>
      </c>
      <c r="Q162" s="18" t="e">
        <f t="shared" si="78"/>
        <v>#DIV/0!</v>
      </c>
      <c r="R162" s="19" t="e">
        <f t="shared" si="70"/>
        <v>#DIV/0!</v>
      </c>
      <c r="S162" s="19" t="e">
        <f t="shared" si="71"/>
        <v>#DIV/0!</v>
      </c>
      <c r="T162" s="19" t="e">
        <f t="shared" si="72"/>
        <v>#DIV/0!</v>
      </c>
      <c r="U162" s="19" t="e">
        <f t="shared" si="73"/>
        <v>#DIV/0!</v>
      </c>
      <c r="V162" s="19" t="e">
        <f t="shared" si="74"/>
        <v>#DIV/0!</v>
      </c>
      <c r="W162" s="19" t="e">
        <f t="shared" si="75"/>
        <v>#DIV/0!</v>
      </c>
      <c r="X162" s="20" t="e">
        <f t="shared" si="76"/>
        <v>#DIV/0!</v>
      </c>
      <c r="Y162" s="20" t="e">
        <f t="shared" si="77"/>
        <v>#DIV/0!</v>
      </c>
      <c r="Z162" s="19">
        <f t="shared" si="81"/>
        <v>0</v>
      </c>
      <c r="AA162" s="21">
        <f t="shared" si="82"/>
        <v>831</v>
      </c>
      <c r="AB162" s="19">
        <f t="shared" si="86"/>
        <v>-831</v>
      </c>
      <c r="AC162" s="22"/>
      <c r="AD162" s="22"/>
      <c r="AE162" s="23"/>
      <c r="AF162" s="23"/>
      <c r="AG162" s="23"/>
      <c r="AH162" s="23"/>
      <c r="AI162" s="23"/>
      <c r="AJ162" s="23"/>
      <c r="AK162" s="23"/>
      <c r="AL162" s="23"/>
      <c r="AM162" s="24"/>
    </row>
    <row r="163" spans="1:39" ht="19.5" customHeight="1">
      <c r="A163" s="742"/>
      <c r="B163" s="5">
        <f t="shared" si="79"/>
        <v>2014</v>
      </c>
      <c r="C163" s="105">
        <f>'홍성읍 과거급수현황'!B26</f>
        <v>0</v>
      </c>
      <c r="D163" s="105">
        <f>'홍성읍 과거급수현황'!C26</f>
        <v>0</v>
      </c>
      <c r="E163" s="7" t="e">
        <f t="shared" si="83"/>
        <v>#DIV/0!</v>
      </c>
      <c r="F163" s="105">
        <f>'홍성읍 과거급수현황'!F26</f>
        <v>0</v>
      </c>
      <c r="G163" s="6" t="e">
        <f t="shared" si="84"/>
        <v>#DIV/0!</v>
      </c>
      <c r="H163" s="19">
        <f t="shared" si="85"/>
        <v>0</v>
      </c>
      <c r="I163" s="19">
        <f t="shared" si="80"/>
        <v>867</v>
      </c>
      <c r="J163" s="19">
        <f>'용도별 사용수량'!D26</f>
        <v>398</v>
      </c>
      <c r="K163" s="19">
        <f>'용도별 사용수량'!E26</f>
        <v>469</v>
      </c>
      <c r="L163" s="63"/>
      <c r="M163" s="19">
        <f>'용도별 사용수량'!F26</f>
        <v>0</v>
      </c>
      <c r="N163" s="19">
        <f>'용도별 사용수량'!G26</f>
        <v>0</v>
      </c>
      <c r="O163" s="19">
        <f>'용도별 사용수량'!H26</f>
        <v>0</v>
      </c>
      <c r="P163" s="19">
        <f>'용도별 사용수량'!I26</f>
        <v>0</v>
      </c>
      <c r="Q163" s="18" t="e">
        <f t="shared" si="78"/>
        <v>#DIV/0!</v>
      </c>
      <c r="R163" s="19" t="e">
        <f t="shared" si="70"/>
        <v>#DIV/0!</v>
      </c>
      <c r="S163" s="19" t="e">
        <f t="shared" si="71"/>
        <v>#DIV/0!</v>
      </c>
      <c r="T163" s="19" t="e">
        <f t="shared" si="72"/>
        <v>#DIV/0!</v>
      </c>
      <c r="U163" s="19" t="e">
        <f t="shared" si="73"/>
        <v>#DIV/0!</v>
      </c>
      <c r="V163" s="19" t="e">
        <f t="shared" si="74"/>
        <v>#DIV/0!</v>
      </c>
      <c r="W163" s="19" t="e">
        <f t="shared" si="75"/>
        <v>#DIV/0!</v>
      </c>
      <c r="X163" s="20" t="e">
        <f t="shared" si="76"/>
        <v>#DIV/0!</v>
      </c>
      <c r="Y163" s="20" t="e">
        <f t="shared" si="77"/>
        <v>#DIV/0!</v>
      </c>
      <c r="Z163" s="19">
        <f t="shared" si="81"/>
        <v>0</v>
      </c>
      <c r="AA163" s="21">
        <f t="shared" si="82"/>
        <v>867</v>
      </c>
      <c r="AB163" s="19">
        <f t="shared" si="86"/>
        <v>-867</v>
      </c>
      <c r="AC163" s="22"/>
      <c r="AD163" s="22"/>
      <c r="AE163" s="23"/>
      <c r="AF163" s="23"/>
      <c r="AG163" s="23"/>
      <c r="AH163" s="23"/>
      <c r="AI163" s="23"/>
      <c r="AJ163" s="23"/>
      <c r="AK163" s="23"/>
      <c r="AL163" s="23"/>
      <c r="AM163" s="24"/>
    </row>
    <row r="164" spans="1:39" ht="19.5" customHeight="1">
      <c r="A164" s="743"/>
      <c r="B164" s="5">
        <f t="shared" si="79"/>
        <v>2015</v>
      </c>
      <c r="C164" s="105">
        <f>'홍성읍 과거급수현황'!B11</f>
        <v>0</v>
      </c>
      <c r="D164" s="105">
        <f>'홍성읍 과거급수현황'!C11</f>
        <v>0</v>
      </c>
      <c r="E164" s="7" t="e">
        <f t="shared" si="83"/>
        <v>#DIV/0!</v>
      </c>
      <c r="F164" s="105">
        <f>'홍성읍 과거급수현황'!F11</f>
        <v>0</v>
      </c>
      <c r="G164" s="6" t="e">
        <f t="shared" si="84"/>
        <v>#DIV/0!</v>
      </c>
      <c r="H164" s="19">
        <f t="shared" si="85"/>
        <v>0</v>
      </c>
      <c r="I164" s="19">
        <f t="shared" si="80"/>
        <v>0</v>
      </c>
      <c r="J164" s="19"/>
      <c r="K164" s="19"/>
      <c r="L164" s="63"/>
      <c r="M164" s="19"/>
      <c r="N164" s="19"/>
      <c r="O164" s="19"/>
      <c r="P164" s="19"/>
      <c r="Q164" s="18" t="e">
        <f t="shared" si="78"/>
        <v>#DIV/0!</v>
      </c>
      <c r="R164" s="19" t="e">
        <f t="shared" si="70"/>
        <v>#DIV/0!</v>
      </c>
      <c r="S164" s="19" t="e">
        <f t="shared" si="71"/>
        <v>#DIV/0!</v>
      </c>
      <c r="T164" s="19" t="e">
        <f t="shared" si="72"/>
        <v>#DIV/0!</v>
      </c>
      <c r="U164" s="19" t="e">
        <f t="shared" si="73"/>
        <v>#DIV/0!</v>
      </c>
      <c r="V164" s="19" t="e">
        <f t="shared" si="74"/>
        <v>#DIV/0!</v>
      </c>
      <c r="W164" s="19" t="e">
        <f t="shared" si="75"/>
        <v>#DIV/0!</v>
      </c>
      <c r="X164" s="20" t="e">
        <f t="shared" si="76"/>
        <v>#DIV/0!</v>
      </c>
      <c r="Y164" s="20" t="e">
        <f t="shared" si="77"/>
        <v>#DIV/0!</v>
      </c>
      <c r="Z164" s="19">
        <f t="shared" si="81"/>
        <v>0</v>
      </c>
      <c r="AA164" s="21">
        <f t="shared" si="82"/>
        <v>0</v>
      </c>
      <c r="AB164" s="19">
        <f t="shared" si="86"/>
        <v>0</v>
      </c>
      <c r="AC164" s="22"/>
      <c r="AD164" s="22"/>
      <c r="AE164" s="23"/>
      <c r="AF164" s="23"/>
      <c r="AG164" s="23"/>
      <c r="AH164" s="23"/>
      <c r="AI164" s="23"/>
      <c r="AJ164" s="23"/>
      <c r="AK164" s="23"/>
      <c r="AL164" s="23"/>
      <c r="AM164" s="24"/>
    </row>
    <row r="165" spans="1:39" ht="19.5" customHeight="1">
      <c r="A165" s="741" t="s">
        <v>86</v>
      </c>
      <c r="B165" s="5">
        <f t="shared" si="79"/>
        <v>1996</v>
      </c>
      <c r="C165" s="105">
        <f>'홍성읍 과거급수현황'!B297</f>
        <v>3870</v>
      </c>
      <c r="D165" s="105">
        <f>'홍성읍 과거급수현황'!C297</f>
        <v>0</v>
      </c>
      <c r="E165" s="7">
        <f t="shared" si="83"/>
        <v>0</v>
      </c>
      <c r="F165" s="105">
        <f>'홍성읍 과거급수현황'!F297</f>
        <v>0</v>
      </c>
      <c r="G165" s="6" t="e">
        <f t="shared" si="84"/>
        <v>#DIV/0!</v>
      </c>
      <c r="H165" s="19">
        <f t="shared" si="85"/>
        <v>0</v>
      </c>
      <c r="I165" s="19">
        <f t="shared" si="80"/>
        <v>0</v>
      </c>
      <c r="J165" s="19">
        <f>'용도별 사용수량'!D296</f>
        <v>0</v>
      </c>
      <c r="K165" s="19">
        <f>'용도별 사용수량'!E296</f>
        <v>0</v>
      </c>
      <c r="L165" s="63"/>
      <c r="M165" s="19">
        <f>'용도별 사용수량'!F296</f>
        <v>0</v>
      </c>
      <c r="N165" s="19">
        <f>'용도별 사용수량'!G296</f>
        <v>0</v>
      </c>
      <c r="O165" s="19">
        <f>'용도별 사용수량'!H296</f>
        <v>0</v>
      </c>
      <c r="P165" s="19">
        <f>'용도별 사용수량'!I296</f>
        <v>0</v>
      </c>
      <c r="Q165" s="18" t="e">
        <f t="shared" si="78"/>
        <v>#DIV/0!</v>
      </c>
      <c r="R165" s="19" t="e">
        <f t="shared" si="70"/>
        <v>#DIV/0!</v>
      </c>
      <c r="S165" s="19" t="e">
        <f t="shared" si="71"/>
        <v>#DIV/0!</v>
      </c>
      <c r="T165" s="19" t="e">
        <f t="shared" si="72"/>
        <v>#DIV/0!</v>
      </c>
      <c r="U165" s="19" t="e">
        <f t="shared" si="73"/>
        <v>#DIV/0!</v>
      </c>
      <c r="V165" s="19" t="e">
        <f t="shared" si="74"/>
        <v>#DIV/0!</v>
      </c>
      <c r="W165" s="19" t="e">
        <f t="shared" si="75"/>
        <v>#DIV/0!</v>
      </c>
      <c r="X165" s="20" t="e">
        <f t="shared" si="76"/>
        <v>#DIV/0!</v>
      </c>
      <c r="Y165" s="20" t="e">
        <f t="shared" si="77"/>
        <v>#DIV/0!</v>
      </c>
      <c r="Z165" s="19">
        <f t="shared" si="81"/>
        <v>0</v>
      </c>
      <c r="AA165" s="21">
        <f t="shared" si="82"/>
        <v>0</v>
      </c>
      <c r="AB165" s="19">
        <f t="shared" si="86"/>
        <v>0</v>
      </c>
      <c r="AC165" s="22"/>
      <c r="AD165" s="22"/>
      <c r="AE165" s="23"/>
      <c r="AF165" s="23"/>
      <c r="AG165" s="23"/>
      <c r="AH165" s="23"/>
      <c r="AI165" s="23"/>
      <c r="AJ165" s="23"/>
      <c r="AK165" s="23"/>
      <c r="AL165" s="23"/>
      <c r="AM165" s="24"/>
    </row>
    <row r="166" spans="1:39" ht="19.5" customHeight="1">
      <c r="A166" s="742"/>
      <c r="B166" s="5">
        <f t="shared" si="79"/>
        <v>1997</v>
      </c>
      <c r="C166" s="105">
        <f>'홍성읍 과거급수현황'!B282</f>
        <v>3728</v>
      </c>
      <c r="D166" s="105">
        <f>'홍성읍 과거급수현황'!C282</f>
        <v>0</v>
      </c>
      <c r="E166" s="7">
        <f t="shared" si="83"/>
        <v>0</v>
      </c>
      <c r="F166" s="105">
        <f>'홍성읍 과거급수현황'!F282</f>
        <v>0</v>
      </c>
      <c r="G166" s="6" t="e">
        <f t="shared" si="84"/>
        <v>#DIV/0!</v>
      </c>
      <c r="H166" s="19">
        <f t="shared" si="85"/>
        <v>0</v>
      </c>
      <c r="I166" s="19">
        <f t="shared" si="80"/>
        <v>0</v>
      </c>
      <c r="J166" s="19">
        <f>'용도별 사용수량'!D281</f>
        <v>0</v>
      </c>
      <c r="K166" s="19">
        <f>'용도별 사용수량'!E281</f>
        <v>0</v>
      </c>
      <c r="L166" s="63"/>
      <c r="M166" s="19">
        <f>'용도별 사용수량'!F281</f>
        <v>0</v>
      </c>
      <c r="N166" s="19">
        <f>'용도별 사용수량'!G281</f>
        <v>0</v>
      </c>
      <c r="O166" s="19">
        <f>'용도별 사용수량'!H281</f>
        <v>0</v>
      </c>
      <c r="P166" s="19">
        <f>'용도별 사용수량'!I281</f>
        <v>0</v>
      </c>
      <c r="Q166" s="18" t="e">
        <f t="shared" si="78"/>
        <v>#DIV/0!</v>
      </c>
      <c r="R166" s="19" t="e">
        <f t="shared" si="70"/>
        <v>#DIV/0!</v>
      </c>
      <c r="S166" s="19" t="e">
        <f t="shared" si="71"/>
        <v>#DIV/0!</v>
      </c>
      <c r="T166" s="19" t="e">
        <f t="shared" si="72"/>
        <v>#DIV/0!</v>
      </c>
      <c r="U166" s="19" t="e">
        <f t="shared" si="73"/>
        <v>#DIV/0!</v>
      </c>
      <c r="V166" s="19" t="e">
        <f t="shared" si="74"/>
        <v>#DIV/0!</v>
      </c>
      <c r="W166" s="19" t="e">
        <f t="shared" si="75"/>
        <v>#DIV/0!</v>
      </c>
      <c r="X166" s="20" t="e">
        <f t="shared" si="76"/>
        <v>#DIV/0!</v>
      </c>
      <c r="Y166" s="20" t="e">
        <f t="shared" si="77"/>
        <v>#DIV/0!</v>
      </c>
      <c r="Z166" s="19">
        <f t="shared" si="81"/>
        <v>0</v>
      </c>
      <c r="AA166" s="21">
        <f t="shared" si="82"/>
        <v>0</v>
      </c>
      <c r="AB166" s="19">
        <f t="shared" si="86"/>
        <v>0</v>
      </c>
      <c r="AC166" s="22"/>
      <c r="AD166" s="22"/>
      <c r="AE166" s="23"/>
      <c r="AF166" s="23"/>
      <c r="AG166" s="23"/>
      <c r="AH166" s="23"/>
      <c r="AI166" s="23"/>
      <c r="AJ166" s="23"/>
      <c r="AK166" s="23"/>
      <c r="AL166" s="23"/>
      <c r="AM166" s="24"/>
    </row>
    <row r="167" spans="1:39" ht="19.5" customHeight="1">
      <c r="A167" s="742"/>
      <c r="B167" s="5">
        <f t="shared" si="79"/>
        <v>1998</v>
      </c>
      <c r="C167" s="105">
        <f>'홍성읍 과거급수현황'!B267</f>
        <v>3617</v>
      </c>
      <c r="D167" s="105">
        <f>'홍성읍 과거급수현황'!C267</f>
        <v>0</v>
      </c>
      <c r="E167" s="7">
        <f t="shared" si="83"/>
        <v>0</v>
      </c>
      <c r="F167" s="105">
        <f>'홍성읍 과거급수현황'!F267</f>
        <v>0</v>
      </c>
      <c r="G167" s="6" t="e">
        <f t="shared" si="84"/>
        <v>#DIV/0!</v>
      </c>
      <c r="H167" s="19">
        <f t="shared" si="85"/>
        <v>0</v>
      </c>
      <c r="I167" s="19">
        <f t="shared" si="80"/>
        <v>0</v>
      </c>
      <c r="J167" s="19">
        <f>'용도별 사용수량'!D266</f>
        <v>0</v>
      </c>
      <c r="K167" s="19">
        <f>'용도별 사용수량'!E266</f>
        <v>0</v>
      </c>
      <c r="L167" s="63"/>
      <c r="M167" s="19">
        <f>'용도별 사용수량'!F266</f>
        <v>0</v>
      </c>
      <c r="N167" s="19">
        <f>'용도별 사용수량'!G266</f>
        <v>0</v>
      </c>
      <c r="O167" s="19">
        <f>'용도별 사용수량'!H266</f>
        <v>0</v>
      </c>
      <c r="P167" s="19">
        <f>'용도별 사용수량'!I266</f>
        <v>0</v>
      </c>
      <c r="Q167" s="18" t="e">
        <f t="shared" si="78"/>
        <v>#DIV/0!</v>
      </c>
      <c r="R167" s="19" t="e">
        <f t="shared" si="70"/>
        <v>#DIV/0!</v>
      </c>
      <c r="S167" s="19" t="e">
        <f t="shared" si="71"/>
        <v>#DIV/0!</v>
      </c>
      <c r="T167" s="19" t="e">
        <f t="shared" si="72"/>
        <v>#DIV/0!</v>
      </c>
      <c r="U167" s="19" t="e">
        <f t="shared" si="73"/>
        <v>#DIV/0!</v>
      </c>
      <c r="V167" s="19" t="e">
        <f t="shared" si="74"/>
        <v>#DIV/0!</v>
      </c>
      <c r="W167" s="19" t="e">
        <f t="shared" si="75"/>
        <v>#DIV/0!</v>
      </c>
      <c r="X167" s="20" t="e">
        <f t="shared" si="76"/>
        <v>#DIV/0!</v>
      </c>
      <c r="Y167" s="20" t="e">
        <f t="shared" si="77"/>
        <v>#DIV/0!</v>
      </c>
      <c r="Z167" s="19">
        <f t="shared" si="81"/>
        <v>0</v>
      </c>
      <c r="AA167" s="21">
        <f t="shared" si="82"/>
        <v>0</v>
      </c>
      <c r="AB167" s="19">
        <f t="shared" si="86"/>
        <v>0</v>
      </c>
      <c r="AC167" s="22"/>
      <c r="AD167" s="22"/>
      <c r="AE167" s="23"/>
      <c r="AF167" s="23"/>
      <c r="AG167" s="23"/>
      <c r="AH167" s="23"/>
      <c r="AI167" s="23"/>
      <c r="AJ167" s="23"/>
      <c r="AK167" s="23"/>
      <c r="AL167" s="23"/>
      <c r="AM167" s="24"/>
    </row>
    <row r="168" spans="1:39" ht="19.5" customHeight="1">
      <c r="A168" s="742"/>
      <c r="B168" s="5">
        <f t="shared" si="79"/>
        <v>1999</v>
      </c>
      <c r="C168" s="105">
        <f>'홍성읍 과거급수현황'!B252</f>
        <v>3535</v>
      </c>
      <c r="D168" s="105">
        <f>'홍성읍 과거급수현황'!C252</f>
        <v>0</v>
      </c>
      <c r="E168" s="7">
        <f t="shared" si="83"/>
        <v>0</v>
      </c>
      <c r="F168" s="105">
        <f>'홍성읍 과거급수현황'!F252</f>
        <v>0</v>
      </c>
      <c r="G168" s="6" t="e">
        <f t="shared" si="84"/>
        <v>#DIV/0!</v>
      </c>
      <c r="H168" s="19">
        <f t="shared" si="85"/>
        <v>0</v>
      </c>
      <c r="I168" s="19">
        <f t="shared" si="80"/>
        <v>0</v>
      </c>
      <c r="J168" s="19">
        <f>'용도별 사용수량'!D251</f>
        <v>0</v>
      </c>
      <c r="K168" s="19">
        <f>'용도별 사용수량'!E251</f>
        <v>0</v>
      </c>
      <c r="L168" s="63"/>
      <c r="M168" s="19">
        <f>'용도별 사용수량'!F251</f>
        <v>0</v>
      </c>
      <c r="N168" s="19">
        <f>'용도별 사용수량'!G251</f>
        <v>0</v>
      </c>
      <c r="O168" s="19">
        <f>'용도별 사용수량'!H251</f>
        <v>0</v>
      </c>
      <c r="P168" s="19">
        <f>'용도별 사용수량'!I251</f>
        <v>0</v>
      </c>
      <c r="Q168" s="18" t="e">
        <f t="shared" si="78"/>
        <v>#DIV/0!</v>
      </c>
      <c r="R168" s="19" t="e">
        <f t="shared" si="70"/>
        <v>#DIV/0!</v>
      </c>
      <c r="S168" s="19" t="e">
        <f t="shared" si="71"/>
        <v>#DIV/0!</v>
      </c>
      <c r="T168" s="19" t="e">
        <f t="shared" si="72"/>
        <v>#DIV/0!</v>
      </c>
      <c r="U168" s="19" t="e">
        <f t="shared" si="73"/>
        <v>#DIV/0!</v>
      </c>
      <c r="V168" s="19" t="e">
        <f t="shared" si="74"/>
        <v>#DIV/0!</v>
      </c>
      <c r="W168" s="19" t="e">
        <f t="shared" si="75"/>
        <v>#DIV/0!</v>
      </c>
      <c r="X168" s="20" t="e">
        <f t="shared" si="76"/>
        <v>#DIV/0!</v>
      </c>
      <c r="Y168" s="20" t="e">
        <f t="shared" si="77"/>
        <v>#DIV/0!</v>
      </c>
      <c r="Z168" s="19">
        <f t="shared" si="81"/>
        <v>0</v>
      </c>
      <c r="AA168" s="21">
        <f t="shared" si="82"/>
        <v>0</v>
      </c>
      <c r="AB168" s="19">
        <f t="shared" si="86"/>
        <v>0</v>
      </c>
      <c r="AC168" s="22"/>
      <c r="AD168" s="22"/>
      <c r="AE168" s="23"/>
      <c r="AF168" s="23"/>
      <c r="AG168" s="23"/>
      <c r="AH168" s="23"/>
      <c r="AI168" s="23"/>
      <c r="AJ168" s="23"/>
      <c r="AK168" s="23"/>
      <c r="AL168" s="23"/>
      <c r="AM168" s="24"/>
    </row>
    <row r="169" spans="1:39" ht="19.5" customHeight="1">
      <c r="A169" s="742"/>
      <c r="B169" s="5">
        <f t="shared" si="79"/>
        <v>2000</v>
      </c>
      <c r="C169" s="105">
        <f>'홍성읍 과거급수현황'!B237</f>
        <v>3370</v>
      </c>
      <c r="D169" s="105">
        <f>'홍성읍 과거급수현황'!C237</f>
        <v>400</v>
      </c>
      <c r="E169" s="7">
        <f t="shared" si="83"/>
        <v>0.11869436201780416</v>
      </c>
      <c r="F169" s="105">
        <f>'홍성읍 과거급수현황'!F237</f>
        <v>15</v>
      </c>
      <c r="G169" s="6">
        <f t="shared" si="84"/>
        <v>38</v>
      </c>
      <c r="H169" s="19">
        <f t="shared" si="85"/>
        <v>400</v>
      </c>
      <c r="I169" s="19">
        <f t="shared" si="80"/>
        <v>0</v>
      </c>
      <c r="J169" s="19">
        <f>'용도별 사용수량'!D236</f>
        <v>0</v>
      </c>
      <c r="K169" s="19">
        <f>'용도별 사용수량'!E236</f>
        <v>0</v>
      </c>
      <c r="L169" s="63"/>
      <c r="M169" s="19">
        <f>'용도별 사용수량'!F236</f>
        <v>0</v>
      </c>
      <c r="N169" s="19">
        <f>'용도별 사용수량'!G236</f>
        <v>0</v>
      </c>
      <c r="O169" s="19">
        <f>'용도별 사용수량'!H236</f>
        <v>0</v>
      </c>
      <c r="P169" s="19">
        <f>'용도별 사용수량'!I236</f>
        <v>0</v>
      </c>
      <c r="Q169" s="18">
        <f t="shared" si="78"/>
        <v>0</v>
      </c>
      <c r="R169" s="19">
        <f t="shared" si="70"/>
        <v>0</v>
      </c>
      <c r="S169" s="19">
        <f t="shared" si="71"/>
        <v>0</v>
      </c>
      <c r="T169" s="19">
        <f t="shared" si="72"/>
        <v>0</v>
      </c>
      <c r="U169" s="19">
        <f t="shared" si="73"/>
        <v>0</v>
      </c>
      <c r="V169" s="19">
        <f t="shared" si="74"/>
        <v>0</v>
      </c>
      <c r="W169" s="19">
        <f t="shared" si="75"/>
        <v>0</v>
      </c>
      <c r="X169" s="20">
        <f t="shared" si="76"/>
        <v>0</v>
      </c>
      <c r="Y169" s="20">
        <f t="shared" si="77"/>
        <v>0</v>
      </c>
      <c r="Z169" s="19">
        <f t="shared" si="81"/>
        <v>15</v>
      </c>
      <c r="AA169" s="21">
        <f t="shared" si="82"/>
        <v>0</v>
      </c>
      <c r="AB169" s="19">
        <f t="shared" si="86"/>
        <v>15</v>
      </c>
      <c r="AC169" s="22"/>
      <c r="AD169" s="22"/>
      <c r="AE169" s="23"/>
      <c r="AF169" s="23"/>
      <c r="AG169" s="23"/>
      <c r="AH169" s="23"/>
      <c r="AI169" s="23"/>
      <c r="AJ169" s="23"/>
      <c r="AK169" s="23"/>
      <c r="AL169" s="23"/>
      <c r="AM169" s="24"/>
    </row>
    <row r="170" spans="1:39" ht="19.5" customHeight="1">
      <c r="A170" s="742"/>
      <c r="B170" s="5">
        <f t="shared" si="79"/>
        <v>2001</v>
      </c>
      <c r="C170" s="105">
        <f>'홍성읍 과거급수현황'!B222</f>
        <v>3309</v>
      </c>
      <c r="D170" s="105">
        <f>'홍성읍 과거급수현황'!C222</f>
        <v>335</v>
      </c>
      <c r="E170" s="7">
        <f t="shared" si="83"/>
        <v>0.10123904502870958</v>
      </c>
      <c r="F170" s="105">
        <f>'홍성읍 과거급수현황'!F222</f>
        <v>61</v>
      </c>
      <c r="G170" s="6">
        <f t="shared" si="84"/>
        <v>182</v>
      </c>
      <c r="H170" s="19">
        <f t="shared" si="85"/>
        <v>335</v>
      </c>
      <c r="I170" s="19">
        <f t="shared" si="80"/>
        <v>35.895890410958906</v>
      </c>
      <c r="J170" s="19">
        <f>'용도별 사용수량'!D221</f>
        <v>17.293150684931508</v>
      </c>
      <c r="K170" s="19">
        <f>'용도별 사용수량'!E221</f>
        <v>15.043835616438356</v>
      </c>
      <c r="L170" s="63"/>
      <c r="M170" s="19">
        <f>'용도별 사용수량'!F221</f>
        <v>3.558904109589041</v>
      </c>
      <c r="N170" s="19">
        <f>'용도별 사용수량'!G221</f>
        <v>0</v>
      </c>
      <c r="O170" s="19">
        <f>'용도별 사용수량'!H221</f>
        <v>0</v>
      </c>
      <c r="P170" s="19">
        <f>'용도별 사용수량'!I221</f>
        <v>0</v>
      </c>
      <c r="Q170" s="18">
        <f t="shared" si="78"/>
        <v>51.621345328153751</v>
      </c>
      <c r="R170" s="19">
        <f t="shared" si="70"/>
        <v>44.90697198936823</v>
      </c>
      <c r="S170" s="19">
        <f t="shared" si="71"/>
        <v>0</v>
      </c>
      <c r="T170" s="19">
        <f t="shared" si="72"/>
        <v>10.623594356982212</v>
      </c>
      <c r="U170" s="19">
        <f t="shared" si="73"/>
        <v>0</v>
      </c>
      <c r="V170" s="19">
        <f t="shared" si="74"/>
        <v>0</v>
      </c>
      <c r="W170" s="19">
        <f t="shared" si="75"/>
        <v>0</v>
      </c>
      <c r="X170" s="20">
        <f t="shared" si="76"/>
        <v>55.53056634635044</v>
      </c>
      <c r="Y170" s="20">
        <f t="shared" si="77"/>
        <v>107.15191167450419</v>
      </c>
      <c r="Z170" s="19">
        <f t="shared" si="81"/>
        <v>61</v>
      </c>
      <c r="AA170" s="21">
        <f t="shared" si="82"/>
        <v>35.895890410958906</v>
      </c>
      <c r="AB170" s="19">
        <f t="shared" si="86"/>
        <v>25.104109589041094</v>
      </c>
      <c r="AC170" s="22"/>
      <c r="AD170" s="22"/>
      <c r="AE170" s="23"/>
      <c r="AF170" s="23"/>
      <c r="AG170" s="23"/>
      <c r="AH170" s="23"/>
      <c r="AI170" s="23"/>
      <c r="AJ170" s="23"/>
      <c r="AK170" s="23"/>
      <c r="AL170" s="23"/>
      <c r="AM170" s="24"/>
    </row>
    <row r="171" spans="1:39" ht="19.5" customHeight="1">
      <c r="A171" s="742"/>
      <c r="B171" s="5">
        <f t="shared" si="79"/>
        <v>2002</v>
      </c>
      <c r="C171" s="105">
        <f>'홍성읍 과거급수현황'!B207</f>
        <v>3215</v>
      </c>
      <c r="D171" s="105">
        <f>'홍성읍 과거급수현황'!C207</f>
        <v>372</v>
      </c>
      <c r="E171" s="7">
        <f t="shared" si="83"/>
        <v>0.11570762052877138</v>
      </c>
      <c r="F171" s="105">
        <f>'홍성읍 과거급수현황'!F207</f>
        <v>63</v>
      </c>
      <c r="G171" s="6">
        <f t="shared" si="84"/>
        <v>169</v>
      </c>
      <c r="H171" s="19">
        <f t="shared" si="85"/>
        <v>372</v>
      </c>
      <c r="I171" s="19">
        <f t="shared" si="80"/>
        <v>30.901369863013695</v>
      </c>
      <c r="J171" s="19">
        <f>'용도별 사용수량'!D206</f>
        <v>20.731506849315068</v>
      </c>
      <c r="K171" s="19">
        <f>'용도별 사용수량'!E206</f>
        <v>4.0684931506849313</v>
      </c>
      <c r="L171" s="63"/>
      <c r="M171" s="19">
        <f>'용도별 사용수량'!F206</f>
        <v>6.1013698630136988</v>
      </c>
      <c r="N171" s="19">
        <f>'용도별 사용수량'!G206</f>
        <v>0</v>
      </c>
      <c r="O171" s="19">
        <f>'용도별 사용수량'!H206</f>
        <v>0</v>
      </c>
      <c r="P171" s="19">
        <f>'용도별 사용수량'!I206</f>
        <v>0</v>
      </c>
      <c r="Q171" s="18">
        <f t="shared" si="78"/>
        <v>55.729857121814696</v>
      </c>
      <c r="R171" s="19">
        <f t="shared" si="70"/>
        <v>10.936809544851966</v>
      </c>
      <c r="S171" s="19">
        <f t="shared" si="71"/>
        <v>0</v>
      </c>
      <c r="T171" s="19">
        <f t="shared" si="72"/>
        <v>16.401531889821772</v>
      </c>
      <c r="U171" s="19">
        <f t="shared" si="73"/>
        <v>0</v>
      </c>
      <c r="V171" s="19">
        <f t="shared" si="74"/>
        <v>0</v>
      </c>
      <c r="W171" s="19">
        <f t="shared" si="75"/>
        <v>0</v>
      </c>
      <c r="X171" s="20">
        <f t="shared" si="76"/>
        <v>27.338341434673737</v>
      </c>
      <c r="Y171" s="20">
        <f t="shared" si="77"/>
        <v>83.068198556488426</v>
      </c>
      <c r="Z171" s="19">
        <f t="shared" si="81"/>
        <v>63</v>
      </c>
      <c r="AA171" s="21">
        <f t="shared" si="82"/>
        <v>30.901369863013695</v>
      </c>
      <c r="AB171" s="19">
        <f t="shared" si="86"/>
        <v>32.098630136986301</v>
      </c>
      <c r="AC171" s="22"/>
      <c r="AD171" s="22"/>
      <c r="AE171" s="23"/>
      <c r="AF171" s="23"/>
      <c r="AG171" s="23"/>
      <c r="AH171" s="23"/>
      <c r="AI171" s="23"/>
      <c r="AJ171" s="23"/>
      <c r="AK171" s="23"/>
      <c r="AL171" s="23"/>
      <c r="AM171" s="24"/>
    </row>
    <row r="172" spans="1:39" ht="19.5" customHeight="1">
      <c r="A172" s="742"/>
      <c r="B172" s="5">
        <f t="shared" si="79"/>
        <v>2003</v>
      </c>
      <c r="C172" s="105">
        <f>'홍성읍 과거급수현황'!B192</f>
        <v>3082</v>
      </c>
      <c r="D172" s="105">
        <f>'홍성읍 과거급수현황'!C192</f>
        <v>372</v>
      </c>
      <c r="E172" s="7">
        <f t="shared" si="83"/>
        <v>0.12070084360804673</v>
      </c>
      <c r="F172" s="105">
        <f>'홍성읍 과거급수현황'!F192</f>
        <v>120</v>
      </c>
      <c r="G172" s="6">
        <f t="shared" si="84"/>
        <v>323</v>
      </c>
      <c r="H172" s="19">
        <f t="shared" si="85"/>
        <v>372</v>
      </c>
      <c r="I172" s="19">
        <f t="shared" si="80"/>
        <v>43.569863013698637</v>
      </c>
      <c r="J172" s="19">
        <f>'용도별 사용수량'!D191</f>
        <v>26.616438356164384</v>
      </c>
      <c r="K172" s="19">
        <f>'용도별 사용수량'!E191</f>
        <v>8.2739726027397253</v>
      </c>
      <c r="L172" s="63"/>
      <c r="M172" s="19">
        <f>'용도별 사용수량'!F191</f>
        <v>8.6794520547945204</v>
      </c>
      <c r="N172" s="19">
        <f>'용도별 사용수량'!G191</f>
        <v>0</v>
      </c>
      <c r="O172" s="19">
        <f>'용도별 사용수량'!H191</f>
        <v>0</v>
      </c>
      <c r="P172" s="19">
        <f>'용도별 사용수량'!I191</f>
        <v>0</v>
      </c>
      <c r="Q172" s="18">
        <f t="shared" si="78"/>
        <v>71.549565473560179</v>
      </c>
      <c r="R172" s="19">
        <f t="shared" si="70"/>
        <v>22.241861835321842</v>
      </c>
      <c r="S172" s="19">
        <f t="shared" si="71"/>
        <v>0</v>
      </c>
      <c r="T172" s="19">
        <f t="shared" si="72"/>
        <v>23.331860362350859</v>
      </c>
      <c r="U172" s="19">
        <f t="shared" si="73"/>
        <v>0</v>
      </c>
      <c r="V172" s="19">
        <f t="shared" si="74"/>
        <v>0</v>
      </c>
      <c r="W172" s="19">
        <f t="shared" si="75"/>
        <v>0</v>
      </c>
      <c r="X172" s="20">
        <f t="shared" si="76"/>
        <v>45.573722197672701</v>
      </c>
      <c r="Y172" s="20">
        <f t="shared" si="77"/>
        <v>117.12328767123287</v>
      </c>
      <c r="Z172" s="19">
        <f t="shared" si="81"/>
        <v>120</v>
      </c>
      <c r="AA172" s="21">
        <f t="shared" si="82"/>
        <v>43.569863013698637</v>
      </c>
      <c r="AB172" s="19">
        <f t="shared" si="86"/>
        <v>76.430136986301363</v>
      </c>
      <c r="AC172" s="22">
        <f t="shared" ref="AC172:AC204" si="87">AA172/Z172</f>
        <v>0.36308219178082196</v>
      </c>
      <c r="AD172" s="22">
        <f t="shared" ref="AD172:AD204" si="88">AB172/Z172</f>
        <v>0.63691780821917798</v>
      </c>
      <c r="AE172" s="23">
        <f t="shared" ref="AE172:AE184" si="89">J172/$I172</f>
        <v>0.61089102685027974</v>
      </c>
      <c r="AF172" s="23">
        <f t="shared" ref="AF172:AF184" si="90">(K172+M172)/$I172</f>
        <v>0.38910897314972009</v>
      </c>
      <c r="AG172" s="23">
        <f t="shared" ref="AG172:AG184" si="91">(N172+O172)/$I172</f>
        <v>0</v>
      </c>
      <c r="AH172" s="23">
        <f t="shared" ref="AH172:AH184" si="92">(P172)/$I172</f>
        <v>0</v>
      </c>
      <c r="AI172" s="23" t="e">
        <f>(#REF!)/$I172</f>
        <v>#REF!</v>
      </c>
      <c r="AJ172" s="23" t="e">
        <f>(#REF!)/$I172</f>
        <v>#REF!</v>
      </c>
      <c r="AK172" s="23" t="e">
        <f>(#REF!)/$I172</f>
        <v>#REF!</v>
      </c>
      <c r="AL172" s="23" t="e">
        <f>(#REF!)/$I172</f>
        <v>#REF!</v>
      </c>
      <c r="AM172" s="24" t="e">
        <f t="shared" ref="AM172:AM204" si="93">SUM(AE172:AL172)</f>
        <v>#REF!</v>
      </c>
    </row>
    <row r="173" spans="1:39" ht="19.5" customHeight="1">
      <c r="A173" s="742"/>
      <c r="B173" s="5">
        <f t="shared" si="79"/>
        <v>2004</v>
      </c>
      <c r="C173" s="105">
        <f>'홍성읍 과거급수현황'!B177</f>
        <v>3023</v>
      </c>
      <c r="D173" s="105">
        <f>'홍성읍 과거급수현황'!C177</f>
        <v>488</v>
      </c>
      <c r="E173" s="7">
        <f t="shared" si="83"/>
        <v>0.16142904399603045</v>
      </c>
      <c r="F173" s="105">
        <f>'홍성읍 과거급수현황'!F177</f>
        <v>76</v>
      </c>
      <c r="G173" s="6">
        <f t="shared" si="84"/>
        <v>156</v>
      </c>
      <c r="H173" s="19">
        <f t="shared" si="85"/>
        <v>488</v>
      </c>
      <c r="I173" s="19">
        <f t="shared" si="80"/>
        <v>57.394520547945206</v>
      </c>
      <c r="J173" s="19">
        <f>'용도별 사용수량'!D177</f>
        <v>33.035616438356165</v>
      </c>
      <c r="K173" s="19">
        <f>'용도별 사용수량'!E177</f>
        <v>15.824657534246576</v>
      </c>
      <c r="L173" s="63"/>
      <c r="M173" s="19">
        <f>'용도별 사용수량'!F177</f>
        <v>8.5342465753424666</v>
      </c>
      <c r="N173" s="19">
        <f>'용도별 사용수량'!G177</f>
        <v>0</v>
      </c>
      <c r="O173" s="19">
        <f>'용도별 사용수량'!H177</f>
        <v>0</v>
      </c>
      <c r="P173" s="19">
        <f>'용도별 사용수량'!I177</f>
        <v>0</v>
      </c>
      <c r="Q173" s="18">
        <f t="shared" si="78"/>
        <v>67.69593532450034</v>
      </c>
      <c r="R173" s="19">
        <f t="shared" si="70"/>
        <v>32.427576914439705</v>
      </c>
      <c r="S173" s="19">
        <f t="shared" si="71"/>
        <v>0</v>
      </c>
      <c r="T173" s="19">
        <f t="shared" si="72"/>
        <v>17.48821019537391</v>
      </c>
      <c r="U173" s="19">
        <f t="shared" si="73"/>
        <v>0</v>
      </c>
      <c r="V173" s="19">
        <f t="shared" si="74"/>
        <v>0</v>
      </c>
      <c r="W173" s="19">
        <f t="shared" si="75"/>
        <v>0</v>
      </c>
      <c r="X173" s="20">
        <f t="shared" si="76"/>
        <v>49.915787109813614</v>
      </c>
      <c r="Y173" s="20">
        <f t="shared" si="77"/>
        <v>117.61172243431395</v>
      </c>
      <c r="Z173" s="19">
        <f t="shared" si="81"/>
        <v>76</v>
      </c>
      <c r="AA173" s="21">
        <f t="shared" si="82"/>
        <v>57.394520547945206</v>
      </c>
      <c r="AB173" s="19">
        <f t="shared" si="86"/>
        <v>18.605479452054794</v>
      </c>
      <c r="AC173" s="22">
        <f t="shared" si="87"/>
        <v>0.75519105984138424</v>
      </c>
      <c r="AD173" s="22">
        <f t="shared" si="88"/>
        <v>0.24480894015861571</v>
      </c>
      <c r="AE173" s="23">
        <f t="shared" si="89"/>
        <v>0.57558833357200823</v>
      </c>
      <c r="AF173" s="23">
        <f t="shared" si="90"/>
        <v>0.42441166642799177</v>
      </c>
      <c r="AG173" s="23">
        <f t="shared" si="91"/>
        <v>0</v>
      </c>
      <c r="AH173" s="23">
        <f t="shared" si="92"/>
        <v>0</v>
      </c>
      <c r="AI173" s="23" t="e">
        <f>(#REF!)/$I173</f>
        <v>#REF!</v>
      </c>
      <c r="AJ173" s="23" t="e">
        <f>(#REF!)/$I173</f>
        <v>#REF!</v>
      </c>
      <c r="AK173" s="23" t="e">
        <f>(#REF!)/$I173</f>
        <v>#REF!</v>
      </c>
      <c r="AL173" s="23" t="e">
        <f>(#REF!)/$I173</f>
        <v>#REF!</v>
      </c>
      <c r="AM173" s="24" t="e">
        <f t="shared" si="93"/>
        <v>#REF!</v>
      </c>
    </row>
    <row r="174" spans="1:39" ht="19.5" customHeight="1">
      <c r="A174" s="742"/>
      <c r="B174" s="5">
        <f t="shared" si="79"/>
        <v>2005</v>
      </c>
      <c r="C174" s="105">
        <f>'홍성읍 과거급수현황'!B162</f>
        <v>3071</v>
      </c>
      <c r="D174" s="105">
        <f>'홍성읍 과거급수현황'!C162</f>
        <v>532</v>
      </c>
      <c r="E174" s="7">
        <f t="shared" si="83"/>
        <v>0.17323347443829371</v>
      </c>
      <c r="F174" s="105">
        <f>'홍성읍 과거급수현황'!F162</f>
        <v>136</v>
      </c>
      <c r="G174" s="6">
        <f t="shared" si="84"/>
        <v>256</v>
      </c>
      <c r="H174" s="19">
        <f t="shared" si="85"/>
        <v>532</v>
      </c>
      <c r="I174" s="19">
        <f t="shared" si="80"/>
        <v>3.2684931506849315</v>
      </c>
      <c r="J174" s="19">
        <f>'용도별 사용수량'!D162</f>
        <v>3.2684931506849315</v>
      </c>
      <c r="K174" s="19">
        <f>'용도별 사용수량'!E162</f>
        <v>0</v>
      </c>
      <c r="L174" s="63"/>
      <c r="M174" s="19">
        <f>'용도별 사용수량'!F162</f>
        <v>0</v>
      </c>
      <c r="N174" s="19">
        <f>'용도별 사용수량'!G162</f>
        <v>0</v>
      </c>
      <c r="O174" s="19">
        <f>'용도별 사용수량'!H162</f>
        <v>0</v>
      </c>
      <c r="P174" s="19">
        <f>'용도별 사용수량'!I162</f>
        <v>0</v>
      </c>
      <c r="Q174" s="18">
        <f t="shared" si="78"/>
        <v>6.1437841178288188</v>
      </c>
      <c r="R174" s="19">
        <f t="shared" si="70"/>
        <v>0</v>
      </c>
      <c r="S174" s="19">
        <f t="shared" si="71"/>
        <v>0</v>
      </c>
      <c r="T174" s="19">
        <f t="shared" si="72"/>
        <v>0</v>
      </c>
      <c r="U174" s="19">
        <f t="shared" si="73"/>
        <v>0</v>
      </c>
      <c r="V174" s="19">
        <f t="shared" si="74"/>
        <v>0</v>
      </c>
      <c r="W174" s="19">
        <f t="shared" si="75"/>
        <v>0</v>
      </c>
      <c r="X174" s="20">
        <f t="shared" si="76"/>
        <v>0</v>
      </c>
      <c r="Y174" s="20">
        <f t="shared" si="77"/>
        <v>6.1437841178288188</v>
      </c>
      <c r="Z174" s="19">
        <f t="shared" si="81"/>
        <v>136</v>
      </c>
      <c r="AA174" s="21">
        <f t="shared" si="82"/>
        <v>3.2684931506849315</v>
      </c>
      <c r="AB174" s="19">
        <f t="shared" si="86"/>
        <v>132.73150684931508</v>
      </c>
      <c r="AC174" s="22">
        <f t="shared" si="87"/>
        <v>2.4033037872683322E-2</v>
      </c>
      <c r="AD174" s="22">
        <f t="shared" si="88"/>
        <v>0.97596696212731682</v>
      </c>
      <c r="AE174" s="23">
        <f t="shared" si="89"/>
        <v>1</v>
      </c>
      <c r="AF174" s="23">
        <f t="shared" si="90"/>
        <v>0</v>
      </c>
      <c r="AG174" s="23">
        <f t="shared" si="91"/>
        <v>0</v>
      </c>
      <c r="AH174" s="23">
        <f t="shared" si="92"/>
        <v>0</v>
      </c>
      <c r="AI174" s="23" t="e">
        <f>(#REF!)/$I174</f>
        <v>#REF!</v>
      </c>
      <c r="AJ174" s="23" t="e">
        <f>(#REF!)/$I174</f>
        <v>#REF!</v>
      </c>
      <c r="AK174" s="23" t="e">
        <f>(#REF!)/$I174</f>
        <v>#REF!</v>
      </c>
      <c r="AL174" s="23" t="e">
        <f>(#REF!)/$I174</f>
        <v>#REF!</v>
      </c>
      <c r="AM174" s="24" t="e">
        <f t="shared" si="93"/>
        <v>#REF!</v>
      </c>
    </row>
    <row r="175" spans="1:39" ht="19.5" customHeight="1">
      <c r="A175" s="742"/>
      <c r="B175" s="5">
        <f t="shared" si="79"/>
        <v>2006</v>
      </c>
      <c r="C175" s="105">
        <f>'홍성읍 과거급수현황'!B147</f>
        <v>2861</v>
      </c>
      <c r="D175" s="105">
        <f>'홍성읍 과거급수현황'!C147</f>
        <v>640</v>
      </c>
      <c r="E175" s="7">
        <f t="shared" si="83"/>
        <v>0.22369800768961901</v>
      </c>
      <c r="F175" s="105">
        <f>'홍성읍 과거급수현황'!F147</f>
        <v>439</v>
      </c>
      <c r="G175" s="6">
        <f t="shared" si="84"/>
        <v>686</v>
      </c>
      <c r="H175" s="19">
        <f t="shared" si="85"/>
        <v>640</v>
      </c>
      <c r="I175" s="19">
        <f t="shared" si="80"/>
        <v>120.54794520547944</v>
      </c>
      <c r="J175" s="19">
        <f>'용도별 사용수량'!D147</f>
        <v>54.794520547945204</v>
      </c>
      <c r="K175" s="19">
        <f>'용도별 사용수량'!E147</f>
        <v>27.397260273972602</v>
      </c>
      <c r="L175" s="63"/>
      <c r="M175" s="19">
        <f>'용도별 사용수량'!F147</f>
        <v>38.356164383561641</v>
      </c>
      <c r="N175" s="19">
        <f>'용도별 사용수량'!G147</f>
        <v>0</v>
      </c>
      <c r="O175" s="19">
        <f>'용도별 사용수량'!H147</f>
        <v>0</v>
      </c>
      <c r="P175" s="19">
        <f>'용도별 사용수량'!I147</f>
        <v>0</v>
      </c>
      <c r="Q175" s="18">
        <f t="shared" si="78"/>
        <v>85.61643835616438</v>
      </c>
      <c r="R175" s="19">
        <f t="shared" si="70"/>
        <v>42.80821917808219</v>
      </c>
      <c r="S175" s="19">
        <f t="shared" si="71"/>
        <v>0</v>
      </c>
      <c r="T175" s="19">
        <f t="shared" si="72"/>
        <v>59.931506849315063</v>
      </c>
      <c r="U175" s="19">
        <f t="shared" si="73"/>
        <v>0</v>
      </c>
      <c r="V175" s="19">
        <f t="shared" si="74"/>
        <v>0</v>
      </c>
      <c r="W175" s="19">
        <f t="shared" si="75"/>
        <v>0</v>
      </c>
      <c r="X175" s="20">
        <f t="shared" si="76"/>
        <v>102.73972602739725</v>
      </c>
      <c r="Y175" s="20">
        <f t="shared" si="77"/>
        <v>188.35616438356163</v>
      </c>
      <c r="Z175" s="19">
        <f t="shared" si="81"/>
        <v>439</v>
      </c>
      <c r="AA175" s="21">
        <f t="shared" si="82"/>
        <v>120.54794520547944</v>
      </c>
      <c r="AB175" s="19">
        <f t="shared" si="86"/>
        <v>318.45205479452056</v>
      </c>
      <c r="AC175" s="22">
        <f t="shared" si="87"/>
        <v>0.27459668611726523</v>
      </c>
      <c r="AD175" s="22">
        <f t="shared" si="88"/>
        <v>0.72540331388273482</v>
      </c>
      <c r="AE175" s="23">
        <f t="shared" si="89"/>
        <v>0.45454545454545459</v>
      </c>
      <c r="AF175" s="23">
        <f t="shared" si="90"/>
        <v>0.54545454545454541</v>
      </c>
      <c r="AG175" s="23">
        <f t="shared" si="91"/>
        <v>0</v>
      </c>
      <c r="AH175" s="23">
        <f t="shared" si="92"/>
        <v>0</v>
      </c>
      <c r="AI175" s="23" t="e">
        <f>(#REF!)/$I175</f>
        <v>#REF!</v>
      </c>
      <c r="AJ175" s="23" t="e">
        <f>(#REF!)/$I175</f>
        <v>#REF!</v>
      </c>
      <c r="AK175" s="23" t="e">
        <f>(#REF!)/$I175</f>
        <v>#REF!</v>
      </c>
      <c r="AL175" s="23" t="e">
        <f>(#REF!)/$I175</f>
        <v>#REF!</v>
      </c>
      <c r="AM175" s="24" t="e">
        <f t="shared" si="93"/>
        <v>#REF!</v>
      </c>
    </row>
    <row r="176" spans="1:39" ht="19.5" customHeight="1">
      <c r="A176" s="742"/>
      <c r="B176" s="5">
        <f t="shared" si="79"/>
        <v>2007</v>
      </c>
      <c r="C176" s="105">
        <f>'홍성읍 과거급수현황'!B132</f>
        <v>2784</v>
      </c>
      <c r="D176" s="105">
        <f>'홍성읍 과거급수현황'!C132</f>
        <v>658</v>
      </c>
      <c r="E176" s="7">
        <f t="shared" si="83"/>
        <v>0.23635057471264367</v>
      </c>
      <c r="F176" s="105">
        <f>'홍성읍 과거급수현황'!F132</f>
        <v>165</v>
      </c>
      <c r="G176" s="6">
        <f t="shared" si="84"/>
        <v>251</v>
      </c>
      <c r="H176" s="19">
        <f t="shared" si="85"/>
        <v>658</v>
      </c>
      <c r="I176" s="19">
        <f t="shared" si="80"/>
        <v>164</v>
      </c>
      <c r="J176" s="19">
        <f>'용도별 사용수량'!D132</f>
        <v>79</v>
      </c>
      <c r="K176" s="19">
        <f>'용도별 사용수량'!E132</f>
        <v>36</v>
      </c>
      <c r="L176" s="63"/>
      <c r="M176" s="19">
        <f>'용도별 사용수량'!F132</f>
        <v>49</v>
      </c>
      <c r="N176" s="19">
        <f>'용도별 사용수량'!G132</f>
        <v>0</v>
      </c>
      <c r="O176" s="19">
        <f>'용도별 사용수량'!H132</f>
        <v>0</v>
      </c>
      <c r="P176" s="19">
        <f>'용도별 사용수량'!I132</f>
        <v>0</v>
      </c>
      <c r="Q176" s="18">
        <f t="shared" si="78"/>
        <v>120.06079027355624</v>
      </c>
      <c r="R176" s="19">
        <f t="shared" si="70"/>
        <v>54.711246200607903</v>
      </c>
      <c r="S176" s="19">
        <f t="shared" si="71"/>
        <v>0</v>
      </c>
      <c r="T176" s="19">
        <f t="shared" si="72"/>
        <v>74.468085106382972</v>
      </c>
      <c r="U176" s="19">
        <f t="shared" si="73"/>
        <v>0</v>
      </c>
      <c r="V176" s="19">
        <f t="shared" si="74"/>
        <v>0</v>
      </c>
      <c r="W176" s="19">
        <f t="shared" si="75"/>
        <v>0</v>
      </c>
      <c r="X176" s="20">
        <f t="shared" si="76"/>
        <v>129.17933130699089</v>
      </c>
      <c r="Y176" s="20">
        <f t="shared" si="77"/>
        <v>249.24012158054711</v>
      </c>
      <c r="Z176" s="19">
        <f t="shared" si="81"/>
        <v>165</v>
      </c>
      <c r="AA176" s="21">
        <f t="shared" si="82"/>
        <v>164</v>
      </c>
      <c r="AB176" s="19">
        <f t="shared" si="86"/>
        <v>1</v>
      </c>
      <c r="AC176" s="22">
        <f t="shared" si="87"/>
        <v>0.9939393939393939</v>
      </c>
      <c r="AD176" s="22">
        <f t="shared" si="88"/>
        <v>6.0606060606060606E-3</v>
      </c>
      <c r="AE176" s="23">
        <f t="shared" si="89"/>
        <v>0.48170731707317072</v>
      </c>
      <c r="AF176" s="23">
        <f t="shared" si="90"/>
        <v>0.51829268292682928</v>
      </c>
      <c r="AG176" s="23">
        <f t="shared" si="91"/>
        <v>0</v>
      </c>
      <c r="AH176" s="23">
        <f t="shared" si="92"/>
        <v>0</v>
      </c>
      <c r="AI176" s="23" t="e">
        <f>(#REF!)/$I176</f>
        <v>#REF!</v>
      </c>
      <c r="AJ176" s="23" t="e">
        <f>(#REF!)/$I176</f>
        <v>#REF!</v>
      </c>
      <c r="AK176" s="23" t="e">
        <f>(#REF!)/$I176</f>
        <v>#REF!</v>
      </c>
      <c r="AL176" s="23" t="e">
        <f>(#REF!)/$I176</f>
        <v>#REF!</v>
      </c>
      <c r="AM176" s="24" t="e">
        <f t="shared" si="93"/>
        <v>#REF!</v>
      </c>
    </row>
    <row r="177" spans="1:39" ht="19.5" customHeight="1">
      <c r="A177" s="742"/>
      <c r="B177" s="5">
        <f t="shared" si="79"/>
        <v>2008</v>
      </c>
      <c r="C177" s="105">
        <f>'홍성읍 과거급수현황'!B117</f>
        <v>0</v>
      </c>
      <c r="D177" s="105">
        <f>'홍성읍 과거급수현황'!C117</f>
        <v>0</v>
      </c>
      <c r="E177" s="7" t="e">
        <f t="shared" si="83"/>
        <v>#DIV/0!</v>
      </c>
      <c r="F177" s="105">
        <f>'홍성읍 과거급수현황'!F117</f>
        <v>0</v>
      </c>
      <c r="G177" s="6" t="e">
        <f t="shared" si="84"/>
        <v>#DIV/0!</v>
      </c>
      <c r="H177" s="19">
        <f t="shared" si="85"/>
        <v>0</v>
      </c>
      <c r="I177" s="19">
        <f t="shared" si="80"/>
        <v>249</v>
      </c>
      <c r="J177" s="19">
        <f>'용도별 사용수량'!D117</f>
        <v>104</v>
      </c>
      <c r="K177" s="19">
        <f>'용도별 사용수량'!E117</f>
        <v>3</v>
      </c>
      <c r="L177" s="63"/>
      <c r="M177" s="19">
        <f>'용도별 사용수량'!F117</f>
        <v>142</v>
      </c>
      <c r="N177" s="19">
        <f>'용도별 사용수량'!G117</f>
        <v>0</v>
      </c>
      <c r="O177" s="19">
        <f>'용도별 사용수량'!H117</f>
        <v>0</v>
      </c>
      <c r="P177" s="19">
        <f>'용도별 사용수량'!I117</f>
        <v>0</v>
      </c>
      <c r="Q177" s="18" t="e">
        <f t="shared" si="78"/>
        <v>#DIV/0!</v>
      </c>
      <c r="R177" s="19" t="e">
        <f t="shared" si="70"/>
        <v>#DIV/0!</v>
      </c>
      <c r="S177" s="19" t="e">
        <f t="shared" si="71"/>
        <v>#DIV/0!</v>
      </c>
      <c r="T177" s="19" t="e">
        <f t="shared" si="72"/>
        <v>#DIV/0!</v>
      </c>
      <c r="U177" s="19" t="e">
        <f t="shared" si="73"/>
        <v>#DIV/0!</v>
      </c>
      <c r="V177" s="19" t="e">
        <f t="shared" si="74"/>
        <v>#DIV/0!</v>
      </c>
      <c r="W177" s="19" t="e">
        <f t="shared" si="75"/>
        <v>#DIV/0!</v>
      </c>
      <c r="X177" s="20" t="e">
        <f t="shared" si="76"/>
        <v>#DIV/0!</v>
      </c>
      <c r="Y177" s="20" t="e">
        <f t="shared" si="77"/>
        <v>#DIV/0!</v>
      </c>
      <c r="Z177" s="19">
        <f t="shared" si="81"/>
        <v>0</v>
      </c>
      <c r="AA177" s="21">
        <f t="shared" si="82"/>
        <v>249</v>
      </c>
      <c r="AB177" s="19">
        <f t="shared" si="86"/>
        <v>-249</v>
      </c>
      <c r="AC177" s="22" t="e">
        <f t="shared" si="87"/>
        <v>#DIV/0!</v>
      </c>
      <c r="AD177" s="22" t="e">
        <f t="shared" si="88"/>
        <v>#DIV/0!</v>
      </c>
      <c r="AE177" s="23">
        <f t="shared" si="89"/>
        <v>0.41767068273092367</v>
      </c>
      <c r="AF177" s="23">
        <f t="shared" si="90"/>
        <v>0.58232931726907633</v>
      </c>
      <c r="AG177" s="23">
        <f t="shared" si="91"/>
        <v>0</v>
      </c>
      <c r="AH177" s="23">
        <f t="shared" si="92"/>
        <v>0</v>
      </c>
      <c r="AI177" s="23" t="e">
        <f>(#REF!)/$I177</f>
        <v>#REF!</v>
      </c>
      <c r="AJ177" s="23" t="e">
        <f>(#REF!)/$I177</f>
        <v>#REF!</v>
      </c>
      <c r="AK177" s="23" t="e">
        <f>(#REF!)/$I177</f>
        <v>#REF!</v>
      </c>
      <c r="AL177" s="23" t="e">
        <f>(#REF!)/$I177</f>
        <v>#REF!</v>
      </c>
      <c r="AM177" s="24" t="e">
        <f t="shared" si="93"/>
        <v>#REF!</v>
      </c>
    </row>
    <row r="178" spans="1:39" ht="19.5" customHeight="1">
      <c r="A178" s="742"/>
      <c r="B178" s="5">
        <f t="shared" si="79"/>
        <v>2009</v>
      </c>
      <c r="C178" s="105">
        <f>'홍성읍 과거급수현황'!B102</f>
        <v>0</v>
      </c>
      <c r="D178" s="105">
        <f>'홍성읍 과거급수현황'!C102</f>
        <v>0</v>
      </c>
      <c r="E178" s="7" t="e">
        <f t="shared" si="83"/>
        <v>#DIV/0!</v>
      </c>
      <c r="F178" s="105">
        <f>'홍성읍 과거급수현황'!F102</f>
        <v>0</v>
      </c>
      <c r="G178" s="6" t="e">
        <f t="shared" si="84"/>
        <v>#DIV/0!</v>
      </c>
      <c r="H178" s="19">
        <f t="shared" si="85"/>
        <v>0</v>
      </c>
      <c r="I178" s="19">
        <f t="shared" si="80"/>
        <v>277</v>
      </c>
      <c r="J178" s="19">
        <f>'용도별 사용수량'!D102</f>
        <v>107</v>
      </c>
      <c r="K178" s="19">
        <f>'용도별 사용수량'!E102</f>
        <v>170</v>
      </c>
      <c r="L178" s="63"/>
      <c r="M178" s="19">
        <f>'용도별 사용수량'!F102</f>
        <v>0</v>
      </c>
      <c r="N178" s="19">
        <f>'용도별 사용수량'!G102</f>
        <v>0</v>
      </c>
      <c r="O178" s="19">
        <f>'용도별 사용수량'!H102</f>
        <v>0</v>
      </c>
      <c r="P178" s="19">
        <f>'용도별 사용수량'!I102</f>
        <v>0</v>
      </c>
      <c r="Q178" s="18" t="e">
        <f t="shared" si="78"/>
        <v>#DIV/0!</v>
      </c>
      <c r="R178" s="19" t="e">
        <f t="shared" si="70"/>
        <v>#DIV/0!</v>
      </c>
      <c r="S178" s="19" t="e">
        <f t="shared" si="71"/>
        <v>#DIV/0!</v>
      </c>
      <c r="T178" s="19" t="e">
        <f t="shared" si="72"/>
        <v>#DIV/0!</v>
      </c>
      <c r="U178" s="19" t="e">
        <f t="shared" si="73"/>
        <v>#DIV/0!</v>
      </c>
      <c r="V178" s="19" t="e">
        <f t="shared" si="74"/>
        <v>#DIV/0!</v>
      </c>
      <c r="W178" s="19" t="e">
        <f t="shared" si="75"/>
        <v>#DIV/0!</v>
      </c>
      <c r="X178" s="20" t="e">
        <f t="shared" si="76"/>
        <v>#DIV/0!</v>
      </c>
      <c r="Y178" s="20" t="e">
        <f t="shared" si="77"/>
        <v>#DIV/0!</v>
      </c>
      <c r="Z178" s="19">
        <f t="shared" si="81"/>
        <v>0</v>
      </c>
      <c r="AA178" s="21">
        <f t="shared" si="82"/>
        <v>277</v>
      </c>
      <c r="AB178" s="19">
        <f t="shared" si="86"/>
        <v>-277</v>
      </c>
      <c r="AC178" s="22" t="e">
        <f t="shared" si="87"/>
        <v>#DIV/0!</v>
      </c>
      <c r="AD178" s="22" t="e">
        <f t="shared" si="88"/>
        <v>#DIV/0!</v>
      </c>
      <c r="AE178" s="23">
        <f t="shared" si="89"/>
        <v>0.38628158844765342</v>
      </c>
      <c r="AF178" s="23">
        <f t="shared" si="90"/>
        <v>0.61371841155234652</v>
      </c>
      <c r="AG178" s="23">
        <f t="shared" si="91"/>
        <v>0</v>
      </c>
      <c r="AH178" s="23">
        <f t="shared" si="92"/>
        <v>0</v>
      </c>
      <c r="AI178" s="23" t="e">
        <f>(#REF!)/$I178</f>
        <v>#REF!</v>
      </c>
      <c r="AJ178" s="23" t="e">
        <f>(#REF!)/$I178</f>
        <v>#REF!</v>
      </c>
      <c r="AK178" s="23" t="e">
        <f>(#REF!)/$I178</f>
        <v>#REF!</v>
      </c>
      <c r="AL178" s="23" t="e">
        <f>(#REF!)/$I178</f>
        <v>#REF!</v>
      </c>
      <c r="AM178" s="24" t="e">
        <f t="shared" si="93"/>
        <v>#REF!</v>
      </c>
    </row>
    <row r="179" spans="1:39" ht="19.5" customHeight="1">
      <c r="A179" s="742"/>
      <c r="B179" s="5">
        <f t="shared" si="79"/>
        <v>2010</v>
      </c>
      <c r="C179" s="105">
        <f>'홍성읍 과거급수현황'!B87</f>
        <v>0</v>
      </c>
      <c r="D179" s="105">
        <f>'홍성읍 과거급수현황'!C87</f>
        <v>0</v>
      </c>
      <c r="E179" s="7" t="e">
        <f t="shared" si="83"/>
        <v>#DIV/0!</v>
      </c>
      <c r="F179" s="105">
        <f>'홍성읍 과거급수현황'!F87</f>
        <v>0</v>
      </c>
      <c r="G179" s="6" t="e">
        <f t="shared" si="84"/>
        <v>#DIV/0!</v>
      </c>
      <c r="H179" s="19">
        <f t="shared" si="85"/>
        <v>0</v>
      </c>
      <c r="I179" s="19">
        <f t="shared" si="80"/>
        <v>296</v>
      </c>
      <c r="J179" s="19">
        <f>'용도별 사용수량'!D87</f>
        <v>112</v>
      </c>
      <c r="K179" s="19">
        <f>'용도별 사용수량'!E87</f>
        <v>184</v>
      </c>
      <c r="L179" s="63"/>
      <c r="M179" s="19">
        <f>'용도별 사용수량'!F87</f>
        <v>0</v>
      </c>
      <c r="N179" s="19">
        <f>'용도별 사용수량'!G87</f>
        <v>0</v>
      </c>
      <c r="O179" s="19">
        <f>'용도별 사용수량'!H87</f>
        <v>0</v>
      </c>
      <c r="P179" s="19">
        <f>'용도별 사용수량'!I87</f>
        <v>0</v>
      </c>
      <c r="Q179" s="18" t="e">
        <f t="shared" si="78"/>
        <v>#DIV/0!</v>
      </c>
      <c r="R179" s="19" t="e">
        <f t="shared" si="70"/>
        <v>#DIV/0!</v>
      </c>
      <c r="S179" s="19" t="e">
        <f t="shared" si="71"/>
        <v>#DIV/0!</v>
      </c>
      <c r="T179" s="19" t="e">
        <f t="shared" si="72"/>
        <v>#DIV/0!</v>
      </c>
      <c r="U179" s="19" t="e">
        <f t="shared" si="73"/>
        <v>#DIV/0!</v>
      </c>
      <c r="V179" s="19" t="e">
        <f t="shared" si="74"/>
        <v>#DIV/0!</v>
      </c>
      <c r="W179" s="19" t="e">
        <f t="shared" si="75"/>
        <v>#DIV/0!</v>
      </c>
      <c r="X179" s="20" t="e">
        <f t="shared" si="76"/>
        <v>#DIV/0!</v>
      </c>
      <c r="Y179" s="20" t="e">
        <f t="shared" si="77"/>
        <v>#DIV/0!</v>
      </c>
      <c r="Z179" s="19">
        <f t="shared" si="81"/>
        <v>0</v>
      </c>
      <c r="AA179" s="21">
        <f t="shared" si="82"/>
        <v>296</v>
      </c>
      <c r="AB179" s="19">
        <f t="shared" si="86"/>
        <v>-296</v>
      </c>
      <c r="AC179" s="22" t="e">
        <f t="shared" si="87"/>
        <v>#DIV/0!</v>
      </c>
      <c r="AD179" s="22" t="e">
        <f t="shared" si="88"/>
        <v>#DIV/0!</v>
      </c>
      <c r="AE179" s="23">
        <f t="shared" si="89"/>
        <v>0.3783783783783784</v>
      </c>
      <c r="AF179" s="23">
        <f t="shared" si="90"/>
        <v>0.6216216216216216</v>
      </c>
      <c r="AG179" s="23">
        <f t="shared" si="91"/>
        <v>0</v>
      </c>
      <c r="AH179" s="23">
        <f t="shared" si="92"/>
        <v>0</v>
      </c>
      <c r="AI179" s="23" t="e">
        <f>(#REF!)/$I179</f>
        <v>#REF!</v>
      </c>
      <c r="AJ179" s="23" t="e">
        <f>(#REF!)/$I179</f>
        <v>#REF!</v>
      </c>
      <c r="AK179" s="23" t="e">
        <f>(#REF!)/$I179</f>
        <v>#REF!</v>
      </c>
      <c r="AL179" s="23" t="e">
        <f>(#REF!)/$I179</f>
        <v>#REF!</v>
      </c>
      <c r="AM179" s="24" t="e">
        <f t="shared" si="93"/>
        <v>#REF!</v>
      </c>
    </row>
    <row r="180" spans="1:39" ht="19.5" customHeight="1">
      <c r="A180" s="742"/>
      <c r="B180" s="5">
        <f t="shared" si="79"/>
        <v>2011</v>
      </c>
      <c r="C180" s="105">
        <f>'홍성읍 과거급수현황'!B72</f>
        <v>0</v>
      </c>
      <c r="D180" s="105">
        <f>'홍성읍 과거급수현황'!C72</f>
        <v>0</v>
      </c>
      <c r="E180" s="7" t="e">
        <f t="shared" si="83"/>
        <v>#DIV/0!</v>
      </c>
      <c r="F180" s="105">
        <f>'홍성읍 과거급수현황'!F72</f>
        <v>0</v>
      </c>
      <c r="G180" s="6" t="e">
        <f t="shared" si="84"/>
        <v>#DIV/0!</v>
      </c>
      <c r="H180" s="19">
        <f t="shared" si="85"/>
        <v>0</v>
      </c>
      <c r="I180" s="19">
        <f t="shared" si="80"/>
        <v>247</v>
      </c>
      <c r="J180" s="19">
        <f>'용도별 사용수량'!D72</f>
        <v>74</v>
      </c>
      <c r="K180" s="19">
        <f>'용도별 사용수량'!E72</f>
        <v>173</v>
      </c>
      <c r="L180" s="63"/>
      <c r="M180" s="19">
        <f>'용도별 사용수량'!F72</f>
        <v>0</v>
      </c>
      <c r="N180" s="19">
        <f>'용도별 사용수량'!G72</f>
        <v>0</v>
      </c>
      <c r="O180" s="19">
        <f>'용도별 사용수량'!H72</f>
        <v>0</v>
      </c>
      <c r="P180" s="19">
        <f>'용도별 사용수량'!I72</f>
        <v>0</v>
      </c>
      <c r="Q180" s="18" t="e">
        <f t="shared" si="78"/>
        <v>#DIV/0!</v>
      </c>
      <c r="R180" s="19" t="e">
        <f t="shared" si="70"/>
        <v>#DIV/0!</v>
      </c>
      <c r="S180" s="19" t="e">
        <f t="shared" si="71"/>
        <v>#DIV/0!</v>
      </c>
      <c r="T180" s="19" t="e">
        <f t="shared" si="72"/>
        <v>#DIV/0!</v>
      </c>
      <c r="U180" s="19" t="e">
        <f t="shared" si="73"/>
        <v>#DIV/0!</v>
      </c>
      <c r="V180" s="19" t="e">
        <f t="shared" si="74"/>
        <v>#DIV/0!</v>
      </c>
      <c r="W180" s="19" t="e">
        <f t="shared" si="75"/>
        <v>#DIV/0!</v>
      </c>
      <c r="X180" s="20" t="e">
        <f t="shared" si="76"/>
        <v>#DIV/0!</v>
      </c>
      <c r="Y180" s="20" t="e">
        <f t="shared" si="77"/>
        <v>#DIV/0!</v>
      </c>
      <c r="Z180" s="19">
        <f t="shared" si="81"/>
        <v>0</v>
      </c>
      <c r="AA180" s="21">
        <f t="shared" si="82"/>
        <v>247</v>
      </c>
      <c r="AB180" s="19">
        <f t="shared" si="86"/>
        <v>-247</v>
      </c>
      <c r="AC180" s="22" t="e">
        <f t="shared" si="87"/>
        <v>#DIV/0!</v>
      </c>
      <c r="AD180" s="22" t="e">
        <f t="shared" si="88"/>
        <v>#DIV/0!</v>
      </c>
      <c r="AE180" s="23">
        <f t="shared" si="89"/>
        <v>0.29959514170040485</v>
      </c>
      <c r="AF180" s="23">
        <f t="shared" si="90"/>
        <v>0.70040485829959509</v>
      </c>
      <c r="AG180" s="23">
        <f t="shared" si="91"/>
        <v>0</v>
      </c>
      <c r="AH180" s="23">
        <f t="shared" si="92"/>
        <v>0</v>
      </c>
      <c r="AI180" s="23" t="e">
        <f>(#REF!)/$I180</f>
        <v>#REF!</v>
      </c>
      <c r="AJ180" s="23" t="e">
        <f>(#REF!)/$I180</f>
        <v>#REF!</v>
      </c>
      <c r="AK180" s="23" t="e">
        <f>(#REF!)/$I180</f>
        <v>#REF!</v>
      </c>
      <c r="AL180" s="23" t="e">
        <f>(#REF!)/$I180</f>
        <v>#REF!</v>
      </c>
      <c r="AM180" s="24" t="e">
        <f t="shared" si="93"/>
        <v>#REF!</v>
      </c>
    </row>
    <row r="181" spans="1:39" ht="19.5" customHeight="1">
      <c r="A181" s="742"/>
      <c r="B181" s="5">
        <f t="shared" si="79"/>
        <v>2012</v>
      </c>
      <c r="C181" s="105">
        <f>'홍성읍 과거급수현황'!B57</f>
        <v>0</v>
      </c>
      <c r="D181" s="105">
        <f>'홍성읍 과거급수현황'!C57</f>
        <v>0</v>
      </c>
      <c r="E181" s="7" t="e">
        <f t="shared" si="83"/>
        <v>#DIV/0!</v>
      </c>
      <c r="F181" s="105">
        <f>'홍성읍 과거급수현황'!F57</f>
        <v>0</v>
      </c>
      <c r="G181" s="6" t="e">
        <f t="shared" si="84"/>
        <v>#DIV/0!</v>
      </c>
      <c r="H181" s="19">
        <f t="shared" si="85"/>
        <v>0</v>
      </c>
      <c r="I181" s="19">
        <f t="shared" si="80"/>
        <v>584</v>
      </c>
      <c r="J181" s="19">
        <f>'용도별 사용수량'!D57</f>
        <v>186</v>
      </c>
      <c r="K181" s="19">
        <f>'용도별 사용수량'!E57</f>
        <v>398</v>
      </c>
      <c r="L181" s="63"/>
      <c r="M181" s="19">
        <f>'용도별 사용수량'!F57</f>
        <v>0</v>
      </c>
      <c r="N181" s="19">
        <f>'용도별 사용수량'!G57</f>
        <v>0</v>
      </c>
      <c r="O181" s="19">
        <f>'용도별 사용수량'!H57</f>
        <v>0</v>
      </c>
      <c r="P181" s="19">
        <f>'용도별 사용수량'!I57</f>
        <v>0</v>
      </c>
      <c r="Q181" s="18" t="e">
        <f t="shared" si="78"/>
        <v>#DIV/0!</v>
      </c>
      <c r="R181" s="19" t="e">
        <f t="shared" si="70"/>
        <v>#DIV/0!</v>
      </c>
      <c r="S181" s="19" t="e">
        <f t="shared" si="71"/>
        <v>#DIV/0!</v>
      </c>
      <c r="T181" s="19" t="e">
        <f t="shared" si="72"/>
        <v>#DIV/0!</v>
      </c>
      <c r="U181" s="19" t="e">
        <f t="shared" si="73"/>
        <v>#DIV/0!</v>
      </c>
      <c r="V181" s="19" t="e">
        <f t="shared" si="74"/>
        <v>#DIV/0!</v>
      </c>
      <c r="W181" s="19" t="e">
        <f t="shared" si="75"/>
        <v>#DIV/0!</v>
      </c>
      <c r="X181" s="20" t="e">
        <f t="shared" si="76"/>
        <v>#DIV/0!</v>
      </c>
      <c r="Y181" s="20" t="e">
        <f t="shared" si="77"/>
        <v>#DIV/0!</v>
      </c>
      <c r="Z181" s="19">
        <f t="shared" si="81"/>
        <v>0</v>
      </c>
      <c r="AA181" s="21">
        <f t="shared" si="82"/>
        <v>584</v>
      </c>
      <c r="AB181" s="19">
        <f t="shared" si="86"/>
        <v>-584</v>
      </c>
      <c r="AC181" s="22" t="e">
        <f t="shared" si="87"/>
        <v>#DIV/0!</v>
      </c>
      <c r="AD181" s="22" t="e">
        <f t="shared" si="88"/>
        <v>#DIV/0!</v>
      </c>
      <c r="AE181" s="23">
        <f t="shared" si="89"/>
        <v>0.3184931506849315</v>
      </c>
      <c r="AF181" s="23">
        <f t="shared" si="90"/>
        <v>0.68150684931506844</v>
      </c>
      <c r="AG181" s="23">
        <f t="shared" si="91"/>
        <v>0</v>
      </c>
      <c r="AH181" s="23">
        <f t="shared" si="92"/>
        <v>0</v>
      </c>
      <c r="AI181" s="23" t="e">
        <f>(#REF!)/$I181</f>
        <v>#REF!</v>
      </c>
      <c r="AJ181" s="23" t="e">
        <f>(#REF!)/$I181</f>
        <v>#REF!</v>
      </c>
      <c r="AK181" s="23" t="e">
        <f>(#REF!)/$I181</f>
        <v>#REF!</v>
      </c>
      <c r="AL181" s="23" t="e">
        <f>(#REF!)/$I181</f>
        <v>#REF!</v>
      </c>
      <c r="AM181" s="24" t="e">
        <f t="shared" si="93"/>
        <v>#REF!</v>
      </c>
    </row>
    <row r="182" spans="1:39" ht="19.5" customHeight="1">
      <c r="A182" s="742"/>
      <c r="B182" s="5">
        <f t="shared" si="79"/>
        <v>2013</v>
      </c>
      <c r="C182" s="105">
        <f>'홍성읍 과거급수현황'!B42</f>
        <v>0</v>
      </c>
      <c r="D182" s="105">
        <f>'홍성읍 과거급수현황'!C42</f>
        <v>0</v>
      </c>
      <c r="E182" s="7" t="e">
        <f t="shared" si="83"/>
        <v>#DIV/0!</v>
      </c>
      <c r="F182" s="105">
        <f>'홍성읍 과거급수현황'!F42</f>
        <v>0</v>
      </c>
      <c r="G182" s="6" t="e">
        <f t="shared" si="84"/>
        <v>#DIV/0!</v>
      </c>
      <c r="H182" s="19">
        <f t="shared" si="85"/>
        <v>0</v>
      </c>
      <c r="I182" s="19">
        <f t="shared" si="80"/>
        <v>643</v>
      </c>
      <c r="J182" s="19">
        <f>'용도별 사용수량'!D42</f>
        <v>213</v>
      </c>
      <c r="K182" s="19">
        <f>'용도별 사용수량'!E42</f>
        <v>430</v>
      </c>
      <c r="L182" s="63"/>
      <c r="M182" s="19">
        <f>'용도별 사용수량'!F42</f>
        <v>0</v>
      </c>
      <c r="N182" s="19">
        <f>'용도별 사용수량'!G42</f>
        <v>0</v>
      </c>
      <c r="O182" s="19">
        <f>'용도별 사용수량'!H42</f>
        <v>0</v>
      </c>
      <c r="P182" s="19">
        <f>'용도별 사용수량'!I42</f>
        <v>0</v>
      </c>
      <c r="Q182" s="18" t="e">
        <f t="shared" si="78"/>
        <v>#DIV/0!</v>
      </c>
      <c r="R182" s="19" t="e">
        <f t="shared" si="70"/>
        <v>#DIV/0!</v>
      </c>
      <c r="S182" s="19" t="e">
        <f t="shared" si="71"/>
        <v>#DIV/0!</v>
      </c>
      <c r="T182" s="19" t="e">
        <f t="shared" si="72"/>
        <v>#DIV/0!</v>
      </c>
      <c r="U182" s="19" t="e">
        <f t="shared" si="73"/>
        <v>#DIV/0!</v>
      </c>
      <c r="V182" s="19" t="e">
        <f t="shared" si="74"/>
        <v>#DIV/0!</v>
      </c>
      <c r="W182" s="19" t="e">
        <f t="shared" si="75"/>
        <v>#DIV/0!</v>
      </c>
      <c r="X182" s="20" t="e">
        <f t="shared" si="76"/>
        <v>#DIV/0!</v>
      </c>
      <c r="Y182" s="20" t="e">
        <f t="shared" si="77"/>
        <v>#DIV/0!</v>
      </c>
      <c r="Z182" s="19">
        <f t="shared" si="81"/>
        <v>0</v>
      </c>
      <c r="AA182" s="21">
        <f t="shared" si="82"/>
        <v>643</v>
      </c>
      <c r="AB182" s="19">
        <f t="shared" si="86"/>
        <v>-643</v>
      </c>
      <c r="AC182" s="22" t="e">
        <f t="shared" si="87"/>
        <v>#DIV/0!</v>
      </c>
      <c r="AD182" s="22" t="e">
        <f t="shared" si="88"/>
        <v>#DIV/0!</v>
      </c>
      <c r="AE182" s="23">
        <f t="shared" si="89"/>
        <v>0.33125972006220838</v>
      </c>
      <c r="AF182" s="23">
        <f t="shared" si="90"/>
        <v>0.66874027993779162</v>
      </c>
      <c r="AG182" s="23">
        <f t="shared" si="91"/>
        <v>0</v>
      </c>
      <c r="AH182" s="23">
        <f t="shared" si="92"/>
        <v>0</v>
      </c>
      <c r="AI182" s="23" t="e">
        <f>(#REF!)/$I182</f>
        <v>#REF!</v>
      </c>
      <c r="AJ182" s="23" t="e">
        <f>(#REF!)/$I182</f>
        <v>#REF!</v>
      </c>
      <c r="AK182" s="23" t="e">
        <f>(#REF!)/$I182</f>
        <v>#REF!</v>
      </c>
      <c r="AL182" s="23" t="e">
        <f>(#REF!)/$I182</f>
        <v>#REF!</v>
      </c>
      <c r="AM182" s="24" t="e">
        <f t="shared" si="93"/>
        <v>#REF!</v>
      </c>
    </row>
    <row r="183" spans="1:39" ht="19.5" customHeight="1">
      <c r="A183" s="742"/>
      <c r="B183" s="5">
        <f t="shared" si="79"/>
        <v>2014</v>
      </c>
      <c r="C183" s="105">
        <f>'홍성읍 과거급수현황'!B27</f>
        <v>0</v>
      </c>
      <c r="D183" s="105">
        <f>'홍성읍 과거급수현황'!C27</f>
        <v>0</v>
      </c>
      <c r="E183" s="7" t="e">
        <f t="shared" si="83"/>
        <v>#DIV/0!</v>
      </c>
      <c r="F183" s="105">
        <f>'홍성읍 과거급수현황'!F27</f>
        <v>0</v>
      </c>
      <c r="G183" s="6" t="e">
        <f t="shared" si="84"/>
        <v>#DIV/0!</v>
      </c>
      <c r="H183" s="19">
        <f t="shared" si="85"/>
        <v>0</v>
      </c>
      <c r="I183" s="19">
        <f t="shared" si="80"/>
        <v>631</v>
      </c>
      <c r="J183" s="19">
        <f>'용도별 사용수량'!D27</f>
        <v>253</v>
      </c>
      <c r="K183" s="19">
        <f>'용도별 사용수량'!E27</f>
        <v>378</v>
      </c>
      <c r="L183" s="63"/>
      <c r="M183" s="19">
        <f>'용도별 사용수량'!F27</f>
        <v>0</v>
      </c>
      <c r="N183" s="19">
        <f>'용도별 사용수량'!G27</f>
        <v>0</v>
      </c>
      <c r="O183" s="19">
        <f>'용도별 사용수량'!H27</f>
        <v>0</v>
      </c>
      <c r="P183" s="19">
        <f>'용도별 사용수량'!I27</f>
        <v>0</v>
      </c>
      <c r="Q183" s="18" t="e">
        <f t="shared" si="78"/>
        <v>#DIV/0!</v>
      </c>
      <c r="R183" s="19" t="e">
        <f t="shared" si="70"/>
        <v>#DIV/0!</v>
      </c>
      <c r="S183" s="19" t="e">
        <f t="shared" si="71"/>
        <v>#DIV/0!</v>
      </c>
      <c r="T183" s="19" t="e">
        <f t="shared" si="72"/>
        <v>#DIV/0!</v>
      </c>
      <c r="U183" s="19" t="e">
        <f t="shared" si="73"/>
        <v>#DIV/0!</v>
      </c>
      <c r="V183" s="19" t="e">
        <f t="shared" si="74"/>
        <v>#DIV/0!</v>
      </c>
      <c r="W183" s="19" t="e">
        <f t="shared" si="75"/>
        <v>#DIV/0!</v>
      </c>
      <c r="X183" s="20" t="e">
        <f t="shared" si="76"/>
        <v>#DIV/0!</v>
      </c>
      <c r="Y183" s="20" t="e">
        <f t="shared" si="77"/>
        <v>#DIV/0!</v>
      </c>
      <c r="Z183" s="19">
        <f t="shared" si="81"/>
        <v>0</v>
      </c>
      <c r="AA183" s="21">
        <f t="shared" si="82"/>
        <v>631</v>
      </c>
      <c r="AB183" s="19">
        <f t="shared" si="86"/>
        <v>-631</v>
      </c>
      <c r="AC183" s="22" t="e">
        <f t="shared" si="87"/>
        <v>#DIV/0!</v>
      </c>
      <c r="AD183" s="22" t="e">
        <f t="shared" si="88"/>
        <v>#DIV/0!</v>
      </c>
      <c r="AE183" s="23">
        <f t="shared" si="89"/>
        <v>0.40095087163232962</v>
      </c>
      <c r="AF183" s="23">
        <f t="shared" si="90"/>
        <v>0.59904912836767032</v>
      </c>
      <c r="AG183" s="23">
        <f t="shared" si="91"/>
        <v>0</v>
      </c>
      <c r="AH183" s="23">
        <f t="shared" si="92"/>
        <v>0</v>
      </c>
      <c r="AI183" s="23" t="e">
        <f>(#REF!)/$I183</f>
        <v>#REF!</v>
      </c>
      <c r="AJ183" s="23" t="e">
        <f>(#REF!)/$I183</f>
        <v>#REF!</v>
      </c>
      <c r="AK183" s="23" t="e">
        <f>(#REF!)/$I183</f>
        <v>#REF!</v>
      </c>
      <c r="AL183" s="23" t="e">
        <f>(#REF!)/$I183</f>
        <v>#REF!</v>
      </c>
      <c r="AM183" s="24" t="e">
        <f t="shared" si="93"/>
        <v>#REF!</v>
      </c>
    </row>
    <row r="184" spans="1:39" ht="19.5" customHeight="1">
      <c r="A184" s="743"/>
      <c r="B184" s="5">
        <f t="shared" si="79"/>
        <v>2015</v>
      </c>
      <c r="C184" s="105">
        <f>'홍성읍 과거급수현황'!B12</f>
        <v>0</v>
      </c>
      <c r="D184" s="105">
        <f>'홍성읍 과거급수현황'!C12</f>
        <v>0</v>
      </c>
      <c r="E184" s="7" t="e">
        <f t="shared" si="83"/>
        <v>#DIV/0!</v>
      </c>
      <c r="F184" s="105">
        <f>'홍성읍 과거급수현황'!F12</f>
        <v>0</v>
      </c>
      <c r="G184" s="6" t="e">
        <f t="shared" si="84"/>
        <v>#DIV/0!</v>
      </c>
      <c r="H184" s="19">
        <f t="shared" si="85"/>
        <v>0</v>
      </c>
      <c r="I184" s="19">
        <f t="shared" si="80"/>
        <v>0</v>
      </c>
      <c r="J184" s="19"/>
      <c r="K184" s="19"/>
      <c r="L184" s="63"/>
      <c r="M184" s="19"/>
      <c r="N184" s="19"/>
      <c r="O184" s="19"/>
      <c r="P184" s="19"/>
      <c r="Q184" s="18" t="e">
        <f t="shared" si="78"/>
        <v>#DIV/0!</v>
      </c>
      <c r="R184" s="19" t="e">
        <f t="shared" si="70"/>
        <v>#DIV/0!</v>
      </c>
      <c r="S184" s="19" t="e">
        <f t="shared" si="71"/>
        <v>#DIV/0!</v>
      </c>
      <c r="T184" s="19" t="e">
        <f t="shared" si="72"/>
        <v>#DIV/0!</v>
      </c>
      <c r="U184" s="19" t="e">
        <f t="shared" si="73"/>
        <v>#DIV/0!</v>
      </c>
      <c r="V184" s="19" t="e">
        <f t="shared" si="74"/>
        <v>#DIV/0!</v>
      </c>
      <c r="W184" s="19" t="e">
        <f t="shared" si="75"/>
        <v>#DIV/0!</v>
      </c>
      <c r="X184" s="20" t="e">
        <f t="shared" si="76"/>
        <v>#DIV/0!</v>
      </c>
      <c r="Y184" s="20" t="e">
        <f t="shared" si="77"/>
        <v>#DIV/0!</v>
      </c>
      <c r="Z184" s="19">
        <f t="shared" si="81"/>
        <v>0</v>
      </c>
      <c r="AA184" s="21">
        <f t="shared" si="82"/>
        <v>0</v>
      </c>
      <c r="AB184" s="19">
        <f t="shared" si="86"/>
        <v>0</v>
      </c>
      <c r="AC184" s="22" t="e">
        <f t="shared" si="87"/>
        <v>#DIV/0!</v>
      </c>
      <c r="AD184" s="22" t="e">
        <f t="shared" si="88"/>
        <v>#DIV/0!</v>
      </c>
      <c r="AE184" s="23" t="e">
        <f t="shared" si="89"/>
        <v>#DIV/0!</v>
      </c>
      <c r="AF184" s="23" t="e">
        <f t="shared" si="90"/>
        <v>#DIV/0!</v>
      </c>
      <c r="AG184" s="23" t="e">
        <f t="shared" si="91"/>
        <v>#DIV/0!</v>
      </c>
      <c r="AH184" s="23" t="e">
        <f t="shared" si="92"/>
        <v>#DIV/0!</v>
      </c>
      <c r="AI184" s="23" t="e">
        <f>(#REF!)/$I184</f>
        <v>#REF!</v>
      </c>
      <c r="AJ184" s="23" t="e">
        <f>(#REF!)/$I184</f>
        <v>#REF!</v>
      </c>
      <c r="AK184" s="23" t="e">
        <f>(#REF!)/$I184</f>
        <v>#REF!</v>
      </c>
      <c r="AL184" s="23" t="e">
        <f>(#REF!)/$I184</f>
        <v>#REF!</v>
      </c>
      <c r="AM184" s="24" t="e">
        <f t="shared" si="93"/>
        <v>#DIV/0!</v>
      </c>
    </row>
    <row r="185" spans="1:39" ht="19.5" customHeight="1">
      <c r="A185" s="741" t="s">
        <v>87</v>
      </c>
      <c r="B185" s="5">
        <f t="shared" si="79"/>
        <v>1996</v>
      </c>
      <c r="C185" s="105">
        <f>'홍성읍 과거급수현황'!B298</f>
        <v>5078</v>
      </c>
      <c r="D185" s="105">
        <f>'홍성읍 과거급수현황'!C298</f>
        <v>0</v>
      </c>
      <c r="E185" s="7">
        <f t="shared" si="83"/>
        <v>0</v>
      </c>
      <c r="F185" s="105">
        <f>'홍성읍 과거급수현황'!F298</f>
        <v>0</v>
      </c>
      <c r="G185" s="6" t="e">
        <f t="shared" si="84"/>
        <v>#DIV/0!</v>
      </c>
      <c r="H185" s="19">
        <f t="shared" si="85"/>
        <v>0</v>
      </c>
      <c r="I185" s="19">
        <f t="shared" si="80"/>
        <v>0</v>
      </c>
      <c r="J185" s="19">
        <f>'용도별 사용수량'!D297</f>
        <v>0</v>
      </c>
      <c r="K185" s="19">
        <f>'용도별 사용수량'!E297</f>
        <v>0</v>
      </c>
      <c r="L185" s="63"/>
      <c r="M185" s="19">
        <f>'용도별 사용수량'!F297</f>
        <v>0</v>
      </c>
      <c r="N185" s="19">
        <f>'용도별 사용수량'!G297</f>
        <v>0</v>
      </c>
      <c r="O185" s="19">
        <f>'용도별 사용수량'!H297</f>
        <v>0</v>
      </c>
      <c r="P185" s="19">
        <f>'용도별 사용수량'!I297</f>
        <v>0</v>
      </c>
      <c r="Q185" s="18" t="e">
        <f t="shared" si="78"/>
        <v>#DIV/0!</v>
      </c>
      <c r="R185" s="19" t="e">
        <f t="shared" si="70"/>
        <v>#DIV/0!</v>
      </c>
      <c r="S185" s="19" t="e">
        <f t="shared" si="71"/>
        <v>#DIV/0!</v>
      </c>
      <c r="T185" s="19" t="e">
        <f t="shared" si="72"/>
        <v>#DIV/0!</v>
      </c>
      <c r="U185" s="19" t="e">
        <f t="shared" si="73"/>
        <v>#DIV/0!</v>
      </c>
      <c r="V185" s="19" t="e">
        <f t="shared" si="74"/>
        <v>#DIV/0!</v>
      </c>
      <c r="W185" s="19" t="e">
        <f t="shared" si="75"/>
        <v>#DIV/0!</v>
      </c>
      <c r="X185" s="20" t="e">
        <f t="shared" si="76"/>
        <v>#DIV/0!</v>
      </c>
      <c r="Y185" s="20" t="e">
        <f t="shared" si="77"/>
        <v>#DIV/0!</v>
      </c>
      <c r="Z185" s="19">
        <f t="shared" si="81"/>
        <v>0</v>
      </c>
      <c r="AA185" s="21">
        <f t="shared" si="82"/>
        <v>0</v>
      </c>
      <c r="AB185" s="19">
        <f t="shared" si="86"/>
        <v>0</v>
      </c>
      <c r="AC185" s="22"/>
      <c r="AD185" s="22"/>
      <c r="AE185" s="23"/>
      <c r="AF185" s="23"/>
      <c r="AG185" s="23"/>
      <c r="AH185" s="23"/>
      <c r="AI185" s="23"/>
      <c r="AJ185" s="23"/>
      <c r="AK185" s="23"/>
      <c r="AL185" s="23"/>
      <c r="AM185" s="24"/>
    </row>
    <row r="186" spans="1:39" ht="19.5" customHeight="1">
      <c r="A186" s="742"/>
      <c r="B186" s="5">
        <f t="shared" si="79"/>
        <v>1997</v>
      </c>
      <c r="C186" s="105">
        <f>'홍성읍 과거급수현황'!B283</f>
        <v>4919</v>
      </c>
      <c r="D186" s="105">
        <f>'홍성읍 과거급수현황'!C283</f>
        <v>0</v>
      </c>
      <c r="E186" s="7">
        <f t="shared" si="83"/>
        <v>0</v>
      </c>
      <c r="F186" s="105">
        <f>'홍성읍 과거급수현황'!F283</f>
        <v>0</v>
      </c>
      <c r="G186" s="6" t="e">
        <f t="shared" si="84"/>
        <v>#DIV/0!</v>
      </c>
      <c r="H186" s="19">
        <f t="shared" si="85"/>
        <v>0</v>
      </c>
      <c r="I186" s="19">
        <f t="shared" si="80"/>
        <v>0</v>
      </c>
      <c r="J186" s="19">
        <f>'용도별 사용수량'!D282</f>
        <v>0</v>
      </c>
      <c r="K186" s="19">
        <f>'용도별 사용수량'!E282</f>
        <v>0</v>
      </c>
      <c r="L186" s="63"/>
      <c r="M186" s="19">
        <f>'용도별 사용수량'!F282</f>
        <v>0</v>
      </c>
      <c r="N186" s="19">
        <f>'용도별 사용수량'!G282</f>
        <v>0</v>
      </c>
      <c r="O186" s="19">
        <f>'용도별 사용수량'!H282</f>
        <v>0</v>
      </c>
      <c r="P186" s="19">
        <f>'용도별 사용수량'!I282</f>
        <v>0</v>
      </c>
      <c r="Q186" s="18" t="e">
        <f t="shared" si="78"/>
        <v>#DIV/0!</v>
      </c>
      <c r="R186" s="19" t="e">
        <f t="shared" si="70"/>
        <v>#DIV/0!</v>
      </c>
      <c r="S186" s="19" t="e">
        <f t="shared" si="71"/>
        <v>#DIV/0!</v>
      </c>
      <c r="T186" s="19" t="e">
        <f t="shared" si="72"/>
        <v>#DIV/0!</v>
      </c>
      <c r="U186" s="19" t="e">
        <f t="shared" si="73"/>
        <v>#DIV/0!</v>
      </c>
      <c r="V186" s="19" t="e">
        <f t="shared" si="74"/>
        <v>#DIV/0!</v>
      </c>
      <c r="W186" s="19" t="e">
        <f t="shared" si="75"/>
        <v>#DIV/0!</v>
      </c>
      <c r="X186" s="20" t="e">
        <f t="shared" si="76"/>
        <v>#DIV/0!</v>
      </c>
      <c r="Y186" s="20" t="e">
        <f t="shared" si="77"/>
        <v>#DIV/0!</v>
      </c>
      <c r="Z186" s="19">
        <f t="shared" si="81"/>
        <v>0</v>
      </c>
      <c r="AA186" s="21">
        <f t="shared" si="82"/>
        <v>0</v>
      </c>
      <c r="AB186" s="19">
        <f t="shared" si="86"/>
        <v>0</v>
      </c>
      <c r="AC186" s="22"/>
      <c r="AD186" s="22"/>
      <c r="AE186" s="23"/>
      <c r="AF186" s="23"/>
      <c r="AG186" s="23"/>
      <c r="AH186" s="23"/>
      <c r="AI186" s="23"/>
      <c r="AJ186" s="23"/>
      <c r="AK186" s="23"/>
      <c r="AL186" s="23"/>
      <c r="AM186" s="24"/>
    </row>
    <row r="187" spans="1:39" ht="19.5" customHeight="1">
      <c r="A187" s="742"/>
      <c r="B187" s="5">
        <f t="shared" si="79"/>
        <v>1998</v>
      </c>
      <c r="C187" s="105">
        <f>'홍성읍 과거급수현황'!B268</f>
        <v>4787</v>
      </c>
      <c r="D187" s="105">
        <f>'홍성읍 과거급수현황'!C268</f>
        <v>0</v>
      </c>
      <c r="E187" s="7">
        <f t="shared" si="83"/>
        <v>0</v>
      </c>
      <c r="F187" s="105">
        <f>'홍성읍 과거급수현황'!F268</f>
        <v>0</v>
      </c>
      <c r="G187" s="6" t="e">
        <f t="shared" si="84"/>
        <v>#DIV/0!</v>
      </c>
      <c r="H187" s="19">
        <f t="shared" si="85"/>
        <v>0</v>
      </c>
      <c r="I187" s="19">
        <f t="shared" si="80"/>
        <v>0</v>
      </c>
      <c r="J187" s="19">
        <f>'용도별 사용수량'!D267</f>
        <v>0</v>
      </c>
      <c r="K187" s="19">
        <f>'용도별 사용수량'!E267</f>
        <v>0</v>
      </c>
      <c r="L187" s="63"/>
      <c r="M187" s="19">
        <f>'용도별 사용수량'!F267</f>
        <v>0</v>
      </c>
      <c r="N187" s="19">
        <f>'용도별 사용수량'!G267</f>
        <v>0</v>
      </c>
      <c r="O187" s="19">
        <f>'용도별 사용수량'!H267</f>
        <v>0</v>
      </c>
      <c r="P187" s="19">
        <f>'용도별 사용수량'!I267</f>
        <v>0</v>
      </c>
      <c r="Q187" s="18" t="e">
        <f t="shared" si="78"/>
        <v>#DIV/0!</v>
      </c>
      <c r="R187" s="19" t="e">
        <f t="shared" si="70"/>
        <v>#DIV/0!</v>
      </c>
      <c r="S187" s="19" t="e">
        <f t="shared" si="71"/>
        <v>#DIV/0!</v>
      </c>
      <c r="T187" s="19" t="e">
        <f t="shared" si="72"/>
        <v>#DIV/0!</v>
      </c>
      <c r="U187" s="19" t="e">
        <f t="shared" si="73"/>
        <v>#DIV/0!</v>
      </c>
      <c r="V187" s="19" t="e">
        <f t="shared" si="74"/>
        <v>#DIV/0!</v>
      </c>
      <c r="W187" s="19" t="e">
        <f t="shared" si="75"/>
        <v>#DIV/0!</v>
      </c>
      <c r="X187" s="20" t="e">
        <f t="shared" si="76"/>
        <v>#DIV/0!</v>
      </c>
      <c r="Y187" s="20" t="e">
        <f t="shared" si="77"/>
        <v>#DIV/0!</v>
      </c>
      <c r="Z187" s="19">
        <f t="shared" si="81"/>
        <v>0</v>
      </c>
      <c r="AA187" s="21">
        <f t="shared" si="82"/>
        <v>0</v>
      </c>
      <c r="AB187" s="19">
        <f t="shared" si="86"/>
        <v>0</v>
      </c>
      <c r="AC187" s="22"/>
      <c r="AD187" s="22"/>
      <c r="AE187" s="23"/>
      <c r="AF187" s="23"/>
      <c r="AG187" s="23"/>
      <c r="AH187" s="23"/>
      <c r="AI187" s="23"/>
      <c r="AJ187" s="23"/>
      <c r="AK187" s="23"/>
      <c r="AL187" s="23"/>
      <c r="AM187" s="24"/>
    </row>
    <row r="188" spans="1:39" ht="19.5" customHeight="1">
      <c r="A188" s="742"/>
      <c r="B188" s="5">
        <f t="shared" si="79"/>
        <v>1999</v>
      </c>
      <c r="C188" s="105">
        <f>'홍성읍 과거급수현황'!B253</f>
        <v>4695</v>
      </c>
      <c r="D188" s="105">
        <f>'홍성읍 과거급수현황'!C253</f>
        <v>0</v>
      </c>
      <c r="E188" s="7">
        <f t="shared" si="83"/>
        <v>0</v>
      </c>
      <c r="F188" s="105">
        <f>'홍성읍 과거급수현황'!F253</f>
        <v>0</v>
      </c>
      <c r="G188" s="6" t="e">
        <f t="shared" si="84"/>
        <v>#DIV/0!</v>
      </c>
      <c r="H188" s="19">
        <f t="shared" si="85"/>
        <v>0</v>
      </c>
      <c r="I188" s="19">
        <f t="shared" si="80"/>
        <v>0</v>
      </c>
      <c r="J188" s="19">
        <f>'용도별 사용수량'!D252</f>
        <v>0</v>
      </c>
      <c r="K188" s="19">
        <f>'용도별 사용수량'!E252</f>
        <v>0</v>
      </c>
      <c r="L188" s="63"/>
      <c r="M188" s="19">
        <f>'용도별 사용수량'!F252</f>
        <v>0</v>
      </c>
      <c r="N188" s="19">
        <f>'용도별 사용수량'!G252</f>
        <v>0</v>
      </c>
      <c r="O188" s="19">
        <f>'용도별 사용수량'!H252</f>
        <v>0</v>
      </c>
      <c r="P188" s="19">
        <f>'용도별 사용수량'!I252</f>
        <v>0</v>
      </c>
      <c r="Q188" s="18" t="e">
        <f t="shared" si="78"/>
        <v>#DIV/0!</v>
      </c>
      <c r="R188" s="19" t="e">
        <f t="shared" si="70"/>
        <v>#DIV/0!</v>
      </c>
      <c r="S188" s="19" t="e">
        <f t="shared" si="71"/>
        <v>#DIV/0!</v>
      </c>
      <c r="T188" s="19" t="e">
        <f t="shared" si="72"/>
        <v>#DIV/0!</v>
      </c>
      <c r="U188" s="19" t="e">
        <f t="shared" si="73"/>
        <v>#DIV/0!</v>
      </c>
      <c r="V188" s="19" t="e">
        <f t="shared" si="74"/>
        <v>#DIV/0!</v>
      </c>
      <c r="W188" s="19" t="e">
        <f t="shared" si="75"/>
        <v>#DIV/0!</v>
      </c>
      <c r="X188" s="20" t="e">
        <f t="shared" si="76"/>
        <v>#DIV/0!</v>
      </c>
      <c r="Y188" s="20" t="e">
        <f t="shared" si="77"/>
        <v>#DIV/0!</v>
      </c>
      <c r="Z188" s="19">
        <f t="shared" si="81"/>
        <v>0</v>
      </c>
      <c r="AA188" s="21">
        <f t="shared" si="82"/>
        <v>0</v>
      </c>
      <c r="AB188" s="19">
        <f t="shared" si="86"/>
        <v>0</v>
      </c>
      <c r="AC188" s="22"/>
      <c r="AD188" s="22"/>
      <c r="AE188" s="23"/>
      <c r="AF188" s="23"/>
      <c r="AG188" s="23"/>
      <c r="AH188" s="23"/>
      <c r="AI188" s="23"/>
      <c r="AJ188" s="23"/>
      <c r="AK188" s="23"/>
      <c r="AL188" s="23"/>
      <c r="AM188" s="24"/>
    </row>
    <row r="189" spans="1:39" ht="19.5" customHeight="1">
      <c r="A189" s="742"/>
      <c r="B189" s="5">
        <f t="shared" si="79"/>
        <v>2000</v>
      </c>
      <c r="C189" s="105">
        <f>'홍성읍 과거급수현황'!B238</f>
        <v>0</v>
      </c>
      <c r="D189" s="105">
        <f>'홍성읍 과거급수현황'!C238</f>
        <v>0</v>
      </c>
      <c r="E189" s="7" t="e">
        <f t="shared" si="83"/>
        <v>#DIV/0!</v>
      </c>
      <c r="F189" s="105">
        <f>'홍성읍 과거급수현황'!F238</f>
        <v>0</v>
      </c>
      <c r="G189" s="6" t="e">
        <f t="shared" si="84"/>
        <v>#DIV/0!</v>
      </c>
      <c r="H189" s="19">
        <f t="shared" si="85"/>
        <v>0</v>
      </c>
      <c r="I189" s="19">
        <f t="shared" si="80"/>
        <v>0</v>
      </c>
      <c r="J189" s="19">
        <f>'용도별 사용수량'!D237</f>
        <v>0</v>
      </c>
      <c r="K189" s="19">
        <f>'용도별 사용수량'!E237</f>
        <v>0</v>
      </c>
      <c r="L189" s="63"/>
      <c r="M189" s="19">
        <f>'용도별 사용수량'!F237</f>
        <v>0</v>
      </c>
      <c r="N189" s="19">
        <f>'용도별 사용수량'!G237</f>
        <v>0</v>
      </c>
      <c r="O189" s="19">
        <f>'용도별 사용수량'!H237</f>
        <v>0</v>
      </c>
      <c r="P189" s="19">
        <f>'용도별 사용수량'!I237</f>
        <v>0</v>
      </c>
      <c r="Q189" s="18" t="e">
        <f t="shared" si="78"/>
        <v>#DIV/0!</v>
      </c>
      <c r="R189" s="19" t="e">
        <f t="shared" si="70"/>
        <v>#DIV/0!</v>
      </c>
      <c r="S189" s="19" t="e">
        <f t="shared" si="71"/>
        <v>#DIV/0!</v>
      </c>
      <c r="T189" s="19" t="e">
        <f t="shared" si="72"/>
        <v>#DIV/0!</v>
      </c>
      <c r="U189" s="19" t="e">
        <f t="shared" si="73"/>
        <v>#DIV/0!</v>
      </c>
      <c r="V189" s="19" t="e">
        <f t="shared" si="74"/>
        <v>#DIV/0!</v>
      </c>
      <c r="W189" s="19" t="e">
        <f t="shared" si="75"/>
        <v>#DIV/0!</v>
      </c>
      <c r="X189" s="20" t="e">
        <f t="shared" si="76"/>
        <v>#DIV/0!</v>
      </c>
      <c r="Y189" s="20" t="e">
        <f t="shared" si="77"/>
        <v>#DIV/0!</v>
      </c>
      <c r="Z189" s="19">
        <f t="shared" si="81"/>
        <v>0</v>
      </c>
      <c r="AA189" s="21">
        <f t="shared" si="82"/>
        <v>0</v>
      </c>
      <c r="AB189" s="19">
        <f t="shared" si="86"/>
        <v>0</v>
      </c>
      <c r="AC189" s="22"/>
      <c r="AD189" s="22"/>
      <c r="AE189" s="23"/>
      <c r="AF189" s="23"/>
      <c r="AG189" s="23"/>
      <c r="AH189" s="23"/>
      <c r="AI189" s="23"/>
      <c r="AJ189" s="23"/>
      <c r="AK189" s="23"/>
      <c r="AL189" s="23"/>
      <c r="AM189" s="24"/>
    </row>
    <row r="190" spans="1:39" ht="19.5" customHeight="1">
      <c r="A190" s="742"/>
      <c r="B190" s="5">
        <f t="shared" si="79"/>
        <v>2001</v>
      </c>
      <c r="C190" s="105">
        <f>'홍성읍 과거급수현황'!B223</f>
        <v>4437</v>
      </c>
      <c r="D190" s="105">
        <f>'홍성읍 과거급수현황'!C223</f>
        <v>0</v>
      </c>
      <c r="E190" s="7">
        <f t="shared" si="83"/>
        <v>0</v>
      </c>
      <c r="F190" s="105">
        <f>'홍성읍 과거급수현황'!F223</f>
        <v>0</v>
      </c>
      <c r="G190" s="6" t="e">
        <f t="shared" si="84"/>
        <v>#DIV/0!</v>
      </c>
      <c r="H190" s="19">
        <f t="shared" si="85"/>
        <v>0</v>
      </c>
      <c r="I190" s="19">
        <f t="shared" si="80"/>
        <v>0</v>
      </c>
      <c r="J190" s="19">
        <f>'용도별 사용수량'!D222</f>
        <v>0</v>
      </c>
      <c r="K190" s="19">
        <f>'용도별 사용수량'!E222</f>
        <v>0</v>
      </c>
      <c r="L190" s="63"/>
      <c r="M190" s="19">
        <f>'용도별 사용수량'!F222</f>
        <v>0</v>
      </c>
      <c r="N190" s="19">
        <f>'용도별 사용수량'!G222</f>
        <v>0</v>
      </c>
      <c r="O190" s="19">
        <f>'용도별 사용수량'!H222</f>
        <v>0</v>
      </c>
      <c r="P190" s="19">
        <f>'용도별 사용수량'!I222</f>
        <v>0</v>
      </c>
      <c r="Q190" s="18" t="e">
        <f t="shared" si="78"/>
        <v>#DIV/0!</v>
      </c>
      <c r="R190" s="19" t="e">
        <f t="shared" si="70"/>
        <v>#DIV/0!</v>
      </c>
      <c r="S190" s="19" t="e">
        <f t="shared" si="71"/>
        <v>#DIV/0!</v>
      </c>
      <c r="T190" s="19" t="e">
        <f t="shared" si="72"/>
        <v>#DIV/0!</v>
      </c>
      <c r="U190" s="19" t="e">
        <f t="shared" si="73"/>
        <v>#DIV/0!</v>
      </c>
      <c r="V190" s="19" t="e">
        <f t="shared" si="74"/>
        <v>#DIV/0!</v>
      </c>
      <c r="W190" s="19" t="e">
        <f t="shared" si="75"/>
        <v>#DIV/0!</v>
      </c>
      <c r="X190" s="20" t="e">
        <f t="shared" si="76"/>
        <v>#DIV/0!</v>
      </c>
      <c r="Y190" s="20" t="e">
        <f t="shared" si="77"/>
        <v>#DIV/0!</v>
      </c>
      <c r="Z190" s="19">
        <f t="shared" si="81"/>
        <v>0</v>
      </c>
      <c r="AA190" s="21">
        <f t="shared" si="82"/>
        <v>0</v>
      </c>
      <c r="AB190" s="19">
        <f t="shared" si="86"/>
        <v>0</v>
      </c>
      <c r="AC190" s="22"/>
      <c r="AD190" s="22"/>
      <c r="AE190" s="23"/>
      <c r="AF190" s="23"/>
      <c r="AG190" s="23"/>
      <c r="AH190" s="23"/>
      <c r="AI190" s="23"/>
      <c r="AJ190" s="23"/>
      <c r="AK190" s="23"/>
      <c r="AL190" s="23"/>
      <c r="AM190" s="24"/>
    </row>
    <row r="191" spans="1:39" ht="19.5" customHeight="1">
      <c r="A191" s="742"/>
      <c r="B191" s="5">
        <f t="shared" si="79"/>
        <v>2002</v>
      </c>
      <c r="C191" s="105">
        <f>'홍성읍 과거급수현황'!B208</f>
        <v>0</v>
      </c>
      <c r="D191" s="105">
        <f>'홍성읍 과거급수현황'!C208</f>
        <v>0</v>
      </c>
      <c r="E191" s="7" t="e">
        <f t="shared" si="83"/>
        <v>#DIV/0!</v>
      </c>
      <c r="F191" s="105">
        <f>'홍성읍 과거급수현황'!F208</f>
        <v>0</v>
      </c>
      <c r="G191" s="6" t="e">
        <f t="shared" si="84"/>
        <v>#DIV/0!</v>
      </c>
      <c r="H191" s="19">
        <f t="shared" si="85"/>
        <v>0</v>
      </c>
      <c r="I191" s="19">
        <f t="shared" si="80"/>
        <v>0</v>
      </c>
      <c r="J191" s="19">
        <f>'용도별 사용수량'!D207</f>
        <v>0</v>
      </c>
      <c r="K191" s="19">
        <f>'용도별 사용수량'!E207</f>
        <v>0</v>
      </c>
      <c r="L191" s="63"/>
      <c r="M191" s="19">
        <f>'용도별 사용수량'!F207</f>
        <v>0</v>
      </c>
      <c r="N191" s="19">
        <f>'용도별 사용수량'!G207</f>
        <v>0</v>
      </c>
      <c r="O191" s="19">
        <f>'용도별 사용수량'!H207</f>
        <v>0</v>
      </c>
      <c r="P191" s="19">
        <f>'용도별 사용수량'!I207</f>
        <v>0</v>
      </c>
      <c r="Q191" s="18" t="e">
        <f t="shared" si="78"/>
        <v>#DIV/0!</v>
      </c>
      <c r="R191" s="19" t="e">
        <f t="shared" si="70"/>
        <v>#DIV/0!</v>
      </c>
      <c r="S191" s="19" t="e">
        <f t="shared" si="71"/>
        <v>#DIV/0!</v>
      </c>
      <c r="T191" s="19" t="e">
        <f t="shared" si="72"/>
        <v>#DIV/0!</v>
      </c>
      <c r="U191" s="19" t="e">
        <f t="shared" si="73"/>
        <v>#DIV/0!</v>
      </c>
      <c r="V191" s="19" t="e">
        <f t="shared" si="74"/>
        <v>#DIV/0!</v>
      </c>
      <c r="W191" s="19" t="e">
        <f t="shared" si="75"/>
        <v>#DIV/0!</v>
      </c>
      <c r="X191" s="20" t="e">
        <f t="shared" si="76"/>
        <v>#DIV/0!</v>
      </c>
      <c r="Y191" s="20" t="e">
        <f t="shared" si="77"/>
        <v>#DIV/0!</v>
      </c>
      <c r="Z191" s="19">
        <f t="shared" si="81"/>
        <v>0</v>
      </c>
      <c r="AA191" s="21">
        <f t="shared" si="82"/>
        <v>0</v>
      </c>
      <c r="AB191" s="19">
        <f t="shared" si="86"/>
        <v>0</v>
      </c>
      <c r="AC191" s="22"/>
      <c r="AD191" s="22"/>
      <c r="AE191" s="23"/>
      <c r="AF191" s="23"/>
      <c r="AG191" s="23"/>
      <c r="AH191" s="23"/>
      <c r="AI191" s="23"/>
      <c r="AJ191" s="23"/>
      <c r="AK191" s="23"/>
      <c r="AL191" s="23"/>
      <c r="AM191" s="24"/>
    </row>
    <row r="192" spans="1:39" ht="19.5" customHeight="1">
      <c r="A192" s="742"/>
      <c r="B192" s="5">
        <f t="shared" si="79"/>
        <v>2003</v>
      </c>
      <c r="C192" s="105">
        <f>'홍성읍 과거급수현황'!B193</f>
        <v>0</v>
      </c>
      <c r="D192" s="105">
        <f>'홍성읍 과거급수현황'!C193</f>
        <v>0</v>
      </c>
      <c r="E192" s="7" t="e">
        <f t="shared" si="83"/>
        <v>#DIV/0!</v>
      </c>
      <c r="F192" s="105">
        <f>'홍성읍 과거급수현황'!F193</f>
        <v>0</v>
      </c>
      <c r="G192" s="6" t="e">
        <f t="shared" si="84"/>
        <v>#DIV/0!</v>
      </c>
      <c r="H192" s="19">
        <f t="shared" si="85"/>
        <v>0</v>
      </c>
      <c r="I192" s="19">
        <f t="shared" si="80"/>
        <v>0</v>
      </c>
      <c r="J192" s="19">
        <f>'용도별 사용수량'!D192</f>
        <v>0</v>
      </c>
      <c r="K192" s="19">
        <f>'용도별 사용수량'!E192</f>
        <v>0</v>
      </c>
      <c r="L192" s="63"/>
      <c r="M192" s="19">
        <f>'용도별 사용수량'!F192</f>
        <v>0</v>
      </c>
      <c r="N192" s="19">
        <f>'용도별 사용수량'!G192</f>
        <v>0</v>
      </c>
      <c r="O192" s="19">
        <f>'용도별 사용수량'!H192</f>
        <v>0</v>
      </c>
      <c r="P192" s="19">
        <f>'용도별 사용수량'!I192</f>
        <v>0</v>
      </c>
      <c r="Q192" s="18" t="e">
        <f t="shared" si="78"/>
        <v>#DIV/0!</v>
      </c>
      <c r="R192" s="19" t="e">
        <f t="shared" si="70"/>
        <v>#DIV/0!</v>
      </c>
      <c r="S192" s="19" t="e">
        <f t="shared" si="71"/>
        <v>#DIV/0!</v>
      </c>
      <c r="T192" s="19" t="e">
        <f t="shared" si="72"/>
        <v>#DIV/0!</v>
      </c>
      <c r="U192" s="19" t="e">
        <f t="shared" si="73"/>
        <v>#DIV/0!</v>
      </c>
      <c r="V192" s="19" t="e">
        <f t="shared" si="74"/>
        <v>#DIV/0!</v>
      </c>
      <c r="W192" s="19" t="e">
        <f t="shared" si="75"/>
        <v>#DIV/0!</v>
      </c>
      <c r="X192" s="20" t="e">
        <f t="shared" si="76"/>
        <v>#DIV/0!</v>
      </c>
      <c r="Y192" s="20" t="e">
        <f t="shared" si="77"/>
        <v>#DIV/0!</v>
      </c>
      <c r="Z192" s="19">
        <f t="shared" si="81"/>
        <v>0</v>
      </c>
      <c r="AA192" s="21">
        <f t="shared" si="82"/>
        <v>0</v>
      </c>
      <c r="AB192" s="19">
        <f t="shared" si="86"/>
        <v>0</v>
      </c>
      <c r="AC192" s="22"/>
      <c r="AD192" s="22"/>
      <c r="AE192" s="23"/>
      <c r="AF192" s="23"/>
      <c r="AG192" s="23"/>
      <c r="AH192" s="23"/>
      <c r="AI192" s="23"/>
      <c r="AJ192" s="23"/>
      <c r="AK192" s="23"/>
      <c r="AL192" s="23"/>
      <c r="AM192" s="24"/>
    </row>
    <row r="193" spans="1:39" ht="19.5" customHeight="1">
      <c r="A193" s="742"/>
      <c r="B193" s="5">
        <f t="shared" si="79"/>
        <v>2004</v>
      </c>
      <c r="C193" s="105">
        <f>'홍성읍 과거급수현황'!B178</f>
        <v>4165</v>
      </c>
      <c r="D193" s="105">
        <f>'홍성읍 과거급수현황'!C178</f>
        <v>440</v>
      </c>
      <c r="E193" s="7">
        <f t="shared" si="83"/>
        <v>0.10564225690276111</v>
      </c>
      <c r="F193" s="105">
        <f>'홍성읍 과거급수현황'!F178</f>
        <v>105</v>
      </c>
      <c r="G193" s="6">
        <f t="shared" si="84"/>
        <v>239</v>
      </c>
      <c r="H193" s="19">
        <f t="shared" si="85"/>
        <v>440</v>
      </c>
      <c r="I193" s="19">
        <f t="shared" si="80"/>
        <v>44.07397260273973</v>
      </c>
      <c r="J193" s="19">
        <f>'용도별 사용수량'!D178</f>
        <v>17.449315068493149</v>
      </c>
      <c r="K193" s="19">
        <f>'용도별 사용수량'!E178</f>
        <v>2.6493150684931508</v>
      </c>
      <c r="L193" s="63"/>
      <c r="M193" s="19">
        <f>'용도별 사용수량'!F178</f>
        <v>23.975342465753425</v>
      </c>
      <c r="N193" s="19">
        <f>'용도별 사용수량'!G178</f>
        <v>0</v>
      </c>
      <c r="O193" s="19">
        <f>'용도별 사용수량'!H178</f>
        <v>0</v>
      </c>
      <c r="P193" s="19">
        <f>'용도별 사용수량'!I178</f>
        <v>0</v>
      </c>
      <c r="Q193" s="18">
        <f t="shared" si="78"/>
        <v>39.657534246575338</v>
      </c>
      <c r="R193" s="19">
        <f t="shared" si="70"/>
        <v>6.0211706102117057</v>
      </c>
      <c r="S193" s="19">
        <f t="shared" si="71"/>
        <v>0</v>
      </c>
      <c r="T193" s="19">
        <f t="shared" si="72"/>
        <v>54.489414694894151</v>
      </c>
      <c r="U193" s="19">
        <f t="shared" si="73"/>
        <v>0</v>
      </c>
      <c r="V193" s="19">
        <f t="shared" si="74"/>
        <v>0</v>
      </c>
      <c r="W193" s="19">
        <f t="shared" si="75"/>
        <v>0</v>
      </c>
      <c r="X193" s="20">
        <f t="shared" si="76"/>
        <v>60.510585305105856</v>
      </c>
      <c r="Y193" s="20">
        <f t="shared" si="77"/>
        <v>100.1681195516812</v>
      </c>
      <c r="Z193" s="19">
        <f t="shared" si="81"/>
        <v>105</v>
      </c>
      <c r="AA193" s="21">
        <f t="shared" si="82"/>
        <v>44.07397260273973</v>
      </c>
      <c r="AB193" s="19">
        <f t="shared" si="86"/>
        <v>60.92602739726027</v>
      </c>
      <c r="AC193" s="22"/>
      <c r="AD193" s="22"/>
      <c r="AE193" s="23"/>
      <c r="AF193" s="23"/>
      <c r="AG193" s="23"/>
      <c r="AH193" s="23"/>
      <c r="AI193" s="23"/>
      <c r="AJ193" s="23"/>
      <c r="AK193" s="23"/>
      <c r="AL193" s="23"/>
      <c r="AM193" s="24"/>
    </row>
    <row r="194" spans="1:39" ht="19.5" customHeight="1">
      <c r="A194" s="742"/>
      <c r="B194" s="5">
        <f t="shared" si="79"/>
        <v>2005</v>
      </c>
      <c r="C194" s="105">
        <f>'홍성읍 과거급수현황'!B163</f>
        <v>4203</v>
      </c>
      <c r="D194" s="105">
        <f>'홍성읍 과거급수현황'!C163</f>
        <v>908</v>
      </c>
      <c r="E194" s="7">
        <f t="shared" si="83"/>
        <v>0.2160361646443017</v>
      </c>
      <c r="F194" s="105">
        <f>'홍성읍 과거급수현황'!F163</f>
        <v>205</v>
      </c>
      <c r="G194" s="6">
        <f t="shared" si="84"/>
        <v>226</v>
      </c>
      <c r="H194" s="19">
        <f t="shared" si="85"/>
        <v>908</v>
      </c>
      <c r="I194" s="19">
        <f t="shared" si="80"/>
        <v>172.93698630136987</v>
      </c>
      <c r="J194" s="19">
        <f>'용도별 사용수량'!D163</f>
        <v>78.364383561643834</v>
      </c>
      <c r="K194" s="19">
        <f>'용도별 사용수량'!E163</f>
        <v>10.556164383561644</v>
      </c>
      <c r="L194" s="63"/>
      <c r="M194" s="19">
        <f>'용도별 사용수량'!F163</f>
        <v>84.016438356164386</v>
      </c>
      <c r="N194" s="19">
        <f>'용도별 사용수량'!G163</f>
        <v>0</v>
      </c>
      <c r="O194" s="19">
        <f>'용도별 사용수량'!H163</f>
        <v>0</v>
      </c>
      <c r="P194" s="19">
        <f>'용도별 사용수량'!I163</f>
        <v>0</v>
      </c>
      <c r="Q194" s="18">
        <f t="shared" si="78"/>
        <v>86.304387182427121</v>
      </c>
      <c r="R194" s="19">
        <f t="shared" si="70"/>
        <v>11.625731699957758</v>
      </c>
      <c r="S194" s="19">
        <f t="shared" si="71"/>
        <v>0</v>
      </c>
      <c r="T194" s="19">
        <f t="shared" si="72"/>
        <v>92.529117132339636</v>
      </c>
      <c r="U194" s="19">
        <f t="shared" si="73"/>
        <v>0</v>
      </c>
      <c r="V194" s="19">
        <f t="shared" si="74"/>
        <v>0</v>
      </c>
      <c r="W194" s="19">
        <f t="shared" si="75"/>
        <v>0</v>
      </c>
      <c r="X194" s="20">
        <f t="shared" si="76"/>
        <v>104.15484883229739</v>
      </c>
      <c r="Y194" s="20">
        <f t="shared" si="77"/>
        <v>190.45923601472452</v>
      </c>
      <c r="Z194" s="19">
        <f t="shared" si="81"/>
        <v>205</v>
      </c>
      <c r="AA194" s="21">
        <f t="shared" si="82"/>
        <v>172.93698630136987</v>
      </c>
      <c r="AB194" s="19">
        <f t="shared" si="86"/>
        <v>32.06301369863013</v>
      </c>
      <c r="AC194" s="22"/>
      <c r="AD194" s="22"/>
      <c r="AE194" s="23"/>
      <c r="AF194" s="23"/>
      <c r="AG194" s="23"/>
      <c r="AH194" s="23"/>
      <c r="AI194" s="23"/>
      <c r="AJ194" s="23"/>
      <c r="AK194" s="23"/>
      <c r="AL194" s="23"/>
      <c r="AM194" s="24"/>
    </row>
    <row r="195" spans="1:39" ht="19.5" customHeight="1">
      <c r="A195" s="742"/>
      <c r="B195" s="5">
        <f t="shared" si="79"/>
        <v>2006</v>
      </c>
      <c r="C195" s="105">
        <f>'홍성읍 과거급수현황'!B148</f>
        <v>4004</v>
      </c>
      <c r="D195" s="105">
        <f>'홍성읍 과거급수현황'!C148</f>
        <v>1914</v>
      </c>
      <c r="E195" s="7">
        <f t="shared" si="83"/>
        <v>0.47802197802197804</v>
      </c>
      <c r="F195" s="105">
        <f>'홍성읍 과거급수현황'!F148</f>
        <v>223</v>
      </c>
      <c r="G195" s="6">
        <f t="shared" si="84"/>
        <v>117</v>
      </c>
      <c r="H195" s="19">
        <f t="shared" si="85"/>
        <v>1914</v>
      </c>
      <c r="I195" s="19">
        <f t="shared" si="80"/>
        <v>224.65753424657532</v>
      </c>
      <c r="J195" s="19">
        <f>'용도별 사용수량'!D148</f>
        <v>104.10958904109589</v>
      </c>
      <c r="K195" s="19">
        <f>'용도별 사용수량'!E148</f>
        <v>16.438356164383563</v>
      </c>
      <c r="L195" s="63"/>
      <c r="M195" s="19">
        <f>'용도별 사용수량'!F148</f>
        <v>104.10958904109589</v>
      </c>
      <c r="N195" s="19">
        <f>'용도별 사용수량'!G148</f>
        <v>0</v>
      </c>
      <c r="O195" s="19">
        <f>'용도별 사용수량'!H148</f>
        <v>0</v>
      </c>
      <c r="P195" s="19">
        <f>'용도별 사용수량'!I148</f>
        <v>0</v>
      </c>
      <c r="Q195" s="18">
        <f t="shared" si="78"/>
        <v>54.393724681868278</v>
      </c>
      <c r="R195" s="19">
        <f t="shared" si="70"/>
        <v>8.5884828445055188</v>
      </c>
      <c r="S195" s="19">
        <f t="shared" si="71"/>
        <v>0</v>
      </c>
      <c r="T195" s="19">
        <f t="shared" si="72"/>
        <v>54.393724681868278</v>
      </c>
      <c r="U195" s="19">
        <f t="shared" si="73"/>
        <v>0</v>
      </c>
      <c r="V195" s="19">
        <f t="shared" si="74"/>
        <v>0</v>
      </c>
      <c r="W195" s="19">
        <f t="shared" si="75"/>
        <v>0</v>
      </c>
      <c r="X195" s="20">
        <f t="shared" si="76"/>
        <v>62.982207526373799</v>
      </c>
      <c r="Y195" s="20">
        <f t="shared" si="77"/>
        <v>117.37593220824208</v>
      </c>
      <c r="Z195" s="19">
        <f t="shared" si="81"/>
        <v>223</v>
      </c>
      <c r="AA195" s="21">
        <f t="shared" si="82"/>
        <v>224.65753424657532</v>
      </c>
      <c r="AB195" s="19">
        <f t="shared" si="86"/>
        <v>-1.6575342465753238</v>
      </c>
      <c r="AC195" s="22"/>
      <c r="AD195" s="22"/>
      <c r="AE195" s="23"/>
      <c r="AF195" s="23"/>
      <c r="AG195" s="23"/>
      <c r="AH195" s="23"/>
      <c r="AI195" s="23"/>
      <c r="AJ195" s="23"/>
      <c r="AK195" s="23"/>
      <c r="AL195" s="23"/>
      <c r="AM195" s="24"/>
    </row>
    <row r="196" spans="1:39" ht="19.5" customHeight="1">
      <c r="A196" s="742"/>
      <c r="B196" s="5">
        <f t="shared" si="79"/>
        <v>2007</v>
      </c>
      <c r="C196" s="105">
        <f>'홍성읍 과거급수현황'!B133</f>
        <v>3975</v>
      </c>
      <c r="D196" s="105">
        <f>'홍성읍 과거급수현황'!C133</f>
        <v>1977</v>
      </c>
      <c r="E196" s="7">
        <f t="shared" si="83"/>
        <v>0.49735849056603776</v>
      </c>
      <c r="F196" s="105">
        <f>'홍성읍 과거급수현황'!F133</f>
        <v>336</v>
      </c>
      <c r="G196" s="6">
        <f t="shared" si="84"/>
        <v>170</v>
      </c>
      <c r="H196" s="19">
        <f t="shared" si="85"/>
        <v>1977</v>
      </c>
      <c r="I196" s="19">
        <f t="shared" si="80"/>
        <v>337</v>
      </c>
      <c r="J196" s="19">
        <f>'용도별 사용수량'!D133</f>
        <v>173</v>
      </c>
      <c r="K196" s="19">
        <f>'용도별 사용수량'!E133</f>
        <v>27</v>
      </c>
      <c r="L196" s="63"/>
      <c r="M196" s="19">
        <f>'용도별 사용수량'!F133</f>
        <v>137</v>
      </c>
      <c r="N196" s="19">
        <f>'용도별 사용수량'!G133</f>
        <v>0</v>
      </c>
      <c r="O196" s="19">
        <f>'용도별 사용수량'!H133</f>
        <v>0</v>
      </c>
      <c r="P196" s="19">
        <f>'용도별 사용수량'!I133</f>
        <v>0</v>
      </c>
      <c r="Q196" s="18">
        <f t="shared" si="78"/>
        <v>87.506322711178555</v>
      </c>
      <c r="R196" s="19">
        <f t="shared" si="70"/>
        <v>13.657056145675266</v>
      </c>
      <c r="S196" s="19">
        <f t="shared" si="71"/>
        <v>0</v>
      </c>
      <c r="T196" s="19">
        <f t="shared" si="72"/>
        <v>69.296914516944867</v>
      </c>
      <c r="U196" s="19">
        <f t="shared" si="73"/>
        <v>0</v>
      </c>
      <c r="V196" s="19">
        <f t="shared" si="74"/>
        <v>0</v>
      </c>
      <c r="W196" s="19">
        <f t="shared" si="75"/>
        <v>0</v>
      </c>
      <c r="X196" s="20">
        <f t="shared" si="76"/>
        <v>82.953970662620137</v>
      </c>
      <c r="Y196" s="20">
        <f t="shared" si="77"/>
        <v>170.46029337379869</v>
      </c>
      <c r="Z196" s="19">
        <f t="shared" si="81"/>
        <v>336</v>
      </c>
      <c r="AA196" s="21">
        <f t="shared" si="82"/>
        <v>337</v>
      </c>
      <c r="AB196" s="19">
        <f t="shared" si="86"/>
        <v>-1</v>
      </c>
      <c r="AC196" s="22"/>
      <c r="AD196" s="22"/>
      <c r="AE196" s="23"/>
      <c r="AF196" s="23"/>
      <c r="AG196" s="23"/>
      <c r="AH196" s="23"/>
      <c r="AI196" s="23"/>
      <c r="AJ196" s="23"/>
      <c r="AK196" s="23"/>
      <c r="AL196" s="23"/>
      <c r="AM196" s="24"/>
    </row>
    <row r="197" spans="1:39" ht="19.5" customHeight="1">
      <c r="A197" s="742"/>
      <c r="B197" s="5">
        <f t="shared" si="79"/>
        <v>2008</v>
      </c>
      <c r="C197" s="105">
        <f>'홍성읍 과거급수현황'!B118</f>
        <v>0</v>
      </c>
      <c r="D197" s="105">
        <f>'홍성읍 과거급수현황'!C118</f>
        <v>0</v>
      </c>
      <c r="E197" s="7" t="e">
        <f t="shared" si="83"/>
        <v>#DIV/0!</v>
      </c>
      <c r="F197" s="105">
        <f>'홍성읍 과거급수현황'!F118</f>
        <v>0</v>
      </c>
      <c r="G197" s="6" t="e">
        <f t="shared" si="84"/>
        <v>#DIV/0!</v>
      </c>
      <c r="H197" s="19">
        <f t="shared" si="85"/>
        <v>0</v>
      </c>
      <c r="I197" s="19">
        <f t="shared" si="80"/>
        <v>543</v>
      </c>
      <c r="J197" s="19">
        <f>'용도별 사용수량'!D118</f>
        <v>252</v>
      </c>
      <c r="K197" s="19">
        <f>'용도별 사용수량'!E118</f>
        <v>3</v>
      </c>
      <c r="L197" s="63"/>
      <c r="M197" s="19">
        <f>'용도별 사용수량'!F118</f>
        <v>288</v>
      </c>
      <c r="N197" s="19">
        <f>'용도별 사용수량'!G118</f>
        <v>0</v>
      </c>
      <c r="O197" s="19">
        <f>'용도별 사용수량'!H118</f>
        <v>0</v>
      </c>
      <c r="P197" s="19">
        <f>'용도별 사용수량'!I118</f>
        <v>0</v>
      </c>
      <c r="Q197" s="18" t="e">
        <f t="shared" si="78"/>
        <v>#DIV/0!</v>
      </c>
      <c r="R197" s="19" t="e">
        <f t="shared" si="70"/>
        <v>#DIV/0!</v>
      </c>
      <c r="S197" s="19" t="e">
        <f t="shared" si="71"/>
        <v>#DIV/0!</v>
      </c>
      <c r="T197" s="19" t="e">
        <f t="shared" si="72"/>
        <v>#DIV/0!</v>
      </c>
      <c r="U197" s="19" t="e">
        <f t="shared" si="73"/>
        <v>#DIV/0!</v>
      </c>
      <c r="V197" s="19" t="e">
        <f t="shared" si="74"/>
        <v>#DIV/0!</v>
      </c>
      <c r="W197" s="19" t="e">
        <f t="shared" si="75"/>
        <v>#DIV/0!</v>
      </c>
      <c r="X197" s="20" t="e">
        <f t="shared" si="76"/>
        <v>#DIV/0!</v>
      </c>
      <c r="Y197" s="20" t="e">
        <f t="shared" si="77"/>
        <v>#DIV/0!</v>
      </c>
      <c r="Z197" s="19">
        <f t="shared" si="81"/>
        <v>0</v>
      </c>
      <c r="AA197" s="21">
        <f t="shared" si="82"/>
        <v>543</v>
      </c>
      <c r="AB197" s="19">
        <f t="shared" si="86"/>
        <v>-543</v>
      </c>
      <c r="AC197" s="22"/>
      <c r="AD197" s="22"/>
      <c r="AE197" s="23"/>
      <c r="AF197" s="23"/>
      <c r="AG197" s="23"/>
      <c r="AH197" s="23"/>
      <c r="AI197" s="23"/>
      <c r="AJ197" s="23"/>
      <c r="AK197" s="23"/>
      <c r="AL197" s="23"/>
      <c r="AM197" s="24"/>
    </row>
    <row r="198" spans="1:39" ht="19.5" customHeight="1">
      <c r="A198" s="742"/>
      <c r="B198" s="5">
        <f t="shared" si="79"/>
        <v>2009</v>
      </c>
      <c r="C198" s="105">
        <f>'홍성읍 과거급수현황'!B103</f>
        <v>0</v>
      </c>
      <c r="D198" s="105">
        <f>'홍성읍 과거급수현황'!C103</f>
        <v>0</v>
      </c>
      <c r="E198" s="7" t="e">
        <f t="shared" si="83"/>
        <v>#DIV/0!</v>
      </c>
      <c r="F198" s="105">
        <f>'홍성읍 과거급수현황'!F103</f>
        <v>0</v>
      </c>
      <c r="G198" s="6" t="e">
        <f t="shared" si="84"/>
        <v>#DIV/0!</v>
      </c>
      <c r="H198" s="19">
        <f t="shared" si="85"/>
        <v>0</v>
      </c>
      <c r="I198" s="19">
        <f t="shared" si="80"/>
        <v>592</v>
      </c>
      <c r="J198" s="19">
        <f>'용도별 사용수량'!D103</f>
        <v>307</v>
      </c>
      <c r="K198" s="19">
        <f>'용도별 사용수량'!E103</f>
        <v>285</v>
      </c>
      <c r="L198" s="63"/>
      <c r="M198" s="19">
        <f>'용도별 사용수량'!F103</f>
        <v>0</v>
      </c>
      <c r="N198" s="19">
        <f>'용도별 사용수량'!G103</f>
        <v>0</v>
      </c>
      <c r="O198" s="19">
        <f>'용도별 사용수량'!H103</f>
        <v>0</v>
      </c>
      <c r="P198" s="19">
        <f>'용도별 사용수량'!I103</f>
        <v>0</v>
      </c>
      <c r="Q198" s="18" t="e">
        <f t="shared" si="78"/>
        <v>#DIV/0!</v>
      </c>
      <c r="R198" s="19" t="e">
        <f t="shared" ref="R198:R244" si="94">(K198/$H198)*1000</f>
        <v>#DIV/0!</v>
      </c>
      <c r="S198" s="19" t="e">
        <f t="shared" ref="S198:S244" si="95">(L198/$H198)*1000</f>
        <v>#DIV/0!</v>
      </c>
      <c r="T198" s="19" t="e">
        <f t="shared" ref="T198:T244" si="96">(M198/$H198)*1000</f>
        <v>#DIV/0!</v>
      </c>
      <c r="U198" s="19" t="e">
        <f t="shared" ref="U198:U244" si="97">(N198/$H198)*1000</f>
        <v>#DIV/0!</v>
      </c>
      <c r="V198" s="19" t="e">
        <f t="shared" ref="V198:V244" si="98">(O198/$H198)*1000</f>
        <v>#DIV/0!</v>
      </c>
      <c r="W198" s="19" t="e">
        <f t="shared" ref="W198:W244" si="99">(P198/$H198)*1000</f>
        <v>#DIV/0!</v>
      </c>
      <c r="X198" s="20" t="e">
        <f t="shared" ref="X198:X244" si="100">SUM(R198:W198)</f>
        <v>#DIV/0!</v>
      </c>
      <c r="Y198" s="20" t="e">
        <f t="shared" ref="Y198:Y244" si="101">X198+Q198</f>
        <v>#DIV/0!</v>
      </c>
      <c r="Z198" s="19">
        <f t="shared" si="81"/>
        <v>0</v>
      </c>
      <c r="AA198" s="21">
        <f t="shared" si="82"/>
        <v>592</v>
      </c>
      <c r="AB198" s="19">
        <f t="shared" si="86"/>
        <v>-592</v>
      </c>
      <c r="AC198" s="22"/>
      <c r="AD198" s="22"/>
      <c r="AE198" s="23"/>
      <c r="AF198" s="23"/>
      <c r="AG198" s="23"/>
      <c r="AH198" s="23"/>
      <c r="AI198" s="23"/>
      <c r="AJ198" s="23"/>
      <c r="AK198" s="23"/>
      <c r="AL198" s="23"/>
      <c r="AM198" s="24"/>
    </row>
    <row r="199" spans="1:39" ht="19.5" customHeight="1">
      <c r="A199" s="742"/>
      <c r="B199" s="5">
        <f t="shared" si="79"/>
        <v>2010</v>
      </c>
      <c r="C199" s="105">
        <f>'홍성읍 과거급수현황'!B88</f>
        <v>0</v>
      </c>
      <c r="D199" s="105">
        <f>'홍성읍 과거급수현황'!C88</f>
        <v>0</v>
      </c>
      <c r="E199" s="7" t="e">
        <f t="shared" si="83"/>
        <v>#DIV/0!</v>
      </c>
      <c r="F199" s="105">
        <f>'홍성읍 과거급수현황'!F88</f>
        <v>0</v>
      </c>
      <c r="G199" s="6" t="e">
        <f t="shared" si="84"/>
        <v>#DIV/0!</v>
      </c>
      <c r="H199" s="19">
        <f t="shared" si="85"/>
        <v>0</v>
      </c>
      <c r="I199" s="19">
        <f t="shared" si="80"/>
        <v>654</v>
      </c>
      <c r="J199" s="19">
        <f>'용도별 사용수량'!D88</f>
        <v>375</v>
      </c>
      <c r="K199" s="19">
        <f>'용도별 사용수량'!E88</f>
        <v>279</v>
      </c>
      <c r="L199" s="63"/>
      <c r="M199" s="19">
        <f>'용도별 사용수량'!F88</f>
        <v>0</v>
      </c>
      <c r="N199" s="19">
        <f>'용도별 사용수량'!G88</f>
        <v>0</v>
      </c>
      <c r="O199" s="19">
        <f>'용도별 사용수량'!H88</f>
        <v>0</v>
      </c>
      <c r="P199" s="19">
        <f>'용도별 사용수량'!I88</f>
        <v>0</v>
      </c>
      <c r="Q199" s="18" t="e">
        <f t="shared" si="78"/>
        <v>#DIV/0!</v>
      </c>
      <c r="R199" s="19" t="e">
        <f t="shared" si="94"/>
        <v>#DIV/0!</v>
      </c>
      <c r="S199" s="19" t="e">
        <f t="shared" si="95"/>
        <v>#DIV/0!</v>
      </c>
      <c r="T199" s="19" t="e">
        <f t="shared" si="96"/>
        <v>#DIV/0!</v>
      </c>
      <c r="U199" s="19" t="e">
        <f t="shared" si="97"/>
        <v>#DIV/0!</v>
      </c>
      <c r="V199" s="19" t="e">
        <f t="shared" si="98"/>
        <v>#DIV/0!</v>
      </c>
      <c r="W199" s="19" t="e">
        <f t="shared" si="99"/>
        <v>#DIV/0!</v>
      </c>
      <c r="X199" s="20" t="e">
        <f t="shared" si="100"/>
        <v>#DIV/0!</v>
      </c>
      <c r="Y199" s="20" t="e">
        <f t="shared" si="101"/>
        <v>#DIV/0!</v>
      </c>
      <c r="Z199" s="19">
        <f t="shared" si="81"/>
        <v>0</v>
      </c>
      <c r="AA199" s="21">
        <f t="shared" si="82"/>
        <v>654</v>
      </c>
      <c r="AB199" s="19">
        <f t="shared" si="86"/>
        <v>-654</v>
      </c>
      <c r="AC199" s="22"/>
      <c r="AD199" s="22"/>
      <c r="AE199" s="23"/>
      <c r="AF199" s="23"/>
      <c r="AG199" s="23"/>
      <c r="AH199" s="23"/>
      <c r="AI199" s="23"/>
      <c r="AJ199" s="23"/>
      <c r="AK199" s="23"/>
      <c r="AL199" s="23"/>
      <c r="AM199" s="24"/>
    </row>
    <row r="200" spans="1:39" ht="19.5" customHeight="1">
      <c r="A200" s="742"/>
      <c r="B200" s="5">
        <f t="shared" si="79"/>
        <v>2011</v>
      </c>
      <c r="C200" s="105">
        <f>'홍성읍 과거급수현황'!B73</f>
        <v>0</v>
      </c>
      <c r="D200" s="105">
        <f>'홍성읍 과거급수현황'!C73</f>
        <v>0</v>
      </c>
      <c r="E200" s="7" t="e">
        <f t="shared" si="83"/>
        <v>#DIV/0!</v>
      </c>
      <c r="F200" s="105">
        <f>'홍성읍 과거급수현황'!F73</f>
        <v>0</v>
      </c>
      <c r="G200" s="6" t="e">
        <f t="shared" si="84"/>
        <v>#DIV/0!</v>
      </c>
      <c r="H200" s="19">
        <f t="shared" si="85"/>
        <v>0</v>
      </c>
      <c r="I200" s="19">
        <f t="shared" si="80"/>
        <v>452</v>
      </c>
      <c r="J200" s="19">
        <f>'용도별 사용수량'!D73</f>
        <v>225</v>
      </c>
      <c r="K200" s="19">
        <f>'용도별 사용수량'!E73</f>
        <v>227</v>
      </c>
      <c r="L200" s="63"/>
      <c r="M200" s="19">
        <f>'용도별 사용수량'!F73</f>
        <v>0</v>
      </c>
      <c r="N200" s="19">
        <f>'용도별 사용수량'!G73</f>
        <v>0</v>
      </c>
      <c r="O200" s="19">
        <f>'용도별 사용수량'!H73</f>
        <v>0</v>
      </c>
      <c r="P200" s="19">
        <f>'용도별 사용수량'!I73</f>
        <v>0</v>
      </c>
      <c r="Q200" s="18" t="e">
        <f t="shared" si="78"/>
        <v>#DIV/0!</v>
      </c>
      <c r="R200" s="19" t="e">
        <f t="shared" si="94"/>
        <v>#DIV/0!</v>
      </c>
      <c r="S200" s="19" t="e">
        <f t="shared" si="95"/>
        <v>#DIV/0!</v>
      </c>
      <c r="T200" s="19" t="e">
        <f t="shared" si="96"/>
        <v>#DIV/0!</v>
      </c>
      <c r="U200" s="19" t="e">
        <f t="shared" si="97"/>
        <v>#DIV/0!</v>
      </c>
      <c r="V200" s="19" t="e">
        <f t="shared" si="98"/>
        <v>#DIV/0!</v>
      </c>
      <c r="W200" s="19" t="e">
        <f t="shared" si="99"/>
        <v>#DIV/0!</v>
      </c>
      <c r="X200" s="20" t="e">
        <f t="shared" si="100"/>
        <v>#DIV/0!</v>
      </c>
      <c r="Y200" s="20" t="e">
        <f t="shared" si="101"/>
        <v>#DIV/0!</v>
      </c>
      <c r="Z200" s="19">
        <f t="shared" si="81"/>
        <v>0</v>
      </c>
      <c r="AA200" s="21">
        <f t="shared" si="82"/>
        <v>452</v>
      </c>
      <c r="AB200" s="19">
        <f t="shared" si="86"/>
        <v>-452</v>
      </c>
      <c r="AC200" s="22"/>
      <c r="AD200" s="22"/>
      <c r="AE200" s="23"/>
      <c r="AF200" s="23"/>
      <c r="AG200" s="23"/>
      <c r="AH200" s="23"/>
      <c r="AI200" s="23"/>
      <c r="AJ200" s="23"/>
      <c r="AK200" s="23"/>
      <c r="AL200" s="23"/>
      <c r="AM200" s="24"/>
    </row>
    <row r="201" spans="1:39" ht="19.5" customHeight="1">
      <c r="A201" s="742"/>
      <c r="B201" s="5">
        <f t="shared" si="79"/>
        <v>2012</v>
      </c>
      <c r="C201" s="105">
        <f>'홍성읍 과거급수현황'!B58</f>
        <v>0</v>
      </c>
      <c r="D201" s="105">
        <f>'홍성읍 과거급수현황'!C58</f>
        <v>0</v>
      </c>
      <c r="E201" s="7" t="e">
        <f t="shared" si="83"/>
        <v>#DIV/0!</v>
      </c>
      <c r="F201" s="105">
        <f>'홍성읍 과거급수현황'!F58</f>
        <v>0</v>
      </c>
      <c r="G201" s="6" t="e">
        <f t="shared" si="84"/>
        <v>#DIV/0!</v>
      </c>
      <c r="H201" s="19">
        <f t="shared" si="85"/>
        <v>0</v>
      </c>
      <c r="I201" s="19">
        <f t="shared" si="80"/>
        <v>727</v>
      </c>
      <c r="J201" s="19">
        <f>'용도별 사용수량'!D58</f>
        <v>407</v>
      </c>
      <c r="K201" s="19">
        <f>'용도별 사용수량'!E58</f>
        <v>320</v>
      </c>
      <c r="L201" s="63"/>
      <c r="M201" s="19">
        <f>'용도별 사용수량'!F58</f>
        <v>0</v>
      </c>
      <c r="N201" s="19">
        <f>'용도별 사용수량'!G58</f>
        <v>0</v>
      </c>
      <c r="O201" s="19">
        <f>'용도별 사용수량'!H58</f>
        <v>0</v>
      </c>
      <c r="P201" s="19">
        <f>'용도별 사용수량'!I58</f>
        <v>0</v>
      </c>
      <c r="Q201" s="18" t="e">
        <f t="shared" si="78"/>
        <v>#DIV/0!</v>
      </c>
      <c r="R201" s="19" t="e">
        <f t="shared" si="94"/>
        <v>#DIV/0!</v>
      </c>
      <c r="S201" s="19" t="e">
        <f t="shared" si="95"/>
        <v>#DIV/0!</v>
      </c>
      <c r="T201" s="19" t="e">
        <f t="shared" si="96"/>
        <v>#DIV/0!</v>
      </c>
      <c r="U201" s="19" t="e">
        <f t="shared" si="97"/>
        <v>#DIV/0!</v>
      </c>
      <c r="V201" s="19" t="e">
        <f t="shared" si="98"/>
        <v>#DIV/0!</v>
      </c>
      <c r="W201" s="19" t="e">
        <f t="shared" si="99"/>
        <v>#DIV/0!</v>
      </c>
      <c r="X201" s="20" t="e">
        <f t="shared" si="100"/>
        <v>#DIV/0!</v>
      </c>
      <c r="Y201" s="20" t="e">
        <f t="shared" si="101"/>
        <v>#DIV/0!</v>
      </c>
      <c r="Z201" s="19">
        <f t="shared" si="81"/>
        <v>0</v>
      </c>
      <c r="AA201" s="21">
        <f t="shared" si="82"/>
        <v>727</v>
      </c>
      <c r="AB201" s="19">
        <f t="shared" si="86"/>
        <v>-727</v>
      </c>
      <c r="AC201" s="22"/>
      <c r="AD201" s="22"/>
      <c r="AE201" s="23">
        <f>J201/$I201</f>
        <v>0.55983493810178819</v>
      </c>
      <c r="AF201" s="23">
        <f>(K201+M201)/$I201</f>
        <v>0.44016506189821181</v>
      </c>
      <c r="AG201" s="23">
        <f>(N201+O201)/$I201</f>
        <v>0</v>
      </c>
      <c r="AH201" s="23">
        <f>(P201)/$I201</f>
        <v>0</v>
      </c>
      <c r="AI201" s="23" t="e">
        <f>(#REF!)/$I201</f>
        <v>#REF!</v>
      </c>
      <c r="AJ201" s="23" t="e">
        <f>(#REF!)/$I201</f>
        <v>#REF!</v>
      </c>
      <c r="AK201" s="23" t="e">
        <f>(#REF!)/$I201</f>
        <v>#REF!</v>
      </c>
      <c r="AL201" s="23" t="e">
        <f>(#REF!)/$I201</f>
        <v>#REF!</v>
      </c>
      <c r="AM201" s="24" t="e">
        <f t="shared" si="93"/>
        <v>#REF!</v>
      </c>
    </row>
    <row r="202" spans="1:39" ht="19.5" customHeight="1">
      <c r="A202" s="742"/>
      <c r="B202" s="5">
        <f t="shared" si="79"/>
        <v>2013</v>
      </c>
      <c r="C202" s="105">
        <f>'홍성읍 과거급수현황'!B43</f>
        <v>0</v>
      </c>
      <c r="D202" s="105">
        <f>'홍성읍 과거급수현황'!C43</f>
        <v>0</v>
      </c>
      <c r="E202" s="7" t="e">
        <f t="shared" si="83"/>
        <v>#DIV/0!</v>
      </c>
      <c r="F202" s="105">
        <f>'홍성읍 과거급수현황'!F43</f>
        <v>0</v>
      </c>
      <c r="G202" s="6" t="e">
        <f t="shared" si="84"/>
        <v>#DIV/0!</v>
      </c>
      <c r="H202" s="19">
        <f t="shared" si="85"/>
        <v>0</v>
      </c>
      <c r="I202" s="19">
        <f t="shared" si="80"/>
        <v>752</v>
      </c>
      <c r="J202" s="19">
        <f>'용도별 사용수량'!D43</f>
        <v>438</v>
      </c>
      <c r="K202" s="19">
        <f>'용도별 사용수량'!E43</f>
        <v>314</v>
      </c>
      <c r="L202" s="63"/>
      <c r="M202" s="19">
        <f>'용도별 사용수량'!F43</f>
        <v>0</v>
      </c>
      <c r="N202" s="19">
        <f>'용도별 사용수량'!G43</f>
        <v>0</v>
      </c>
      <c r="O202" s="19">
        <f>'용도별 사용수량'!H43</f>
        <v>0</v>
      </c>
      <c r="P202" s="19">
        <f>'용도별 사용수량'!I43</f>
        <v>0</v>
      </c>
      <c r="Q202" s="18" t="e">
        <f t="shared" si="78"/>
        <v>#DIV/0!</v>
      </c>
      <c r="R202" s="19" t="e">
        <f t="shared" si="94"/>
        <v>#DIV/0!</v>
      </c>
      <c r="S202" s="19" t="e">
        <f t="shared" si="95"/>
        <v>#DIV/0!</v>
      </c>
      <c r="T202" s="19" t="e">
        <f t="shared" si="96"/>
        <v>#DIV/0!</v>
      </c>
      <c r="U202" s="19" t="e">
        <f t="shared" si="97"/>
        <v>#DIV/0!</v>
      </c>
      <c r="V202" s="19" t="e">
        <f t="shared" si="98"/>
        <v>#DIV/0!</v>
      </c>
      <c r="W202" s="19" t="e">
        <f t="shared" si="99"/>
        <v>#DIV/0!</v>
      </c>
      <c r="X202" s="20" t="e">
        <f t="shared" si="100"/>
        <v>#DIV/0!</v>
      </c>
      <c r="Y202" s="20" t="e">
        <f t="shared" si="101"/>
        <v>#DIV/0!</v>
      </c>
      <c r="Z202" s="19">
        <f t="shared" si="81"/>
        <v>0</v>
      </c>
      <c r="AA202" s="21">
        <f t="shared" si="82"/>
        <v>752</v>
      </c>
      <c r="AB202" s="19">
        <f t="shared" si="86"/>
        <v>-752</v>
      </c>
      <c r="AC202" s="22" t="e">
        <f t="shared" si="87"/>
        <v>#DIV/0!</v>
      </c>
      <c r="AD202" s="22" t="e">
        <f t="shared" si="88"/>
        <v>#DIV/0!</v>
      </c>
      <c r="AE202" s="23">
        <f>J202/$I202</f>
        <v>0.58244680851063835</v>
      </c>
      <c r="AF202" s="23">
        <f>(K202+M202)/$I202</f>
        <v>0.41755319148936171</v>
      </c>
      <c r="AG202" s="23">
        <f>(N202+O202)/$I202</f>
        <v>0</v>
      </c>
      <c r="AH202" s="23">
        <f>(P202)/$I202</f>
        <v>0</v>
      </c>
      <c r="AI202" s="23" t="e">
        <f>(#REF!)/$I202</f>
        <v>#REF!</v>
      </c>
      <c r="AJ202" s="23" t="e">
        <f>(#REF!)/$I202</f>
        <v>#REF!</v>
      </c>
      <c r="AK202" s="23" t="e">
        <f>(#REF!)/$I202</f>
        <v>#REF!</v>
      </c>
      <c r="AL202" s="23" t="e">
        <f>(#REF!)/$I202</f>
        <v>#REF!</v>
      </c>
      <c r="AM202" s="24" t="e">
        <f t="shared" si="93"/>
        <v>#REF!</v>
      </c>
    </row>
    <row r="203" spans="1:39" ht="19.5" customHeight="1">
      <c r="A203" s="742"/>
      <c r="B203" s="5">
        <f t="shared" si="79"/>
        <v>2014</v>
      </c>
      <c r="C203" s="105">
        <f>'홍성읍 과거급수현황'!B28</f>
        <v>0</v>
      </c>
      <c r="D203" s="105">
        <f>'홍성읍 과거급수현황'!C28</f>
        <v>0</v>
      </c>
      <c r="E203" s="7" t="e">
        <f t="shared" si="83"/>
        <v>#DIV/0!</v>
      </c>
      <c r="F203" s="105">
        <f>'홍성읍 과거급수현황'!F28</f>
        <v>0</v>
      </c>
      <c r="G203" s="6" t="e">
        <f t="shared" si="84"/>
        <v>#DIV/0!</v>
      </c>
      <c r="H203" s="19">
        <f t="shared" si="85"/>
        <v>0</v>
      </c>
      <c r="I203" s="19">
        <f t="shared" si="80"/>
        <v>721</v>
      </c>
      <c r="J203" s="19">
        <f>'용도별 사용수량'!D28</f>
        <v>405</v>
      </c>
      <c r="K203" s="19">
        <f>'용도별 사용수량'!E28</f>
        <v>316</v>
      </c>
      <c r="L203" s="63"/>
      <c r="M203" s="19">
        <f>'용도별 사용수량'!F28</f>
        <v>0</v>
      </c>
      <c r="N203" s="19">
        <f>'용도별 사용수량'!G28</f>
        <v>0</v>
      </c>
      <c r="O203" s="19">
        <f>'용도별 사용수량'!H28</f>
        <v>0</v>
      </c>
      <c r="P203" s="19">
        <f>'용도별 사용수량'!I28</f>
        <v>0</v>
      </c>
      <c r="Q203" s="18" t="e">
        <f t="shared" si="78"/>
        <v>#DIV/0!</v>
      </c>
      <c r="R203" s="19" t="e">
        <f t="shared" si="94"/>
        <v>#DIV/0!</v>
      </c>
      <c r="S203" s="19" t="e">
        <f t="shared" si="95"/>
        <v>#DIV/0!</v>
      </c>
      <c r="T203" s="19" t="e">
        <f t="shared" si="96"/>
        <v>#DIV/0!</v>
      </c>
      <c r="U203" s="19" t="e">
        <f t="shared" si="97"/>
        <v>#DIV/0!</v>
      </c>
      <c r="V203" s="19" t="e">
        <f t="shared" si="98"/>
        <v>#DIV/0!</v>
      </c>
      <c r="W203" s="19" t="e">
        <f t="shared" si="99"/>
        <v>#DIV/0!</v>
      </c>
      <c r="X203" s="20" t="e">
        <f t="shared" si="100"/>
        <v>#DIV/0!</v>
      </c>
      <c r="Y203" s="20" t="e">
        <f t="shared" si="101"/>
        <v>#DIV/0!</v>
      </c>
      <c r="Z203" s="19">
        <f t="shared" si="81"/>
        <v>0</v>
      </c>
      <c r="AA203" s="21">
        <f t="shared" si="82"/>
        <v>721</v>
      </c>
      <c r="AB203" s="19">
        <f t="shared" si="86"/>
        <v>-721</v>
      </c>
      <c r="AC203" s="22" t="e">
        <f t="shared" si="87"/>
        <v>#DIV/0!</v>
      </c>
      <c r="AD203" s="22" t="e">
        <f t="shared" si="88"/>
        <v>#DIV/0!</v>
      </c>
      <c r="AE203" s="23">
        <f>J203/$I203</f>
        <v>0.56171983356449373</v>
      </c>
      <c r="AF203" s="23">
        <f>(K203+M203)/$I203</f>
        <v>0.43828016643550627</v>
      </c>
      <c r="AG203" s="23">
        <f>(N203+O203)/$I203</f>
        <v>0</v>
      </c>
      <c r="AH203" s="23">
        <f>(P203)/$I203</f>
        <v>0</v>
      </c>
      <c r="AI203" s="23" t="e">
        <f>(#REF!)/$I203</f>
        <v>#REF!</v>
      </c>
      <c r="AJ203" s="23" t="e">
        <f>(#REF!)/$I203</f>
        <v>#REF!</v>
      </c>
      <c r="AK203" s="23" t="e">
        <f>(#REF!)/$I203</f>
        <v>#REF!</v>
      </c>
      <c r="AL203" s="23" t="e">
        <f>(#REF!)/$I203</f>
        <v>#REF!</v>
      </c>
      <c r="AM203" s="24" t="e">
        <f t="shared" si="93"/>
        <v>#REF!</v>
      </c>
    </row>
    <row r="204" spans="1:39" ht="19.5" customHeight="1">
      <c r="A204" s="743"/>
      <c r="B204" s="5">
        <f t="shared" si="79"/>
        <v>2015</v>
      </c>
      <c r="C204" s="105">
        <f>'홍성읍 과거급수현황'!B13</f>
        <v>0</v>
      </c>
      <c r="D204" s="105">
        <f>'홍성읍 과거급수현황'!C13</f>
        <v>0</v>
      </c>
      <c r="E204" s="7" t="e">
        <f t="shared" si="83"/>
        <v>#DIV/0!</v>
      </c>
      <c r="F204" s="105">
        <f>'홍성읍 과거급수현황'!F13</f>
        <v>0</v>
      </c>
      <c r="G204" s="6" t="e">
        <f t="shared" si="84"/>
        <v>#DIV/0!</v>
      </c>
      <c r="H204" s="19">
        <f t="shared" si="85"/>
        <v>0</v>
      </c>
      <c r="I204" s="19">
        <f t="shared" si="80"/>
        <v>0</v>
      </c>
      <c r="J204" s="19"/>
      <c r="K204" s="19"/>
      <c r="L204" s="63"/>
      <c r="M204" s="19"/>
      <c r="N204" s="19"/>
      <c r="O204" s="19"/>
      <c r="P204" s="19"/>
      <c r="Q204" s="18" t="e">
        <f t="shared" si="78"/>
        <v>#DIV/0!</v>
      </c>
      <c r="R204" s="19" t="e">
        <f t="shared" si="94"/>
        <v>#DIV/0!</v>
      </c>
      <c r="S204" s="19" t="e">
        <f t="shared" si="95"/>
        <v>#DIV/0!</v>
      </c>
      <c r="T204" s="19" t="e">
        <f t="shared" si="96"/>
        <v>#DIV/0!</v>
      </c>
      <c r="U204" s="19" t="e">
        <f t="shared" si="97"/>
        <v>#DIV/0!</v>
      </c>
      <c r="V204" s="19" t="e">
        <f t="shared" si="98"/>
        <v>#DIV/0!</v>
      </c>
      <c r="W204" s="19" t="e">
        <f t="shared" si="99"/>
        <v>#DIV/0!</v>
      </c>
      <c r="X204" s="20" t="e">
        <f t="shared" si="100"/>
        <v>#DIV/0!</v>
      </c>
      <c r="Y204" s="20" t="e">
        <f t="shared" si="101"/>
        <v>#DIV/0!</v>
      </c>
      <c r="Z204" s="19">
        <f t="shared" si="81"/>
        <v>0</v>
      </c>
      <c r="AA204" s="21">
        <f t="shared" si="82"/>
        <v>0</v>
      </c>
      <c r="AB204" s="19">
        <f t="shared" si="86"/>
        <v>0</v>
      </c>
      <c r="AC204" s="22" t="e">
        <f t="shared" si="87"/>
        <v>#DIV/0!</v>
      </c>
      <c r="AD204" s="22" t="e">
        <f t="shared" si="88"/>
        <v>#DIV/0!</v>
      </c>
      <c r="AE204" s="23" t="e">
        <f>J204/$I204</f>
        <v>#DIV/0!</v>
      </c>
      <c r="AF204" s="23" t="e">
        <f>(K204+M204)/$I204</f>
        <v>#DIV/0!</v>
      </c>
      <c r="AG204" s="23" t="e">
        <f>(N204+O204)/$I204</f>
        <v>#DIV/0!</v>
      </c>
      <c r="AH204" s="23" t="e">
        <f>(P204)/$I204</f>
        <v>#DIV/0!</v>
      </c>
      <c r="AI204" s="23" t="e">
        <f>(#REF!)/$I204</f>
        <v>#REF!</v>
      </c>
      <c r="AJ204" s="23" t="e">
        <f>(#REF!)/$I204</f>
        <v>#REF!</v>
      </c>
      <c r="AK204" s="23" t="e">
        <f>(#REF!)/$I204</f>
        <v>#REF!</v>
      </c>
      <c r="AL204" s="23" t="e">
        <f>(#REF!)/$I204</f>
        <v>#REF!</v>
      </c>
      <c r="AM204" s="24" t="e">
        <f t="shared" si="93"/>
        <v>#DIV/0!</v>
      </c>
    </row>
    <row r="205" spans="1:39" ht="19.5" customHeight="1">
      <c r="A205" s="741" t="s">
        <v>88</v>
      </c>
      <c r="B205" s="5">
        <f t="shared" si="79"/>
        <v>1996</v>
      </c>
      <c r="C205" s="105">
        <f>'홍성읍 과거급수현황'!B299</f>
        <v>6205</v>
      </c>
      <c r="D205" s="105">
        <f>'홍성읍 과거급수현황'!C299</f>
        <v>1678</v>
      </c>
      <c r="E205" s="7">
        <f t="shared" si="83"/>
        <v>0.27042707493956486</v>
      </c>
      <c r="F205" s="105">
        <f>'홍성읍 과거급수현황'!F299</f>
        <v>443</v>
      </c>
      <c r="G205" s="6">
        <f t="shared" si="84"/>
        <v>264</v>
      </c>
      <c r="H205" s="19">
        <f t="shared" si="85"/>
        <v>1678</v>
      </c>
      <c r="I205" s="19">
        <f t="shared" si="80"/>
        <v>652</v>
      </c>
      <c r="J205" s="19">
        <f>'용도별 사용수량'!D298</f>
        <v>411</v>
      </c>
      <c r="K205" s="19">
        <f>'용도별 사용수량'!E298</f>
        <v>128</v>
      </c>
      <c r="L205" s="63"/>
      <c r="M205" s="19">
        <f>'용도별 사용수량'!F298</f>
        <v>113</v>
      </c>
      <c r="N205" s="19">
        <f>'용도별 사용수량'!G298</f>
        <v>0</v>
      </c>
      <c r="O205" s="19">
        <f>'용도별 사용수량'!H298</f>
        <v>0</v>
      </c>
      <c r="P205" s="19">
        <f>'용도별 사용수량'!I298</f>
        <v>0</v>
      </c>
      <c r="Q205" s="18">
        <f t="shared" si="78"/>
        <v>244.93444576877235</v>
      </c>
      <c r="R205" s="19">
        <f t="shared" si="94"/>
        <v>76.281287246722286</v>
      </c>
      <c r="S205" s="19">
        <f t="shared" si="95"/>
        <v>0</v>
      </c>
      <c r="T205" s="19">
        <f t="shared" si="96"/>
        <v>67.342073897497016</v>
      </c>
      <c r="U205" s="19">
        <f t="shared" si="97"/>
        <v>0</v>
      </c>
      <c r="V205" s="19">
        <f t="shared" si="98"/>
        <v>0</v>
      </c>
      <c r="W205" s="19">
        <f t="shared" si="99"/>
        <v>0</v>
      </c>
      <c r="X205" s="20">
        <f t="shared" si="100"/>
        <v>143.6233611442193</v>
      </c>
      <c r="Y205" s="20">
        <f t="shared" si="101"/>
        <v>388.55780691299162</v>
      </c>
      <c r="Z205" s="19">
        <f t="shared" si="81"/>
        <v>443</v>
      </c>
      <c r="AA205" s="21">
        <f t="shared" si="82"/>
        <v>652</v>
      </c>
      <c r="AB205" s="19">
        <f t="shared" si="86"/>
        <v>-209</v>
      </c>
      <c r="AC205" s="22"/>
      <c r="AD205" s="22"/>
      <c r="AE205" s="23"/>
      <c r="AF205" s="23"/>
      <c r="AG205" s="23"/>
      <c r="AH205" s="23"/>
      <c r="AI205" s="23"/>
      <c r="AJ205" s="23"/>
      <c r="AK205" s="23"/>
      <c r="AL205" s="23"/>
      <c r="AM205" s="24"/>
    </row>
    <row r="206" spans="1:39" ht="19.5" customHeight="1">
      <c r="A206" s="742"/>
      <c r="B206" s="5">
        <f t="shared" si="79"/>
        <v>1997</v>
      </c>
      <c r="C206" s="105">
        <f>'홍성읍 과거급수현황'!B284</f>
        <v>5926</v>
      </c>
      <c r="D206" s="105">
        <f>'홍성읍 과거급수현황'!C284</f>
        <v>1678</v>
      </c>
      <c r="E206" s="7">
        <f t="shared" si="83"/>
        <v>0.28315896051299361</v>
      </c>
      <c r="F206" s="105">
        <f>'홍성읍 과거급수현황'!F284</f>
        <v>338</v>
      </c>
      <c r="G206" s="6">
        <f t="shared" si="84"/>
        <v>201</v>
      </c>
      <c r="H206" s="19">
        <f t="shared" si="85"/>
        <v>1678</v>
      </c>
      <c r="I206" s="19">
        <f t="shared" si="80"/>
        <v>390.53150684931512</v>
      </c>
      <c r="J206" s="19">
        <f>'용도별 사용수량'!D283</f>
        <v>132.97808219178083</v>
      </c>
      <c r="K206" s="19">
        <f>'용도별 사용수량'!E283</f>
        <v>82.043835616438358</v>
      </c>
      <c r="L206" s="63"/>
      <c r="M206" s="19">
        <f>'용도별 사용수량'!F283</f>
        <v>102.1041095890411</v>
      </c>
      <c r="N206" s="19">
        <f>'용도별 사용수량'!G283</f>
        <v>73.405479452054792</v>
      </c>
      <c r="O206" s="19">
        <f>'용도별 사용수량'!H283</f>
        <v>0</v>
      </c>
      <c r="P206" s="19">
        <f>'용도별 사용수량'!I283</f>
        <v>0</v>
      </c>
      <c r="Q206" s="18">
        <f t="shared" si="78"/>
        <v>79.247963165542799</v>
      </c>
      <c r="R206" s="19">
        <f t="shared" si="94"/>
        <v>48.893823370940623</v>
      </c>
      <c r="S206" s="19">
        <f t="shared" si="95"/>
        <v>0</v>
      </c>
      <c r="T206" s="19">
        <f t="shared" si="96"/>
        <v>60.848694629941058</v>
      </c>
      <c r="U206" s="19">
        <f t="shared" si="97"/>
        <v>43.745816121605955</v>
      </c>
      <c r="V206" s="19">
        <f t="shared" si="98"/>
        <v>0</v>
      </c>
      <c r="W206" s="19">
        <f t="shared" si="99"/>
        <v>0</v>
      </c>
      <c r="X206" s="20">
        <f t="shared" si="100"/>
        <v>153.48833412248763</v>
      </c>
      <c r="Y206" s="20">
        <f t="shared" si="101"/>
        <v>232.73629728803041</v>
      </c>
      <c r="Z206" s="19">
        <f t="shared" si="81"/>
        <v>338</v>
      </c>
      <c r="AA206" s="21">
        <f t="shared" si="82"/>
        <v>390.53150684931512</v>
      </c>
      <c r="AB206" s="19">
        <f t="shared" si="86"/>
        <v>-52.531506849315122</v>
      </c>
      <c r="AC206" s="22"/>
      <c r="AD206" s="22"/>
      <c r="AE206" s="23"/>
      <c r="AF206" s="23"/>
      <c r="AG206" s="23"/>
      <c r="AH206" s="23"/>
      <c r="AI206" s="23"/>
      <c r="AJ206" s="23"/>
      <c r="AK206" s="23"/>
      <c r="AL206" s="23"/>
      <c r="AM206" s="24"/>
    </row>
    <row r="207" spans="1:39" ht="19.5" customHeight="1">
      <c r="A207" s="742"/>
      <c r="B207" s="5">
        <f t="shared" si="79"/>
        <v>1998</v>
      </c>
      <c r="C207" s="105">
        <f>'홍성읍 과거급수현황'!B269</f>
        <v>5829</v>
      </c>
      <c r="D207" s="105">
        <f>'홍성읍 과거급수현황'!C269</f>
        <v>1552</v>
      </c>
      <c r="E207" s="7">
        <f t="shared" si="83"/>
        <v>0.26625493223537483</v>
      </c>
      <c r="F207" s="105">
        <f>'홍성읍 과거급수현황'!F269</f>
        <v>387</v>
      </c>
      <c r="G207" s="6">
        <f t="shared" si="84"/>
        <v>249</v>
      </c>
      <c r="H207" s="19">
        <f t="shared" si="85"/>
        <v>1552</v>
      </c>
      <c r="I207" s="19">
        <f t="shared" si="80"/>
        <v>315.38356164383561</v>
      </c>
      <c r="J207" s="19">
        <f>'용도별 사용수량'!D268</f>
        <v>119.81369863013698</v>
      </c>
      <c r="K207" s="19">
        <f>'용도별 사용수량'!E268</f>
        <v>98.991780821917814</v>
      </c>
      <c r="L207" s="63"/>
      <c r="M207" s="19">
        <f>'용도별 사용수량'!F268</f>
        <v>96.578082191780823</v>
      </c>
      <c r="N207" s="19">
        <f>'용도별 사용수량'!G268</f>
        <v>0</v>
      </c>
      <c r="O207" s="19">
        <f>'용도별 사용수량'!H268</f>
        <v>0</v>
      </c>
      <c r="P207" s="19">
        <f>'용도별 사용수량'!I268</f>
        <v>0</v>
      </c>
      <c r="Q207" s="18">
        <f t="shared" si="78"/>
        <v>77.199548086428464</v>
      </c>
      <c r="R207" s="19">
        <f t="shared" si="94"/>
        <v>63.783363931648076</v>
      </c>
      <c r="S207" s="19">
        <f t="shared" si="95"/>
        <v>0</v>
      </c>
      <c r="T207" s="19">
        <f t="shared" si="96"/>
        <v>62.22814574212682</v>
      </c>
      <c r="U207" s="19">
        <f t="shared" si="97"/>
        <v>0</v>
      </c>
      <c r="V207" s="19">
        <f t="shared" si="98"/>
        <v>0</v>
      </c>
      <c r="W207" s="19">
        <f t="shared" si="99"/>
        <v>0</v>
      </c>
      <c r="X207" s="20">
        <f t="shared" si="100"/>
        <v>126.0115096737749</v>
      </c>
      <c r="Y207" s="20">
        <f t="shared" si="101"/>
        <v>203.21105776020335</v>
      </c>
      <c r="Z207" s="19">
        <f t="shared" si="81"/>
        <v>387</v>
      </c>
      <c r="AA207" s="21">
        <f t="shared" si="82"/>
        <v>315.38356164383561</v>
      </c>
      <c r="AB207" s="19">
        <f t="shared" si="86"/>
        <v>71.616438356164394</v>
      </c>
      <c r="AC207" s="22"/>
      <c r="AD207" s="22"/>
      <c r="AE207" s="23"/>
      <c r="AF207" s="23"/>
      <c r="AG207" s="23"/>
      <c r="AH207" s="23"/>
      <c r="AI207" s="23"/>
      <c r="AJ207" s="23"/>
      <c r="AK207" s="23"/>
      <c r="AL207" s="23"/>
      <c r="AM207" s="24"/>
    </row>
    <row r="208" spans="1:39" ht="19.5" customHeight="1">
      <c r="A208" s="742"/>
      <c r="B208" s="5">
        <f t="shared" si="79"/>
        <v>1999</v>
      </c>
      <c r="C208" s="105">
        <f>'홍성읍 과거급수현황'!B254</f>
        <v>5709</v>
      </c>
      <c r="D208" s="105">
        <f>'홍성읍 과거급수현황'!C254</f>
        <v>1558</v>
      </c>
      <c r="E208" s="7">
        <f t="shared" si="83"/>
        <v>0.27290243475214576</v>
      </c>
      <c r="F208" s="105">
        <f>'홍성읍 과거급수현황'!F254</f>
        <v>481</v>
      </c>
      <c r="G208" s="6">
        <f t="shared" si="84"/>
        <v>309</v>
      </c>
      <c r="H208" s="19">
        <f t="shared" si="85"/>
        <v>1558</v>
      </c>
      <c r="I208" s="19">
        <f t="shared" si="80"/>
        <v>335.68219178082194</v>
      </c>
      <c r="J208" s="19">
        <f>'용도별 사용수량'!D253</f>
        <v>124.7013698630137</v>
      </c>
      <c r="K208" s="19">
        <f>'용도별 사용수량'!E253</f>
        <v>101.11780821917809</v>
      </c>
      <c r="L208" s="63"/>
      <c r="M208" s="19">
        <f>'용도별 사용수량'!F253</f>
        <v>109.86301369863014</v>
      </c>
      <c r="N208" s="19">
        <f>'용도별 사용수량'!G253</f>
        <v>0</v>
      </c>
      <c r="O208" s="19">
        <f>'용도별 사용수량'!H253</f>
        <v>0</v>
      </c>
      <c r="P208" s="19">
        <f>'용도별 사용수량'!I253</f>
        <v>0</v>
      </c>
      <c r="Q208" s="18">
        <f t="shared" si="78"/>
        <v>80.039390155977983</v>
      </c>
      <c r="R208" s="19">
        <f t="shared" si="94"/>
        <v>64.902315930152824</v>
      </c>
      <c r="S208" s="19">
        <f t="shared" si="95"/>
        <v>0</v>
      </c>
      <c r="T208" s="19">
        <f t="shared" si="96"/>
        <v>70.515413157015502</v>
      </c>
      <c r="U208" s="19">
        <f t="shared" si="97"/>
        <v>0</v>
      </c>
      <c r="V208" s="19">
        <f t="shared" si="98"/>
        <v>0</v>
      </c>
      <c r="W208" s="19">
        <f t="shared" si="99"/>
        <v>0</v>
      </c>
      <c r="X208" s="20">
        <f t="shared" si="100"/>
        <v>135.41772908716831</v>
      </c>
      <c r="Y208" s="20">
        <f t="shared" si="101"/>
        <v>215.45711924314628</v>
      </c>
      <c r="Z208" s="19">
        <f t="shared" si="81"/>
        <v>481</v>
      </c>
      <c r="AA208" s="21">
        <f t="shared" si="82"/>
        <v>335.68219178082194</v>
      </c>
      <c r="AB208" s="19">
        <f t="shared" si="86"/>
        <v>145.31780821917806</v>
      </c>
      <c r="AC208" s="22"/>
      <c r="AD208" s="22"/>
      <c r="AE208" s="23"/>
      <c r="AF208" s="23"/>
      <c r="AG208" s="23"/>
      <c r="AH208" s="23"/>
      <c r="AI208" s="23"/>
      <c r="AJ208" s="23"/>
      <c r="AK208" s="23"/>
      <c r="AL208" s="23"/>
      <c r="AM208" s="24"/>
    </row>
    <row r="209" spans="1:39" ht="19.5" customHeight="1">
      <c r="A209" s="742"/>
      <c r="B209" s="5">
        <f t="shared" si="79"/>
        <v>2000</v>
      </c>
      <c r="C209" s="105">
        <f>'홍성읍 과거급수현황'!B239</f>
        <v>5450</v>
      </c>
      <c r="D209" s="105">
        <f>'홍성읍 과거급수현황'!C239</f>
        <v>1531</v>
      </c>
      <c r="E209" s="7">
        <f t="shared" si="83"/>
        <v>0.28091743119266055</v>
      </c>
      <c r="F209" s="105">
        <f>'홍성읍 과거급수현황'!F239</f>
        <v>321</v>
      </c>
      <c r="G209" s="6">
        <f t="shared" si="84"/>
        <v>210</v>
      </c>
      <c r="H209" s="19">
        <f t="shared" si="85"/>
        <v>1531</v>
      </c>
      <c r="I209" s="19">
        <f t="shared" si="80"/>
        <v>264.27397260273972</v>
      </c>
      <c r="J209" s="19">
        <f>'용도별 사용수량'!D238</f>
        <v>97.37534246575342</v>
      </c>
      <c r="K209" s="19">
        <f>'용도별 사용수량'!E238</f>
        <v>85.2</v>
      </c>
      <c r="L209" s="63"/>
      <c r="M209" s="19">
        <f>'용도별 사용수량'!F238</f>
        <v>81.698630136986296</v>
      </c>
      <c r="N209" s="19">
        <f>'용도별 사용수량'!G238</f>
        <v>0</v>
      </c>
      <c r="O209" s="19">
        <f>'용도별 사용수량'!H238</f>
        <v>0</v>
      </c>
      <c r="P209" s="19">
        <f>'용도별 사용수량'!I238</f>
        <v>0</v>
      </c>
      <c r="Q209" s="18">
        <f t="shared" si="78"/>
        <v>63.60244445836279</v>
      </c>
      <c r="R209" s="19">
        <f t="shared" si="94"/>
        <v>55.649902024820385</v>
      </c>
      <c r="S209" s="19">
        <f t="shared" si="95"/>
        <v>0</v>
      </c>
      <c r="T209" s="19">
        <f t="shared" si="96"/>
        <v>53.362919749827761</v>
      </c>
      <c r="U209" s="19">
        <f t="shared" si="97"/>
        <v>0</v>
      </c>
      <c r="V209" s="19">
        <f t="shared" si="98"/>
        <v>0</v>
      </c>
      <c r="W209" s="19">
        <f t="shared" si="99"/>
        <v>0</v>
      </c>
      <c r="X209" s="20">
        <f t="shared" si="100"/>
        <v>109.01282177464815</v>
      </c>
      <c r="Y209" s="20">
        <f t="shared" si="101"/>
        <v>172.61526623301094</v>
      </c>
      <c r="Z209" s="19">
        <f t="shared" si="81"/>
        <v>321</v>
      </c>
      <c r="AA209" s="21">
        <f t="shared" si="82"/>
        <v>264.27397260273972</v>
      </c>
      <c r="AB209" s="19">
        <f t="shared" si="86"/>
        <v>56.726027397260282</v>
      </c>
      <c r="AC209" s="22"/>
      <c r="AD209" s="22"/>
      <c r="AE209" s="23"/>
      <c r="AF209" s="23"/>
      <c r="AG209" s="23"/>
      <c r="AH209" s="23"/>
      <c r="AI209" s="23"/>
      <c r="AJ209" s="23"/>
      <c r="AK209" s="23"/>
      <c r="AL209" s="23"/>
      <c r="AM209" s="24"/>
    </row>
    <row r="210" spans="1:39" ht="19.5" customHeight="1">
      <c r="A210" s="742"/>
      <c r="B210" s="5">
        <f t="shared" si="79"/>
        <v>2001</v>
      </c>
      <c r="C210" s="105">
        <f>'홍성읍 과거급수현황'!B224</f>
        <v>5179</v>
      </c>
      <c r="D210" s="105">
        <f>'홍성읍 과거급수현황'!C224</f>
        <v>1185</v>
      </c>
      <c r="E210" s="7">
        <f t="shared" si="83"/>
        <v>0.22880865031859432</v>
      </c>
      <c r="F210" s="105">
        <f>'홍성읍 과거급수현황'!F224</f>
        <v>343</v>
      </c>
      <c r="G210" s="6">
        <f t="shared" si="84"/>
        <v>289</v>
      </c>
      <c r="H210" s="19">
        <f t="shared" si="85"/>
        <v>1185</v>
      </c>
      <c r="I210" s="19">
        <f t="shared" si="80"/>
        <v>226.39452054794521</v>
      </c>
      <c r="J210" s="19">
        <f>'용도별 사용수량'!D223</f>
        <v>88.38630136986302</v>
      </c>
      <c r="K210" s="19">
        <f>'용도별 사용수량'!E223</f>
        <v>72.408219178082192</v>
      </c>
      <c r="L210" s="63"/>
      <c r="M210" s="19">
        <f>'용도별 사용수량'!F223</f>
        <v>65.599999999999994</v>
      </c>
      <c r="N210" s="19">
        <f>'용도별 사용수량'!G223</f>
        <v>0</v>
      </c>
      <c r="O210" s="19">
        <f>'용도별 사용수량'!H223</f>
        <v>0</v>
      </c>
      <c r="P210" s="19">
        <f>'용도별 사용수량'!I223</f>
        <v>0</v>
      </c>
      <c r="Q210" s="18">
        <f t="shared" si="78"/>
        <v>74.587596092711408</v>
      </c>
      <c r="R210" s="19">
        <f t="shared" si="94"/>
        <v>61.103982428761341</v>
      </c>
      <c r="S210" s="19">
        <f t="shared" si="95"/>
        <v>0</v>
      </c>
      <c r="T210" s="19">
        <f t="shared" si="96"/>
        <v>55.358649789029535</v>
      </c>
      <c r="U210" s="19">
        <f t="shared" si="97"/>
        <v>0</v>
      </c>
      <c r="V210" s="19">
        <f t="shared" si="98"/>
        <v>0</v>
      </c>
      <c r="W210" s="19">
        <f t="shared" si="99"/>
        <v>0</v>
      </c>
      <c r="X210" s="20">
        <f t="shared" si="100"/>
        <v>116.46263221779088</v>
      </c>
      <c r="Y210" s="20">
        <f t="shared" si="101"/>
        <v>191.05022831050229</v>
      </c>
      <c r="Z210" s="19">
        <f t="shared" si="81"/>
        <v>343</v>
      </c>
      <c r="AA210" s="21">
        <f t="shared" si="82"/>
        <v>226.39452054794521</v>
      </c>
      <c r="AB210" s="19">
        <f t="shared" si="86"/>
        <v>116.60547945205479</v>
      </c>
      <c r="AC210" s="22"/>
      <c r="AD210" s="22"/>
      <c r="AE210" s="23"/>
      <c r="AF210" s="23"/>
      <c r="AG210" s="23"/>
      <c r="AH210" s="23"/>
      <c r="AI210" s="23"/>
      <c r="AJ210" s="23"/>
      <c r="AK210" s="23"/>
      <c r="AL210" s="23"/>
      <c r="AM210" s="24"/>
    </row>
    <row r="211" spans="1:39" ht="19.5" customHeight="1">
      <c r="A211" s="742"/>
      <c r="B211" s="5">
        <f t="shared" si="79"/>
        <v>2002</v>
      </c>
      <c r="C211" s="105">
        <f>'홍성읍 과거급수현황'!B209</f>
        <v>5021</v>
      </c>
      <c r="D211" s="105">
        <f>'홍성읍 과거급수현황'!C209</f>
        <v>1885</v>
      </c>
      <c r="E211" s="7">
        <f t="shared" si="83"/>
        <v>0.3754232224656443</v>
      </c>
      <c r="F211" s="105">
        <f>'홍성읍 과거급수현황'!F209</f>
        <v>356</v>
      </c>
      <c r="G211" s="6">
        <f t="shared" si="84"/>
        <v>189</v>
      </c>
      <c r="H211" s="19">
        <f t="shared" si="85"/>
        <v>1885</v>
      </c>
      <c r="I211" s="19">
        <f t="shared" si="80"/>
        <v>214.55068493150682</v>
      </c>
      <c r="J211" s="19">
        <f>'용도별 사용수량'!D208</f>
        <v>85.276712328767118</v>
      </c>
      <c r="K211" s="19">
        <f>'용도별 사용수량'!E208</f>
        <v>68.747945205479454</v>
      </c>
      <c r="L211" s="63"/>
      <c r="M211" s="19">
        <f>'용도별 사용수량'!F208</f>
        <v>60.526027397260272</v>
      </c>
      <c r="N211" s="19">
        <f>'용도별 사용수량'!G208</f>
        <v>0</v>
      </c>
      <c r="O211" s="19">
        <f>'용도별 사용수량'!H208</f>
        <v>0</v>
      </c>
      <c r="P211" s="19">
        <f>'용도별 사용수량'!I208</f>
        <v>0</v>
      </c>
      <c r="Q211" s="18">
        <f t="shared" si="78"/>
        <v>45.239635187674864</v>
      </c>
      <c r="R211" s="19">
        <f t="shared" si="94"/>
        <v>36.471058464445328</v>
      </c>
      <c r="S211" s="19">
        <f t="shared" si="95"/>
        <v>0</v>
      </c>
      <c r="T211" s="19">
        <f t="shared" si="96"/>
        <v>32.109298353984229</v>
      </c>
      <c r="U211" s="19">
        <f t="shared" si="97"/>
        <v>0</v>
      </c>
      <c r="V211" s="19">
        <f t="shared" si="98"/>
        <v>0</v>
      </c>
      <c r="W211" s="19">
        <f t="shared" si="99"/>
        <v>0</v>
      </c>
      <c r="X211" s="20">
        <f t="shared" si="100"/>
        <v>68.58035681842955</v>
      </c>
      <c r="Y211" s="20">
        <f t="shared" si="101"/>
        <v>113.81999200610441</v>
      </c>
      <c r="Z211" s="19">
        <f t="shared" si="81"/>
        <v>356</v>
      </c>
      <c r="AA211" s="21">
        <f t="shared" si="82"/>
        <v>214.55068493150682</v>
      </c>
      <c r="AB211" s="19">
        <f t="shared" si="86"/>
        <v>141.44931506849318</v>
      </c>
      <c r="AC211" s="22"/>
      <c r="AD211" s="22"/>
      <c r="AE211" s="23"/>
      <c r="AF211" s="23"/>
      <c r="AG211" s="23"/>
      <c r="AH211" s="23"/>
      <c r="AI211" s="23"/>
      <c r="AJ211" s="23"/>
      <c r="AK211" s="23"/>
      <c r="AL211" s="23"/>
      <c r="AM211" s="24"/>
    </row>
    <row r="212" spans="1:39" ht="19.5" customHeight="1">
      <c r="A212" s="742"/>
      <c r="B212" s="5">
        <f t="shared" si="79"/>
        <v>2003</v>
      </c>
      <c r="C212" s="105">
        <f>'홍성읍 과거급수현황'!B194</f>
        <v>4847</v>
      </c>
      <c r="D212" s="105">
        <f>'홍성읍 과거급수현황'!C194</f>
        <v>1885</v>
      </c>
      <c r="E212" s="7">
        <f t="shared" si="83"/>
        <v>0.3889003507324118</v>
      </c>
      <c r="F212" s="105">
        <f>'홍성읍 과거급수현황'!F194</f>
        <v>390</v>
      </c>
      <c r="G212" s="6">
        <f t="shared" si="84"/>
        <v>207</v>
      </c>
      <c r="H212" s="19">
        <f t="shared" si="85"/>
        <v>1885</v>
      </c>
      <c r="I212" s="19">
        <f t="shared" si="80"/>
        <v>275.10958904109589</v>
      </c>
      <c r="J212" s="19">
        <f>'용도별 사용수량'!D193</f>
        <v>113.95068493150686</v>
      </c>
      <c r="K212" s="19">
        <f>'용도별 사용수량'!E193</f>
        <v>81.358904109589048</v>
      </c>
      <c r="L212" s="63"/>
      <c r="M212" s="19">
        <f>'용도별 사용수량'!F193</f>
        <v>79.8</v>
      </c>
      <c r="N212" s="19">
        <f>'용도별 사용수량'!G193</f>
        <v>0</v>
      </c>
      <c r="O212" s="19">
        <f>'용도별 사용수량'!H193</f>
        <v>0</v>
      </c>
      <c r="P212" s="19">
        <f>'용도별 사용수량'!I193</f>
        <v>0</v>
      </c>
      <c r="Q212" s="18">
        <f t="shared" si="78"/>
        <v>60.451291740852447</v>
      </c>
      <c r="R212" s="19">
        <f t="shared" si="94"/>
        <v>43.161222339304537</v>
      </c>
      <c r="S212" s="19">
        <f t="shared" si="95"/>
        <v>0</v>
      </c>
      <c r="T212" s="19">
        <f t="shared" si="96"/>
        <v>42.334217506631298</v>
      </c>
      <c r="U212" s="19">
        <f t="shared" si="97"/>
        <v>0</v>
      </c>
      <c r="V212" s="19">
        <f t="shared" si="98"/>
        <v>0</v>
      </c>
      <c r="W212" s="19">
        <f t="shared" si="99"/>
        <v>0</v>
      </c>
      <c r="X212" s="20">
        <f t="shared" si="100"/>
        <v>85.495439845935834</v>
      </c>
      <c r="Y212" s="20">
        <f t="shared" si="101"/>
        <v>145.94673158678827</v>
      </c>
      <c r="Z212" s="19">
        <f t="shared" si="81"/>
        <v>390</v>
      </c>
      <c r="AA212" s="21">
        <f t="shared" si="82"/>
        <v>275.10958904109589</v>
      </c>
      <c r="AB212" s="19">
        <f t="shared" si="86"/>
        <v>114.89041095890411</v>
      </c>
      <c r="AC212" s="22"/>
      <c r="AD212" s="22"/>
      <c r="AE212" s="23"/>
      <c r="AF212" s="23"/>
      <c r="AG212" s="23"/>
      <c r="AH212" s="23"/>
      <c r="AI212" s="23"/>
      <c r="AJ212" s="23"/>
      <c r="AK212" s="23"/>
      <c r="AL212" s="23"/>
      <c r="AM212" s="24"/>
    </row>
    <row r="213" spans="1:39" ht="19.5" customHeight="1">
      <c r="A213" s="742"/>
      <c r="B213" s="5">
        <f t="shared" si="79"/>
        <v>2004</v>
      </c>
      <c r="C213" s="105">
        <f>'홍성읍 과거급수현황'!B179</f>
        <v>4735</v>
      </c>
      <c r="D213" s="105">
        <f>'홍성읍 과거급수현황'!C179</f>
        <v>1240</v>
      </c>
      <c r="E213" s="7">
        <f t="shared" si="83"/>
        <v>0.26187961985216474</v>
      </c>
      <c r="F213" s="105">
        <f>'홍성읍 과거급수현황'!F179</f>
        <v>419</v>
      </c>
      <c r="G213" s="6">
        <f t="shared" si="84"/>
        <v>338</v>
      </c>
      <c r="H213" s="19">
        <f t="shared" si="85"/>
        <v>1240</v>
      </c>
      <c r="I213" s="19">
        <f t="shared" si="80"/>
        <v>309.84383561643835</v>
      </c>
      <c r="J213" s="19">
        <f>'용도별 사용수량'!D179</f>
        <v>127.58356164383562</v>
      </c>
      <c r="K213" s="19">
        <f>'용도별 사용수량'!E179</f>
        <v>89.120547945205487</v>
      </c>
      <c r="L213" s="63"/>
      <c r="M213" s="19">
        <f>'용도별 사용수량'!F179</f>
        <v>93.139726027397259</v>
      </c>
      <c r="N213" s="19">
        <f>'용도별 사용수량'!G179</f>
        <v>0</v>
      </c>
      <c r="O213" s="19">
        <f>'용도별 사용수량'!H179</f>
        <v>0</v>
      </c>
      <c r="P213" s="19">
        <f>'용도별 사용수량'!I179</f>
        <v>0</v>
      </c>
      <c r="Q213" s="18">
        <f t="shared" si="78"/>
        <v>102.88996906760937</v>
      </c>
      <c r="R213" s="19">
        <f t="shared" si="94"/>
        <v>71.871409633230229</v>
      </c>
      <c r="S213" s="19">
        <f t="shared" si="95"/>
        <v>0</v>
      </c>
      <c r="T213" s="19">
        <f t="shared" si="96"/>
        <v>75.112682280159078</v>
      </c>
      <c r="U213" s="19">
        <f t="shared" si="97"/>
        <v>0</v>
      </c>
      <c r="V213" s="19">
        <f t="shared" si="98"/>
        <v>0</v>
      </c>
      <c r="W213" s="19">
        <f t="shared" si="99"/>
        <v>0</v>
      </c>
      <c r="X213" s="20">
        <f t="shared" si="100"/>
        <v>146.98409191338931</v>
      </c>
      <c r="Y213" s="20">
        <f t="shared" si="101"/>
        <v>249.87406098099868</v>
      </c>
      <c r="Z213" s="19">
        <f t="shared" si="81"/>
        <v>419</v>
      </c>
      <c r="AA213" s="21">
        <f t="shared" si="82"/>
        <v>309.84383561643835</v>
      </c>
      <c r="AB213" s="19">
        <f t="shared" si="86"/>
        <v>109.15616438356165</v>
      </c>
      <c r="AC213" s="22"/>
      <c r="AD213" s="22"/>
      <c r="AE213" s="23"/>
      <c r="AF213" s="23"/>
      <c r="AG213" s="23"/>
      <c r="AH213" s="23"/>
      <c r="AI213" s="23"/>
      <c r="AJ213" s="23"/>
      <c r="AK213" s="23"/>
      <c r="AL213" s="23"/>
      <c r="AM213" s="24"/>
    </row>
    <row r="214" spans="1:39" ht="19.5" customHeight="1">
      <c r="A214" s="742"/>
      <c r="B214" s="5">
        <f t="shared" si="79"/>
        <v>2005</v>
      </c>
      <c r="C214" s="105">
        <f>'홍성읍 과거급수현황'!B164</f>
        <v>4744</v>
      </c>
      <c r="D214" s="105">
        <f>'홍성읍 과거급수현황'!C164</f>
        <v>1268</v>
      </c>
      <c r="E214" s="7">
        <f t="shared" si="83"/>
        <v>0.26728499156829677</v>
      </c>
      <c r="F214" s="105">
        <f>'홍성읍 과거급수현황'!F164</f>
        <v>467</v>
      </c>
      <c r="G214" s="6">
        <f t="shared" si="84"/>
        <v>368</v>
      </c>
      <c r="H214" s="19">
        <f t="shared" si="85"/>
        <v>1268</v>
      </c>
      <c r="I214" s="19">
        <f t="shared" si="80"/>
        <v>317.80547945205478</v>
      </c>
      <c r="J214" s="19">
        <f>'용도별 사용수량'!D164</f>
        <v>129.7178082191781</v>
      </c>
      <c r="K214" s="19">
        <f>'용도별 사용수량'!E164</f>
        <v>87.257534246575347</v>
      </c>
      <c r="L214" s="63"/>
      <c r="M214" s="19">
        <f>'용도별 사용수량'!F164</f>
        <v>100.83013698630137</v>
      </c>
      <c r="N214" s="19">
        <f>'용도별 사용수량'!G164</f>
        <v>0</v>
      </c>
      <c r="O214" s="19">
        <f>'용도별 사용수량'!H164</f>
        <v>0</v>
      </c>
      <c r="P214" s="19">
        <f>'용도별 사용수량'!I164</f>
        <v>0</v>
      </c>
      <c r="Q214" s="18">
        <f t="shared" si="78"/>
        <v>102.30111058294803</v>
      </c>
      <c r="R214" s="19">
        <f t="shared" si="94"/>
        <v>68.815090099822825</v>
      </c>
      <c r="S214" s="19">
        <f t="shared" si="95"/>
        <v>0</v>
      </c>
      <c r="T214" s="19">
        <f t="shared" si="96"/>
        <v>79.519035478155658</v>
      </c>
      <c r="U214" s="19">
        <f t="shared" si="97"/>
        <v>0</v>
      </c>
      <c r="V214" s="19">
        <f t="shared" si="98"/>
        <v>0</v>
      </c>
      <c r="W214" s="19">
        <f t="shared" si="99"/>
        <v>0</v>
      </c>
      <c r="X214" s="20">
        <f t="shared" si="100"/>
        <v>148.33412557797848</v>
      </c>
      <c r="Y214" s="20">
        <f t="shared" si="101"/>
        <v>250.63523616092652</v>
      </c>
      <c r="Z214" s="19">
        <f t="shared" si="81"/>
        <v>467</v>
      </c>
      <c r="AA214" s="21">
        <f t="shared" si="82"/>
        <v>317.80547945205478</v>
      </c>
      <c r="AB214" s="19">
        <f t="shared" si="86"/>
        <v>149.19452054794522</v>
      </c>
      <c r="AC214" s="22"/>
      <c r="AD214" s="22"/>
      <c r="AE214" s="23"/>
      <c r="AF214" s="23"/>
      <c r="AG214" s="23"/>
      <c r="AH214" s="23"/>
      <c r="AI214" s="23"/>
      <c r="AJ214" s="23"/>
      <c r="AK214" s="23"/>
      <c r="AL214" s="23"/>
      <c r="AM214" s="24"/>
    </row>
    <row r="215" spans="1:39" ht="19.5" customHeight="1">
      <c r="A215" s="742"/>
      <c r="B215" s="5">
        <f t="shared" si="79"/>
        <v>2006</v>
      </c>
      <c r="C215" s="105">
        <f>'홍성읍 과거급수현황'!B149</f>
        <v>4612</v>
      </c>
      <c r="D215" s="105">
        <f>'홍성읍 과거급수현황'!C149</f>
        <v>1944</v>
      </c>
      <c r="E215" s="7">
        <f t="shared" si="83"/>
        <v>0.42150910667823072</v>
      </c>
      <c r="F215" s="105">
        <f>'홍성읍 과거급수현황'!F149</f>
        <v>501</v>
      </c>
      <c r="G215" s="6">
        <f t="shared" si="84"/>
        <v>258</v>
      </c>
      <c r="H215" s="19">
        <f t="shared" si="85"/>
        <v>1944</v>
      </c>
      <c r="I215" s="19">
        <f t="shared" si="80"/>
        <v>350.68493150684935</v>
      </c>
      <c r="J215" s="19">
        <f>'용도별 사용수량'!D149</f>
        <v>136.98630136986301</v>
      </c>
      <c r="K215" s="19">
        <f>'용도별 사용수량'!E149</f>
        <v>112.32876712328768</v>
      </c>
      <c r="L215" s="63"/>
      <c r="M215" s="19">
        <f>'용도별 사용수량'!F149</f>
        <v>101.36986301369863</v>
      </c>
      <c r="N215" s="19">
        <f>'용도별 사용수량'!G149</f>
        <v>0</v>
      </c>
      <c r="O215" s="19">
        <f>'용도별 사용수량'!H149</f>
        <v>0</v>
      </c>
      <c r="P215" s="19">
        <f>'용도별 사용수량'!I149</f>
        <v>0</v>
      </c>
      <c r="Q215" s="18">
        <f t="shared" si="78"/>
        <v>70.466204408365755</v>
      </c>
      <c r="R215" s="19">
        <f t="shared" si="94"/>
        <v>57.782287614859918</v>
      </c>
      <c r="S215" s="19">
        <f t="shared" si="95"/>
        <v>0</v>
      </c>
      <c r="T215" s="19">
        <f t="shared" si="96"/>
        <v>52.144991262190651</v>
      </c>
      <c r="U215" s="19">
        <f t="shared" si="97"/>
        <v>0</v>
      </c>
      <c r="V215" s="19">
        <f t="shared" si="98"/>
        <v>0</v>
      </c>
      <c r="W215" s="19">
        <f t="shared" si="99"/>
        <v>0</v>
      </c>
      <c r="X215" s="20">
        <f t="shared" si="100"/>
        <v>109.92727887705057</v>
      </c>
      <c r="Y215" s="20">
        <f t="shared" si="101"/>
        <v>180.39348328541632</v>
      </c>
      <c r="Z215" s="19">
        <f t="shared" si="81"/>
        <v>501</v>
      </c>
      <c r="AA215" s="21">
        <f t="shared" si="82"/>
        <v>350.68493150684935</v>
      </c>
      <c r="AB215" s="19">
        <f t="shared" si="86"/>
        <v>150.31506849315065</v>
      </c>
      <c r="AC215" s="22"/>
      <c r="AD215" s="22"/>
      <c r="AE215" s="23"/>
      <c r="AF215" s="23"/>
      <c r="AG215" s="23"/>
      <c r="AH215" s="23"/>
      <c r="AI215" s="23"/>
      <c r="AJ215" s="23"/>
      <c r="AK215" s="23"/>
      <c r="AL215" s="23"/>
      <c r="AM215" s="24"/>
    </row>
    <row r="216" spans="1:39" ht="19.5" customHeight="1">
      <c r="A216" s="742"/>
      <c r="B216" s="5">
        <f t="shared" si="79"/>
        <v>2007</v>
      </c>
      <c r="C216" s="105">
        <f>'홍성읍 과거급수현황'!B134</f>
        <v>4540</v>
      </c>
      <c r="D216" s="105">
        <f>'홍성읍 과거급수현황'!C134</f>
        <v>1942</v>
      </c>
      <c r="E216" s="7">
        <f t="shared" si="83"/>
        <v>0.42775330396475769</v>
      </c>
      <c r="F216" s="105">
        <f>'홍성읍 과거급수현황'!F134</f>
        <v>327</v>
      </c>
      <c r="G216" s="6">
        <f t="shared" si="84"/>
        <v>168</v>
      </c>
      <c r="H216" s="19">
        <f t="shared" si="85"/>
        <v>1942</v>
      </c>
      <c r="I216" s="19">
        <f t="shared" si="80"/>
        <v>329</v>
      </c>
      <c r="J216" s="19">
        <f>'용도별 사용수량'!D134</f>
        <v>134</v>
      </c>
      <c r="K216" s="19">
        <f>'용도별 사용수량'!E134</f>
        <v>99</v>
      </c>
      <c r="L216" s="63"/>
      <c r="M216" s="19">
        <f>'용도별 사용수량'!F134</f>
        <v>96</v>
      </c>
      <c r="N216" s="19">
        <f>'용도별 사용수량'!G134</f>
        <v>0</v>
      </c>
      <c r="O216" s="19">
        <f>'용도별 사용수량'!H134</f>
        <v>0</v>
      </c>
      <c r="P216" s="19">
        <f>'용도별 사용수량'!I134</f>
        <v>0</v>
      </c>
      <c r="Q216" s="18">
        <f t="shared" ref="Q216:Q244" si="102">(J216/$H216)*1000</f>
        <v>69.001029866117406</v>
      </c>
      <c r="R216" s="19">
        <f t="shared" si="94"/>
        <v>50.978372811534499</v>
      </c>
      <c r="S216" s="19">
        <f t="shared" si="95"/>
        <v>0</v>
      </c>
      <c r="T216" s="19">
        <f t="shared" si="96"/>
        <v>49.433573635427393</v>
      </c>
      <c r="U216" s="19">
        <f t="shared" si="97"/>
        <v>0</v>
      </c>
      <c r="V216" s="19">
        <f t="shared" si="98"/>
        <v>0</v>
      </c>
      <c r="W216" s="19">
        <f t="shared" si="99"/>
        <v>0</v>
      </c>
      <c r="X216" s="20">
        <f t="shared" si="100"/>
        <v>100.41194644696189</v>
      </c>
      <c r="Y216" s="20">
        <f t="shared" si="101"/>
        <v>169.4129763130793</v>
      </c>
      <c r="Z216" s="19">
        <f t="shared" si="81"/>
        <v>327</v>
      </c>
      <c r="AA216" s="21">
        <f t="shared" si="82"/>
        <v>329</v>
      </c>
      <c r="AB216" s="19">
        <f t="shared" si="86"/>
        <v>-2</v>
      </c>
      <c r="AC216" s="22"/>
      <c r="AD216" s="22"/>
      <c r="AE216" s="23"/>
      <c r="AF216" s="23"/>
      <c r="AG216" s="23"/>
      <c r="AH216" s="23"/>
      <c r="AI216" s="23"/>
      <c r="AJ216" s="23"/>
      <c r="AK216" s="23"/>
      <c r="AL216" s="23"/>
      <c r="AM216" s="24"/>
    </row>
    <row r="217" spans="1:39" ht="19.5" customHeight="1">
      <c r="A217" s="742"/>
      <c r="B217" s="5">
        <f t="shared" ref="B217:B244" si="103">B197</f>
        <v>2008</v>
      </c>
      <c r="C217" s="105">
        <f>'홍성읍 과거급수현황'!B119</f>
        <v>0</v>
      </c>
      <c r="D217" s="105">
        <f>'홍성읍 과거급수현황'!C119</f>
        <v>0</v>
      </c>
      <c r="E217" s="7" t="e">
        <f t="shared" si="83"/>
        <v>#DIV/0!</v>
      </c>
      <c r="F217" s="105">
        <f>'홍성읍 과거급수현황'!F119</f>
        <v>0</v>
      </c>
      <c r="G217" s="6" t="e">
        <f t="shared" si="84"/>
        <v>#DIV/0!</v>
      </c>
      <c r="H217" s="19">
        <f t="shared" si="85"/>
        <v>0</v>
      </c>
      <c r="I217" s="19">
        <f t="shared" ref="I217:I244" si="104">SUM(J217:P217)</f>
        <v>329</v>
      </c>
      <c r="J217" s="19">
        <f>'용도별 사용수량'!D119</f>
        <v>140</v>
      </c>
      <c r="K217" s="19">
        <f>'용도별 사용수량'!E119</f>
        <v>5</v>
      </c>
      <c r="L217" s="63"/>
      <c r="M217" s="19">
        <f>'용도별 사용수량'!F119</f>
        <v>184</v>
      </c>
      <c r="N217" s="19">
        <f>'용도별 사용수량'!G119</f>
        <v>0</v>
      </c>
      <c r="O217" s="19">
        <f>'용도별 사용수량'!H119</f>
        <v>0</v>
      </c>
      <c r="P217" s="19">
        <f>'용도별 사용수량'!I119</f>
        <v>0</v>
      </c>
      <c r="Q217" s="18" t="e">
        <f t="shared" si="102"/>
        <v>#DIV/0!</v>
      </c>
      <c r="R217" s="19" t="e">
        <f t="shared" si="94"/>
        <v>#DIV/0!</v>
      </c>
      <c r="S217" s="19" t="e">
        <f t="shared" si="95"/>
        <v>#DIV/0!</v>
      </c>
      <c r="T217" s="19" t="e">
        <f t="shared" si="96"/>
        <v>#DIV/0!</v>
      </c>
      <c r="U217" s="19" t="e">
        <f t="shared" si="97"/>
        <v>#DIV/0!</v>
      </c>
      <c r="V217" s="19" t="e">
        <f t="shared" si="98"/>
        <v>#DIV/0!</v>
      </c>
      <c r="W217" s="19" t="e">
        <f t="shared" si="99"/>
        <v>#DIV/0!</v>
      </c>
      <c r="X217" s="20" t="e">
        <f t="shared" si="100"/>
        <v>#DIV/0!</v>
      </c>
      <c r="Y217" s="20" t="e">
        <f t="shared" si="101"/>
        <v>#DIV/0!</v>
      </c>
      <c r="Z217" s="19">
        <f t="shared" ref="Z217:Z244" si="105">F217</f>
        <v>0</v>
      </c>
      <c r="AA217" s="21">
        <f t="shared" ref="AA217:AA244" si="106">I217</f>
        <v>329</v>
      </c>
      <c r="AB217" s="19">
        <f t="shared" si="86"/>
        <v>-329</v>
      </c>
      <c r="AC217" s="22"/>
      <c r="AD217" s="22"/>
      <c r="AE217" s="23"/>
      <c r="AF217" s="23"/>
      <c r="AG217" s="23"/>
      <c r="AH217" s="23"/>
      <c r="AI217" s="23"/>
      <c r="AJ217" s="23"/>
      <c r="AK217" s="23"/>
      <c r="AL217" s="23"/>
      <c r="AM217" s="24"/>
    </row>
    <row r="218" spans="1:39" ht="19.5" customHeight="1">
      <c r="A218" s="742"/>
      <c r="B218" s="5">
        <f t="shared" si="103"/>
        <v>2009</v>
      </c>
      <c r="C218" s="105">
        <f>'홍성읍 과거급수현황'!B104</f>
        <v>0</v>
      </c>
      <c r="D218" s="105">
        <f>'홍성읍 과거급수현황'!C104</f>
        <v>0</v>
      </c>
      <c r="E218" s="7" t="e">
        <f t="shared" ref="E218:E244" si="107">D218/C218</f>
        <v>#DIV/0!</v>
      </c>
      <c r="F218" s="105">
        <f>'홍성읍 과거급수현황'!F104</f>
        <v>0</v>
      </c>
      <c r="G218" s="6" t="e">
        <f t="shared" ref="G218:G244" si="108">ROUND((F218/D218)*1000,0)</f>
        <v>#DIV/0!</v>
      </c>
      <c r="H218" s="19">
        <f t="shared" ref="H218:H244" si="109">D218</f>
        <v>0</v>
      </c>
      <c r="I218" s="19">
        <f t="shared" si="104"/>
        <v>326</v>
      </c>
      <c r="J218" s="19">
        <f>'용도별 사용수량'!D104</f>
        <v>134</v>
      </c>
      <c r="K218" s="19">
        <f>'용도별 사용수량'!E104</f>
        <v>192</v>
      </c>
      <c r="L218" s="63"/>
      <c r="M218" s="19">
        <f>'용도별 사용수량'!F104</f>
        <v>0</v>
      </c>
      <c r="N218" s="19">
        <f>'용도별 사용수량'!G104</f>
        <v>0</v>
      </c>
      <c r="O218" s="19">
        <f>'용도별 사용수량'!H104</f>
        <v>0</v>
      </c>
      <c r="P218" s="19">
        <f>'용도별 사용수량'!I104</f>
        <v>0</v>
      </c>
      <c r="Q218" s="18" t="e">
        <f t="shared" si="102"/>
        <v>#DIV/0!</v>
      </c>
      <c r="R218" s="19" t="e">
        <f t="shared" si="94"/>
        <v>#DIV/0!</v>
      </c>
      <c r="S218" s="19" t="e">
        <f t="shared" si="95"/>
        <v>#DIV/0!</v>
      </c>
      <c r="T218" s="19" t="e">
        <f t="shared" si="96"/>
        <v>#DIV/0!</v>
      </c>
      <c r="U218" s="19" t="e">
        <f t="shared" si="97"/>
        <v>#DIV/0!</v>
      </c>
      <c r="V218" s="19" t="e">
        <f t="shared" si="98"/>
        <v>#DIV/0!</v>
      </c>
      <c r="W218" s="19" t="e">
        <f t="shared" si="99"/>
        <v>#DIV/0!</v>
      </c>
      <c r="X218" s="20" t="e">
        <f t="shared" si="100"/>
        <v>#DIV/0!</v>
      </c>
      <c r="Y218" s="20" t="e">
        <f t="shared" si="101"/>
        <v>#DIV/0!</v>
      </c>
      <c r="Z218" s="19">
        <f t="shared" si="105"/>
        <v>0</v>
      </c>
      <c r="AA218" s="21">
        <f t="shared" si="106"/>
        <v>326</v>
      </c>
      <c r="AB218" s="19">
        <f t="shared" ref="AB218:AB244" si="110">Z218-AA218</f>
        <v>-326</v>
      </c>
      <c r="AC218" s="22"/>
      <c r="AD218" s="22"/>
      <c r="AE218" s="23"/>
      <c r="AF218" s="23"/>
      <c r="AG218" s="23"/>
      <c r="AH218" s="23"/>
      <c r="AI218" s="23"/>
      <c r="AJ218" s="23"/>
      <c r="AK218" s="23"/>
      <c r="AL218" s="23"/>
      <c r="AM218" s="24"/>
    </row>
    <row r="219" spans="1:39" ht="19.5" customHeight="1">
      <c r="A219" s="742"/>
      <c r="B219" s="5">
        <f t="shared" si="103"/>
        <v>2010</v>
      </c>
      <c r="C219" s="105">
        <f>'홍성읍 과거급수현황'!B89</f>
        <v>0</v>
      </c>
      <c r="D219" s="105">
        <f>'홍성읍 과거급수현황'!C89</f>
        <v>0</v>
      </c>
      <c r="E219" s="7" t="e">
        <f t="shared" si="107"/>
        <v>#DIV/0!</v>
      </c>
      <c r="F219" s="105">
        <f>'홍성읍 과거급수현황'!F89</f>
        <v>0</v>
      </c>
      <c r="G219" s="6" t="e">
        <f t="shared" si="108"/>
        <v>#DIV/0!</v>
      </c>
      <c r="H219" s="19">
        <f t="shared" si="109"/>
        <v>0</v>
      </c>
      <c r="I219" s="19">
        <f t="shared" si="104"/>
        <v>370</v>
      </c>
      <c r="J219" s="19">
        <f>'용도별 사용수량'!D89</f>
        <v>167</v>
      </c>
      <c r="K219" s="19">
        <f>'용도별 사용수량'!E89</f>
        <v>203</v>
      </c>
      <c r="L219" s="63"/>
      <c r="M219" s="19">
        <f>'용도별 사용수량'!F89</f>
        <v>0</v>
      </c>
      <c r="N219" s="19">
        <f>'용도별 사용수량'!G89</f>
        <v>0</v>
      </c>
      <c r="O219" s="19">
        <f>'용도별 사용수량'!H89</f>
        <v>0</v>
      </c>
      <c r="P219" s="19">
        <f>'용도별 사용수량'!I89</f>
        <v>0</v>
      </c>
      <c r="Q219" s="18" t="e">
        <f t="shared" si="102"/>
        <v>#DIV/0!</v>
      </c>
      <c r="R219" s="19" t="e">
        <f t="shared" si="94"/>
        <v>#DIV/0!</v>
      </c>
      <c r="S219" s="19" t="e">
        <f t="shared" si="95"/>
        <v>#DIV/0!</v>
      </c>
      <c r="T219" s="19" t="e">
        <f t="shared" si="96"/>
        <v>#DIV/0!</v>
      </c>
      <c r="U219" s="19" t="e">
        <f t="shared" si="97"/>
        <v>#DIV/0!</v>
      </c>
      <c r="V219" s="19" t="e">
        <f t="shared" si="98"/>
        <v>#DIV/0!</v>
      </c>
      <c r="W219" s="19" t="e">
        <f t="shared" si="99"/>
        <v>#DIV/0!</v>
      </c>
      <c r="X219" s="20" t="e">
        <f t="shared" si="100"/>
        <v>#DIV/0!</v>
      </c>
      <c r="Y219" s="20" t="e">
        <f t="shared" si="101"/>
        <v>#DIV/0!</v>
      </c>
      <c r="Z219" s="19">
        <f t="shared" si="105"/>
        <v>0</v>
      </c>
      <c r="AA219" s="21">
        <f t="shared" si="106"/>
        <v>370</v>
      </c>
      <c r="AB219" s="19">
        <f t="shared" si="110"/>
        <v>-370</v>
      </c>
      <c r="AC219" s="22"/>
      <c r="AD219" s="22"/>
      <c r="AE219" s="23"/>
      <c r="AF219" s="23"/>
      <c r="AG219" s="23"/>
      <c r="AH219" s="23"/>
      <c r="AI219" s="23"/>
      <c r="AJ219" s="23"/>
      <c r="AK219" s="23"/>
      <c r="AL219" s="23"/>
      <c r="AM219" s="24"/>
    </row>
    <row r="220" spans="1:39" ht="19.5" customHeight="1">
      <c r="A220" s="742"/>
      <c r="B220" s="5">
        <f t="shared" si="103"/>
        <v>2011</v>
      </c>
      <c r="C220" s="105">
        <f>'홍성읍 과거급수현황'!B74</f>
        <v>0</v>
      </c>
      <c r="D220" s="105">
        <f>'홍성읍 과거급수현황'!C74</f>
        <v>0</v>
      </c>
      <c r="E220" s="7" t="e">
        <f t="shared" si="107"/>
        <v>#DIV/0!</v>
      </c>
      <c r="F220" s="105">
        <f>'홍성읍 과거급수현황'!F74</f>
        <v>0</v>
      </c>
      <c r="G220" s="6" t="e">
        <f t="shared" si="108"/>
        <v>#DIV/0!</v>
      </c>
      <c r="H220" s="19">
        <f t="shared" si="109"/>
        <v>0</v>
      </c>
      <c r="I220" s="19">
        <f t="shared" si="104"/>
        <v>315</v>
      </c>
      <c r="J220" s="19">
        <f>'용도별 사용수량'!D74</f>
        <v>99</v>
      </c>
      <c r="K220" s="19">
        <f>'용도별 사용수량'!E74</f>
        <v>216</v>
      </c>
      <c r="L220" s="63"/>
      <c r="M220" s="19">
        <f>'용도별 사용수량'!F74</f>
        <v>0</v>
      </c>
      <c r="N220" s="19">
        <f>'용도별 사용수량'!G74</f>
        <v>0</v>
      </c>
      <c r="O220" s="19">
        <f>'용도별 사용수량'!H74</f>
        <v>0</v>
      </c>
      <c r="P220" s="19">
        <f>'용도별 사용수량'!I74</f>
        <v>0</v>
      </c>
      <c r="Q220" s="18" t="e">
        <f t="shared" si="102"/>
        <v>#DIV/0!</v>
      </c>
      <c r="R220" s="19" t="e">
        <f t="shared" si="94"/>
        <v>#DIV/0!</v>
      </c>
      <c r="S220" s="19" t="e">
        <f t="shared" si="95"/>
        <v>#DIV/0!</v>
      </c>
      <c r="T220" s="19" t="e">
        <f t="shared" si="96"/>
        <v>#DIV/0!</v>
      </c>
      <c r="U220" s="19" t="e">
        <f t="shared" si="97"/>
        <v>#DIV/0!</v>
      </c>
      <c r="V220" s="19" t="e">
        <f t="shared" si="98"/>
        <v>#DIV/0!</v>
      </c>
      <c r="W220" s="19" t="e">
        <f t="shared" si="99"/>
        <v>#DIV/0!</v>
      </c>
      <c r="X220" s="20" t="e">
        <f t="shared" si="100"/>
        <v>#DIV/0!</v>
      </c>
      <c r="Y220" s="20" t="e">
        <f t="shared" si="101"/>
        <v>#DIV/0!</v>
      </c>
      <c r="Z220" s="19">
        <f t="shared" si="105"/>
        <v>0</v>
      </c>
      <c r="AA220" s="21">
        <f t="shared" si="106"/>
        <v>315</v>
      </c>
      <c r="AB220" s="19">
        <f t="shared" si="110"/>
        <v>-315</v>
      </c>
      <c r="AC220" s="22"/>
      <c r="AD220" s="22"/>
      <c r="AE220" s="23"/>
      <c r="AF220" s="23"/>
      <c r="AG220" s="23"/>
      <c r="AH220" s="23"/>
      <c r="AI220" s="23"/>
      <c r="AJ220" s="23"/>
      <c r="AK220" s="23"/>
      <c r="AL220" s="23"/>
      <c r="AM220" s="24"/>
    </row>
    <row r="221" spans="1:39" ht="19.5" customHeight="1">
      <c r="A221" s="742"/>
      <c r="B221" s="5">
        <f t="shared" si="103"/>
        <v>2012</v>
      </c>
      <c r="C221" s="105">
        <f>'홍성읍 과거급수현황'!B59</f>
        <v>0</v>
      </c>
      <c r="D221" s="105">
        <f>'홍성읍 과거급수현황'!C59</f>
        <v>0</v>
      </c>
      <c r="E221" s="7" t="e">
        <f t="shared" si="107"/>
        <v>#DIV/0!</v>
      </c>
      <c r="F221" s="105">
        <f>'홍성읍 과거급수현황'!F59</f>
        <v>0</v>
      </c>
      <c r="G221" s="6" t="e">
        <f t="shared" si="108"/>
        <v>#DIV/0!</v>
      </c>
      <c r="H221" s="19">
        <f t="shared" si="109"/>
        <v>0</v>
      </c>
      <c r="I221" s="19">
        <f t="shared" si="104"/>
        <v>475</v>
      </c>
      <c r="J221" s="19">
        <f>'용도별 사용수량'!D59</f>
        <v>241</v>
      </c>
      <c r="K221" s="19">
        <f>'용도별 사용수량'!E59</f>
        <v>234</v>
      </c>
      <c r="L221" s="63"/>
      <c r="M221" s="19">
        <f>'용도별 사용수량'!F59</f>
        <v>0</v>
      </c>
      <c r="N221" s="19">
        <f>'용도별 사용수량'!G59</f>
        <v>0</v>
      </c>
      <c r="O221" s="19">
        <f>'용도별 사용수량'!H59</f>
        <v>0</v>
      </c>
      <c r="P221" s="19">
        <f>'용도별 사용수량'!I59</f>
        <v>0</v>
      </c>
      <c r="Q221" s="18" t="e">
        <f t="shared" si="102"/>
        <v>#DIV/0!</v>
      </c>
      <c r="R221" s="19" t="e">
        <f t="shared" si="94"/>
        <v>#DIV/0!</v>
      </c>
      <c r="S221" s="19" t="e">
        <f t="shared" si="95"/>
        <v>#DIV/0!</v>
      </c>
      <c r="T221" s="19" t="e">
        <f t="shared" si="96"/>
        <v>#DIV/0!</v>
      </c>
      <c r="U221" s="19" t="e">
        <f t="shared" si="97"/>
        <v>#DIV/0!</v>
      </c>
      <c r="V221" s="19" t="e">
        <f t="shared" si="98"/>
        <v>#DIV/0!</v>
      </c>
      <c r="W221" s="19" t="e">
        <f t="shared" si="99"/>
        <v>#DIV/0!</v>
      </c>
      <c r="X221" s="20" t="e">
        <f t="shared" si="100"/>
        <v>#DIV/0!</v>
      </c>
      <c r="Y221" s="20" t="e">
        <f t="shared" si="101"/>
        <v>#DIV/0!</v>
      </c>
      <c r="Z221" s="19">
        <f t="shared" si="105"/>
        <v>0</v>
      </c>
      <c r="AA221" s="21">
        <f t="shared" si="106"/>
        <v>475</v>
      </c>
      <c r="AB221" s="19">
        <f t="shared" si="110"/>
        <v>-475</v>
      </c>
      <c r="AC221" s="22"/>
      <c r="AD221" s="22"/>
      <c r="AE221" s="23">
        <f>J221/$I221</f>
        <v>0.50736842105263158</v>
      </c>
      <c r="AF221" s="23">
        <f>(K221+M221)/$I221</f>
        <v>0.49263157894736842</v>
      </c>
      <c r="AG221" s="23">
        <f>(N221+O221)/$I221</f>
        <v>0</v>
      </c>
      <c r="AH221" s="23">
        <f>(P221)/$I221</f>
        <v>0</v>
      </c>
      <c r="AI221" s="23" t="e">
        <f>(#REF!)/$I221</f>
        <v>#REF!</v>
      </c>
      <c r="AJ221" s="23" t="e">
        <f>(#REF!)/$I221</f>
        <v>#REF!</v>
      </c>
      <c r="AK221" s="23" t="e">
        <f>(#REF!)/$I221</f>
        <v>#REF!</v>
      </c>
      <c r="AL221" s="23" t="e">
        <f>(#REF!)/$I221</f>
        <v>#REF!</v>
      </c>
      <c r="AM221" s="24" t="e">
        <f t="shared" ref="AM221:AM244" si="111">SUM(AE221:AL221)</f>
        <v>#REF!</v>
      </c>
    </row>
    <row r="222" spans="1:39" ht="19.5" customHeight="1">
      <c r="A222" s="742"/>
      <c r="B222" s="5">
        <f t="shared" si="103"/>
        <v>2013</v>
      </c>
      <c r="C222" s="105">
        <f>'홍성읍 과거급수현황'!B44</f>
        <v>0</v>
      </c>
      <c r="D222" s="105">
        <f>'홍성읍 과거급수현황'!C44</f>
        <v>0</v>
      </c>
      <c r="E222" s="7" t="e">
        <f t="shared" si="107"/>
        <v>#DIV/0!</v>
      </c>
      <c r="F222" s="105">
        <f>'홍성읍 과거급수현황'!F44</f>
        <v>0</v>
      </c>
      <c r="G222" s="6" t="e">
        <f t="shared" si="108"/>
        <v>#DIV/0!</v>
      </c>
      <c r="H222" s="19">
        <f t="shared" si="109"/>
        <v>0</v>
      </c>
      <c r="I222" s="19">
        <f t="shared" si="104"/>
        <v>588</v>
      </c>
      <c r="J222" s="19">
        <f>'용도별 사용수량'!D44</f>
        <v>308</v>
      </c>
      <c r="K222" s="19">
        <f>'용도별 사용수량'!E44</f>
        <v>280</v>
      </c>
      <c r="L222" s="63"/>
      <c r="M222" s="19">
        <f>'용도별 사용수량'!F44</f>
        <v>0</v>
      </c>
      <c r="N222" s="19">
        <f>'용도별 사용수량'!G44</f>
        <v>0</v>
      </c>
      <c r="O222" s="19">
        <f>'용도별 사용수량'!H44</f>
        <v>0</v>
      </c>
      <c r="P222" s="19">
        <f>'용도별 사용수량'!I44</f>
        <v>0</v>
      </c>
      <c r="Q222" s="18" t="e">
        <f t="shared" si="102"/>
        <v>#DIV/0!</v>
      </c>
      <c r="R222" s="19" t="e">
        <f t="shared" si="94"/>
        <v>#DIV/0!</v>
      </c>
      <c r="S222" s="19" t="e">
        <f t="shared" si="95"/>
        <v>#DIV/0!</v>
      </c>
      <c r="T222" s="19" t="e">
        <f t="shared" si="96"/>
        <v>#DIV/0!</v>
      </c>
      <c r="U222" s="19" t="e">
        <f t="shared" si="97"/>
        <v>#DIV/0!</v>
      </c>
      <c r="V222" s="19" t="e">
        <f t="shared" si="98"/>
        <v>#DIV/0!</v>
      </c>
      <c r="W222" s="19" t="e">
        <f t="shared" si="99"/>
        <v>#DIV/0!</v>
      </c>
      <c r="X222" s="20" t="e">
        <f t="shared" si="100"/>
        <v>#DIV/0!</v>
      </c>
      <c r="Y222" s="20" t="e">
        <f t="shared" si="101"/>
        <v>#DIV/0!</v>
      </c>
      <c r="Z222" s="19">
        <f t="shared" si="105"/>
        <v>0</v>
      </c>
      <c r="AA222" s="21">
        <f t="shared" si="106"/>
        <v>588</v>
      </c>
      <c r="AB222" s="19">
        <f t="shared" si="110"/>
        <v>-588</v>
      </c>
      <c r="AC222" s="22" t="e">
        <f t="shared" ref="AC222:AC244" si="112">AA222/Z222</f>
        <v>#DIV/0!</v>
      </c>
      <c r="AD222" s="22" t="e">
        <f t="shared" ref="AD222:AD244" si="113">AB222/Z222</f>
        <v>#DIV/0!</v>
      </c>
      <c r="AE222" s="23">
        <f>J222/$I222</f>
        <v>0.52380952380952384</v>
      </c>
      <c r="AF222" s="23">
        <f>(K222+M222)/$I222</f>
        <v>0.47619047619047616</v>
      </c>
      <c r="AG222" s="23">
        <f>(N222+O222)/$I222</f>
        <v>0</v>
      </c>
      <c r="AH222" s="23">
        <f>(P222)/$I222</f>
        <v>0</v>
      </c>
      <c r="AI222" s="23" t="e">
        <f>(#REF!)/$I222</f>
        <v>#REF!</v>
      </c>
      <c r="AJ222" s="23" t="e">
        <f>(#REF!)/$I222</f>
        <v>#REF!</v>
      </c>
      <c r="AK222" s="23" t="e">
        <f>(#REF!)/$I222</f>
        <v>#REF!</v>
      </c>
      <c r="AL222" s="23" t="e">
        <f>(#REF!)/$I222</f>
        <v>#REF!</v>
      </c>
      <c r="AM222" s="24" t="e">
        <f t="shared" si="111"/>
        <v>#REF!</v>
      </c>
    </row>
    <row r="223" spans="1:39" ht="19.5" customHeight="1">
      <c r="A223" s="742"/>
      <c r="B223" s="5">
        <f t="shared" si="103"/>
        <v>2014</v>
      </c>
      <c r="C223" s="105">
        <f>'홍성읍 과거급수현황'!B29</f>
        <v>0</v>
      </c>
      <c r="D223" s="105">
        <f>'홍성읍 과거급수현황'!C29</f>
        <v>0</v>
      </c>
      <c r="E223" s="7" t="e">
        <f t="shared" si="107"/>
        <v>#DIV/0!</v>
      </c>
      <c r="F223" s="105">
        <f>'홍성읍 과거급수현황'!F29</f>
        <v>0</v>
      </c>
      <c r="G223" s="6" t="e">
        <f t="shared" si="108"/>
        <v>#DIV/0!</v>
      </c>
      <c r="H223" s="19">
        <f t="shared" si="109"/>
        <v>0</v>
      </c>
      <c r="I223" s="19">
        <f t="shared" si="104"/>
        <v>621</v>
      </c>
      <c r="J223" s="19">
        <f>'용도별 사용수량'!D29</f>
        <v>349</v>
      </c>
      <c r="K223" s="19">
        <f>'용도별 사용수량'!E29</f>
        <v>272</v>
      </c>
      <c r="L223" s="63"/>
      <c r="M223" s="19">
        <f>'용도별 사용수량'!F29</f>
        <v>0</v>
      </c>
      <c r="N223" s="19">
        <f>'용도별 사용수량'!G29</f>
        <v>0</v>
      </c>
      <c r="O223" s="19">
        <f>'용도별 사용수량'!H29</f>
        <v>0</v>
      </c>
      <c r="P223" s="19">
        <f>'용도별 사용수량'!I29</f>
        <v>0</v>
      </c>
      <c r="Q223" s="18" t="e">
        <f t="shared" si="102"/>
        <v>#DIV/0!</v>
      </c>
      <c r="R223" s="19" t="e">
        <f t="shared" si="94"/>
        <v>#DIV/0!</v>
      </c>
      <c r="S223" s="19" t="e">
        <f t="shared" si="95"/>
        <v>#DIV/0!</v>
      </c>
      <c r="T223" s="19" t="e">
        <f t="shared" si="96"/>
        <v>#DIV/0!</v>
      </c>
      <c r="U223" s="19" t="e">
        <f t="shared" si="97"/>
        <v>#DIV/0!</v>
      </c>
      <c r="V223" s="19" t="e">
        <f t="shared" si="98"/>
        <v>#DIV/0!</v>
      </c>
      <c r="W223" s="19" t="e">
        <f t="shared" si="99"/>
        <v>#DIV/0!</v>
      </c>
      <c r="X223" s="20" t="e">
        <f t="shared" si="100"/>
        <v>#DIV/0!</v>
      </c>
      <c r="Y223" s="20" t="e">
        <f t="shared" si="101"/>
        <v>#DIV/0!</v>
      </c>
      <c r="Z223" s="19">
        <f t="shared" si="105"/>
        <v>0</v>
      </c>
      <c r="AA223" s="21">
        <f t="shared" si="106"/>
        <v>621</v>
      </c>
      <c r="AB223" s="19">
        <f t="shared" si="110"/>
        <v>-621</v>
      </c>
      <c r="AC223" s="22" t="e">
        <f t="shared" si="112"/>
        <v>#DIV/0!</v>
      </c>
      <c r="AD223" s="22" t="e">
        <f t="shared" si="113"/>
        <v>#DIV/0!</v>
      </c>
      <c r="AE223" s="23">
        <f>J223/$I223</f>
        <v>0.56199677938808379</v>
      </c>
      <c r="AF223" s="23">
        <f>(K223+M223)/$I223</f>
        <v>0.43800322061191627</v>
      </c>
      <c r="AG223" s="23">
        <f>(N223+O223)/$I223</f>
        <v>0</v>
      </c>
      <c r="AH223" s="23">
        <f>(P223)/$I223</f>
        <v>0</v>
      </c>
      <c r="AI223" s="23" t="e">
        <f>(#REF!)/$I223</f>
        <v>#REF!</v>
      </c>
      <c r="AJ223" s="23" t="e">
        <f>(#REF!)/$I223</f>
        <v>#REF!</v>
      </c>
      <c r="AK223" s="23" t="e">
        <f>(#REF!)/$I223</f>
        <v>#REF!</v>
      </c>
      <c r="AL223" s="23" t="e">
        <f>(#REF!)/$I223</f>
        <v>#REF!</v>
      </c>
      <c r="AM223" s="24" t="e">
        <f t="shared" si="111"/>
        <v>#REF!</v>
      </c>
    </row>
    <row r="224" spans="1:39" ht="19.5" customHeight="1">
      <c r="A224" s="743"/>
      <c r="B224" s="5">
        <f t="shared" si="103"/>
        <v>2015</v>
      </c>
      <c r="C224" s="105">
        <f>'홍성읍 과거급수현황'!B14</f>
        <v>0</v>
      </c>
      <c r="D224" s="105">
        <f>'홍성읍 과거급수현황'!C14</f>
        <v>0</v>
      </c>
      <c r="E224" s="7" t="e">
        <f t="shared" si="107"/>
        <v>#DIV/0!</v>
      </c>
      <c r="F224" s="105">
        <f>'홍성읍 과거급수현황'!F14</f>
        <v>0</v>
      </c>
      <c r="G224" s="6" t="e">
        <f t="shared" si="108"/>
        <v>#DIV/0!</v>
      </c>
      <c r="H224" s="19">
        <f t="shared" si="109"/>
        <v>0</v>
      </c>
      <c r="I224" s="19">
        <f t="shared" si="104"/>
        <v>0</v>
      </c>
      <c r="J224" s="19"/>
      <c r="K224" s="19"/>
      <c r="L224" s="63"/>
      <c r="M224" s="19"/>
      <c r="N224" s="19"/>
      <c r="O224" s="19"/>
      <c r="P224" s="19"/>
      <c r="Q224" s="18" t="e">
        <f t="shared" si="102"/>
        <v>#DIV/0!</v>
      </c>
      <c r="R224" s="19" t="e">
        <f t="shared" si="94"/>
        <v>#DIV/0!</v>
      </c>
      <c r="S224" s="19" t="e">
        <f t="shared" si="95"/>
        <v>#DIV/0!</v>
      </c>
      <c r="T224" s="19" t="e">
        <f t="shared" si="96"/>
        <v>#DIV/0!</v>
      </c>
      <c r="U224" s="19" t="e">
        <f t="shared" si="97"/>
        <v>#DIV/0!</v>
      </c>
      <c r="V224" s="19" t="e">
        <f t="shared" si="98"/>
        <v>#DIV/0!</v>
      </c>
      <c r="W224" s="19" t="e">
        <f t="shared" si="99"/>
        <v>#DIV/0!</v>
      </c>
      <c r="X224" s="20" t="e">
        <f t="shared" si="100"/>
        <v>#DIV/0!</v>
      </c>
      <c r="Y224" s="20" t="e">
        <f t="shared" si="101"/>
        <v>#DIV/0!</v>
      </c>
      <c r="Z224" s="19">
        <f t="shared" si="105"/>
        <v>0</v>
      </c>
      <c r="AA224" s="21">
        <f t="shared" si="106"/>
        <v>0</v>
      </c>
      <c r="AB224" s="19">
        <f t="shared" si="110"/>
        <v>0</v>
      </c>
      <c r="AC224" s="22" t="e">
        <f t="shared" si="112"/>
        <v>#DIV/0!</v>
      </c>
      <c r="AD224" s="22" t="e">
        <f t="shared" si="113"/>
        <v>#DIV/0!</v>
      </c>
      <c r="AE224" s="23" t="e">
        <f>J224/$I224</f>
        <v>#DIV/0!</v>
      </c>
      <c r="AF224" s="23" t="e">
        <f>(K224+M224)/$I224</f>
        <v>#DIV/0!</v>
      </c>
      <c r="AG224" s="23" t="e">
        <f>(N224+O224)/$I224</f>
        <v>#DIV/0!</v>
      </c>
      <c r="AH224" s="23" t="e">
        <f>(P224)/$I224</f>
        <v>#DIV/0!</v>
      </c>
      <c r="AI224" s="23" t="e">
        <f>(#REF!)/$I224</f>
        <v>#REF!</v>
      </c>
      <c r="AJ224" s="23" t="e">
        <f>(#REF!)/$I224</f>
        <v>#REF!</v>
      </c>
      <c r="AK224" s="23" t="e">
        <f>(#REF!)/$I224</f>
        <v>#REF!</v>
      </c>
      <c r="AL224" s="23" t="e">
        <f>(#REF!)/$I224</f>
        <v>#REF!</v>
      </c>
      <c r="AM224" s="24" t="e">
        <f t="shared" si="111"/>
        <v>#DIV/0!</v>
      </c>
    </row>
    <row r="225" spans="1:39" ht="19.5" customHeight="1">
      <c r="A225" s="741" t="s">
        <v>89</v>
      </c>
      <c r="B225" s="5">
        <f t="shared" si="103"/>
        <v>1996</v>
      </c>
      <c r="C225" s="105">
        <f>'홍성읍 과거급수현황'!B300</f>
        <v>5284</v>
      </c>
      <c r="D225" s="105">
        <f>'홍성읍 과거급수현황'!C300</f>
        <v>0</v>
      </c>
      <c r="E225" s="7">
        <f t="shared" si="107"/>
        <v>0</v>
      </c>
      <c r="F225" s="105">
        <f>'홍성읍 과거급수현황'!F300</f>
        <v>0</v>
      </c>
      <c r="G225" s="6" t="e">
        <f t="shared" si="108"/>
        <v>#DIV/0!</v>
      </c>
      <c r="H225" s="19">
        <f t="shared" si="109"/>
        <v>0</v>
      </c>
      <c r="I225" s="19">
        <f t="shared" si="104"/>
        <v>0</v>
      </c>
      <c r="J225" s="19">
        <f>'용도별 사용수량'!D299</f>
        <v>0</v>
      </c>
      <c r="K225" s="19">
        <f>'용도별 사용수량'!E299</f>
        <v>0</v>
      </c>
      <c r="L225" s="63"/>
      <c r="M225" s="19">
        <f>'용도별 사용수량'!F299</f>
        <v>0</v>
      </c>
      <c r="N225" s="19">
        <f>'용도별 사용수량'!G299</f>
        <v>0</v>
      </c>
      <c r="O225" s="19">
        <f>'용도별 사용수량'!H299</f>
        <v>0</v>
      </c>
      <c r="P225" s="19">
        <f>'용도별 사용수량'!I299</f>
        <v>0</v>
      </c>
      <c r="Q225" s="18" t="e">
        <f t="shared" si="102"/>
        <v>#DIV/0!</v>
      </c>
      <c r="R225" s="19" t="e">
        <f t="shared" si="94"/>
        <v>#DIV/0!</v>
      </c>
      <c r="S225" s="19" t="e">
        <f t="shared" si="95"/>
        <v>#DIV/0!</v>
      </c>
      <c r="T225" s="19" t="e">
        <f t="shared" si="96"/>
        <v>#DIV/0!</v>
      </c>
      <c r="U225" s="19" t="e">
        <f t="shared" si="97"/>
        <v>#DIV/0!</v>
      </c>
      <c r="V225" s="19" t="e">
        <f t="shared" si="98"/>
        <v>#DIV/0!</v>
      </c>
      <c r="W225" s="19" t="e">
        <f t="shared" si="99"/>
        <v>#DIV/0!</v>
      </c>
      <c r="X225" s="20" t="e">
        <f t="shared" si="100"/>
        <v>#DIV/0!</v>
      </c>
      <c r="Y225" s="20" t="e">
        <f t="shared" si="101"/>
        <v>#DIV/0!</v>
      </c>
      <c r="Z225" s="19">
        <f t="shared" si="105"/>
        <v>0</v>
      </c>
      <c r="AA225" s="21">
        <f t="shared" si="106"/>
        <v>0</v>
      </c>
      <c r="AB225" s="19">
        <f t="shared" si="110"/>
        <v>0</v>
      </c>
      <c r="AC225" s="22"/>
      <c r="AD225" s="22"/>
      <c r="AE225" s="23"/>
      <c r="AF225" s="23"/>
      <c r="AG225" s="23"/>
      <c r="AH225" s="23"/>
      <c r="AI225" s="23"/>
      <c r="AJ225" s="23"/>
      <c r="AK225" s="23"/>
      <c r="AL225" s="23"/>
      <c r="AM225" s="24"/>
    </row>
    <row r="226" spans="1:39" ht="19.5" customHeight="1">
      <c r="A226" s="742"/>
      <c r="B226" s="5">
        <f t="shared" si="103"/>
        <v>1997</v>
      </c>
      <c r="C226" s="105">
        <f>'홍성읍 과거급수현황'!B285</f>
        <v>5137</v>
      </c>
      <c r="D226" s="105">
        <f>'홍성읍 과거급수현황'!C285</f>
        <v>0</v>
      </c>
      <c r="E226" s="7">
        <f t="shared" si="107"/>
        <v>0</v>
      </c>
      <c r="F226" s="105">
        <f>'홍성읍 과거급수현황'!F285</f>
        <v>0</v>
      </c>
      <c r="G226" s="6" t="e">
        <f t="shared" si="108"/>
        <v>#DIV/0!</v>
      </c>
      <c r="H226" s="19">
        <f t="shared" si="109"/>
        <v>0</v>
      </c>
      <c r="I226" s="19">
        <f t="shared" si="104"/>
        <v>0</v>
      </c>
      <c r="J226" s="19">
        <f>'용도별 사용수량'!D284</f>
        <v>0</v>
      </c>
      <c r="K226" s="19">
        <f>'용도별 사용수량'!E284</f>
        <v>0</v>
      </c>
      <c r="L226" s="63"/>
      <c r="M226" s="19">
        <f>'용도별 사용수량'!F284</f>
        <v>0</v>
      </c>
      <c r="N226" s="19">
        <f>'용도별 사용수량'!G284</f>
        <v>0</v>
      </c>
      <c r="O226" s="19">
        <f>'용도별 사용수량'!H284</f>
        <v>0</v>
      </c>
      <c r="P226" s="19">
        <f>'용도별 사용수량'!I284</f>
        <v>0</v>
      </c>
      <c r="Q226" s="18" t="e">
        <f t="shared" si="102"/>
        <v>#DIV/0!</v>
      </c>
      <c r="R226" s="19" t="e">
        <f t="shared" si="94"/>
        <v>#DIV/0!</v>
      </c>
      <c r="S226" s="19" t="e">
        <f t="shared" si="95"/>
        <v>#DIV/0!</v>
      </c>
      <c r="T226" s="19" t="e">
        <f t="shared" si="96"/>
        <v>#DIV/0!</v>
      </c>
      <c r="U226" s="19" t="e">
        <f t="shared" si="97"/>
        <v>#DIV/0!</v>
      </c>
      <c r="V226" s="19" t="e">
        <f t="shared" si="98"/>
        <v>#DIV/0!</v>
      </c>
      <c r="W226" s="19" t="e">
        <f t="shared" si="99"/>
        <v>#DIV/0!</v>
      </c>
      <c r="X226" s="20" t="e">
        <f t="shared" si="100"/>
        <v>#DIV/0!</v>
      </c>
      <c r="Y226" s="20" t="e">
        <f t="shared" si="101"/>
        <v>#DIV/0!</v>
      </c>
      <c r="Z226" s="19">
        <f t="shared" si="105"/>
        <v>0</v>
      </c>
      <c r="AA226" s="21">
        <f t="shared" si="106"/>
        <v>0</v>
      </c>
      <c r="AB226" s="19">
        <f t="shared" si="110"/>
        <v>0</v>
      </c>
      <c r="AC226" s="22"/>
      <c r="AD226" s="22"/>
      <c r="AE226" s="23"/>
      <c r="AF226" s="23"/>
      <c r="AG226" s="23"/>
      <c r="AH226" s="23"/>
      <c r="AI226" s="23"/>
      <c r="AJ226" s="23"/>
      <c r="AK226" s="23"/>
      <c r="AL226" s="23"/>
      <c r="AM226" s="24"/>
    </row>
    <row r="227" spans="1:39" ht="19.5" customHeight="1">
      <c r="A227" s="742"/>
      <c r="B227" s="5">
        <f t="shared" si="103"/>
        <v>1998</v>
      </c>
      <c r="C227" s="105">
        <f>'홍성읍 과거급수현황'!B270</f>
        <v>5172</v>
      </c>
      <c r="D227" s="105">
        <f>'홍성읍 과거급수현황'!C270</f>
        <v>0</v>
      </c>
      <c r="E227" s="7">
        <f t="shared" si="107"/>
        <v>0</v>
      </c>
      <c r="F227" s="105">
        <f>'홍성읍 과거급수현황'!F270</f>
        <v>0</v>
      </c>
      <c r="G227" s="6" t="e">
        <f t="shared" si="108"/>
        <v>#DIV/0!</v>
      </c>
      <c r="H227" s="19">
        <f t="shared" si="109"/>
        <v>0</v>
      </c>
      <c r="I227" s="19">
        <f t="shared" si="104"/>
        <v>0</v>
      </c>
      <c r="J227" s="19">
        <f>'용도별 사용수량'!D269</f>
        <v>0</v>
      </c>
      <c r="K227" s="19">
        <f>'용도별 사용수량'!E269</f>
        <v>0</v>
      </c>
      <c r="L227" s="63"/>
      <c r="M227" s="19">
        <f>'용도별 사용수량'!F269</f>
        <v>0</v>
      </c>
      <c r="N227" s="19">
        <f>'용도별 사용수량'!G269</f>
        <v>0</v>
      </c>
      <c r="O227" s="19">
        <f>'용도별 사용수량'!H269</f>
        <v>0</v>
      </c>
      <c r="P227" s="19">
        <f>'용도별 사용수량'!I269</f>
        <v>0</v>
      </c>
      <c r="Q227" s="18" t="e">
        <f t="shared" si="102"/>
        <v>#DIV/0!</v>
      </c>
      <c r="R227" s="19" t="e">
        <f t="shared" si="94"/>
        <v>#DIV/0!</v>
      </c>
      <c r="S227" s="19" t="e">
        <f t="shared" si="95"/>
        <v>#DIV/0!</v>
      </c>
      <c r="T227" s="19" t="e">
        <f t="shared" si="96"/>
        <v>#DIV/0!</v>
      </c>
      <c r="U227" s="19" t="e">
        <f t="shared" si="97"/>
        <v>#DIV/0!</v>
      </c>
      <c r="V227" s="19" t="e">
        <f t="shared" si="98"/>
        <v>#DIV/0!</v>
      </c>
      <c r="W227" s="19" t="e">
        <f t="shared" si="99"/>
        <v>#DIV/0!</v>
      </c>
      <c r="X227" s="20" t="e">
        <f t="shared" si="100"/>
        <v>#DIV/0!</v>
      </c>
      <c r="Y227" s="20" t="e">
        <f t="shared" si="101"/>
        <v>#DIV/0!</v>
      </c>
      <c r="Z227" s="19">
        <f t="shared" si="105"/>
        <v>0</v>
      </c>
      <c r="AA227" s="21">
        <f t="shared" si="106"/>
        <v>0</v>
      </c>
      <c r="AB227" s="19">
        <f t="shared" si="110"/>
        <v>0</v>
      </c>
      <c r="AC227" s="22"/>
      <c r="AD227" s="22"/>
      <c r="AE227" s="23"/>
      <c r="AF227" s="23"/>
      <c r="AG227" s="23"/>
      <c r="AH227" s="23"/>
      <c r="AI227" s="23"/>
      <c r="AJ227" s="23"/>
      <c r="AK227" s="23"/>
      <c r="AL227" s="23"/>
      <c r="AM227" s="24"/>
    </row>
    <row r="228" spans="1:39" ht="19.5" customHeight="1">
      <c r="A228" s="742"/>
      <c r="B228" s="5">
        <f t="shared" si="103"/>
        <v>1999</v>
      </c>
      <c r="C228" s="105">
        <f>'홍성읍 과거급수현황'!B255</f>
        <v>4976</v>
      </c>
      <c r="D228" s="105">
        <f>'홍성읍 과거급수현황'!C255</f>
        <v>0</v>
      </c>
      <c r="E228" s="7">
        <f t="shared" si="107"/>
        <v>0</v>
      </c>
      <c r="F228" s="105">
        <f>'홍성읍 과거급수현황'!F255</f>
        <v>0</v>
      </c>
      <c r="G228" s="6" t="e">
        <f t="shared" si="108"/>
        <v>#DIV/0!</v>
      </c>
      <c r="H228" s="19">
        <f t="shared" si="109"/>
        <v>0</v>
      </c>
      <c r="I228" s="19">
        <f t="shared" si="104"/>
        <v>0</v>
      </c>
      <c r="J228" s="19">
        <f>'용도별 사용수량'!D254</f>
        <v>0</v>
      </c>
      <c r="K228" s="19">
        <f>'용도별 사용수량'!E254</f>
        <v>0</v>
      </c>
      <c r="L228" s="63"/>
      <c r="M228" s="19">
        <f>'용도별 사용수량'!F254</f>
        <v>0</v>
      </c>
      <c r="N228" s="19">
        <f>'용도별 사용수량'!G254</f>
        <v>0</v>
      </c>
      <c r="O228" s="19">
        <f>'용도별 사용수량'!H254</f>
        <v>0</v>
      </c>
      <c r="P228" s="19">
        <f>'용도별 사용수량'!I254</f>
        <v>0</v>
      </c>
      <c r="Q228" s="18" t="e">
        <f t="shared" si="102"/>
        <v>#DIV/0!</v>
      </c>
      <c r="R228" s="19" t="e">
        <f t="shared" si="94"/>
        <v>#DIV/0!</v>
      </c>
      <c r="S228" s="19" t="e">
        <f t="shared" si="95"/>
        <v>#DIV/0!</v>
      </c>
      <c r="T228" s="19" t="e">
        <f t="shared" si="96"/>
        <v>#DIV/0!</v>
      </c>
      <c r="U228" s="19" t="e">
        <f t="shared" si="97"/>
        <v>#DIV/0!</v>
      </c>
      <c r="V228" s="19" t="e">
        <f t="shared" si="98"/>
        <v>#DIV/0!</v>
      </c>
      <c r="W228" s="19" t="e">
        <f t="shared" si="99"/>
        <v>#DIV/0!</v>
      </c>
      <c r="X228" s="20" t="e">
        <f t="shared" si="100"/>
        <v>#DIV/0!</v>
      </c>
      <c r="Y228" s="20" t="e">
        <f t="shared" si="101"/>
        <v>#DIV/0!</v>
      </c>
      <c r="Z228" s="19">
        <f t="shared" si="105"/>
        <v>0</v>
      </c>
      <c r="AA228" s="21">
        <f t="shared" si="106"/>
        <v>0</v>
      </c>
      <c r="AB228" s="19">
        <f t="shared" si="110"/>
        <v>0</v>
      </c>
      <c r="AC228" s="22"/>
      <c r="AD228" s="22"/>
      <c r="AE228" s="23"/>
      <c r="AF228" s="23"/>
      <c r="AG228" s="23"/>
      <c r="AH228" s="23"/>
      <c r="AI228" s="23"/>
      <c r="AJ228" s="23"/>
      <c r="AK228" s="23"/>
      <c r="AL228" s="23"/>
      <c r="AM228" s="24"/>
    </row>
    <row r="229" spans="1:39" ht="19.5" customHeight="1">
      <c r="A229" s="742"/>
      <c r="B229" s="5">
        <f t="shared" si="103"/>
        <v>2000</v>
      </c>
      <c r="C229" s="105">
        <f>'홍성읍 과거급수현황'!B240</f>
        <v>0</v>
      </c>
      <c r="D229" s="105">
        <f>'홍성읍 과거급수현황'!C240</f>
        <v>0</v>
      </c>
      <c r="E229" s="7" t="e">
        <f t="shared" si="107"/>
        <v>#DIV/0!</v>
      </c>
      <c r="F229" s="105">
        <f>'홍성읍 과거급수현황'!F240</f>
        <v>0</v>
      </c>
      <c r="G229" s="6" t="e">
        <f t="shared" si="108"/>
        <v>#DIV/0!</v>
      </c>
      <c r="H229" s="19">
        <f t="shared" si="109"/>
        <v>0</v>
      </c>
      <c r="I229" s="19">
        <f t="shared" si="104"/>
        <v>0</v>
      </c>
      <c r="J229" s="19">
        <f>'용도별 사용수량'!D239</f>
        <v>0</v>
      </c>
      <c r="K229" s="19">
        <f>'용도별 사용수량'!E239</f>
        <v>0</v>
      </c>
      <c r="L229" s="63"/>
      <c r="M229" s="19">
        <f>'용도별 사용수량'!F239</f>
        <v>0</v>
      </c>
      <c r="N229" s="19">
        <f>'용도별 사용수량'!G239</f>
        <v>0</v>
      </c>
      <c r="O229" s="19">
        <f>'용도별 사용수량'!H239</f>
        <v>0</v>
      </c>
      <c r="P229" s="19">
        <f>'용도별 사용수량'!I239</f>
        <v>0</v>
      </c>
      <c r="Q229" s="18" t="e">
        <f t="shared" si="102"/>
        <v>#DIV/0!</v>
      </c>
      <c r="R229" s="19" t="e">
        <f t="shared" si="94"/>
        <v>#DIV/0!</v>
      </c>
      <c r="S229" s="19" t="e">
        <f t="shared" si="95"/>
        <v>#DIV/0!</v>
      </c>
      <c r="T229" s="19" t="e">
        <f t="shared" si="96"/>
        <v>#DIV/0!</v>
      </c>
      <c r="U229" s="19" t="e">
        <f t="shared" si="97"/>
        <v>#DIV/0!</v>
      </c>
      <c r="V229" s="19" t="e">
        <f t="shared" si="98"/>
        <v>#DIV/0!</v>
      </c>
      <c r="W229" s="19" t="e">
        <f t="shared" si="99"/>
        <v>#DIV/0!</v>
      </c>
      <c r="X229" s="20" t="e">
        <f t="shared" si="100"/>
        <v>#DIV/0!</v>
      </c>
      <c r="Y229" s="20" t="e">
        <f t="shared" si="101"/>
        <v>#DIV/0!</v>
      </c>
      <c r="Z229" s="19">
        <f t="shared" si="105"/>
        <v>0</v>
      </c>
      <c r="AA229" s="21">
        <f t="shared" si="106"/>
        <v>0</v>
      </c>
      <c r="AB229" s="19">
        <f t="shared" si="110"/>
        <v>0</v>
      </c>
      <c r="AC229" s="22"/>
      <c r="AD229" s="22"/>
      <c r="AE229" s="23"/>
      <c r="AF229" s="23"/>
      <c r="AG229" s="23"/>
      <c r="AH229" s="23"/>
      <c r="AI229" s="23"/>
      <c r="AJ229" s="23"/>
      <c r="AK229" s="23"/>
      <c r="AL229" s="23"/>
      <c r="AM229" s="24"/>
    </row>
    <row r="230" spans="1:39" ht="19.5" customHeight="1">
      <c r="A230" s="742"/>
      <c r="B230" s="5">
        <f t="shared" si="103"/>
        <v>2001</v>
      </c>
      <c r="C230" s="105">
        <f>'홍성읍 과거급수현황'!B225</f>
        <v>5150</v>
      </c>
      <c r="D230" s="105">
        <f>'홍성읍 과거급수현황'!C225</f>
        <v>0</v>
      </c>
      <c r="E230" s="7">
        <f t="shared" si="107"/>
        <v>0</v>
      </c>
      <c r="F230" s="105">
        <f>'홍성읍 과거급수현황'!F225</f>
        <v>0</v>
      </c>
      <c r="G230" s="6" t="e">
        <f t="shared" si="108"/>
        <v>#DIV/0!</v>
      </c>
      <c r="H230" s="19">
        <f t="shared" si="109"/>
        <v>0</v>
      </c>
      <c r="I230" s="19">
        <f t="shared" si="104"/>
        <v>0</v>
      </c>
      <c r="J230" s="19">
        <f>'용도별 사용수량'!D224</f>
        <v>0</v>
      </c>
      <c r="K230" s="19">
        <f>'용도별 사용수량'!E224</f>
        <v>0</v>
      </c>
      <c r="L230" s="63"/>
      <c r="M230" s="19">
        <f>'용도별 사용수량'!F224</f>
        <v>0</v>
      </c>
      <c r="N230" s="19">
        <f>'용도별 사용수량'!G224</f>
        <v>0</v>
      </c>
      <c r="O230" s="19">
        <f>'용도별 사용수량'!H224</f>
        <v>0</v>
      </c>
      <c r="P230" s="19">
        <f>'용도별 사용수량'!I224</f>
        <v>0</v>
      </c>
      <c r="Q230" s="18" t="e">
        <f t="shared" si="102"/>
        <v>#DIV/0!</v>
      </c>
      <c r="R230" s="19" t="e">
        <f t="shared" si="94"/>
        <v>#DIV/0!</v>
      </c>
      <c r="S230" s="19" t="e">
        <f t="shared" si="95"/>
        <v>#DIV/0!</v>
      </c>
      <c r="T230" s="19" t="e">
        <f t="shared" si="96"/>
        <v>#DIV/0!</v>
      </c>
      <c r="U230" s="19" t="e">
        <f t="shared" si="97"/>
        <v>#DIV/0!</v>
      </c>
      <c r="V230" s="19" t="e">
        <f t="shared" si="98"/>
        <v>#DIV/0!</v>
      </c>
      <c r="W230" s="19" t="e">
        <f t="shared" si="99"/>
        <v>#DIV/0!</v>
      </c>
      <c r="X230" s="20" t="e">
        <f t="shared" si="100"/>
        <v>#DIV/0!</v>
      </c>
      <c r="Y230" s="20" t="e">
        <f t="shared" si="101"/>
        <v>#DIV/0!</v>
      </c>
      <c r="Z230" s="19">
        <f t="shared" si="105"/>
        <v>0</v>
      </c>
      <c r="AA230" s="21">
        <f t="shared" si="106"/>
        <v>0</v>
      </c>
      <c r="AB230" s="19">
        <f t="shared" si="110"/>
        <v>0</v>
      </c>
      <c r="AC230" s="22"/>
      <c r="AD230" s="22"/>
      <c r="AE230" s="23"/>
      <c r="AF230" s="23"/>
      <c r="AG230" s="23"/>
      <c r="AH230" s="23"/>
      <c r="AI230" s="23"/>
      <c r="AJ230" s="23"/>
      <c r="AK230" s="23"/>
      <c r="AL230" s="23"/>
      <c r="AM230" s="24"/>
    </row>
    <row r="231" spans="1:39" ht="19.5" customHeight="1">
      <c r="A231" s="742"/>
      <c r="B231" s="5">
        <f t="shared" si="103"/>
        <v>2002</v>
      </c>
      <c r="C231" s="105">
        <f>'홍성읍 과거급수현황'!B210</f>
        <v>0</v>
      </c>
      <c r="D231" s="105">
        <f>'홍성읍 과거급수현황'!C210</f>
        <v>0</v>
      </c>
      <c r="E231" s="7" t="e">
        <f t="shared" si="107"/>
        <v>#DIV/0!</v>
      </c>
      <c r="F231" s="105">
        <f>'홍성읍 과거급수현황'!F210</f>
        <v>0</v>
      </c>
      <c r="G231" s="6" t="e">
        <f t="shared" si="108"/>
        <v>#DIV/0!</v>
      </c>
      <c r="H231" s="19">
        <f t="shared" si="109"/>
        <v>0</v>
      </c>
      <c r="I231" s="19">
        <f t="shared" si="104"/>
        <v>0</v>
      </c>
      <c r="J231" s="19">
        <f>'용도별 사용수량'!D209</f>
        <v>0</v>
      </c>
      <c r="K231" s="19">
        <f>'용도별 사용수량'!E209</f>
        <v>0</v>
      </c>
      <c r="L231" s="63"/>
      <c r="M231" s="19">
        <f>'용도별 사용수량'!F209</f>
        <v>0</v>
      </c>
      <c r="N231" s="19">
        <f>'용도별 사용수량'!G209</f>
        <v>0</v>
      </c>
      <c r="O231" s="19">
        <f>'용도별 사용수량'!H209</f>
        <v>0</v>
      </c>
      <c r="P231" s="19">
        <f>'용도별 사용수량'!I209</f>
        <v>0</v>
      </c>
      <c r="Q231" s="18" t="e">
        <f t="shared" si="102"/>
        <v>#DIV/0!</v>
      </c>
      <c r="R231" s="19" t="e">
        <f t="shared" si="94"/>
        <v>#DIV/0!</v>
      </c>
      <c r="S231" s="19" t="e">
        <f t="shared" si="95"/>
        <v>#DIV/0!</v>
      </c>
      <c r="T231" s="19" t="e">
        <f t="shared" si="96"/>
        <v>#DIV/0!</v>
      </c>
      <c r="U231" s="19" t="e">
        <f t="shared" si="97"/>
        <v>#DIV/0!</v>
      </c>
      <c r="V231" s="19" t="e">
        <f t="shared" si="98"/>
        <v>#DIV/0!</v>
      </c>
      <c r="W231" s="19" t="e">
        <f t="shared" si="99"/>
        <v>#DIV/0!</v>
      </c>
      <c r="X231" s="20" t="e">
        <f t="shared" si="100"/>
        <v>#DIV/0!</v>
      </c>
      <c r="Y231" s="20" t="e">
        <f t="shared" si="101"/>
        <v>#DIV/0!</v>
      </c>
      <c r="Z231" s="19">
        <f t="shared" si="105"/>
        <v>0</v>
      </c>
      <c r="AA231" s="21">
        <f t="shared" si="106"/>
        <v>0</v>
      </c>
      <c r="AB231" s="19">
        <f t="shared" si="110"/>
        <v>0</v>
      </c>
      <c r="AC231" s="22"/>
      <c r="AD231" s="22"/>
      <c r="AE231" s="23"/>
      <c r="AF231" s="23"/>
      <c r="AG231" s="23"/>
      <c r="AH231" s="23"/>
      <c r="AI231" s="23"/>
      <c r="AJ231" s="23"/>
      <c r="AK231" s="23"/>
      <c r="AL231" s="23"/>
      <c r="AM231" s="24"/>
    </row>
    <row r="232" spans="1:39" ht="19.5" customHeight="1">
      <c r="A232" s="742"/>
      <c r="B232" s="5">
        <f t="shared" si="103"/>
        <v>2003</v>
      </c>
      <c r="C232" s="105">
        <f>'홍성읍 과거급수현황'!B195</f>
        <v>0</v>
      </c>
      <c r="D232" s="105">
        <f>'홍성읍 과거급수현황'!C195</f>
        <v>0</v>
      </c>
      <c r="E232" s="7" t="e">
        <f t="shared" si="107"/>
        <v>#DIV/0!</v>
      </c>
      <c r="F232" s="105">
        <f>'홍성읍 과거급수현황'!F195</f>
        <v>0</v>
      </c>
      <c r="G232" s="6" t="e">
        <f t="shared" si="108"/>
        <v>#DIV/0!</v>
      </c>
      <c r="H232" s="19">
        <f t="shared" si="109"/>
        <v>0</v>
      </c>
      <c r="I232" s="19">
        <f t="shared" si="104"/>
        <v>0</v>
      </c>
      <c r="J232" s="19">
        <f>'용도별 사용수량'!D194</f>
        <v>0</v>
      </c>
      <c r="K232" s="19">
        <f>'용도별 사용수량'!E194</f>
        <v>0</v>
      </c>
      <c r="L232" s="63"/>
      <c r="M232" s="19">
        <f>'용도별 사용수량'!F194</f>
        <v>0</v>
      </c>
      <c r="N232" s="19">
        <f>'용도별 사용수량'!G194</f>
        <v>0</v>
      </c>
      <c r="O232" s="19">
        <f>'용도별 사용수량'!H194</f>
        <v>0</v>
      </c>
      <c r="P232" s="19">
        <f>'용도별 사용수량'!I194</f>
        <v>0</v>
      </c>
      <c r="Q232" s="18" t="e">
        <f t="shared" si="102"/>
        <v>#DIV/0!</v>
      </c>
      <c r="R232" s="19" t="e">
        <f t="shared" si="94"/>
        <v>#DIV/0!</v>
      </c>
      <c r="S232" s="19" t="e">
        <f t="shared" si="95"/>
        <v>#DIV/0!</v>
      </c>
      <c r="T232" s="19" t="e">
        <f t="shared" si="96"/>
        <v>#DIV/0!</v>
      </c>
      <c r="U232" s="19" t="e">
        <f t="shared" si="97"/>
        <v>#DIV/0!</v>
      </c>
      <c r="V232" s="19" t="e">
        <f t="shared" si="98"/>
        <v>#DIV/0!</v>
      </c>
      <c r="W232" s="19" t="e">
        <f t="shared" si="99"/>
        <v>#DIV/0!</v>
      </c>
      <c r="X232" s="20" t="e">
        <f t="shared" si="100"/>
        <v>#DIV/0!</v>
      </c>
      <c r="Y232" s="20" t="e">
        <f t="shared" si="101"/>
        <v>#DIV/0!</v>
      </c>
      <c r="Z232" s="19">
        <f t="shared" si="105"/>
        <v>0</v>
      </c>
      <c r="AA232" s="21">
        <f t="shared" si="106"/>
        <v>0</v>
      </c>
      <c r="AB232" s="19">
        <f t="shared" si="110"/>
        <v>0</v>
      </c>
      <c r="AC232" s="22"/>
      <c r="AD232" s="22"/>
      <c r="AE232" s="23"/>
      <c r="AF232" s="23"/>
      <c r="AG232" s="23"/>
      <c r="AH232" s="23"/>
      <c r="AI232" s="23"/>
      <c r="AJ232" s="23"/>
      <c r="AK232" s="23"/>
      <c r="AL232" s="23"/>
      <c r="AM232" s="24"/>
    </row>
    <row r="233" spans="1:39" ht="19.5" customHeight="1">
      <c r="A233" s="742"/>
      <c r="B233" s="5">
        <f t="shared" si="103"/>
        <v>2004</v>
      </c>
      <c r="C233" s="105">
        <f>'홍성읍 과거급수현황'!B180</f>
        <v>4729</v>
      </c>
      <c r="D233" s="105">
        <f>'홍성읍 과거급수현황'!C180</f>
        <v>28</v>
      </c>
      <c r="E233" s="7">
        <f t="shared" si="107"/>
        <v>5.9209135123704801E-3</v>
      </c>
      <c r="F233" s="105">
        <f>'홍성읍 과거급수현황'!F180</f>
        <v>6</v>
      </c>
      <c r="G233" s="6">
        <f t="shared" si="108"/>
        <v>214</v>
      </c>
      <c r="H233" s="19">
        <f t="shared" si="109"/>
        <v>28</v>
      </c>
      <c r="I233" s="19">
        <f t="shared" si="104"/>
        <v>1.010958904109589</v>
      </c>
      <c r="J233" s="19">
        <f>'용도별 사용수량'!D180</f>
        <v>0.14794520547945206</v>
      </c>
      <c r="K233" s="19">
        <f>'용도별 사용수량'!E180</f>
        <v>0.79726027397260268</v>
      </c>
      <c r="L233" s="63"/>
      <c r="M233" s="19">
        <f>'용도별 사용수량'!F180</f>
        <v>6.575342465753424E-2</v>
      </c>
      <c r="N233" s="19">
        <f>'용도별 사용수량'!G180</f>
        <v>0</v>
      </c>
      <c r="O233" s="19">
        <f>'용도별 사용수량'!H180</f>
        <v>0</v>
      </c>
      <c r="P233" s="19">
        <f>'용도별 사용수량'!I180</f>
        <v>0</v>
      </c>
      <c r="Q233" s="18">
        <f t="shared" si="102"/>
        <v>5.283757338551859</v>
      </c>
      <c r="R233" s="19">
        <f t="shared" si="94"/>
        <v>28.473581213307238</v>
      </c>
      <c r="S233" s="19">
        <f t="shared" si="95"/>
        <v>0</v>
      </c>
      <c r="T233" s="19">
        <f t="shared" si="96"/>
        <v>2.3483365949119372</v>
      </c>
      <c r="U233" s="19">
        <f t="shared" si="97"/>
        <v>0</v>
      </c>
      <c r="V233" s="19">
        <f t="shared" si="98"/>
        <v>0</v>
      </c>
      <c r="W233" s="19">
        <f t="shared" si="99"/>
        <v>0</v>
      </c>
      <c r="X233" s="20">
        <f t="shared" si="100"/>
        <v>30.821917808219176</v>
      </c>
      <c r="Y233" s="20">
        <f t="shared" si="101"/>
        <v>36.105675146771034</v>
      </c>
      <c r="Z233" s="19">
        <f t="shared" si="105"/>
        <v>6</v>
      </c>
      <c r="AA233" s="21">
        <f t="shared" si="106"/>
        <v>1.010958904109589</v>
      </c>
      <c r="AB233" s="19">
        <f t="shared" si="110"/>
        <v>4.9890410958904106</v>
      </c>
      <c r="AC233" s="22"/>
      <c r="AD233" s="22"/>
      <c r="AE233" s="23"/>
      <c r="AF233" s="23"/>
      <c r="AG233" s="23"/>
      <c r="AH233" s="23"/>
      <c r="AI233" s="23"/>
      <c r="AJ233" s="23"/>
      <c r="AK233" s="23"/>
      <c r="AL233" s="23"/>
      <c r="AM233" s="24"/>
    </row>
    <row r="234" spans="1:39" ht="19.5" customHeight="1">
      <c r="A234" s="742"/>
      <c r="B234" s="5">
        <f t="shared" si="103"/>
        <v>2005</v>
      </c>
      <c r="C234" s="105">
        <f>'홍성읍 과거급수현황'!B165</f>
        <v>4804</v>
      </c>
      <c r="D234" s="105">
        <f>'홍성읍 과거급수현황'!C165</f>
        <v>236</v>
      </c>
      <c r="E234" s="7">
        <f t="shared" si="107"/>
        <v>4.9125728559533725E-2</v>
      </c>
      <c r="F234" s="105">
        <f>'홍성읍 과거급수현황'!F165</f>
        <v>24</v>
      </c>
      <c r="G234" s="6">
        <f t="shared" si="108"/>
        <v>102</v>
      </c>
      <c r="H234" s="19">
        <f t="shared" si="109"/>
        <v>236</v>
      </c>
      <c r="I234" s="19">
        <f t="shared" si="104"/>
        <v>6.419178082191781</v>
      </c>
      <c r="J234" s="19">
        <f>'용도별 사용수량'!D165</f>
        <v>2.1397260273972605</v>
      </c>
      <c r="K234" s="19">
        <f>'용도별 사용수량'!E165</f>
        <v>4.279452054794521</v>
      </c>
      <c r="L234" s="63"/>
      <c r="M234" s="19">
        <f>'용도별 사용수량'!F165</f>
        <v>0</v>
      </c>
      <c r="N234" s="19">
        <f>'용도별 사용수량'!G165</f>
        <v>0</v>
      </c>
      <c r="O234" s="19">
        <f>'용도별 사용수량'!H165</f>
        <v>0</v>
      </c>
      <c r="P234" s="19">
        <f>'용도별 사용수량'!I165</f>
        <v>0</v>
      </c>
      <c r="Q234" s="18">
        <f t="shared" si="102"/>
        <v>9.0666357093104271</v>
      </c>
      <c r="R234" s="19">
        <f t="shared" si="94"/>
        <v>18.133271418620854</v>
      </c>
      <c r="S234" s="19">
        <f t="shared" si="95"/>
        <v>0</v>
      </c>
      <c r="T234" s="19">
        <f t="shared" si="96"/>
        <v>0</v>
      </c>
      <c r="U234" s="19">
        <f t="shared" si="97"/>
        <v>0</v>
      </c>
      <c r="V234" s="19">
        <f t="shared" si="98"/>
        <v>0</v>
      </c>
      <c r="W234" s="19">
        <f t="shared" si="99"/>
        <v>0</v>
      </c>
      <c r="X234" s="20">
        <f t="shared" si="100"/>
        <v>18.133271418620854</v>
      </c>
      <c r="Y234" s="20">
        <f t="shared" si="101"/>
        <v>27.199907127931283</v>
      </c>
      <c r="Z234" s="19">
        <f t="shared" si="105"/>
        <v>24</v>
      </c>
      <c r="AA234" s="21">
        <f t="shared" si="106"/>
        <v>6.419178082191781</v>
      </c>
      <c r="AB234" s="19">
        <f t="shared" si="110"/>
        <v>17.580821917808219</v>
      </c>
      <c r="AC234" s="22"/>
      <c r="AD234" s="22"/>
      <c r="AE234" s="23"/>
      <c r="AF234" s="23"/>
      <c r="AG234" s="23"/>
      <c r="AH234" s="23"/>
      <c r="AI234" s="23"/>
      <c r="AJ234" s="23"/>
      <c r="AK234" s="23"/>
      <c r="AL234" s="23"/>
      <c r="AM234" s="24"/>
    </row>
    <row r="235" spans="1:39" ht="19.5" customHeight="1">
      <c r="A235" s="742"/>
      <c r="B235" s="5">
        <f t="shared" si="103"/>
        <v>2006</v>
      </c>
      <c r="C235" s="105">
        <f>'홍성읍 과거급수현황'!B150</f>
        <v>4734</v>
      </c>
      <c r="D235" s="105">
        <f>'홍성읍 과거급수현황'!C150</f>
        <v>1218</v>
      </c>
      <c r="E235" s="7">
        <f t="shared" si="107"/>
        <v>0.25728770595690748</v>
      </c>
      <c r="F235" s="105">
        <f>'홍성읍 과거급수현황'!F150</f>
        <v>35</v>
      </c>
      <c r="G235" s="6">
        <f t="shared" si="108"/>
        <v>29</v>
      </c>
      <c r="H235" s="19">
        <f t="shared" si="109"/>
        <v>1218</v>
      </c>
      <c r="I235" s="19">
        <f t="shared" si="104"/>
        <v>21.917808219178081</v>
      </c>
      <c r="J235" s="19">
        <f>'용도별 사용수량'!D150</f>
        <v>19.17808219178082</v>
      </c>
      <c r="K235" s="19">
        <f>'용도별 사용수량'!E150</f>
        <v>2.7397260273972601</v>
      </c>
      <c r="L235" s="63"/>
      <c r="M235" s="19">
        <f>'용도별 사용수량'!F150</f>
        <v>0</v>
      </c>
      <c r="N235" s="19">
        <f>'용도별 사용수량'!G150</f>
        <v>0</v>
      </c>
      <c r="O235" s="19">
        <f>'용도별 사용수량'!H150</f>
        <v>0</v>
      </c>
      <c r="P235" s="19">
        <f>'용도별 사용수량'!I150</f>
        <v>0</v>
      </c>
      <c r="Q235" s="18">
        <f t="shared" si="102"/>
        <v>15.745551881593448</v>
      </c>
      <c r="R235" s="19">
        <f t="shared" si="94"/>
        <v>2.2493645545133498</v>
      </c>
      <c r="S235" s="19">
        <f t="shared" si="95"/>
        <v>0</v>
      </c>
      <c r="T235" s="19">
        <f t="shared" si="96"/>
        <v>0</v>
      </c>
      <c r="U235" s="19">
        <f t="shared" si="97"/>
        <v>0</v>
      </c>
      <c r="V235" s="19">
        <f t="shared" si="98"/>
        <v>0</v>
      </c>
      <c r="W235" s="19">
        <f t="shared" si="99"/>
        <v>0</v>
      </c>
      <c r="X235" s="20">
        <f t="shared" si="100"/>
        <v>2.2493645545133498</v>
      </c>
      <c r="Y235" s="20">
        <f t="shared" si="101"/>
        <v>17.994916436106799</v>
      </c>
      <c r="Z235" s="19">
        <f t="shared" si="105"/>
        <v>35</v>
      </c>
      <c r="AA235" s="21">
        <f t="shared" si="106"/>
        <v>21.917808219178081</v>
      </c>
      <c r="AB235" s="19">
        <f t="shared" si="110"/>
        <v>13.082191780821919</v>
      </c>
      <c r="AC235" s="22"/>
      <c r="AD235" s="22"/>
      <c r="AE235" s="23"/>
      <c r="AF235" s="23"/>
      <c r="AG235" s="23"/>
      <c r="AH235" s="23"/>
      <c r="AI235" s="23"/>
      <c r="AJ235" s="23"/>
      <c r="AK235" s="23"/>
      <c r="AL235" s="23"/>
      <c r="AM235" s="24"/>
    </row>
    <row r="236" spans="1:39" ht="19.5" customHeight="1">
      <c r="A236" s="742"/>
      <c r="B236" s="5">
        <f t="shared" si="103"/>
        <v>2007</v>
      </c>
      <c r="C236" s="105">
        <f>'홍성읍 과거급수현황'!B135</f>
        <v>4628</v>
      </c>
      <c r="D236" s="105">
        <f>'홍성읍 과거급수현황'!C135</f>
        <v>1239</v>
      </c>
      <c r="E236" s="7">
        <f t="shared" si="107"/>
        <v>0.26771823681936041</v>
      </c>
      <c r="F236" s="105">
        <f>'홍성읍 과거급수현황'!F135</f>
        <v>23</v>
      </c>
      <c r="G236" s="6">
        <f t="shared" si="108"/>
        <v>19</v>
      </c>
      <c r="H236" s="19">
        <f t="shared" si="109"/>
        <v>1239</v>
      </c>
      <c r="I236" s="19">
        <f t="shared" si="104"/>
        <v>22</v>
      </c>
      <c r="J236" s="19">
        <f>'용도별 사용수량'!D135</f>
        <v>19</v>
      </c>
      <c r="K236" s="19">
        <f>'용도별 사용수량'!E135</f>
        <v>3</v>
      </c>
      <c r="L236" s="63"/>
      <c r="M236" s="19">
        <f>'용도별 사용수량'!F135</f>
        <v>0</v>
      </c>
      <c r="N236" s="19">
        <f>'용도별 사용수량'!G135</f>
        <v>0</v>
      </c>
      <c r="O236" s="19">
        <f>'용도별 사용수량'!H135</f>
        <v>0</v>
      </c>
      <c r="P236" s="19">
        <f>'용도별 사용수량'!I135</f>
        <v>0</v>
      </c>
      <c r="Q236" s="18">
        <f t="shared" si="102"/>
        <v>15.334947538337369</v>
      </c>
      <c r="R236" s="19">
        <f t="shared" si="94"/>
        <v>2.4213075060532687</v>
      </c>
      <c r="S236" s="19">
        <f t="shared" si="95"/>
        <v>0</v>
      </c>
      <c r="T236" s="19">
        <f t="shared" si="96"/>
        <v>0</v>
      </c>
      <c r="U236" s="19">
        <f t="shared" si="97"/>
        <v>0</v>
      </c>
      <c r="V236" s="19">
        <f t="shared" si="98"/>
        <v>0</v>
      </c>
      <c r="W236" s="19">
        <f t="shared" si="99"/>
        <v>0</v>
      </c>
      <c r="X236" s="20">
        <f t="shared" si="100"/>
        <v>2.4213075060532687</v>
      </c>
      <c r="Y236" s="20">
        <f t="shared" si="101"/>
        <v>17.756255044390638</v>
      </c>
      <c r="Z236" s="19">
        <f t="shared" si="105"/>
        <v>23</v>
      </c>
      <c r="AA236" s="21">
        <f t="shared" si="106"/>
        <v>22</v>
      </c>
      <c r="AB236" s="19">
        <f t="shared" si="110"/>
        <v>1</v>
      </c>
      <c r="AC236" s="22"/>
      <c r="AD236" s="22"/>
      <c r="AE236" s="23"/>
      <c r="AF236" s="23"/>
      <c r="AG236" s="23"/>
      <c r="AH236" s="23"/>
      <c r="AI236" s="23"/>
      <c r="AJ236" s="23"/>
      <c r="AK236" s="23"/>
      <c r="AL236" s="23"/>
      <c r="AM236" s="24"/>
    </row>
    <row r="237" spans="1:39" ht="19.5" customHeight="1">
      <c r="A237" s="742"/>
      <c r="B237" s="5">
        <f t="shared" si="103"/>
        <v>2008</v>
      </c>
      <c r="C237" s="105">
        <f>'홍성읍 과거급수현황'!B120</f>
        <v>0</v>
      </c>
      <c r="D237" s="105">
        <f>'홍성읍 과거급수현황'!C120</f>
        <v>0</v>
      </c>
      <c r="E237" s="7" t="e">
        <f t="shared" si="107"/>
        <v>#DIV/0!</v>
      </c>
      <c r="F237" s="105">
        <f>'홍성읍 과거급수현황'!F120</f>
        <v>0</v>
      </c>
      <c r="G237" s="6" t="e">
        <f t="shared" si="108"/>
        <v>#DIV/0!</v>
      </c>
      <c r="H237" s="19">
        <f t="shared" si="109"/>
        <v>0</v>
      </c>
      <c r="I237" s="19">
        <f t="shared" si="104"/>
        <v>27</v>
      </c>
      <c r="J237" s="19">
        <f>'용도별 사용수량'!D120</f>
        <v>22</v>
      </c>
      <c r="K237" s="19">
        <f>'용도별 사용수량'!E120</f>
        <v>0</v>
      </c>
      <c r="L237" s="63"/>
      <c r="M237" s="19">
        <f>'용도별 사용수량'!F120</f>
        <v>5</v>
      </c>
      <c r="N237" s="19">
        <f>'용도별 사용수량'!G120</f>
        <v>0</v>
      </c>
      <c r="O237" s="19">
        <f>'용도별 사용수량'!H120</f>
        <v>0</v>
      </c>
      <c r="P237" s="19">
        <f>'용도별 사용수량'!I120</f>
        <v>0</v>
      </c>
      <c r="Q237" s="18" t="e">
        <f t="shared" si="102"/>
        <v>#DIV/0!</v>
      </c>
      <c r="R237" s="19" t="e">
        <f t="shared" si="94"/>
        <v>#DIV/0!</v>
      </c>
      <c r="S237" s="19" t="e">
        <f t="shared" si="95"/>
        <v>#DIV/0!</v>
      </c>
      <c r="T237" s="19" t="e">
        <f t="shared" si="96"/>
        <v>#DIV/0!</v>
      </c>
      <c r="U237" s="19" t="e">
        <f t="shared" si="97"/>
        <v>#DIV/0!</v>
      </c>
      <c r="V237" s="19" t="e">
        <f t="shared" si="98"/>
        <v>#DIV/0!</v>
      </c>
      <c r="W237" s="19" t="e">
        <f t="shared" si="99"/>
        <v>#DIV/0!</v>
      </c>
      <c r="X237" s="20" t="e">
        <f t="shared" si="100"/>
        <v>#DIV/0!</v>
      </c>
      <c r="Y237" s="20" t="e">
        <f t="shared" si="101"/>
        <v>#DIV/0!</v>
      </c>
      <c r="Z237" s="19">
        <f t="shared" si="105"/>
        <v>0</v>
      </c>
      <c r="AA237" s="21">
        <f t="shared" si="106"/>
        <v>27</v>
      </c>
      <c r="AB237" s="19">
        <f t="shared" si="110"/>
        <v>-27</v>
      </c>
      <c r="AC237" s="22"/>
      <c r="AD237" s="22"/>
      <c r="AE237" s="23"/>
      <c r="AF237" s="23"/>
      <c r="AG237" s="23"/>
      <c r="AH237" s="23"/>
      <c r="AI237" s="23"/>
      <c r="AJ237" s="23"/>
      <c r="AK237" s="23"/>
      <c r="AL237" s="23"/>
      <c r="AM237" s="24"/>
    </row>
    <row r="238" spans="1:39" ht="19.5" customHeight="1">
      <c r="A238" s="742"/>
      <c r="B238" s="5">
        <f t="shared" si="103"/>
        <v>2009</v>
      </c>
      <c r="C238" s="105">
        <f>'홍성읍 과거급수현황'!B105</f>
        <v>0</v>
      </c>
      <c r="D238" s="105">
        <f>'홍성읍 과거급수현황'!C105</f>
        <v>0</v>
      </c>
      <c r="E238" s="7" t="e">
        <f t="shared" si="107"/>
        <v>#DIV/0!</v>
      </c>
      <c r="F238" s="105">
        <f>'홍성읍 과거급수현황'!F105</f>
        <v>0</v>
      </c>
      <c r="G238" s="6" t="e">
        <f t="shared" si="108"/>
        <v>#DIV/0!</v>
      </c>
      <c r="H238" s="19">
        <f t="shared" si="109"/>
        <v>0</v>
      </c>
      <c r="I238" s="19">
        <f t="shared" si="104"/>
        <v>38</v>
      </c>
      <c r="J238" s="19">
        <f>'용도별 사용수량'!D105</f>
        <v>30</v>
      </c>
      <c r="K238" s="19">
        <f>'용도별 사용수량'!E105</f>
        <v>8</v>
      </c>
      <c r="L238" s="63"/>
      <c r="M238" s="19">
        <f>'용도별 사용수량'!F105</f>
        <v>0</v>
      </c>
      <c r="N238" s="19">
        <f>'용도별 사용수량'!G105</f>
        <v>0</v>
      </c>
      <c r="O238" s="19">
        <f>'용도별 사용수량'!H105</f>
        <v>0</v>
      </c>
      <c r="P238" s="19">
        <f>'용도별 사용수량'!I105</f>
        <v>0</v>
      </c>
      <c r="Q238" s="18" t="e">
        <f t="shared" si="102"/>
        <v>#DIV/0!</v>
      </c>
      <c r="R238" s="19" t="e">
        <f t="shared" si="94"/>
        <v>#DIV/0!</v>
      </c>
      <c r="S238" s="19" t="e">
        <f t="shared" si="95"/>
        <v>#DIV/0!</v>
      </c>
      <c r="T238" s="19" t="e">
        <f t="shared" si="96"/>
        <v>#DIV/0!</v>
      </c>
      <c r="U238" s="19" t="e">
        <f t="shared" si="97"/>
        <v>#DIV/0!</v>
      </c>
      <c r="V238" s="19" t="e">
        <f t="shared" si="98"/>
        <v>#DIV/0!</v>
      </c>
      <c r="W238" s="19" t="e">
        <f t="shared" si="99"/>
        <v>#DIV/0!</v>
      </c>
      <c r="X238" s="20" t="e">
        <f t="shared" si="100"/>
        <v>#DIV/0!</v>
      </c>
      <c r="Y238" s="20" t="e">
        <f t="shared" si="101"/>
        <v>#DIV/0!</v>
      </c>
      <c r="Z238" s="19">
        <f t="shared" si="105"/>
        <v>0</v>
      </c>
      <c r="AA238" s="21">
        <f t="shared" si="106"/>
        <v>38</v>
      </c>
      <c r="AB238" s="19">
        <f t="shared" si="110"/>
        <v>-38</v>
      </c>
      <c r="AC238" s="22"/>
      <c r="AD238" s="22"/>
      <c r="AE238" s="23">
        <f t="shared" ref="AE238:AE244" si="114">J238/$I238</f>
        <v>0.78947368421052633</v>
      </c>
      <c r="AF238" s="23">
        <f t="shared" ref="AF238:AF243" si="115">(K238+M238)/$I238</f>
        <v>0.21052631578947367</v>
      </c>
      <c r="AG238" s="23">
        <f t="shared" ref="AG238:AG244" si="116">(N238+O238)/$I238</f>
        <v>0</v>
      </c>
      <c r="AH238" s="23">
        <f t="shared" ref="AH238:AH244" si="117">(P238)/$I238</f>
        <v>0</v>
      </c>
      <c r="AI238" s="23" t="e">
        <f>(#REF!)/$I238</f>
        <v>#REF!</v>
      </c>
      <c r="AJ238" s="23" t="e">
        <f>(#REF!)/$I238</f>
        <v>#REF!</v>
      </c>
      <c r="AK238" s="23" t="e">
        <f>(#REF!)/$I238</f>
        <v>#REF!</v>
      </c>
      <c r="AL238" s="23" t="e">
        <f>(#REF!)/$I238</f>
        <v>#REF!</v>
      </c>
      <c r="AM238" s="24" t="e">
        <f t="shared" si="111"/>
        <v>#REF!</v>
      </c>
    </row>
    <row r="239" spans="1:39" ht="19.5" customHeight="1">
      <c r="A239" s="742"/>
      <c r="B239" s="5">
        <f t="shared" si="103"/>
        <v>2010</v>
      </c>
      <c r="C239" s="105">
        <f>'홍성읍 과거급수현황'!B90</f>
        <v>0</v>
      </c>
      <c r="D239" s="105">
        <f>'홍성읍 과거급수현황'!C90</f>
        <v>0</v>
      </c>
      <c r="E239" s="7" t="e">
        <f t="shared" si="107"/>
        <v>#DIV/0!</v>
      </c>
      <c r="F239" s="105">
        <f>'홍성읍 과거급수현황'!F90</f>
        <v>0</v>
      </c>
      <c r="G239" s="6" t="e">
        <f t="shared" si="108"/>
        <v>#DIV/0!</v>
      </c>
      <c r="H239" s="19">
        <f t="shared" si="109"/>
        <v>0</v>
      </c>
      <c r="I239" s="19">
        <f t="shared" si="104"/>
        <v>74</v>
      </c>
      <c r="J239" s="19">
        <f>'용도별 사용수량'!D90</f>
        <v>60</v>
      </c>
      <c r="K239" s="19">
        <f>'용도별 사용수량'!E90</f>
        <v>14</v>
      </c>
      <c r="L239" s="63"/>
      <c r="M239" s="19">
        <f>'용도별 사용수량'!F90</f>
        <v>0</v>
      </c>
      <c r="N239" s="19">
        <f>'용도별 사용수량'!G90</f>
        <v>0</v>
      </c>
      <c r="O239" s="19">
        <f>'용도별 사용수량'!H90</f>
        <v>0</v>
      </c>
      <c r="P239" s="19">
        <f>'용도별 사용수량'!I90</f>
        <v>0</v>
      </c>
      <c r="Q239" s="18" t="e">
        <f t="shared" si="102"/>
        <v>#DIV/0!</v>
      </c>
      <c r="R239" s="19" t="e">
        <f t="shared" si="94"/>
        <v>#DIV/0!</v>
      </c>
      <c r="S239" s="19" t="e">
        <f t="shared" si="95"/>
        <v>#DIV/0!</v>
      </c>
      <c r="T239" s="19" t="e">
        <f t="shared" si="96"/>
        <v>#DIV/0!</v>
      </c>
      <c r="U239" s="19" t="e">
        <f t="shared" si="97"/>
        <v>#DIV/0!</v>
      </c>
      <c r="V239" s="19" t="e">
        <f t="shared" si="98"/>
        <v>#DIV/0!</v>
      </c>
      <c r="W239" s="19" t="e">
        <f t="shared" si="99"/>
        <v>#DIV/0!</v>
      </c>
      <c r="X239" s="20" t="e">
        <f t="shared" si="100"/>
        <v>#DIV/0!</v>
      </c>
      <c r="Y239" s="20" t="e">
        <f t="shared" si="101"/>
        <v>#DIV/0!</v>
      </c>
      <c r="Z239" s="19">
        <f t="shared" si="105"/>
        <v>0</v>
      </c>
      <c r="AA239" s="21">
        <f t="shared" si="106"/>
        <v>74</v>
      </c>
      <c r="AB239" s="19">
        <f t="shared" si="110"/>
        <v>-74</v>
      </c>
      <c r="AC239" s="22" t="e">
        <f t="shared" si="112"/>
        <v>#DIV/0!</v>
      </c>
      <c r="AD239" s="22" t="e">
        <f t="shared" si="113"/>
        <v>#DIV/0!</v>
      </c>
      <c r="AE239" s="23">
        <f t="shared" si="114"/>
        <v>0.81081081081081086</v>
      </c>
      <c r="AF239" s="23">
        <f t="shared" si="115"/>
        <v>0.1891891891891892</v>
      </c>
      <c r="AG239" s="23">
        <f t="shared" si="116"/>
        <v>0</v>
      </c>
      <c r="AH239" s="23">
        <f t="shared" si="117"/>
        <v>0</v>
      </c>
      <c r="AI239" s="23" t="e">
        <f>(#REF!)/$I239</f>
        <v>#REF!</v>
      </c>
      <c r="AJ239" s="23" t="e">
        <f>(#REF!)/$I239</f>
        <v>#REF!</v>
      </c>
      <c r="AK239" s="23" t="e">
        <f>(#REF!)/$I239</f>
        <v>#REF!</v>
      </c>
      <c r="AL239" s="23" t="e">
        <f>(#REF!)/$I239</f>
        <v>#REF!</v>
      </c>
      <c r="AM239" s="24" t="e">
        <f t="shared" si="111"/>
        <v>#REF!</v>
      </c>
    </row>
    <row r="240" spans="1:39" ht="19.5" customHeight="1">
      <c r="A240" s="742"/>
      <c r="B240" s="5">
        <f t="shared" si="103"/>
        <v>2011</v>
      </c>
      <c r="C240" s="105">
        <f>'홍성읍 과거급수현황'!B75</f>
        <v>0</v>
      </c>
      <c r="D240" s="105">
        <f>'홍성읍 과거급수현황'!C75</f>
        <v>0</v>
      </c>
      <c r="E240" s="7" t="e">
        <f t="shared" si="107"/>
        <v>#DIV/0!</v>
      </c>
      <c r="F240" s="105">
        <f>'홍성읍 과거급수현황'!F75</f>
        <v>0</v>
      </c>
      <c r="G240" s="6" t="e">
        <f t="shared" si="108"/>
        <v>#DIV/0!</v>
      </c>
      <c r="H240" s="19">
        <f t="shared" si="109"/>
        <v>0</v>
      </c>
      <c r="I240" s="19">
        <f t="shared" si="104"/>
        <v>77</v>
      </c>
      <c r="J240" s="19">
        <f>'용도별 사용수량'!D75</f>
        <v>55</v>
      </c>
      <c r="K240" s="19">
        <f>'용도별 사용수량'!E75</f>
        <v>22</v>
      </c>
      <c r="L240" s="63"/>
      <c r="M240" s="19">
        <f>'용도별 사용수량'!F75</f>
        <v>0</v>
      </c>
      <c r="N240" s="19">
        <f>'용도별 사용수량'!G75</f>
        <v>0</v>
      </c>
      <c r="O240" s="19">
        <f>'용도별 사용수량'!H75</f>
        <v>0</v>
      </c>
      <c r="P240" s="19">
        <f>'용도별 사용수량'!I75</f>
        <v>0</v>
      </c>
      <c r="Q240" s="18" t="e">
        <f t="shared" si="102"/>
        <v>#DIV/0!</v>
      </c>
      <c r="R240" s="19" t="e">
        <f t="shared" si="94"/>
        <v>#DIV/0!</v>
      </c>
      <c r="S240" s="19" t="e">
        <f t="shared" si="95"/>
        <v>#DIV/0!</v>
      </c>
      <c r="T240" s="19" t="e">
        <f t="shared" si="96"/>
        <v>#DIV/0!</v>
      </c>
      <c r="U240" s="19" t="e">
        <f t="shared" si="97"/>
        <v>#DIV/0!</v>
      </c>
      <c r="V240" s="19" t="e">
        <f t="shared" si="98"/>
        <v>#DIV/0!</v>
      </c>
      <c r="W240" s="19" t="e">
        <f t="shared" si="99"/>
        <v>#DIV/0!</v>
      </c>
      <c r="X240" s="20" t="e">
        <f t="shared" si="100"/>
        <v>#DIV/0!</v>
      </c>
      <c r="Y240" s="20" t="e">
        <f t="shared" si="101"/>
        <v>#DIV/0!</v>
      </c>
      <c r="Z240" s="19">
        <f t="shared" si="105"/>
        <v>0</v>
      </c>
      <c r="AA240" s="21">
        <f t="shared" si="106"/>
        <v>77</v>
      </c>
      <c r="AB240" s="19">
        <f t="shared" si="110"/>
        <v>-77</v>
      </c>
      <c r="AC240" s="22" t="e">
        <f t="shared" si="112"/>
        <v>#DIV/0!</v>
      </c>
      <c r="AD240" s="22" t="e">
        <f t="shared" si="113"/>
        <v>#DIV/0!</v>
      </c>
      <c r="AE240" s="23">
        <f t="shared" si="114"/>
        <v>0.7142857142857143</v>
      </c>
      <c r="AF240" s="23">
        <f t="shared" si="115"/>
        <v>0.2857142857142857</v>
      </c>
      <c r="AG240" s="23">
        <f t="shared" si="116"/>
        <v>0</v>
      </c>
      <c r="AH240" s="23">
        <f t="shared" si="117"/>
        <v>0</v>
      </c>
      <c r="AI240" s="23" t="e">
        <f>(#REF!)/$I240</f>
        <v>#REF!</v>
      </c>
      <c r="AJ240" s="23" t="e">
        <f>(#REF!)/$I240</f>
        <v>#REF!</v>
      </c>
      <c r="AK240" s="23" t="e">
        <f>(#REF!)/$I240</f>
        <v>#REF!</v>
      </c>
      <c r="AL240" s="23" t="e">
        <f>(#REF!)/$I240</f>
        <v>#REF!</v>
      </c>
      <c r="AM240" s="24" t="e">
        <f t="shared" si="111"/>
        <v>#REF!</v>
      </c>
    </row>
    <row r="241" spans="1:39" ht="19.5" customHeight="1">
      <c r="A241" s="742"/>
      <c r="B241" s="5">
        <f t="shared" si="103"/>
        <v>2012</v>
      </c>
      <c r="C241" s="105">
        <f>'홍성읍 과거급수현황'!B60</f>
        <v>0</v>
      </c>
      <c r="D241" s="105">
        <f>'홍성읍 과거급수현황'!C60</f>
        <v>0</v>
      </c>
      <c r="E241" s="7" t="e">
        <f t="shared" si="107"/>
        <v>#DIV/0!</v>
      </c>
      <c r="F241" s="105">
        <f>'홍성읍 과거급수현황'!F60</f>
        <v>0</v>
      </c>
      <c r="G241" s="6" t="e">
        <f t="shared" si="108"/>
        <v>#DIV/0!</v>
      </c>
      <c r="H241" s="19">
        <f t="shared" si="109"/>
        <v>0</v>
      </c>
      <c r="I241" s="19">
        <f t="shared" si="104"/>
        <v>186</v>
      </c>
      <c r="J241" s="19">
        <f>'용도별 사용수량'!D60</f>
        <v>152</v>
      </c>
      <c r="K241" s="19">
        <f>'용도별 사용수량'!E60</f>
        <v>34</v>
      </c>
      <c r="L241" s="63"/>
      <c r="M241" s="19">
        <f>'용도별 사용수량'!F60</f>
        <v>0</v>
      </c>
      <c r="N241" s="19">
        <f>'용도별 사용수량'!G60</f>
        <v>0</v>
      </c>
      <c r="O241" s="19">
        <f>'용도별 사용수량'!H60</f>
        <v>0</v>
      </c>
      <c r="P241" s="19">
        <f>'용도별 사용수량'!I60</f>
        <v>0</v>
      </c>
      <c r="Q241" s="18" t="e">
        <f t="shared" si="102"/>
        <v>#DIV/0!</v>
      </c>
      <c r="R241" s="19" t="e">
        <f t="shared" si="94"/>
        <v>#DIV/0!</v>
      </c>
      <c r="S241" s="19" t="e">
        <f t="shared" si="95"/>
        <v>#DIV/0!</v>
      </c>
      <c r="T241" s="19" t="e">
        <f t="shared" si="96"/>
        <v>#DIV/0!</v>
      </c>
      <c r="U241" s="19" t="e">
        <f t="shared" si="97"/>
        <v>#DIV/0!</v>
      </c>
      <c r="V241" s="19" t="e">
        <f t="shared" si="98"/>
        <v>#DIV/0!</v>
      </c>
      <c r="W241" s="19" t="e">
        <f t="shared" si="99"/>
        <v>#DIV/0!</v>
      </c>
      <c r="X241" s="20" t="e">
        <f t="shared" si="100"/>
        <v>#DIV/0!</v>
      </c>
      <c r="Y241" s="20" t="e">
        <f t="shared" si="101"/>
        <v>#DIV/0!</v>
      </c>
      <c r="Z241" s="19">
        <f t="shared" si="105"/>
        <v>0</v>
      </c>
      <c r="AA241" s="21">
        <f t="shared" si="106"/>
        <v>186</v>
      </c>
      <c r="AB241" s="19">
        <f t="shared" si="110"/>
        <v>-186</v>
      </c>
      <c r="AC241" s="22" t="e">
        <f t="shared" si="112"/>
        <v>#DIV/0!</v>
      </c>
      <c r="AD241" s="22" t="e">
        <f t="shared" si="113"/>
        <v>#DIV/0!</v>
      </c>
      <c r="AE241" s="23">
        <f t="shared" si="114"/>
        <v>0.81720430107526887</v>
      </c>
      <c r="AF241" s="23">
        <f t="shared" si="115"/>
        <v>0.18279569892473119</v>
      </c>
      <c r="AG241" s="23">
        <f t="shared" si="116"/>
        <v>0</v>
      </c>
      <c r="AH241" s="23">
        <f t="shared" si="117"/>
        <v>0</v>
      </c>
      <c r="AI241" s="23" t="e">
        <f>(#REF!)/$I241</f>
        <v>#REF!</v>
      </c>
      <c r="AJ241" s="23" t="e">
        <f>(#REF!)/$I241</f>
        <v>#REF!</v>
      </c>
      <c r="AK241" s="23" t="e">
        <f>(#REF!)/$I241</f>
        <v>#REF!</v>
      </c>
      <c r="AL241" s="23" t="e">
        <f>(#REF!)/$I241</f>
        <v>#REF!</v>
      </c>
      <c r="AM241" s="24" t="e">
        <f t="shared" si="111"/>
        <v>#REF!</v>
      </c>
    </row>
    <row r="242" spans="1:39" ht="19.5" customHeight="1">
      <c r="A242" s="742"/>
      <c r="B242" s="5">
        <f t="shared" si="103"/>
        <v>2013</v>
      </c>
      <c r="C242" s="105">
        <f>'홍성읍 과거급수현황'!B45</f>
        <v>0</v>
      </c>
      <c r="D242" s="105">
        <f>'홍성읍 과거급수현황'!C45</f>
        <v>0</v>
      </c>
      <c r="E242" s="7" t="e">
        <f t="shared" si="107"/>
        <v>#DIV/0!</v>
      </c>
      <c r="F242" s="105">
        <f>'홍성읍 과거급수현황'!F45</f>
        <v>0</v>
      </c>
      <c r="G242" s="6" t="e">
        <f t="shared" si="108"/>
        <v>#DIV/0!</v>
      </c>
      <c r="H242" s="19">
        <f t="shared" si="109"/>
        <v>0</v>
      </c>
      <c r="I242" s="19">
        <f t="shared" si="104"/>
        <v>302</v>
      </c>
      <c r="J242" s="19">
        <f>'용도별 사용수량'!D45</f>
        <v>259</v>
      </c>
      <c r="K242" s="19">
        <f>'용도별 사용수량'!E45</f>
        <v>43</v>
      </c>
      <c r="L242" s="63"/>
      <c r="M242" s="19">
        <f>'용도별 사용수량'!F45</f>
        <v>0</v>
      </c>
      <c r="N242" s="19">
        <f>'용도별 사용수량'!G45</f>
        <v>0</v>
      </c>
      <c r="O242" s="19">
        <f>'용도별 사용수량'!H45</f>
        <v>0</v>
      </c>
      <c r="P242" s="19">
        <f>'용도별 사용수량'!I45</f>
        <v>0</v>
      </c>
      <c r="Q242" s="18" t="e">
        <f t="shared" si="102"/>
        <v>#DIV/0!</v>
      </c>
      <c r="R242" s="19" t="e">
        <f t="shared" si="94"/>
        <v>#DIV/0!</v>
      </c>
      <c r="S242" s="19" t="e">
        <f t="shared" si="95"/>
        <v>#DIV/0!</v>
      </c>
      <c r="T242" s="19" t="e">
        <f t="shared" si="96"/>
        <v>#DIV/0!</v>
      </c>
      <c r="U242" s="19" t="e">
        <f t="shared" si="97"/>
        <v>#DIV/0!</v>
      </c>
      <c r="V242" s="19" t="e">
        <f t="shared" si="98"/>
        <v>#DIV/0!</v>
      </c>
      <c r="W242" s="19" t="e">
        <f t="shared" si="99"/>
        <v>#DIV/0!</v>
      </c>
      <c r="X242" s="20" t="e">
        <f t="shared" si="100"/>
        <v>#DIV/0!</v>
      </c>
      <c r="Y242" s="20" t="e">
        <f t="shared" si="101"/>
        <v>#DIV/0!</v>
      </c>
      <c r="Z242" s="19">
        <f t="shared" si="105"/>
        <v>0</v>
      </c>
      <c r="AA242" s="21">
        <f t="shared" si="106"/>
        <v>302</v>
      </c>
      <c r="AB242" s="19">
        <f t="shared" si="110"/>
        <v>-302</v>
      </c>
      <c r="AC242" s="22" t="e">
        <f t="shared" si="112"/>
        <v>#DIV/0!</v>
      </c>
      <c r="AD242" s="22" t="e">
        <f t="shared" si="113"/>
        <v>#DIV/0!</v>
      </c>
      <c r="AE242" s="23">
        <f t="shared" si="114"/>
        <v>0.85761589403973515</v>
      </c>
      <c r="AF242" s="23">
        <f t="shared" si="115"/>
        <v>0.14238410596026491</v>
      </c>
      <c r="AG242" s="23">
        <f t="shared" si="116"/>
        <v>0</v>
      </c>
      <c r="AH242" s="23">
        <f t="shared" si="117"/>
        <v>0</v>
      </c>
      <c r="AI242" s="23" t="e">
        <f>(#REF!)/$I242</f>
        <v>#REF!</v>
      </c>
      <c r="AJ242" s="23" t="e">
        <f>(#REF!)/$I242</f>
        <v>#REF!</v>
      </c>
      <c r="AK242" s="23" t="e">
        <f>(#REF!)/$I242</f>
        <v>#REF!</v>
      </c>
      <c r="AL242" s="23" t="e">
        <f>(#REF!)/$I242</f>
        <v>#REF!</v>
      </c>
      <c r="AM242" s="24" t="e">
        <f t="shared" si="111"/>
        <v>#REF!</v>
      </c>
    </row>
    <row r="243" spans="1:39" ht="19.5" customHeight="1">
      <c r="A243" s="742"/>
      <c r="B243" s="5">
        <f t="shared" si="103"/>
        <v>2014</v>
      </c>
      <c r="C243" s="105">
        <f>'홍성읍 과거급수현황'!B30</f>
        <v>0</v>
      </c>
      <c r="D243" s="105">
        <f>'홍성읍 과거급수현황'!C30</f>
        <v>0</v>
      </c>
      <c r="E243" s="7" t="e">
        <f t="shared" si="107"/>
        <v>#DIV/0!</v>
      </c>
      <c r="F243" s="105">
        <f>'홍성읍 과거급수현황'!F30</f>
        <v>0</v>
      </c>
      <c r="G243" s="6" t="e">
        <f t="shared" si="108"/>
        <v>#DIV/0!</v>
      </c>
      <c r="H243" s="19">
        <f t="shared" si="109"/>
        <v>0</v>
      </c>
      <c r="I243" s="19">
        <f t="shared" si="104"/>
        <v>278</v>
      </c>
      <c r="J243" s="19">
        <f>'용도별 사용수량'!D30</f>
        <v>238</v>
      </c>
      <c r="K243" s="19">
        <f>'용도별 사용수량'!E30</f>
        <v>40</v>
      </c>
      <c r="L243" s="63"/>
      <c r="M243" s="19">
        <f>'용도별 사용수량'!F30</f>
        <v>0</v>
      </c>
      <c r="N243" s="19">
        <f>'용도별 사용수량'!G30</f>
        <v>0</v>
      </c>
      <c r="O243" s="19">
        <f>'용도별 사용수량'!H30</f>
        <v>0</v>
      </c>
      <c r="P243" s="19">
        <f>'용도별 사용수량'!I30</f>
        <v>0</v>
      </c>
      <c r="Q243" s="18" t="e">
        <f t="shared" si="102"/>
        <v>#DIV/0!</v>
      </c>
      <c r="R243" s="19" t="e">
        <f t="shared" si="94"/>
        <v>#DIV/0!</v>
      </c>
      <c r="S243" s="19" t="e">
        <f t="shared" si="95"/>
        <v>#DIV/0!</v>
      </c>
      <c r="T243" s="19" t="e">
        <f t="shared" si="96"/>
        <v>#DIV/0!</v>
      </c>
      <c r="U243" s="19" t="e">
        <f t="shared" si="97"/>
        <v>#DIV/0!</v>
      </c>
      <c r="V243" s="19" t="e">
        <f t="shared" si="98"/>
        <v>#DIV/0!</v>
      </c>
      <c r="W243" s="19" t="e">
        <f t="shared" si="99"/>
        <v>#DIV/0!</v>
      </c>
      <c r="X243" s="20" t="e">
        <f t="shared" si="100"/>
        <v>#DIV/0!</v>
      </c>
      <c r="Y243" s="20" t="e">
        <f t="shared" si="101"/>
        <v>#DIV/0!</v>
      </c>
      <c r="Z243" s="19">
        <f t="shared" si="105"/>
        <v>0</v>
      </c>
      <c r="AA243" s="21">
        <f t="shared" si="106"/>
        <v>278</v>
      </c>
      <c r="AB243" s="19">
        <f t="shared" si="110"/>
        <v>-278</v>
      </c>
      <c r="AC243" s="22" t="e">
        <f t="shared" si="112"/>
        <v>#DIV/0!</v>
      </c>
      <c r="AD243" s="22" t="e">
        <f t="shared" si="113"/>
        <v>#DIV/0!</v>
      </c>
      <c r="AE243" s="23">
        <f t="shared" si="114"/>
        <v>0.85611510791366907</v>
      </c>
      <c r="AF243" s="23">
        <f t="shared" si="115"/>
        <v>0.14388489208633093</v>
      </c>
      <c r="AG243" s="23">
        <f t="shared" si="116"/>
        <v>0</v>
      </c>
      <c r="AH243" s="23">
        <f t="shared" si="117"/>
        <v>0</v>
      </c>
      <c r="AI243" s="23" t="e">
        <f>(#REF!)/$I243</f>
        <v>#REF!</v>
      </c>
      <c r="AJ243" s="23" t="e">
        <f>(#REF!)/$I243</f>
        <v>#REF!</v>
      </c>
      <c r="AK243" s="23" t="e">
        <f>(#REF!)/$I243</f>
        <v>#REF!</v>
      </c>
      <c r="AL243" s="23" t="e">
        <f>(#REF!)/$I243</f>
        <v>#REF!</v>
      </c>
      <c r="AM243" s="24" t="e">
        <f t="shared" si="111"/>
        <v>#REF!</v>
      </c>
    </row>
    <row r="244" spans="1:39" ht="19.5" customHeight="1">
      <c r="A244" s="743"/>
      <c r="B244" s="5">
        <f t="shared" si="103"/>
        <v>2015</v>
      </c>
      <c r="C244" s="105">
        <f>'홍성읍 과거급수현황'!B15</f>
        <v>0</v>
      </c>
      <c r="D244" s="105">
        <f>'홍성읍 과거급수현황'!C15</f>
        <v>0</v>
      </c>
      <c r="E244" s="7" t="e">
        <f t="shared" si="107"/>
        <v>#DIV/0!</v>
      </c>
      <c r="F244" s="105">
        <f>'홍성읍 과거급수현황'!F15</f>
        <v>0</v>
      </c>
      <c r="G244" s="6" t="e">
        <f t="shared" si="108"/>
        <v>#DIV/0!</v>
      </c>
      <c r="H244" s="19">
        <f t="shared" si="109"/>
        <v>0</v>
      </c>
      <c r="I244" s="19">
        <f t="shared" si="104"/>
        <v>0</v>
      </c>
      <c r="J244" s="19"/>
      <c r="K244" s="19"/>
      <c r="L244" s="19"/>
      <c r="M244" s="19"/>
      <c r="N244" s="19"/>
      <c r="O244" s="19"/>
      <c r="P244" s="19"/>
      <c r="Q244" s="18" t="e">
        <f t="shared" si="102"/>
        <v>#DIV/0!</v>
      </c>
      <c r="R244" s="19" t="e">
        <f t="shared" si="94"/>
        <v>#DIV/0!</v>
      </c>
      <c r="S244" s="19" t="e">
        <f t="shared" si="95"/>
        <v>#DIV/0!</v>
      </c>
      <c r="T244" s="19" t="e">
        <f t="shared" si="96"/>
        <v>#DIV/0!</v>
      </c>
      <c r="U244" s="19" t="e">
        <f t="shared" si="97"/>
        <v>#DIV/0!</v>
      </c>
      <c r="V244" s="19" t="e">
        <f t="shared" si="98"/>
        <v>#DIV/0!</v>
      </c>
      <c r="W244" s="19" t="e">
        <f t="shared" si="99"/>
        <v>#DIV/0!</v>
      </c>
      <c r="X244" s="20" t="e">
        <f t="shared" si="100"/>
        <v>#DIV/0!</v>
      </c>
      <c r="Y244" s="20" t="e">
        <f t="shared" si="101"/>
        <v>#DIV/0!</v>
      </c>
      <c r="Z244" s="19">
        <f t="shared" si="105"/>
        <v>0</v>
      </c>
      <c r="AA244" s="21">
        <f t="shared" si="106"/>
        <v>0</v>
      </c>
      <c r="AB244" s="19">
        <f t="shared" si="110"/>
        <v>0</v>
      </c>
      <c r="AC244" s="22" t="e">
        <f t="shared" si="112"/>
        <v>#DIV/0!</v>
      </c>
      <c r="AD244" s="22" t="e">
        <f t="shared" si="113"/>
        <v>#DIV/0!</v>
      </c>
      <c r="AE244" s="23" t="e">
        <f t="shared" si="114"/>
        <v>#DIV/0!</v>
      </c>
      <c r="AF244" s="23" t="e">
        <f t="shared" ref="AF244" si="118">(K244+L244)/$I244</f>
        <v>#DIV/0!</v>
      </c>
      <c r="AG244" s="23" t="e">
        <f t="shared" si="116"/>
        <v>#DIV/0!</v>
      </c>
      <c r="AH244" s="23" t="e">
        <f t="shared" si="117"/>
        <v>#DIV/0!</v>
      </c>
      <c r="AI244" s="23" t="e">
        <f>(#REF!)/$I244</f>
        <v>#REF!</v>
      </c>
      <c r="AJ244" s="23" t="e">
        <f>(#REF!)/$I244</f>
        <v>#REF!</v>
      </c>
      <c r="AK244" s="23" t="e">
        <f>(#REF!)/$I244</f>
        <v>#REF!</v>
      </c>
      <c r="AL244" s="23" t="e">
        <f>(#REF!)/$I244</f>
        <v>#REF!</v>
      </c>
      <c r="AM244" s="24" t="e">
        <f t="shared" si="111"/>
        <v>#DIV/0!</v>
      </c>
    </row>
  </sheetData>
  <mergeCells count="39">
    <mergeCell ref="A85:A104"/>
    <mergeCell ref="A65:A84"/>
    <mergeCell ref="A45:A64"/>
    <mergeCell ref="A25:A44"/>
    <mergeCell ref="A225:A244"/>
    <mergeCell ref="A105:A124"/>
    <mergeCell ref="A125:A144"/>
    <mergeCell ref="A165:A184"/>
    <mergeCell ref="A185:A204"/>
    <mergeCell ref="A205:A224"/>
    <mergeCell ref="A145:A164"/>
    <mergeCell ref="AD2:AD4"/>
    <mergeCell ref="H2:H4"/>
    <mergeCell ref="I2:P2"/>
    <mergeCell ref="N3:O3"/>
    <mergeCell ref="P3:P4"/>
    <mergeCell ref="M3:M4"/>
    <mergeCell ref="X3:X4"/>
    <mergeCell ref="Y3:Y4"/>
    <mergeCell ref="AC2:AC4"/>
    <mergeCell ref="Z2:Z4"/>
    <mergeCell ref="AA2:AA4"/>
    <mergeCell ref="AB2:AB4"/>
    <mergeCell ref="A5:A24"/>
    <mergeCell ref="Q3:Q4"/>
    <mergeCell ref="R3:S3"/>
    <mergeCell ref="W3:W4"/>
    <mergeCell ref="I3:I4"/>
    <mergeCell ref="G2:G4"/>
    <mergeCell ref="Q2:Y2"/>
    <mergeCell ref="J3:J4"/>
    <mergeCell ref="K3:L3"/>
    <mergeCell ref="T3:T4"/>
    <mergeCell ref="U3:V3"/>
    <mergeCell ref="A2:B4"/>
    <mergeCell ref="C2:C4"/>
    <mergeCell ref="D2:D4"/>
    <mergeCell ref="E2:E4"/>
    <mergeCell ref="F2:F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43" orientation="landscape" horizontalDpi="1200" r:id="rId1"/>
  <rowBreaks count="2" manualBreakCount="2">
    <brk id="84" min="6" max="38" man="1"/>
    <brk id="164" min="6" max="3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E54"/>
  <sheetViews>
    <sheetView workbookViewId="0">
      <selection activeCell="G43" sqref="G43"/>
    </sheetView>
  </sheetViews>
  <sheetFormatPr defaultRowHeight="16.5"/>
  <cols>
    <col min="1" max="1" width="36.375" bestFit="1" customWidth="1"/>
    <col min="2" max="2" width="15.125" bestFit="1" customWidth="1"/>
    <col min="3" max="3" width="15.75" bestFit="1" customWidth="1"/>
    <col min="4" max="4" width="32.125" bestFit="1" customWidth="1"/>
    <col min="5" max="6" width="6.5" bestFit="1" customWidth="1"/>
  </cols>
  <sheetData>
    <row r="1" spans="1:31">
      <c r="A1" s="631" t="s">
        <v>513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631" t="s">
        <v>514</v>
      </c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</row>
    <row r="2" spans="1:31">
      <c r="A2" s="632" t="s">
        <v>112</v>
      </c>
      <c r="B2" s="632" t="s">
        <v>515</v>
      </c>
      <c r="C2" s="632" t="s">
        <v>516</v>
      </c>
      <c r="D2" s="632" t="s">
        <v>517</v>
      </c>
      <c r="E2" s="632" t="s">
        <v>518</v>
      </c>
      <c r="F2" s="632" t="s">
        <v>519</v>
      </c>
      <c r="G2" s="632" t="s">
        <v>520</v>
      </c>
      <c r="H2" s="632" t="s">
        <v>521</v>
      </c>
      <c r="I2" s="632" t="s">
        <v>522</v>
      </c>
      <c r="J2" s="632" t="s">
        <v>523</v>
      </c>
      <c r="K2" s="632" t="s">
        <v>524</v>
      </c>
      <c r="L2" s="632" t="s">
        <v>525</v>
      </c>
      <c r="M2" s="632" t="s">
        <v>526</v>
      </c>
      <c r="N2" s="632" t="s">
        <v>27</v>
      </c>
      <c r="O2" s="298"/>
      <c r="P2" s="298"/>
      <c r="Q2" s="632" t="s">
        <v>112</v>
      </c>
      <c r="R2" s="632" t="s">
        <v>515</v>
      </c>
      <c r="S2" s="632" t="s">
        <v>516</v>
      </c>
      <c r="T2" s="632" t="s">
        <v>517</v>
      </c>
      <c r="U2" s="632" t="s">
        <v>518</v>
      </c>
      <c r="V2" s="632" t="s">
        <v>519</v>
      </c>
      <c r="W2" s="632" t="s">
        <v>520</v>
      </c>
      <c r="X2" s="632" t="s">
        <v>521</v>
      </c>
      <c r="Y2" s="632" t="s">
        <v>522</v>
      </c>
      <c r="Z2" s="632" t="s">
        <v>523</v>
      </c>
      <c r="AA2" s="632" t="s">
        <v>524</v>
      </c>
      <c r="AB2" s="632" t="s">
        <v>525</v>
      </c>
      <c r="AC2" s="632" t="s">
        <v>526</v>
      </c>
      <c r="AD2" s="632" t="s">
        <v>27</v>
      </c>
      <c r="AE2" s="298"/>
    </row>
    <row r="3" spans="1:31">
      <c r="A3" s="633" t="s">
        <v>527</v>
      </c>
      <c r="B3" s="634" t="e">
        <f>SUM('[1]1월'!$AF$4:$AF$27)</f>
        <v>#REF!</v>
      </c>
      <c r="C3" s="634" t="e">
        <f>SUM('[1]2월'!$AF$4:$AF$27)</f>
        <v>#REF!</v>
      </c>
      <c r="D3" s="634" t="e">
        <f>SUM('[1]3월'!$AF$4:$AF$27)</f>
        <v>#REF!</v>
      </c>
      <c r="E3" s="634" t="e">
        <f>SUM('[1]4월'!$AF$4:$AF$27)</f>
        <v>#REF!</v>
      </c>
      <c r="F3" s="634">
        <f>SUM('[1]5월'!$AF$4:$AF$27)</f>
        <v>986</v>
      </c>
      <c r="G3" s="634">
        <f>SUM('[1]6월'!$AF$4:$AF$27)</f>
        <v>1128</v>
      </c>
      <c r="H3" s="634">
        <f>SUM('[1]7월'!$AF$4:$AF$27)</f>
        <v>1015</v>
      </c>
      <c r="I3" s="634">
        <f>SUM('[1]8월'!$AF$4:$AF$27)</f>
        <v>0</v>
      </c>
      <c r="J3" s="634">
        <f>SUM('[1]9월'!$AF$4:$AF$27)</f>
        <v>1205</v>
      </c>
      <c r="K3" s="634">
        <f>SUM('[1]10월'!$AF$4:$AF$27)</f>
        <v>1128</v>
      </c>
      <c r="L3" s="634">
        <f>SUM('[1]11월'!$AF$4:$AF$27)</f>
        <v>937</v>
      </c>
      <c r="M3" s="634"/>
      <c r="N3" s="635" t="e">
        <f>SUM(B3:M3)</f>
        <v>#REF!</v>
      </c>
      <c r="O3" s="298"/>
      <c r="P3" s="298"/>
      <c r="Q3" s="633" t="s">
        <v>527</v>
      </c>
      <c r="R3" s="634">
        <f>SUM('[1]1월'!$BL$4:$BL$27)</f>
        <v>1457</v>
      </c>
      <c r="S3" s="634">
        <f>SUM('[1]2월'!$BL$4:$BL$27)</f>
        <v>4379</v>
      </c>
      <c r="T3" s="634">
        <f>SUM('[1]3월'!$BL$4:$BL$27)</f>
        <v>3665</v>
      </c>
      <c r="U3" s="634">
        <f>SUM('[1]4월'!$BL$4:$BL$27)</f>
        <v>3701</v>
      </c>
      <c r="V3" s="634">
        <f>SUM('[1]5월'!$BL$4:$BL$27)</f>
        <v>4471</v>
      </c>
      <c r="W3" s="634">
        <f>SUM('[1]6월'!$BL$4:$BL$27)</f>
        <v>5136</v>
      </c>
      <c r="X3" s="634">
        <f>SUM('[1]7월'!$BL$4:$BL$27)</f>
        <v>4771</v>
      </c>
      <c r="Y3" s="634">
        <f>SUM('[1]8월'!$BL$4:$BL$27)</f>
        <v>6211</v>
      </c>
      <c r="Z3" s="634">
        <f>SUM('[1]9월'!$BL$4:$BL$27)</f>
        <v>5760</v>
      </c>
      <c r="AA3" s="634">
        <f>SUM('[1]10월'!$BL$4:$BL$27)</f>
        <v>5406</v>
      </c>
      <c r="AB3" s="634">
        <f>SUM('[1]11월'!$BL$4:$BL$27)</f>
        <v>5192</v>
      </c>
      <c r="AC3" s="634"/>
      <c r="AD3" s="635">
        <f>SUM(R3:AC3)</f>
        <v>50149</v>
      </c>
      <c r="AE3" s="298"/>
    </row>
    <row r="4" spans="1:31">
      <c r="A4" s="633" t="s">
        <v>528</v>
      </c>
      <c r="B4" s="634" t="e">
        <f>SUM('[1]1월'!$AF$28:$AF$51)</f>
        <v>#REF!</v>
      </c>
      <c r="C4" s="634" t="e">
        <f>SUM('[1]2월'!$AF$28:$AF$51)</f>
        <v>#REF!</v>
      </c>
      <c r="D4" s="634" t="e">
        <f>SUM('[1]3월'!$AF$28:$AF$51)</f>
        <v>#REF!</v>
      </c>
      <c r="E4" s="634" t="e">
        <f>SUM('[1]4월'!$AF$28:$AF$51)</f>
        <v>#REF!</v>
      </c>
      <c r="F4" s="634">
        <f>SUM('[1]5월'!$AF$28:$AF$51)</f>
        <v>808</v>
      </c>
      <c r="G4" s="634">
        <f>SUM('[1]6월'!$AF$28:$AF$51)</f>
        <v>1061</v>
      </c>
      <c r="H4" s="634">
        <f>SUM('[1]7월'!$AF$28:$AF$51)</f>
        <v>1060</v>
      </c>
      <c r="I4" s="634">
        <f>SUM('[1]8월'!$AF$28:$AF$51)</f>
        <v>0</v>
      </c>
      <c r="J4" s="634">
        <f>SUM('[1]9월'!$AF$28:$AF$51)</f>
        <v>1300</v>
      </c>
      <c r="K4" s="634">
        <f>SUM('[1]10월'!$AF$28:$AF$51)</f>
        <v>1100</v>
      </c>
      <c r="L4" s="634">
        <f>SUM('[1]11월'!$AF$28:$AF$51)</f>
        <v>949</v>
      </c>
      <c r="M4" s="636"/>
      <c r="N4" s="635" t="e">
        <f t="shared" ref="N4:N33" si="0">SUM(B4:M4)</f>
        <v>#REF!</v>
      </c>
      <c r="O4" s="298"/>
      <c r="P4" s="298"/>
      <c r="Q4" s="633" t="s">
        <v>528</v>
      </c>
      <c r="R4" s="634">
        <f>SUM('[1]1월'!$BL$28:$BL$51)</f>
        <v>3468</v>
      </c>
      <c r="S4" s="634">
        <f>SUM('[1]2월'!$BL$28:$BL$51)</f>
        <v>3936</v>
      </c>
      <c r="T4" s="634">
        <f>SUM('[1]3월'!$BL$28:$BL$51)</f>
        <v>4433</v>
      </c>
      <c r="U4" s="634">
        <f>SUM('[1]4월'!$BL$28:$BL$51)</f>
        <v>3699</v>
      </c>
      <c r="V4" s="634">
        <f>SUM('[1]5월'!$BL$28:$BL$51)</f>
        <v>4074</v>
      </c>
      <c r="W4" s="634">
        <f>SUM('[1]6월'!$BL$28:$BL$51)</f>
        <v>4285</v>
      </c>
      <c r="X4" s="634">
        <f>SUM('[1]7월'!$BL$28:$BL$51)</f>
        <v>5303</v>
      </c>
      <c r="Y4" s="634">
        <f>SUM('[1]8월'!$BL$28:$BL$51)</f>
        <v>6062</v>
      </c>
      <c r="Z4" s="634">
        <f>SUM('[1]9월'!$BL$28:$BL$51)</f>
        <v>5041</v>
      </c>
      <c r="AA4" s="634">
        <f>SUM('[1]10월'!$BL$28:$BL$51)</f>
        <v>5231</v>
      </c>
      <c r="AB4" s="634">
        <f>SUM('[1]11월'!$BL$28:$BL$51)</f>
        <v>5121</v>
      </c>
      <c r="AC4" s="636"/>
      <c r="AD4" s="635">
        <f t="shared" ref="AD4:AD33" si="1">SUM(R4:AC4)</f>
        <v>50653</v>
      </c>
      <c r="AE4" s="298"/>
    </row>
    <row r="5" spans="1:31">
      <c r="A5" s="633" t="s">
        <v>529</v>
      </c>
      <c r="B5" s="634" t="e">
        <f>SUM('[1]1월'!$AF$52:$AF$75)</f>
        <v>#REF!</v>
      </c>
      <c r="C5" s="634" t="e">
        <f>SUM('[1]2월'!$AF$52:$AF$75)</f>
        <v>#REF!</v>
      </c>
      <c r="D5" s="634" t="e">
        <f>SUM('[1]3월'!$AF$52:$AF$75)</f>
        <v>#REF!</v>
      </c>
      <c r="E5" s="634" t="e">
        <f>SUM('[1]4월'!$AF$52:$AF$75)</f>
        <v>#REF!</v>
      </c>
      <c r="F5" s="634">
        <f>SUM('[1]5월'!$AF$52:$AF$75)</f>
        <v>704</v>
      </c>
      <c r="G5" s="634">
        <f>SUM('[1]6월'!$AF$52:$AF$75)</f>
        <v>1118</v>
      </c>
      <c r="H5" s="634">
        <f>SUM('[1]7월'!$AF$52:$AF$75)</f>
        <v>1060</v>
      </c>
      <c r="I5" s="634">
        <f>SUM('[1]8월'!$AF$52:$AF$75)</f>
        <v>0</v>
      </c>
      <c r="J5" s="634">
        <f>SUM('[1]9월'!$AF$52:$AF$75)</f>
        <v>1321</v>
      </c>
      <c r="K5" s="634">
        <f>SUM('[1]10월'!$AF$52:$AF$75)</f>
        <v>1169</v>
      </c>
      <c r="L5" s="634">
        <f>SUM('[1]11월'!$AF$52:$AF$75)</f>
        <v>944</v>
      </c>
      <c r="M5" s="636"/>
      <c r="N5" s="635" t="e">
        <f t="shared" si="0"/>
        <v>#REF!</v>
      </c>
      <c r="O5" s="298"/>
      <c r="P5" s="298"/>
      <c r="Q5" s="633" t="s">
        <v>529</v>
      </c>
      <c r="R5" s="634">
        <f>SUM('[1]1월'!$BL$52:$BL$75)</f>
        <v>3325</v>
      </c>
      <c r="S5" s="634">
        <f>SUM('[1]2월'!$BL$52:$BL$75)</f>
        <v>4352</v>
      </c>
      <c r="T5" s="634">
        <f>SUM('[1]3월'!$BL$52:$BL$75)</f>
        <v>4284</v>
      </c>
      <c r="U5" s="634">
        <f>SUM('[1]4월'!$BL$52:$BL$75)</f>
        <v>3862</v>
      </c>
      <c r="V5" s="634">
        <f>SUM('[1]5월'!$BL$52:$BL$75)</f>
        <v>4101</v>
      </c>
      <c r="W5" s="634">
        <f>SUM('[1]6월'!$BL$52:$BL$75)</f>
        <v>4878</v>
      </c>
      <c r="X5" s="634">
        <f>SUM('[1]7월'!$BL$52:$BL$75)</f>
        <v>4827</v>
      </c>
      <c r="Y5" s="634">
        <f>SUM('[1]8월'!$BL$52:$BL$75)</f>
        <v>5788</v>
      </c>
      <c r="Z5" s="634">
        <f>SUM('[1]9월'!$BL$52:$BL$75)</f>
        <v>5812</v>
      </c>
      <c r="AA5" s="634">
        <f>SUM('[1]10월'!$BL$52:$BL$75)</f>
        <v>6012</v>
      </c>
      <c r="AB5" s="634">
        <f>SUM('[1]11월'!$BL$52:$BL$75)</f>
        <v>5132</v>
      </c>
      <c r="AC5" s="636"/>
      <c r="AD5" s="635">
        <f t="shared" si="1"/>
        <v>52373</v>
      </c>
      <c r="AE5" s="298"/>
    </row>
    <row r="6" spans="1:31">
      <c r="A6" s="633" t="s">
        <v>530</v>
      </c>
      <c r="B6" s="634" t="e">
        <f>SUM('[1]1월'!$AF$76:$AF$99)</f>
        <v>#REF!</v>
      </c>
      <c r="C6" s="634" t="e">
        <f>SUM('[1]2월'!$AF$76:$AF$99)</f>
        <v>#REF!</v>
      </c>
      <c r="D6" s="634" t="e">
        <f>SUM('[1]3월'!$AF$76:$AF$99)</f>
        <v>#REF!</v>
      </c>
      <c r="E6" s="634" t="e">
        <f>SUM('[1]4월'!$AF$76:$AF$99)</f>
        <v>#REF!</v>
      </c>
      <c r="F6" s="634">
        <f>SUM('[1]5월'!$AF$76:$AF$99)</f>
        <v>1030</v>
      </c>
      <c r="G6" s="634">
        <f>SUM('[1]6월'!$AF$76:$AF$99)</f>
        <v>991</v>
      </c>
      <c r="H6" s="634">
        <f>SUM('[1]7월'!$AF$76:$AF$99)</f>
        <v>991</v>
      </c>
      <c r="I6" s="634">
        <f>SUM('[1]8월'!$AF$76:$AF$99)</f>
        <v>832</v>
      </c>
      <c r="J6" s="634">
        <f>SUM('[1]9월'!$AF$76:$AF$99)</f>
        <v>1348</v>
      </c>
      <c r="K6" s="634">
        <f>SUM('[1]10월'!$AF$76:$AF$99)</f>
        <v>1128</v>
      </c>
      <c r="L6" s="634">
        <f>SUM('[1]11월'!$AF$76:$AF$99)</f>
        <v>945</v>
      </c>
      <c r="M6" s="636"/>
      <c r="N6" s="635" t="e">
        <f t="shared" si="0"/>
        <v>#REF!</v>
      </c>
      <c r="O6" s="298"/>
      <c r="P6" s="298"/>
      <c r="Q6" s="633" t="s">
        <v>530</v>
      </c>
      <c r="R6" s="634">
        <f>SUM('[1]1월'!$BL$76:$BL$99)</f>
        <v>3405</v>
      </c>
      <c r="S6" s="634">
        <f>SUM('[1]2월'!$BL$76:$BL$99)</f>
        <v>4317</v>
      </c>
      <c r="T6" s="634">
        <f>SUM('[1]3월'!$BL$76:$BL$99)</f>
        <v>3775</v>
      </c>
      <c r="U6" s="634">
        <f>SUM('[1]4월'!$BL$76:$BL$99)</f>
        <v>4050</v>
      </c>
      <c r="V6" s="634">
        <f>SUM('[1]5월'!$BL$76:$BL$99)</f>
        <v>4348</v>
      </c>
      <c r="W6" s="634">
        <f>SUM('[1]6월'!$BL$76:$BL$99)</f>
        <v>4560</v>
      </c>
      <c r="X6" s="634">
        <f>SUM('[1]7월'!$BL$76:$BL$99)</f>
        <v>4688</v>
      </c>
      <c r="Y6" s="634">
        <f>SUM('[1]8월'!$BL$76:$BL$99)</f>
        <v>6057</v>
      </c>
      <c r="Z6" s="634">
        <f>SUM('[1]9월'!$BL$76:$BL$99)</f>
        <v>6117</v>
      </c>
      <c r="AA6" s="634">
        <f>SUM('[1]10월'!$BL$76:$BL$99)</f>
        <v>5470</v>
      </c>
      <c r="AB6" s="634">
        <f>SUM('[1]11월'!$BL$76:$BL$99)</f>
        <v>4830</v>
      </c>
      <c r="AC6" s="636"/>
      <c r="AD6" s="635">
        <f t="shared" si="1"/>
        <v>51617</v>
      </c>
      <c r="AE6" s="298"/>
    </row>
    <row r="7" spans="1:31">
      <c r="A7" s="633" t="s">
        <v>531</v>
      </c>
      <c r="B7" s="634" t="e">
        <f>SUM('[1]1월'!$AF$100:$AF$123)</f>
        <v>#REF!</v>
      </c>
      <c r="C7" s="634" t="e">
        <f>SUM('[1]2월'!$AF$100:$AF$123)</f>
        <v>#REF!</v>
      </c>
      <c r="D7" s="634" t="e">
        <f>SUM('[1]3월'!$AF$100:$AF$123)</f>
        <v>#REF!</v>
      </c>
      <c r="E7" s="634" t="e">
        <f>SUM('[1]4월'!$AF$100:$AF$123)</f>
        <v>#REF!</v>
      </c>
      <c r="F7" s="634">
        <f>SUM('[1]5월'!$AF$100:$AF$123)</f>
        <v>1167</v>
      </c>
      <c r="G7" s="634">
        <f>SUM('[1]6월'!$AF$100:$AF$123)</f>
        <v>1224</v>
      </c>
      <c r="H7" s="634">
        <f>SUM('[1]7월'!$AF$100:$AF$123)</f>
        <v>1048</v>
      </c>
      <c r="I7" s="634">
        <f>SUM('[1]8월'!$AF$100:$AF$123)</f>
        <v>1365</v>
      </c>
      <c r="J7" s="634">
        <f>SUM('[1]9월'!$AF$100:$AF$123)</f>
        <v>1332</v>
      </c>
      <c r="K7" s="634">
        <f>SUM('[1]10월'!$AF$100:$AF$123)</f>
        <v>1083</v>
      </c>
      <c r="L7" s="634">
        <f>SUM('[1]11월'!$AF$100:$AF$123)</f>
        <v>980</v>
      </c>
      <c r="M7" s="636"/>
      <c r="N7" s="635" t="e">
        <f t="shared" si="0"/>
        <v>#REF!</v>
      </c>
      <c r="O7" s="298"/>
      <c r="P7" s="298"/>
      <c r="Q7" s="633" t="s">
        <v>531</v>
      </c>
      <c r="R7" s="634">
        <f>SUM('[1]1월'!$BL$100:$BL$123)</f>
        <v>3503</v>
      </c>
      <c r="S7" s="634">
        <f>SUM('[1]2월'!$BL$100:$BL$123)</f>
        <v>3967</v>
      </c>
      <c r="T7" s="634">
        <f>SUM('[1]3월'!$BL$100:$BL$123)</f>
        <v>3874</v>
      </c>
      <c r="U7" s="634">
        <f>SUM('[1]4월'!$BL$100:$BL$123)</f>
        <v>3983</v>
      </c>
      <c r="V7" s="634">
        <f>SUM('[1]5월'!$BL$100:$BL$123)</f>
        <v>4272</v>
      </c>
      <c r="W7" s="634">
        <f>SUM('[1]6월'!$BL$100:$BL$123)</f>
        <v>4271</v>
      </c>
      <c r="X7" s="634">
        <f>SUM('[1]7월'!$BL$100:$BL$123)</f>
        <v>5157</v>
      </c>
      <c r="Y7" s="634">
        <f>SUM('[1]8월'!$BL$100:$BL$123)</f>
        <v>6585</v>
      </c>
      <c r="Z7" s="634">
        <f>SUM('[1]9월'!$BL$100:$BL$123)</f>
        <v>5666</v>
      </c>
      <c r="AA7" s="634">
        <f>SUM('[1]10월'!$BL$100:$BL$123)</f>
        <v>5438</v>
      </c>
      <c r="AB7" s="634">
        <f>SUM('[1]11월'!$BL$100:$BL$123)</f>
        <v>5704</v>
      </c>
      <c r="AC7" s="636"/>
      <c r="AD7" s="635">
        <f t="shared" si="1"/>
        <v>52420</v>
      </c>
      <c r="AE7" s="298"/>
    </row>
    <row r="8" spans="1:31">
      <c r="A8" s="633" t="s">
        <v>532</v>
      </c>
      <c r="B8" s="634" t="e">
        <f>SUM('[1]1월'!$AF$124:$AF$147)</f>
        <v>#REF!</v>
      </c>
      <c r="C8" s="634" t="e">
        <f>SUM('[1]2월'!$AF$124:$AF$147)</f>
        <v>#REF!</v>
      </c>
      <c r="D8" s="634" t="e">
        <f>SUM('[1]3월'!$AF$124:$AF$147)</f>
        <v>#REF!</v>
      </c>
      <c r="E8" s="634" t="e">
        <f>SUM('[1]4월'!$AF$124:$AF$147)</f>
        <v>#REF!</v>
      </c>
      <c r="F8" s="634">
        <f>SUM('[1]5월'!$AF$124:$AF$147)</f>
        <v>984</v>
      </c>
      <c r="G8" s="634">
        <f>SUM('[1]6월'!$AF$124:$AF$147)</f>
        <v>1103</v>
      </c>
      <c r="H8" s="634">
        <f>SUM('[1]7월'!$AF$124:$AF$147)</f>
        <v>1090</v>
      </c>
      <c r="I8" s="634">
        <f>SUM('[1]8월'!$AF$124:$AF$147)</f>
        <v>1462</v>
      </c>
      <c r="J8" s="634">
        <f>SUM('[1]9월'!$AF$124:$AF$147)</f>
        <v>1344</v>
      </c>
      <c r="K8" s="634">
        <f>SUM('[1]10월'!$AF$124:$AF$147)</f>
        <v>1117</v>
      </c>
      <c r="L8" s="634">
        <f>SUM('[1]11월'!$AF$124:$AF$147)</f>
        <v>1009</v>
      </c>
      <c r="M8" s="636"/>
      <c r="N8" s="635" t="e">
        <f t="shared" si="0"/>
        <v>#REF!</v>
      </c>
      <c r="O8" s="298"/>
      <c r="P8" s="298"/>
      <c r="Q8" s="633" t="s">
        <v>532</v>
      </c>
      <c r="R8" s="634">
        <f>SUM('[1]1월'!$BL$124:$BL$147)</f>
        <v>3847</v>
      </c>
      <c r="S8" s="634">
        <f>SUM('[1]2월'!$BL$124:$BL$147)</f>
        <v>3866</v>
      </c>
      <c r="T8" s="634">
        <f>SUM('[1]3월'!$BL$124:$BL$147)</f>
        <v>4133</v>
      </c>
      <c r="U8" s="634">
        <f>SUM('[1]4월'!$BL$124:$BL$147)</f>
        <v>3837</v>
      </c>
      <c r="V8" s="634">
        <f>SUM('[1]5월'!$BL$124:$BL$147)</f>
        <v>4243</v>
      </c>
      <c r="W8" s="634">
        <f>SUM('[1]6월'!$BL$124:$BL$147)</f>
        <v>4901</v>
      </c>
      <c r="X8" s="634">
        <f>SUM('[1]7월'!$BL$124:$BL$147)</f>
        <v>5579</v>
      </c>
      <c r="Y8" s="634">
        <f>SUM('[1]8월'!$BL$124:$BL$147)</f>
        <v>5876</v>
      </c>
      <c r="Z8" s="634">
        <f>SUM('[1]9월'!$BL$124:$BL$147)</f>
        <v>5916</v>
      </c>
      <c r="AA8" s="634">
        <f>SUM('[1]10월'!$BL$124:$BL$147)</f>
        <v>5528</v>
      </c>
      <c r="AB8" s="634">
        <f>SUM('[1]11월'!$BL$124:$BL$147)</f>
        <v>5739</v>
      </c>
      <c r="AC8" s="636"/>
      <c r="AD8" s="635">
        <f t="shared" si="1"/>
        <v>53465</v>
      </c>
      <c r="AE8" s="298"/>
    </row>
    <row r="9" spans="1:31">
      <c r="A9" s="633" t="s">
        <v>533</v>
      </c>
      <c r="B9" s="634" t="e">
        <f>SUM('[1]1월'!$AF$148:$AF$171)</f>
        <v>#REF!</v>
      </c>
      <c r="C9" s="634" t="e">
        <f>SUM('[1]2월'!$AF$148:$AF$171)</f>
        <v>#REF!</v>
      </c>
      <c r="D9" s="634" t="e">
        <f>SUM('[1]3월'!$AF$148:$AF$171)</f>
        <v>#REF!</v>
      </c>
      <c r="E9" s="634">
        <f>SUM('[1]4월'!$AF$148:$AF$171)</f>
        <v>499</v>
      </c>
      <c r="F9" s="634">
        <f>SUM('[1]5월'!$AF$148:$AF$171)</f>
        <v>1102</v>
      </c>
      <c r="G9" s="634">
        <f>SUM('[1]6월'!$AF$148:$AF$171)</f>
        <v>1121</v>
      </c>
      <c r="H9" s="634">
        <f>SUM('[1]7월'!$AF$148:$AF$171)</f>
        <v>1082</v>
      </c>
      <c r="I9" s="634">
        <f>SUM('[1]8월'!$AF$148:$AF$171)</f>
        <v>1396</v>
      </c>
      <c r="J9" s="634">
        <f>SUM('[1]9월'!$AF$148:$AF$171)</f>
        <v>1356</v>
      </c>
      <c r="K9" s="634">
        <f>SUM('[1]10월'!$AF$148:$AF$171)</f>
        <v>1076</v>
      </c>
      <c r="L9" s="634">
        <f>SUM('[1]11월'!$AF$148:$AF$171)</f>
        <v>944</v>
      </c>
      <c r="M9" s="636"/>
      <c r="N9" s="635" t="e">
        <f t="shared" si="0"/>
        <v>#REF!</v>
      </c>
      <c r="O9" s="298"/>
      <c r="P9" s="298"/>
      <c r="Q9" s="633" t="s">
        <v>533</v>
      </c>
      <c r="R9" s="634">
        <f>SUM('[1]1월'!$BL$148:$BL$171)</f>
        <v>3407</v>
      </c>
      <c r="S9" s="634">
        <f>SUM('[1]2월'!$BL$148:$BL$171)</f>
        <v>3339</v>
      </c>
      <c r="T9" s="634">
        <f>SUM('[1]3월'!$BL$148:$BL$171)</f>
        <v>4494</v>
      </c>
      <c r="U9" s="634">
        <f>SUM('[1]4월'!$BL$148:$BL$171)</f>
        <v>3829</v>
      </c>
      <c r="V9" s="634">
        <f>SUM('[1]5월'!$BL$148:$BL$171)</f>
        <v>3610</v>
      </c>
      <c r="W9" s="634">
        <f>SUM('[1]6월'!$BL$148:$BL$171)</f>
        <v>5144</v>
      </c>
      <c r="X9" s="634">
        <f>SUM('[1]7월'!$BL$148:$BL$171)</f>
        <v>5106</v>
      </c>
      <c r="Y9" s="634">
        <f>SUM('[1]8월'!$BL$148:$BL$171)</f>
        <v>5894</v>
      </c>
      <c r="Z9" s="634">
        <f>SUM('[1]9월'!$BL$148:$BL$171)</f>
        <v>5605</v>
      </c>
      <c r="AA9" s="634">
        <f>SUM('[1]10월'!$BL$148:$BL$171)</f>
        <v>5123</v>
      </c>
      <c r="AB9" s="634">
        <f>SUM('[1]11월'!$BL$148:$BL$171)</f>
        <v>5034</v>
      </c>
      <c r="AC9" s="636"/>
      <c r="AD9" s="635">
        <f t="shared" si="1"/>
        <v>50585</v>
      </c>
      <c r="AE9" s="298"/>
    </row>
    <row r="10" spans="1:31">
      <c r="A10" s="633" t="s">
        <v>534</v>
      </c>
      <c r="B10" s="634" t="e">
        <f>SUM('[1]1월'!$AF$172:$AF$195)</f>
        <v>#REF!</v>
      </c>
      <c r="C10" s="634" t="e">
        <f>SUM('[1]2월'!$AF$172:$AF$195)</f>
        <v>#REF!</v>
      </c>
      <c r="D10" s="634" t="e">
        <f>SUM('[1]3월'!$AF$172:$AF$195)</f>
        <v>#REF!</v>
      </c>
      <c r="E10" s="634">
        <f>SUM('[1]4월'!$AF$172:$AF$195)</f>
        <v>960</v>
      </c>
      <c r="F10" s="634">
        <f>SUM('[1]5월'!$AF$172:$AF$195)</f>
        <v>1083</v>
      </c>
      <c r="G10" s="634">
        <f>SUM('[1]6월'!$AF$172:$AF$195)</f>
        <v>1133</v>
      </c>
      <c r="H10" s="634">
        <f>SUM('[1]7월'!$AF$172:$AF$195)</f>
        <v>1184</v>
      </c>
      <c r="I10" s="634">
        <f>SUM('[1]8월'!$AF$172:$AF$195)</f>
        <v>1245</v>
      </c>
      <c r="J10" s="634">
        <f>SUM('[1]9월'!$AF$172:$AF$195)</f>
        <v>1359</v>
      </c>
      <c r="K10" s="634">
        <f>SUM('[1]10월'!$AF$172:$AF$195)</f>
        <v>1109</v>
      </c>
      <c r="L10" s="634">
        <f>SUM('[1]11월'!$AF$172:$AF$195)</f>
        <v>926</v>
      </c>
      <c r="M10" s="636"/>
      <c r="N10" s="635" t="e">
        <f t="shared" si="0"/>
        <v>#REF!</v>
      </c>
      <c r="O10" s="298"/>
      <c r="P10" s="298"/>
      <c r="Q10" s="633" t="s">
        <v>534</v>
      </c>
      <c r="R10" s="634">
        <f>SUM('[1]1월'!$BL$172:$BL$195)</f>
        <v>3420</v>
      </c>
      <c r="S10" s="634">
        <f>SUM('[1]2월'!$BL$172:$BL$195)</f>
        <v>3342</v>
      </c>
      <c r="T10" s="634">
        <f>SUM('[1]3월'!$BL$172:$BL$195)</f>
        <v>3997</v>
      </c>
      <c r="U10" s="634">
        <f>SUM('[1]4월'!$BL$172:$BL$195)</f>
        <v>3981</v>
      </c>
      <c r="V10" s="634">
        <f>SUM('[1]5월'!$BL$172:$BL$195)</f>
        <v>5300</v>
      </c>
      <c r="W10" s="634">
        <f>SUM('[1]6월'!$BL$172:$BL$195)</f>
        <v>4496</v>
      </c>
      <c r="X10" s="634">
        <f>SUM('[1]7월'!$BL$172:$BL$195)</f>
        <v>5673</v>
      </c>
      <c r="Y10" s="634">
        <f>SUM('[1]8월'!$BL$172:$BL$195)</f>
        <v>5963</v>
      </c>
      <c r="Z10" s="634">
        <f>SUM('[1]9월'!$BL$172:$BL$195)</f>
        <v>5990</v>
      </c>
      <c r="AA10" s="634">
        <f>SUM('[1]10월'!$BL$172:$BL$195)</f>
        <v>5291</v>
      </c>
      <c r="AB10" s="634">
        <f>SUM('[1]11월'!$BL$172:$BL$195)</f>
        <v>5338</v>
      </c>
      <c r="AC10" s="636"/>
      <c r="AD10" s="635">
        <f t="shared" si="1"/>
        <v>52791</v>
      </c>
      <c r="AE10" s="298"/>
    </row>
    <row r="11" spans="1:31">
      <c r="A11" s="633" t="s">
        <v>535</v>
      </c>
      <c r="B11" s="634" t="e">
        <f>SUM('[1]1월'!$AF$196:$AF$219)</f>
        <v>#REF!</v>
      </c>
      <c r="C11" s="634" t="e">
        <f>SUM('[1]2월'!$AF$196:$AF$219)</f>
        <v>#REF!</v>
      </c>
      <c r="D11" s="634" t="e">
        <f>SUM('[1]3월'!$AF$196:$AF$219)</f>
        <v>#REF!</v>
      </c>
      <c r="E11" s="634">
        <f>SUM('[1]4월'!$AF$196:$AF$219)</f>
        <v>945</v>
      </c>
      <c r="F11" s="634">
        <f>SUM('[1]5월'!$AF$196:$AF$219)</f>
        <v>779</v>
      </c>
      <c r="G11" s="634">
        <f>SUM('[1]6월'!$AF$196:$AF$219)</f>
        <v>1161</v>
      </c>
      <c r="H11" s="634">
        <f>SUM('[1]7월'!$AF$196:$AF$219)</f>
        <v>1230</v>
      </c>
      <c r="I11" s="634">
        <f>SUM('[1]8월'!$AF$196:$AF$219)</f>
        <v>1238</v>
      </c>
      <c r="J11" s="634">
        <f>SUM('[1]9월'!$AF$196:$AF$219)</f>
        <v>1394</v>
      </c>
      <c r="K11" s="634">
        <f>SUM('[1]10월'!$AF$196:$AF$219)</f>
        <v>1131</v>
      </c>
      <c r="L11" s="634">
        <f>SUM('[1]11월'!$AF$196:$AF$219)</f>
        <v>939</v>
      </c>
      <c r="M11" s="636"/>
      <c r="N11" s="635" t="e">
        <f t="shared" si="0"/>
        <v>#REF!</v>
      </c>
      <c r="O11" s="298"/>
      <c r="P11" s="298"/>
      <c r="Q11" s="633" t="s">
        <v>535</v>
      </c>
      <c r="R11" s="634">
        <f>SUM('[1]1월'!$BL$196:$BL$219)</f>
        <v>4123</v>
      </c>
      <c r="S11" s="634">
        <f>SUM('[1]2월'!$BL$196:$BL$219)</f>
        <v>4183</v>
      </c>
      <c r="T11" s="634">
        <f>SUM('[1]3월'!$BL$196:$BL$219)</f>
        <v>4386</v>
      </c>
      <c r="U11" s="634">
        <f>SUM('[1]4월'!$BL$196:$BL$219)</f>
        <v>3717</v>
      </c>
      <c r="V11" s="634">
        <f>SUM('[1]5월'!$BL$196:$BL$219)</f>
        <v>4294</v>
      </c>
      <c r="W11" s="634">
        <f>SUM('[1]6월'!$BL$196:$BL$219)</f>
        <v>5424</v>
      </c>
      <c r="X11" s="634">
        <f>SUM('[1]7월'!$BL$196:$BL$219)</f>
        <v>5371</v>
      </c>
      <c r="Y11" s="634">
        <f>SUM('[1]8월'!$BL$196:$BL$219)</f>
        <v>5863</v>
      </c>
      <c r="Z11" s="634">
        <f>SUM('[1]9월'!$BL$196:$BL$219)</f>
        <v>5744</v>
      </c>
      <c r="AA11" s="634">
        <f>SUM('[1]10월'!$BL$196:$BL$219)</f>
        <v>5168</v>
      </c>
      <c r="AB11" s="634">
        <f>SUM('[1]11월'!$BL$196:$BL$219)</f>
        <v>5372</v>
      </c>
      <c r="AC11" s="636"/>
      <c r="AD11" s="635">
        <f t="shared" si="1"/>
        <v>53645</v>
      </c>
      <c r="AE11" s="298"/>
    </row>
    <row r="12" spans="1:31">
      <c r="A12" s="633" t="s">
        <v>536</v>
      </c>
      <c r="B12" s="634" t="e">
        <f>SUM('[1]1월'!$AF$220:$AF$243)</f>
        <v>#REF!</v>
      </c>
      <c r="C12" s="634" t="e">
        <f>SUM('[1]2월'!$AF$220:$AF$243)</f>
        <v>#REF!</v>
      </c>
      <c r="D12" s="634" t="e">
        <f>SUM('[1]3월'!$AF$220:$AF$243)</f>
        <v>#REF!</v>
      </c>
      <c r="E12" s="634">
        <f>SUM('[1]4월'!$AF$220:$AF$243)</f>
        <v>956</v>
      </c>
      <c r="F12" s="634">
        <f>SUM('[1]5월'!$AF$220:$AF$243)</f>
        <v>683</v>
      </c>
      <c r="G12" s="634">
        <f>SUM('[1]6월'!$AF$220:$AF$243)</f>
        <v>1149</v>
      </c>
      <c r="H12" s="634">
        <f>SUM('[1]7월'!$AF$220:$AF$243)</f>
        <v>1118</v>
      </c>
      <c r="I12" s="634">
        <f>SUM('[1]8월'!$AF$220:$AF$243)</f>
        <v>1118</v>
      </c>
      <c r="J12" s="634">
        <f>SUM('[1]9월'!$AF$220:$AF$243)</f>
        <v>1392</v>
      </c>
      <c r="K12" s="634">
        <f>SUM('[1]10월'!$AF$220:$AF$243)</f>
        <v>1076</v>
      </c>
      <c r="L12" s="634">
        <f>SUM('[1]11월'!$AF$220:$AF$243)</f>
        <v>927</v>
      </c>
      <c r="M12" s="636"/>
      <c r="N12" s="635" t="e">
        <f t="shared" si="0"/>
        <v>#REF!</v>
      </c>
      <c r="O12" s="298"/>
      <c r="P12" s="298"/>
      <c r="Q12" s="633" t="s">
        <v>536</v>
      </c>
      <c r="R12" s="634">
        <f>SUM('[1]1월'!$BL$220:$BL$243)</f>
        <v>3284</v>
      </c>
      <c r="S12" s="634">
        <f>SUM('[1]2월'!$BL$220:$BL$243)</f>
        <v>4339</v>
      </c>
      <c r="T12" s="634">
        <f>SUM('[1]3월'!$BL$220:$BL$243)</f>
        <v>3991</v>
      </c>
      <c r="U12" s="634">
        <f>SUM('[1]4월'!$BL$220:$BL$243)</f>
        <v>4389</v>
      </c>
      <c r="V12" s="634">
        <f>SUM('[1]5월'!$BL$220:$BL$243)</f>
        <v>3885</v>
      </c>
      <c r="W12" s="634">
        <f>SUM('[1]6월'!$BL$220:$BL$243)</f>
        <v>5585</v>
      </c>
      <c r="X12" s="634">
        <f>SUM('[1]7월'!$BL$220:$BL$243)</f>
        <v>5542</v>
      </c>
      <c r="Y12" s="634">
        <f>SUM('[1]8월'!$BL$220:$BL$243)</f>
        <v>5991</v>
      </c>
      <c r="Z12" s="634">
        <f>SUM('[1]9월'!$BL$220:$BL$243)</f>
        <v>5932</v>
      </c>
      <c r="AA12" s="634">
        <f>SUM('[1]10월'!$BL$220:$BL$243)</f>
        <v>5198</v>
      </c>
      <c r="AB12" s="634">
        <f>SUM('[1]11월'!$BL$220:$BL$243)</f>
        <v>5596</v>
      </c>
      <c r="AC12" s="636"/>
      <c r="AD12" s="635">
        <f t="shared" si="1"/>
        <v>53732</v>
      </c>
      <c r="AE12" s="298"/>
    </row>
    <row r="13" spans="1:31">
      <c r="A13" s="633" t="s">
        <v>537</v>
      </c>
      <c r="B13" s="634" t="e">
        <f>SUM('[1]1월'!$AF$244:$AF$267)</f>
        <v>#REF!</v>
      </c>
      <c r="C13" s="634" t="e">
        <f>SUM('[1]2월'!$AF$244:$AF$267)</f>
        <v>#REF!</v>
      </c>
      <c r="D13" s="634" t="e">
        <f>SUM('[1]3월'!$AF$244:$AF$267)</f>
        <v>#REF!</v>
      </c>
      <c r="E13" s="634">
        <f>SUM('[1]4월'!$AF$244:$AF$267)</f>
        <v>918</v>
      </c>
      <c r="F13" s="634">
        <f>SUM('[1]5월'!$AF$244:$AF$267)</f>
        <v>857</v>
      </c>
      <c r="G13" s="634">
        <f>SUM('[1]6월'!$AF$244:$AF$267)</f>
        <v>1148</v>
      </c>
      <c r="H13" s="634">
        <f>SUM('[1]7월'!$AF$244:$AF$267)</f>
        <v>1068</v>
      </c>
      <c r="I13" s="634">
        <f>SUM('[1]8월'!$AF$244:$AF$267)</f>
        <v>1375</v>
      </c>
      <c r="J13" s="634">
        <f>SUM('[1]9월'!$AF$244:$AF$267)</f>
        <v>1352</v>
      </c>
      <c r="K13" s="634">
        <f>SUM('[1]10월'!$AF$244:$AF$267)</f>
        <v>1091</v>
      </c>
      <c r="L13" s="634">
        <f>SUM('[1]11월'!$AF$244:$AF$267)</f>
        <v>994</v>
      </c>
      <c r="M13" s="636"/>
      <c r="N13" s="635" t="e">
        <f t="shared" si="0"/>
        <v>#REF!</v>
      </c>
      <c r="O13" s="298"/>
      <c r="P13" s="298"/>
      <c r="Q13" s="633" t="s">
        <v>537</v>
      </c>
      <c r="R13" s="634">
        <f>SUM('[1]1월'!$BL$244:$BL$267)</f>
        <v>3673</v>
      </c>
      <c r="S13" s="634">
        <f>SUM('[1]2월'!$BL$244:$BL$267)</f>
        <v>4208</v>
      </c>
      <c r="T13" s="634">
        <f>SUM('[1]3월'!$BL$244:$BL$267)</f>
        <v>4053</v>
      </c>
      <c r="U13" s="634">
        <f>SUM('[1]4월'!$BL$244:$BL$267)</f>
        <v>3629</v>
      </c>
      <c r="V13" s="634">
        <f>SUM('[1]5월'!$BL$244:$BL$267)</f>
        <v>4311</v>
      </c>
      <c r="W13" s="634">
        <f>SUM('[1]6월'!$BL$244:$BL$267)</f>
        <v>4795</v>
      </c>
      <c r="X13" s="634">
        <f>SUM('[1]7월'!$BL$244:$BL$267)</f>
        <v>5475</v>
      </c>
      <c r="Y13" s="634">
        <f>SUM('[1]8월'!$BL$244:$BL$267)</f>
        <v>6210</v>
      </c>
      <c r="Z13" s="634">
        <f>SUM('[1]9월'!$BL$244:$BL$267)</f>
        <v>6162</v>
      </c>
      <c r="AA13" s="634">
        <f>SUM('[1]10월'!$BL$244:$BL$267)</f>
        <v>5359</v>
      </c>
      <c r="AB13" s="634">
        <f>SUM('[1]11월'!$BL$244:$BL$267)</f>
        <v>5247</v>
      </c>
      <c r="AC13" s="636"/>
      <c r="AD13" s="635">
        <f t="shared" si="1"/>
        <v>53122</v>
      </c>
      <c r="AE13" s="298"/>
    </row>
    <row r="14" spans="1:31">
      <c r="A14" s="633" t="s">
        <v>538</v>
      </c>
      <c r="B14" s="634" t="e">
        <f>SUM('[1]1월'!$AF$268:$AF$291)</f>
        <v>#REF!</v>
      </c>
      <c r="C14" s="634" t="e">
        <f>SUM('[1]2월'!$AF$268:$AF$291)</f>
        <v>#REF!</v>
      </c>
      <c r="D14" s="634" t="e">
        <f>SUM('[1]3월'!$AF$268:$AF$291)</f>
        <v>#REF!</v>
      </c>
      <c r="E14" s="634">
        <f>SUM('[1]4월'!$AF$268:$AF$291)</f>
        <v>871</v>
      </c>
      <c r="F14" s="634">
        <f>SUM('[1]5월'!$AF$268:$AF$291)</f>
        <v>1120</v>
      </c>
      <c r="G14" s="634">
        <f>SUM('[1]6월'!$AF$268:$AF$291)</f>
        <v>1048</v>
      </c>
      <c r="H14" s="634">
        <f>SUM('[1]7월'!$AF$268:$AF$291)</f>
        <v>1061</v>
      </c>
      <c r="I14" s="634">
        <f>SUM('[1]8월'!$AF$268:$AF$291)</f>
        <v>1365</v>
      </c>
      <c r="J14" s="634">
        <f>SUM('[1]9월'!$AF$268:$AF$291)</f>
        <v>1354</v>
      </c>
      <c r="K14" s="634">
        <f>SUM('[1]10월'!$AF$268:$AF$291)</f>
        <v>1076</v>
      </c>
      <c r="L14" s="634">
        <f>SUM('[1]11월'!$AF$268:$AF$291)</f>
        <v>1070</v>
      </c>
      <c r="M14" s="636"/>
      <c r="N14" s="635" t="e">
        <f t="shared" si="0"/>
        <v>#REF!</v>
      </c>
      <c r="O14" s="298"/>
      <c r="P14" s="298"/>
      <c r="Q14" s="633" t="s">
        <v>538</v>
      </c>
      <c r="R14" s="634">
        <f>SUM('[1]1월'!$BL$268:$BL$291)</f>
        <v>3620</v>
      </c>
      <c r="S14" s="634">
        <f>SUM('[1]2월'!$BL$268:$BL$291)</f>
        <v>3777</v>
      </c>
      <c r="T14" s="634">
        <f>SUM('[1]3월'!$BL$268:$BL$291)</f>
        <v>4012</v>
      </c>
      <c r="U14" s="634">
        <f>SUM('[1]4월'!$BL$268:$BL$291)</f>
        <v>3764</v>
      </c>
      <c r="V14" s="634">
        <f>SUM('[1]5월'!$BL$268:$BL$291)</f>
        <v>3667</v>
      </c>
      <c r="W14" s="634">
        <f>SUM('[1]6월'!$BL$268:$BL$291)</f>
        <v>5217</v>
      </c>
      <c r="X14" s="634">
        <f>SUM('[1]7월'!$BL$268:$BL$291)</f>
        <v>5158</v>
      </c>
      <c r="Y14" s="634">
        <f>SUM('[1]8월'!$BL$268:$BL$291)</f>
        <v>6450</v>
      </c>
      <c r="Z14" s="634">
        <f>SUM('[1]9월'!$BL$268:$BL$291)</f>
        <v>6298</v>
      </c>
      <c r="AA14" s="634">
        <f>SUM('[1]10월'!$BL$268:$BL$291)</f>
        <v>5275</v>
      </c>
      <c r="AB14" s="634">
        <f>SUM('[1]11월'!$BL$268:$BL$291)</f>
        <v>5385</v>
      </c>
      <c r="AC14" s="636"/>
      <c r="AD14" s="635">
        <f t="shared" si="1"/>
        <v>52623</v>
      </c>
      <c r="AE14" s="298"/>
    </row>
    <row r="15" spans="1:31">
      <c r="A15" s="633" t="s">
        <v>539</v>
      </c>
      <c r="B15" s="634" t="e">
        <f>SUM('[1]1월'!$AF$292:$AF$315)</f>
        <v>#REF!</v>
      </c>
      <c r="C15" s="634" t="e">
        <f>SUM('[1]2월'!$AF$292:$AF$315)</f>
        <v>#REF!</v>
      </c>
      <c r="D15" s="634" t="e">
        <f>SUM('[1]3월'!$AF$292:$AF$315)</f>
        <v>#REF!</v>
      </c>
      <c r="E15" s="634">
        <f>SUM('[1]4월'!$AF$292:$AF$315)</f>
        <v>887</v>
      </c>
      <c r="F15" s="634">
        <f>SUM('[1]5월'!$AF$292:$AF$315)</f>
        <v>1087</v>
      </c>
      <c r="G15" s="634">
        <f>SUM('[1]6월'!$AF$292:$AF$315)</f>
        <v>1073</v>
      </c>
      <c r="H15" s="634">
        <f>SUM('[1]7월'!$AF$292:$AF$315)</f>
        <v>1148</v>
      </c>
      <c r="I15" s="634">
        <f>SUM('[1]8월'!$AF$292:$AF$315)</f>
        <v>1355</v>
      </c>
      <c r="J15" s="634">
        <f>SUM('[1]9월'!$AF$292:$AF$315)</f>
        <v>1475</v>
      </c>
      <c r="K15" s="634">
        <f>SUM('[1]10월'!$AF$292:$AF$315)</f>
        <v>961</v>
      </c>
      <c r="L15" s="634">
        <f>SUM('[1]11월'!$AF$292:$AF$315)</f>
        <v>1071</v>
      </c>
      <c r="M15" s="636"/>
      <c r="N15" s="635" t="e">
        <f t="shared" si="0"/>
        <v>#REF!</v>
      </c>
      <c r="O15" s="298"/>
      <c r="P15" s="298"/>
      <c r="Q15" s="633" t="s">
        <v>539</v>
      </c>
      <c r="R15" s="634">
        <f>SUM('[1]1월'!$BL$292:$BL$315)</f>
        <v>3328</v>
      </c>
      <c r="S15" s="634">
        <f>SUM('[1]2월'!$BL$292:$BL$315)</f>
        <v>4232</v>
      </c>
      <c r="T15" s="634">
        <f>SUM('[1]3월'!$BL$292:$BL$315)</f>
        <v>4178</v>
      </c>
      <c r="U15" s="634">
        <f>SUM('[1]4월'!$BL$292:$BL$315)</f>
        <v>3715</v>
      </c>
      <c r="V15" s="634">
        <f>SUM('[1]5월'!$BL$292:$BL$315)</f>
        <v>5246</v>
      </c>
      <c r="W15" s="634">
        <f>SUM('[1]6월'!$BL$292:$BL$315)</f>
        <v>5180</v>
      </c>
      <c r="X15" s="634">
        <f>SUM('[1]7월'!$BL$292:$BL$315)</f>
        <v>5401</v>
      </c>
      <c r="Y15" s="634">
        <f>SUM('[1]8월'!$BL$292:$BL$315)</f>
        <v>6128</v>
      </c>
      <c r="Z15" s="634">
        <f>SUM('[1]9월'!$BL$292:$BL$315)</f>
        <v>5921</v>
      </c>
      <c r="AA15" s="634">
        <f>SUM('[1]10월'!$BL$292:$BL$315)</f>
        <v>5259</v>
      </c>
      <c r="AB15" s="634">
        <f>SUM('[1]11월'!$BL$292:$BL$315)</f>
        <v>5679</v>
      </c>
      <c r="AC15" s="636"/>
      <c r="AD15" s="635">
        <f t="shared" si="1"/>
        <v>54267</v>
      </c>
      <c r="AE15" s="298"/>
    </row>
    <row r="16" spans="1:31">
      <c r="A16" s="633" t="s">
        <v>540</v>
      </c>
      <c r="B16" s="634" t="e">
        <f>SUM('[1]1월'!$AF$316:$AF$339)</f>
        <v>#REF!</v>
      </c>
      <c r="C16" s="634" t="e">
        <f>SUM('[1]2월'!$AF$316:$AF$339)</f>
        <v>#REF!</v>
      </c>
      <c r="D16" s="634" t="e">
        <f>SUM('[1]3월'!$AF$316:$AF$339)</f>
        <v>#REF!</v>
      </c>
      <c r="E16" s="634">
        <f>SUM('[1]4월'!$AF$316:$AF$339)</f>
        <v>926</v>
      </c>
      <c r="F16" s="634">
        <f>SUM('[1]5월'!$AF$316:$AF$339)</f>
        <v>1030</v>
      </c>
      <c r="G16" s="634">
        <f>SUM('[1]6월'!$AF$316:$AF$339)</f>
        <v>1056</v>
      </c>
      <c r="H16" s="634">
        <f>SUM('[1]7월'!$AF$316:$AF$339)</f>
        <v>1113</v>
      </c>
      <c r="I16" s="634">
        <f>SUM('[1]8월'!$AF$316:$AF$339)</f>
        <v>1482</v>
      </c>
      <c r="J16" s="634">
        <f>SUM('[1]9월'!$AF$316:$AF$339)</f>
        <v>1754</v>
      </c>
      <c r="K16" s="634">
        <f>SUM('[1]10월'!$AF$316:$AF$339)</f>
        <v>990</v>
      </c>
      <c r="L16" s="634">
        <f>SUM('[1]11월'!$AF$316:$AF$339)</f>
        <v>976</v>
      </c>
      <c r="M16" s="636"/>
      <c r="N16" s="635" t="e">
        <f t="shared" si="0"/>
        <v>#REF!</v>
      </c>
      <c r="O16" s="298"/>
      <c r="P16" s="298"/>
      <c r="Q16" s="633" t="s">
        <v>540</v>
      </c>
      <c r="R16" s="634">
        <f>SUM('[1]1월'!$BL$316:$BL$339)</f>
        <v>3308</v>
      </c>
      <c r="S16" s="634">
        <f>SUM('[1]2월'!$BL$316:$BL$339)</f>
        <v>4047</v>
      </c>
      <c r="T16" s="634">
        <f>SUM('[1]3월'!$BL$316:$BL$339)</f>
        <v>4530</v>
      </c>
      <c r="U16" s="634">
        <f>SUM('[1]4월'!$BL$316:$BL$339)</f>
        <v>4422</v>
      </c>
      <c r="V16" s="634">
        <f>SUM('[1]5월'!$BL$316:$BL$339)</f>
        <v>4447</v>
      </c>
      <c r="W16" s="634">
        <f>SUM('[1]6월'!$BL$316:$BL$339)</f>
        <v>5403</v>
      </c>
      <c r="X16" s="634">
        <f>SUM('[1]7월'!$BL$316:$BL$339)</f>
        <v>5617</v>
      </c>
      <c r="Y16" s="634">
        <f>SUM('[1]8월'!$BL$316:$BL$339)</f>
        <v>5587</v>
      </c>
      <c r="Z16" s="634">
        <f>SUM('[1]9월'!$BL$316:$BL$339)</f>
        <v>5427</v>
      </c>
      <c r="AA16" s="634">
        <f>SUM('[1]10월'!$BL$316:$BL$339)</f>
        <v>4992</v>
      </c>
      <c r="AB16" s="634">
        <f>SUM('[1]11월'!$BL$316:$BL$339)</f>
        <v>5509</v>
      </c>
      <c r="AC16" s="636"/>
      <c r="AD16" s="635">
        <f t="shared" si="1"/>
        <v>53289</v>
      </c>
      <c r="AE16" s="298"/>
    </row>
    <row r="17" spans="1:31">
      <c r="A17" s="633" t="s">
        <v>541</v>
      </c>
      <c r="B17" s="634" t="e">
        <f>SUM('[1]1월'!$AF$340:$AF$363)</f>
        <v>#REF!</v>
      </c>
      <c r="C17" s="634" t="e">
        <f>SUM('[1]2월'!$AF$340:$AF$363)</f>
        <v>#REF!</v>
      </c>
      <c r="D17" s="634" t="e">
        <f>SUM('[1]3월'!$AF$340:$AF$363)</f>
        <v>#REF!</v>
      </c>
      <c r="E17" s="634">
        <f>SUM('[1]4월'!$AF$340:$AF$363)</f>
        <v>999</v>
      </c>
      <c r="F17" s="634">
        <f>SUM('[1]5월'!$AF$340:$AF$363)</f>
        <v>1032</v>
      </c>
      <c r="G17" s="634">
        <f>SUM('[1]6월'!$AF$340:$AF$363)</f>
        <v>964</v>
      </c>
      <c r="H17" s="634">
        <f>SUM('[1]7월'!$AF$340:$AF$363)</f>
        <v>1127</v>
      </c>
      <c r="I17" s="634">
        <f>SUM('[1]8월'!$AF$340:$AF$363)</f>
        <v>1320</v>
      </c>
      <c r="J17" s="634">
        <f>SUM('[1]9월'!$AF$340:$AF$363)</f>
        <v>1714</v>
      </c>
      <c r="K17" s="634">
        <f>SUM('[1]10월'!$AF$340:$AF$363)</f>
        <v>992</v>
      </c>
      <c r="L17" s="634">
        <f>SUM('[1]11월'!$AF$340:$AF$363)</f>
        <v>958</v>
      </c>
      <c r="M17" s="636"/>
      <c r="N17" s="635" t="e">
        <f t="shared" si="0"/>
        <v>#REF!</v>
      </c>
      <c r="O17" s="298"/>
      <c r="P17" s="298"/>
      <c r="Q17" s="633" t="s">
        <v>541</v>
      </c>
      <c r="R17" s="634">
        <f>SUM('[1]1월'!$BL$340:$BL$363)</f>
        <v>4197</v>
      </c>
      <c r="S17" s="634">
        <f>SUM('[1]2월'!$BL$340:$BL$363)</f>
        <v>4169</v>
      </c>
      <c r="T17" s="634">
        <f>SUM('[1]3월'!$BL$340:$BL$363)</f>
        <v>4828</v>
      </c>
      <c r="U17" s="634">
        <f>SUM('[1]4월'!$BL$340:$BL$363)</f>
        <v>3881</v>
      </c>
      <c r="V17" s="634">
        <f>SUM('[1]5월'!$BL$340:$BL$363)</f>
        <v>5310</v>
      </c>
      <c r="W17" s="634">
        <f>SUM('[1]6월'!$BL$340:$BL$363)</f>
        <v>4781</v>
      </c>
      <c r="X17" s="634">
        <f>SUM('[1]7월'!$BL$340:$BL$363)</f>
        <v>5337</v>
      </c>
      <c r="Y17" s="634">
        <f>SUM('[1]8월'!$BL$340:$BL$363)</f>
        <v>5752</v>
      </c>
      <c r="Z17" s="634">
        <f>SUM('[1]9월'!$BL$340:$BL$363)</f>
        <v>4743</v>
      </c>
      <c r="AA17" s="634">
        <f>SUM('[1]10월'!$BL$340:$BL$363)</f>
        <v>5157</v>
      </c>
      <c r="AB17" s="634">
        <f>SUM('[1]11월'!$BL$340:$BL$363)</f>
        <v>5311</v>
      </c>
      <c r="AC17" s="636"/>
      <c r="AD17" s="635">
        <f t="shared" si="1"/>
        <v>53466</v>
      </c>
      <c r="AE17" s="298"/>
    </row>
    <row r="18" spans="1:31">
      <c r="A18" s="633" t="s">
        <v>542</v>
      </c>
      <c r="B18" s="634" t="e">
        <f>SUM('[1]1월'!$AF$364:$AF$387)</f>
        <v>#REF!</v>
      </c>
      <c r="C18" s="634" t="e">
        <f>SUM('[1]2월'!$AF$364:$AF$387)</f>
        <v>#REF!</v>
      </c>
      <c r="D18" s="634" t="e">
        <f>SUM('[1]3월'!$AF$364:$AF$387)</f>
        <v>#REF!</v>
      </c>
      <c r="E18" s="634">
        <f>SUM('[1]4월'!$AF$364:$AF$387)</f>
        <v>953</v>
      </c>
      <c r="F18" s="634">
        <f>SUM('[1]5월'!$AF$364:$AF$387)</f>
        <v>979</v>
      </c>
      <c r="G18" s="634">
        <f>SUM('[1]6월'!$AF$364:$AF$387)</f>
        <v>1096</v>
      </c>
      <c r="H18" s="634">
        <f>SUM('[1]7월'!$AF$364:$AF$387)</f>
        <v>1060</v>
      </c>
      <c r="I18" s="634">
        <f>SUM('[1]8월'!$AF$364:$AF$387)</f>
        <v>1491</v>
      </c>
      <c r="J18" s="634">
        <f>SUM('[1]9월'!$AF$364:$AF$387)</f>
        <v>1440</v>
      </c>
      <c r="K18" s="634">
        <f>SUM('[1]10월'!$AF$364:$AF$387)</f>
        <v>989</v>
      </c>
      <c r="L18" s="634">
        <f>SUM('[1]11월'!$AF$364:$AF$387)</f>
        <v>949</v>
      </c>
      <c r="M18" s="636"/>
      <c r="N18" s="635" t="e">
        <f t="shared" si="0"/>
        <v>#REF!</v>
      </c>
      <c r="O18" s="298"/>
      <c r="P18" s="298"/>
      <c r="Q18" s="633" t="s">
        <v>542</v>
      </c>
      <c r="R18" s="634">
        <f>SUM('[1]1월'!$BL$364:$BL$387)</f>
        <v>3264</v>
      </c>
      <c r="S18" s="634">
        <f>SUM('[1]2월'!$BL$364:$BL$387)</f>
        <v>4117</v>
      </c>
      <c r="T18" s="634">
        <f>SUM('[1]3월'!$BL$364:$BL$387)</f>
        <v>4503</v>
      </c>
      <c r="U18" s="634">
        <f>SUM('[1]4월'!$BL$364:$BL$387)</f>
        <v>3920</v>
      </c>
      <c r="V18" s="634">
        <f>SUM('[1]5월'!$BL$364:$BL$387)</f>
        <v>4133</v>
      </c>
      <c r="W18" s="634">
        <f>SUM('[1]6월'!$BL$364:$BL$387)</f>
        <v>4806</v>
      </c>
      <c r="X18" s="634">
        <f>SUM('[1]7월'!$BL$364:$BL$387)</f>
        <v>5023</v>
      </c>
      <c r="Y18" s="634">
        <f>SUM('[1]8월'!$BL$364:$BL$387)</f>
        <v>6461</v>
      </c>
      <c r="Z18" s="634">
        <f>SUM('[1]9월'!$BL$364:$BL$387)</f>
        <v>4949</v>
      </c>
      <c r="AA18" s="634">
        <f>SUM('[1]10월'!$BL$364:$BL$387)</f>
        <v>4966</v>
      </c>
      <c r="AB18" s="634">
        <f>SUM('[1]11월'!$BL$364:$BL$387)</f>
        <v>4881</v>
      </c>
      <c r="AC18" s="636"/>
      <c r="AD18" s="635">
        <f t="shared" si="1"/>
        <v>51023</v>
      </c>
      <c r="AE18" s="298"/>
    </row>
    <row r="19" spans="1:31">
      <c r="A19" s="633" t="s">
        <v>543</v>
      </c>
      <c r="B19" s="634" t="e">
        <f>SUM('[1]1월'!$AF$388:$AF$411)</f>
        <v>#REF!</v>
      </c>
      <c r="C19" s="634" t="e">
        <f>SUM('[1]2월'!$AF$388:$AF$411)</f>
        <v>#REF!</v>
      </c>
      <c r="D19" s="634" t="e">
        <f>SUM('[1]3월'!$AF$388:$AF$411)</f>
        <v>#REF!</v>
      </c>
      <c r="E19" s="634">
        <f>SUM('[1]4월'!$AF$388:$AF$411)</f>
        <v>998</v>
      </c>
      <c r="F19" s="634">
        <f>SUM('[1]5월'!$AF$388:$AF$411)</f>
        <v>1001</v>
      </c>
      <c r="G19" s="634">
        <f>SUM('[1]6월'!$AF$388:$AF$411)</f>
        <v>1183</v>
      </c>
      <c r="H19" s="634">
        <f>SUM('[1]7월'!$AF$388:$AF$411)</f>
        <v>1144</v>
      </c>
      <c r="I19" s="634">
        <f>SUM('[1]8월'!$AF$388:$AF$411)</f>
        <v>1943</v>
      </c>
      <c r="J19" s="634">
        <f>SUM('[1]9월'!$AF$388:$AF$411)</f>
        <v>1198</v>
      </c>
      <c r="K19" s="634">
        <f>SUM('[1]10월'!$AF$388:$AF$411)</f>
        <v>980</v>
      </c>
      <c r="L19" s="634">
        <f>SUM('[1]11월'!$AF$388:$AF$411)</f>
        <v>984</v>
      </c>
      <c r="M19" s="636"/>
      <c r="N19" s="635" t="e">
        <f t="shared" si="0"/>
        <v>#REF!</v>
      </c>
      <c r="O19" s="298"/>
      <c r="P19" s="298"/>
      <c r="Q19" s="633" t="s">
        <v>543</v>
      </c>
      <c r="R19" s="634">
        <f>SUM('[1]1월'!$BL$388:$BL$411)</f>
        <v>3213</v>
      </c>
      <c r="S19" s="634">
        <f>SUM('[1]2월'!$BL$388:$BL$411)</f>
        <v>3766</v>
      </c>
      <c r="T19" s="634">
        <f>SUM('[1]3월'!$BL$388:$BL$411)</f>
        <v>4961</v>
      </c>
      <c r="U19" s="634">
        <f>SUM('[1]4월'!$BL$388:$BL$411)</f>
        <v>3624</v>
      </c>
      <c r="V19" s="634">
        <f>SUM('[1]5월'!$BL$388:$BL$411)</f>
        <v>4625</v>
      </c>
      <c r="W19" s="634">
        <f>SUM('[1]6월'!$BL$388:$BL$411)</f>
        <v>4950</v>
      </c>
      <c r="X19" s="634">
        <f>SUM('[1]7월'!$BL$388:$BL$411)</f>
        <v>5459</v>
      </c>
      <c r="Y19" s="634">
        <f>SUM('[1]8월'!$BL$388:$BL$411)</f>
        <v>6526</v>
      </c>
      <c r="Z19" s="634">
        <f>SUM('[1]9월'!$BL$388:$BL$411)</f>
        <v>5112</v>
      </c>
      <c r="AA19" s="634">
        <f>SUM('[1]10월'!$BL$388:$BL$411)</f>
        <v>5251</v>
      </c>
      <c r="AB19" s="634">
        <f>SUM('[1]11월'!$BL$388:$BL$411)</f>
        <v>4902</v>
      </c>
      <c r="AC19" s="636"/>
      <c r="AD19" s="635">
        <f t="shared" si="1"/>
        <v>52389</v>
      </c>
      <c r="AE19" s="298"/>
    </row>
    <row r="20" spans="1:31">
      <c r="A20" s="633" t="s">
        <v>544</v>
      </c>
      <c r="B20" s="634" t="e">
        <f>SUM('[1]1월'!$AF$412:$AF$435)</f>
        <v>#REF!</v>
      </c>
      <c r="C20" s="634" t="e">
        <f>SUM('[1]2월'!$AF$412:$AF$435)</f>
        <v>#REF!</v>
      </c>
      <c r="D20" s="634" t="e">
        <f>SUM('[1]3월'!$AF$412:$AF$435)</f>
        <v>#REF!</v>
      </c>
      <c r="E20" s="634">
        <f>SUM('[1]4월'!$AF$412:$AF$435)</f>
        <v>958</v>
      </c>
      <c r="F20" s="634">
        <f>SUM('[1]5월'!$AF$412:$AF$435)</f>
        <v>1016</v>
      </c>
      <c r="G20" s="634">
        <f>SUM('[1]6월'!$AF$412:$AF$435)</f>
        <v>1200</v>
      </c>
      <c r="H20" s="634">
        <f>SUM('[1]7월'!$AF$412:$AF$435)</f>
        <v>1089</v>
      </c>
      <c r="I20" s="634">
        <f>SUM('[1]8월'!$AF$412:$AF$435)</f>
        <v>1960</v>
      </c>
      <c r="J20" s="634">
        <f>SUM('[1]9월'!$AF$412:$AF$435)</f>
        <v>1214</v>
      </c>
      <c r="K20" s="634">
        <f>SUM('[1]10월'!$AF$412:$AF$435)</f>
        <v>988</v>
      </c>
      <c r="L20" s="634">
        <f>SUM('[1]11월'!$AF$412:$AF$435)</f>
        <v>1018</v>
      </c>
      <c r="M20" s="636"/>
      <c r="N20" s="635" t="e">
        <f t="shared" si="0"/>
        <v>#REF!</v>
      </c>
      <c r="O20" s="298"/>
      <c r="P20" s="298"/>
      <c r="Q20" s="633" t="s">
        <v>544</v>
      </c>
      <c r="R20" s="634">
        <f>SUM('[1]1월'!$BL$412:$BL$435)</f>
        <v>3441</v>
      </c>
      <c r="S20" s="634">
        <f>SUM('[1]2월'!$BL$412:$BL$435)</f>
        <v>4319</v>
      </c>
      <c r="T20" s="634">
        <f>SUM('[1]3월'!$BL$412:$BL$435)</f>
        <v>4128</v>
      </c>
      <c r="U20" s="634">
        <f>SUM('[1]4월'!$BL$412:$BL$435)</f>
        <v>4357</v>
      </c>
      <c r="V20" s="634">
        <f>SUM('[1]5월'!$BL$412:$BL$435)</f>
        <v>4396</v>
      </c>
      <c r="W20" s="634">
        <f>SUM('[1]6월'!$BL$412:$BL$435)</f>
        <v>5605</v>
      </c>
      <c r="X20" s="634">
        <f>SUM('[1]7월'!$BL$412:$BL$435)</f>
        <v>5371</v>
      </c>
      <c r="Y20" s="634">
        <f>SUM('[1]8월'!$BL$412:$BL$435)</f>
        <v>6805</v>
      </c>
      <c r="Z20" s="634">
        <f>SUM('[1]9월'!$BL$412:$BL$435)</f>
        <v>5563</v>
      </c>
      <c r="AA20" s="634">
        <f>SUM('[1]10월'!$BL$412:$BL$435)</f>
        <v>5045</v>
      </c>
      <c r="AB20" s="634">
        <f>SUM('[1]11월'!$BL$412:$BL$435)</f>
        <v>5791</v>
      </c>
      <c r="AC20" s="636"/>
      <c r="AD20" s="635">
        <f t="shared" si="1"/>
        <v>54821</v>
      </c>
      <c r="AE20" s="298"/>
    </row>
    <row r="21" spans="1:31">
      <c r="A21" s="633" t="s">
        <v>545</v>
      </c>
      <c r="B21" s="634" t="e">
        <f>SUM('[1]1월'!$AF$436:$AF$459)</f>
        <v>#REF!</v>
      </c>
      <c r="C21" s="634" t="e">
        <f>SUM('[1]2월'!$AF$436:$AF$459)</f>
        <v>#REF!</v>
      </c>
      <c r="D21" s="634" t="e">
        <f>SUM('[1]3월'!$AF$436:$AF$459)</f>
        <v>#REF!</v>
      </c>
      <c r="E21" s="634">
        <f>SUM('[1]4월'!$AF$436:$AF$459)</f>
        <v>940</v>
      </c>
      <c r="F21" s="634">
        <f>SUM('[1]5월'!$AF$436:$AF$459)</f>
        <v>1006</v>
      </c>
      <c r="G21" s="634">
        <f>SUM('[1]6월'!$AF$436:$AF$459)</f>
        <v>1154</v>
      </c>
      <c r="H21" s="634">
        <f>SUM('[1]7월'!$AF$436:$AF$459)</f>
        <v>1114</v>
      </c>
      <c r="I21" s="634">
        <f>SUM('[1]8월'!$AF$436:$AF$459)</f>
        <v>1607</v>
      </c>
      <c r="J21" s="634">
        <f>SUM('[1]9월'!$AF$436:$AF$459)</f>
        <v>1182</v>
      </c>
      <c r="K21" s="634">
        <f>SUM('[1]10월'!$AF$436:$AF$459)</f>
        <v>992</v>
      </c>
      <c r="L21" s="634">
        <f>SUM('[1]11월'!$AF$436:$AF$459)</f>
        <v>1218</v>
      </c>
      <c r="M21" s="636"/>
      <c r="N21" s="635" t="e">
        <f t="shared" si="0"/>
        <v>#REF!</v>
      </c>
      <c r="O21" s="298"/>
      <c r="P21" s="298"/>
      <c r="Q21" s="633" t="s">
        <v>545</v>
      </c>
      <c r="R21" s="634">
        <f>SUM('[1]1월'!$BL$436:$BL$459)</f>
        <v>4789</v>
      </c>
      <c r="S21" s="634">
        <f>SUM('[1]2월'!$BL$436:$BL$459)</f>
        <v>4429</v>
      </c>
      <c r="T21" s="634">
        <f>SUM('[1]3월'!$BL$436:$BL$459)</f>
        <v>4582</v>
      </c>
      <c r="U21" s="634">
        <f>SUM('[1]4월'!$BL$436:$BL$459)</f>
        <v>3571</v>
      </c>
      <c r="V21" s="634">
        <f>SUM('[1]5월'!$BL$436:$BL$459)</f>
        <v>5047</v>
      </c>
      <c r="W21" s="634">
        <f>SUM('[1]6월'!$BL$436:$BL$459)</f>
        <v>5517</v>
      </c>
      <c r="X21" s="634">
        <f>SUM('[1]7월'!$BL$436:$BL$459)</f>
        <v>5838</v>
      </c>
      <c r="Y21" s="634">
        <f>SUM('[1]8월'!$BL$436:$BL$459)</f>
        <v>6562</v>
      </c>
      <c r="Z21" s="634">
        <f>SUM('[1]9월'!$BL$436:$BL$459)</f>
        <v>5342</v>
      </c>
      <c r="AA21" s="634">
        <f>SUM('[1]10월'!$BL$436:$BL$459)</f>
        <v>5462</v>
      </c>
      <c r="AB21" s="634">
        <f>SUM('[1]11월'!$BL$436:$BL$459)</f>
        <v>5709</v>
      </c>
      <c r="AC21" s="636"/>
      <c r="AD21" s="635">
        <f t="shared" si="1"/>
        <v>56848</v>
      </c>
      <c r="AE21" s="298"/>
    </row>
    <row r="22" spans="1:31">
      <c r="A22" s="633" t="s">
        <v>546</v>
      </c>
      <c r="B22" s="634" t="e">
        <f>SUM('[1]1월'!$AF$460:$AF$483)</f>
        <v>#REF!</v>
      </c>
      <c r="C22" s="634" t="e">
        <f>SUM('[1]2월'!$AF$460:$AF$483)</f>
        <v>#REF!</v>
      </c>
      <c r="D22" s="634" t="e">
        <f>SUM('[1]3월'!$AF$460:$AF$483)</f>
        <v>#REF!</v>
      </c>
      <c r="E22" s="634">
        <f>SUM('[1]4월'!$AF$460:$AF$483)</f>
        <v>909</v>
      </c>
      <c r="F22" s="634">
        <f>SUM('[1]5월'!$AF$460:$AF$483)</f>
        <v>1008</v>
      </c>
      <c r="G22" s="634">
        <f>SUM('[1]6월'!$AF$460:$AF$483)</f>
        <v>1084</v>
      </c>
      <c r="H22" s="634">
        <f>SUM('[1]7월'!$AF$460:$AF$483)</f>
        <v>1142</v>
      </c>
      <c r="I22" s="634">
        <f>SUM('[1]8월'!$AF$460:$AF$483)</f>
        <v>1408</v>
      </c>
      <c r="J22" s="634">
        <f>SUM('[1]9월'!$AF$460:$AF$483)</f>
        <v>1221</v>
      </c>
      <c r="K22" s="634">
        <f>SUM('[1]10월'!$AF$460:$AF$483)</f>
        <v>938</v>
      </c>
      <c r="L22" s="634">
        <f>SUM('[1]11월'!$AF$460:$AF$483)</f>
        <v>1211</v>
      </c>
      <c r="M22" s="636"/>
      <c r="N22" s="635" t="e">
        <f t="shared" si="0"/>
        <v>#REF!</v>
      </c>
      <c r="O22" s="298"/>
      <c r="P22" s="298"/>
      <c r="Q22" s="633" t="s">
        <v>546</v>
      </c>
      <c r="R22" s="634">
        <f>SUM('[1]1월'!$BL$460:$BL$483)</f>
        <v>3376</v>
      </c>
      <c r="S22" s="634">
        <f>SUM('[1]2월'!$BL$460:$BL$483)</f>
        <v>4018</v>
      </c>
      <c r="T22" s="634">
        <f>SUM('[1]3월'!$BL$460:$BL$483)</f>
        <v>4311</v>
      </c>
      <c r="U22" s="634">
        <f>SUM('[1]4월'!$BL$460:$BL$483)</f>
        <v>4179</v>
      </c>
      <c r="V22" s="634">
        <f>SUM('[1]5월'!$BL$460:$BL$483)</f>
        <v>4781</v>
      </c>
      <c r="W22" s="634">
        <f>SUM('[1]6월'!$BL$460:$BL$483)</f>
        <v>5202</v>
      </c>
      <c r="X22" s="634">
        <f>SUM('[1]7월'!$BL$460:$BL$483)</f>
        <v>5716</v>
      </c>
      <c r="Y22" s="634">
        <f>SUM('[1]8월'!$BL$460:$BL$483)</f>
        <v>5869</v>
      </c>
      <c r="Z22" s="634">
        <f>SUM('[1]9월'!$BL$460:$BL$483)</f>
        <v>5799</v>
      </c>
      <c r="AA22" s="634">
        <f>SUM('[1]10월'!$BL$460:$BL$483)</f>
        <v>5147</v>
      </c>
      <c r="AB22" s="634">
        <f>SUM('[1]11월'!$BL$460:$BL$483)</f>
        <v>5982</v>
      </c>
      <c r="AC22" s="636"/>
      <c r="AD22" s="635">
        <f t="shared" si="1"/>
        <v>54380</v>
      </c>
      <c r="AE22" s="298"/>
    </row>
    <row r="23" spans="1:31">
      <c r="A23" s="633" t="s">
        <v>547</v>
      </c>
      <c r="B23" s="634" t="e">
        <f>SUM('[1]1월'!$AF$484:$AF$507)</f>
        <v>#REF!</v>
      </c>
      <c r="C23" s="634" t="e">
        <f>SUM('[1]2월'!$AF$484:$AF$507)</f>
        <v>#REF!</v>
      </c>
      <c r="D23" s="634" t="e">
        <f>SUM('[1]3월'!$AF$484:$AF$507)</f>
        <v>#REF!</v>
      </c>
      <c r="E23" s="634">
        <f>SUM('[1]4월'!$AF$484:$AF$507)</f>
        <v>877</v>
      </c>
      <c r="F23" s="634">
        <f>SUM('[1]5월'!$AF$484:$AF$507)</f>
        <v>1065</v>
      </c>
      <c r="G23" s="634">
        <f>SUM('[1]6월'!$AF$484:$AF$507)</f>
        <v>1298</v>
      </c>
      <c r="H23" s="634">
        <f>SUM('[1]7월'!$AF$484:$AF$507)</f>
        <v>1152</v>
      </c>
      <c r="I23" s="634">
        <f>SUM('[1]8월'!$AF$484:$AF$507)</f>
        <v>1414</v>
      </c>
      <c r="J23" s="634">
        <f>SUM('[1]9월'!$AF$484:$AF$507)</f>
        <v>1186</v>
      </c>
      <c r="K23" s="634">
        <f>SUM('[1]10월'!$AF$484:$AF$507)</f>
        <v>1002</v>
      </c>
      <c r="L23" s="634">
        <f>SUM('[1]11월'!$AF$484:$AF$507)</f>
        <v>987</v>
      </c>
      <c r="M23" s="636"/>
      <c r="N23" s="635" t="e">
        <f t="shared" si="0"/>
        <v>#REF!</v>
      </c>
      <c r="O23" s="298"/>
      <c r="P23" s="298"/>
      <c r="Q23" s="633" t="s">
        <v>547</v>
      </c>
      <c r="R23" s="634">
        <f>SUM('[1]1월'!$BL$484:$BL$507)</f>
        <v>3495</v>
      </c>
      <c r="S23" s="634">
        <f>SUM('[1]2월'!$BL$484:$BL$507)</f>
        <v>3850</v>
      </c>
      <c r="T23" s="634">
        <f>SUM('[1]3월'!$BL$484:$BL$507)</f>
        <v>3974</v>
      </c>
      <c r="U23" s="634">
        <f>SUM('[1]4월'!$BL$484:$BL$507)</f>
        <v>3373</v>
      </c>
      <c r="V23" s="634">
        <f>SUM('[1]5월'!$BL$484:$BL$507)</f>
        <v>4317</v>
      </c>
      <c r="W23" s="634">
        <f>SUM('[1]6월'!$BL$484:$BL$507)</f>
        <v>5274</v>
      </c>
      <c r="X23" s="634">
        <f>SUM('[1]7월'!$BL$484:$BL$507)</f>
        <v>7038</v>
      </c>
      <c r="Y23" s="634">
        <f>SUM('[1]8월'!$BL$484:$BL$507)</f>
        <v>5723</v>
      </c>
      <c r="Z23" s="634">
        <f>SUM('[1]9월'!$BL$484:$BL$507)</f>
        <v>5433</v>
      </c>
      <c r="AA23" s="634">
        <f>SUM('[1]10월'!$BL$484:$BL$507)</f>
        <v>5003</v>
      </c>
      <c r="AB23" s="634">
        <f>SUM('[1]11월'!$BL$484:$BL$507)</f>
        <v>4839</v>
      </c>
      <c r="AC23" s="636"/>
      <c r="AD23" s="635">
        <f t="shared" si="1"/>
        <v>52319</v>
      </c>
      <c r="AE23" s="298"/>
    </row>
    <row r="24" spans="1:31">
      <c r="A24" s="633" t="s">
        <v>548</v>
      </c>
      <c r="B24" s="634" t="e">
        <f>SUM('[1]1월'!$AF$508:$AF$531)</f>
        <v>#REF!</v>
      </c>
      <c r="C24" s="634" t="e">
        <f>SUM('[1]2월'!$AF$508:$AF$531)</f>
        <v>#REF!</v>
      </c>
      <c r="D24" s="634" t="e">
        <f>SUM('[1]3월'!$AF$508:$AF$531)</f>
        <v>#REF!</v>
      </c>
      <c r="E24" s="634">
        <f>SUM('[1]4월'!$AF$508:$AF$531)</f>
        <v>979</v>
      </c>
      <c r="F24" s="634">
        <f>SUM('[1]5월'!$AF$508:$AF$531)</f>
        <v>1136</v>
      </c>
      <c r="G24" s="634">
        <f>SUM('[1]6월'!$AF$508:$AF$531)</f>
        <v>1199</v>
      </c>
      <c r="H24" s="634">
        <f>SUM('[1]7월'!$AF$508:$AF$531)</f>
        <v>1172</v>
      </c>
      <c r="I24" s="634">
        <f>SUM('[1]8월'!$AF$508:$AF$531)</f>
        <v>1438</v>
      </c>
      <c r="J24" s="634">
        <f>SUM('[1]9월'!$AF$508:$AF$531)</f>
        <v>1206</v>
      </c>
      <c r="K24" s="634">
        <f>SUM('[1]10월'!$AF$508:$AF$531)</f>
        <v>1042</v>
      </c>
      <c r="L24" s="634">
        <f>SUM('[1]11월'!$AF$508:$AF$531)</f>
        <v>992</v>
      </c>
      <c r="M24" s="636"/>
      <c r="N24" s="635" t="e">
        <f t="shared" si="0"/>
        <v>#REF!</v>
      </c>
      <c r="O24" s="298"/>
      <c r="P24" s="298"/>
      <c r="Q24" s="633" t="s">
        <v>548</v>
      </c>
      <c r="R24" s="634">
        <f>SUM('[1]1월'!$BL$508:$BL$531)</f>
        <v>3891</v>
      </c>
      <c r="S24" s="634">
        <f>SUM('[1]2월'!$BL$508:$BL$531)</f>
        <v>4419</v>
      </c>
      <c r="T24" s="634">
        <f>SUM('[1]3월'!$BL$508:$BL$531)</f>
        <v>3625</v>
      </c>
      <c r="U24" s="634">
        <f>SUM('[1]4월'!$BL$508:$BL$531)</f>
        <v>4282</v>
      </c>
      <c r="V24" s="634">
        <f>SUM('[1]5월'!$BL$508:$BL$531)</f>
        <v>4996</v>
      </c>
      <c r="W24" s="634">
        <f>SUM('[1]6월'!$BL$508:$BL$531)</f>
        <v>5650</v>
      </c>
      <c r="X24" s="634">
        <f>SUM('[1]7월'!$BL$508:$BL$531)</f>
        <v>5907</v>
      </c>
      <c r="Y24" s="634">
        <f>SUM('[1]8월'!$BL$508:$BL$531)</f>
        <v>6464</v>
      </c>
      <c r="Z24" s="634">
        <f>SUM('[1]9월'!$BL$508:$BL$531)</f>
        <v>5326</v>
      </c>
      <c r="AA24" s="634">
        <f>SUM('[1]10월'!$BL$508:$BL$531)</f>
        <v>5542</v>
      </c>
      <c r="AB24" s="634">
        <f>SUM('[1]11월'!$BL$508:$BL$531)</f>
        <v>4885</v>
      </c>
      <c r="AC24" s="636"/>
      <c r="AD24" s="635">
        <f t="shared" si="1"/>
        <v>54987</v>
      </c>
      <c r="AE24" s="298"/>
    </row>
    <row r="25" spans="1:31">
      <c r="A25" s="633" t="s">
        <v>549</v>
      </c>
      <c r="B25" s="634" t="e">
        <f>SUM('[1]1월'!$AF$532:$AF$555)</f>
        <v>#REF!</v>
      </c>
      <c r="C25" s="634" t="e">
        <f>SUM('[1]2월'!$AF$532:$AF$555)</f>
        <v>#REF!</v>
      </c>
      <c r="D25" s="634" t="e">
        <f>SUM('[1]3월'!$AF$532:$AF$555)</f>
        <v>#REF!</v>
      </c>
      <c r="E25" s="634">
        <f>SUM('[1]4월'!$AF$532:$AF$555)</f>
        <v>964</v>
      </c>
      <c r="F25" s="634">
        <f>SUM('[1]5월'!$AF$532:$AF$555)</f>
        <v>999</v>
      </c>
      <c r="G25" s="634">
        <f>SUM('[1]6월'!$AF$532:$AF$555)</f>
        <v>1222</v>
      </c>
      <c r="H25" s="634">
        <f>SUM('[1]7월'!$AF$532:$AF$555)</f>
        <v>1202</v>
      </c>
      <c r="I25" s="634">
        <f>SUM('[1]8월'!$AF$532:$AF$555)</f>
        <v>1423</v>
      </c>
      <c r="J25" s="634">
        <f>SUM('[1]9월'!$AF$532:$AF$555)</f>
        <v>1224</v>
      </c>
      <c r="K25" s="634">
        <f>SUM('[1]10월'!$AF$532:$AF$555)</f>
        <v>970</v>
      </c>
      <c r="L25" s="634">
        <f>SUM('[1]11월'!$AF$532:$AF$555)</f>
        <v>1004</v>
      </c>
      <c r="M25" s="636"/>
      <c r="N25" s="635" t="e">
        <f t="shared" si="0"/>
        <v>#REF!</v>
      </c>
      <c r="O25" s="298"/>
      <c r="P25" s="298"/>
      <c r="Q25" s="633" t="s">
        <v>549</v>
      </c>
      <c r="R25" s="634">
        <f>SUM('[1]1월'!$BL$532:$BL$555)</f>
        <v>3298</v>
      </c>
      <c r="S25" s="634">
        <f>SUM('[1]2월'!$BL$532:$BL$555)</f>
        <v>4164</v>
      </c>
      <c r="T25" s="634">
        <f>SUM('[1]3월'!$BL$532:$BL$555)</f>
        <v>4826</v>
      </c>
      <c r="U25" s="634">
        <f>SUM('[1]4월'!$BL$532:$BL$555)</f>
        <v>3566</v>
      </c>
      <c r="V25" s="634">
        <f>SUM('[1]5월'!$BL$532:$BL$555)</f>
        <v>4385</v>
      </c>
      <c r="W25" s="634">
        <f>SUM('[1]6월'!$BL$532:$BL$555)</f>
        <v>5074</v>
      </c>
      <c r="X25" s="634">
        <f>SUM('[1]7월'!$BL$532:$BL$555)</f>
        <v>5711</v>
      </c>
      <c r="Y25" s="634">
        <f>SUM('[1]8월'!$BL$532:$BL$555)</f>
        <v>6521</v>
      </c>
      <c r="Z25" s="634">
        <f>SUM('[1]9월'!$BL$532:$BL$555)</f>
        <v>5598</v>
      </c>
      <c r="AA25" s="634">
        <f>SUM('[1]10월'!$BL$532:$BL$555)</f>
        <v>5161</v>
      </c>
      <c r="AB25" s="634">
        <f>SUM('[1]11월'!$BL$532:$BL$555)</f>
        <v>5904</v>
      </c>
      <c r="AC25" s="636"/>
      <c r="AD25" s="635">
        <f t="shared" si="1"/>
        <v>54208</v>
      </c>
      <c r="AE25" s="298"/>
    </row>
    <row r="26" spans="1:31">
      <c r="A26" s="633" t="s">
        <v>550</v>
      </c>
      <c r="B26" s="634" t="e">
        <f>SUM('[1]1월'!$AF$556:$AF$579)</f>
        <v>#REF!</v>
      </c>
      <c r="C26" s="634" t="e">
        <f>SUM('[1]2월'!$AF$556:$AF$579)</f>
        <v>#REF!</v>
      </c>
      <c r="D26" s="634" t="e">
        <f>SUM('[1]3월'!$AF$556:$AF$579)</f>
        <v>#REF!</v>
      </c>
      <c r="E26" s="634">
        <f>SUM('[1]4월'!$AF$556:$AF$579)</f>
        <v>1018</v>
      </c>
      <c r="F26" s="634">
        <f>SUM('[1]5월'!$AF$556:$AF$579)</f>
        <v>884</v>
      </c>
      <c r="G26" s="634">
        <f>SUM('[1]6월'!$AF$556:$AF$579)</f>
        <v>1054</v>
      </c>
      <c r="H26" s="634">
        <f>SUM('[1]7월'!$AF$556:$AF$579)</f>
        <v>1261</v>
      </c>
      <c r="I26" s="634">
        <f>SUM('[1]8월'!$AF$556:$AF$579)</f>
        <v>1414</v>
      </c>
      <c r="J26" s="634">
        <f>SUM('[1]9월'!$AF$556:$AF$579)</f>
        <v>1222</v>
      </c>
      <c r="K26" s="634">
        <f>SUM('[1]10월'!$AF$556:$AF$579)</f>
        <v>966</v>
      </c>
      <c r="L26" s="634">
        <f>SUM('[1]11월'!$AF$556:$AF$579)</f>
        <v>1002</v>
      </c>
      <c r="M26" s="636"/>
      <c r="N26" s="635" t="e">
        <f t="shared" si="0"/>
        <v>#REF!</v>
      </c>
      <c r="O26" s="298"/>
      <c r="P26" s="298"/>
      <c r="Q26" s="633" t="s">
        <v>550</v>
      </c>
      <c r="R26" s="634">
        <f>SUM('[1]1월'!$BL$556:$BL$579)</f>
        <v>3788</v>
      </c>
      <c r="S26" s="634">
        <f>SUM('[1]2월'!$BL$556:$BL$579)</f>
        <v>3994</v>
      </c>
      <c r="T26" s="634">
        <f>SUM('[1]3월'!$BL$556:$BL$579)</f>
        <v>3891</v>
      </c>
      <c r="U26" s="634">
        <f>SUM('[1]4월'!$BL$556:$BL$579)</f>
        <v>4517</v>
      </c>
      <c r="V26" s="634">
        <f>SUM('[1]5월'!$BL$556:$BL$579)</f>
        <v>4505</v>
      </c>
      <c r="W26" s="634">
        <f>SUM('[1]6월'!$BL$556:$BL$579)</f>
        <v>4960</v>
      </c>
      <c r="X26" s="634">
        <f>SUM('[1]7월'!$BL$556:$BL$579)</f>
        <v>6043</v>
      </c>
      <c r="Y26" s="634">
        <f>SUM('[1]8월'!$BL$556:$BL$579)</f>
        <v>5938</v>
      </c>
      <c r="Z26" s="634">
        <f>SUM('[1]9월'!$BL$556:$BL$579)</f>
        <v>5212</v>
      </c>
      <c r="AA26" s="634">
        <f>SUM('[1]10월'!$BL$556:$BL$579)</f>
        <v>4937</v>
      </c>
      <c r="AB26" s="634">
        <f>SUM('[1]11월'!$BL$556:$BL$579)</f>
        <v>5692</v>
      </c>
      <c r="AC26" s="636"/>
      <c r="AD26" s="635">
        <f t="shared" si="1"/>
        <v>53477</v>
      </c>
      <c r="AE26" s="298"/>
    </row>
    <row r="27" spans="1:31">
      <c r="A27" s="633" t="s">
        <v>551</v>
      </c>
      <c r="B27" s="634" t="e">
        <f>SUM('[1]1월'!$AF$580:$AF$603)</f>
        <v>#REF!</v>
      </c>
      <c r="C27" s="634" t="e">
        <f>SUM('[1]2월'!$AF$580:$AF$603)</f>
        <v>#REF!</v>
      </c>
      <c r="D27" s="634" t="e">
        <f>SUM('[1]3월'!$AF$580:$AF$603)</f>
        <v>#REF!</v>
      </c>
      <c r="E27" s="634">
        <f>SUM('[1]4월'!$AF$580:$AF$603)</f>
        <v>940</v>
      </c>
      <c r="F27" s="634">
        <f>SUM('[1]5월'!$AF$580:$AF$603)</f>
        <v>1005</v>
      </c>
      <c r="G27" s="634">
        <f>SUM('[1]6월'!$AF$580:$AF$603)</f>
        <v>1115</v>
      </c>
      <c r="H27" s="634">
        <f>SUM('[1]7월'!$AF$580:$AF$603)</f>
        <v>1223</v>
      </c>
      <c r="I27" s="634">
        <f>SUM('[1]8월'!$AF$580:$AF$603)</f>
        <v>1431</v>
      </c>
      <c r="J27" s="634">
        <f>SUM('[1]9월'!$AF$580:$AF$603)</f>
        <v>1207</v>
      </c>
      <c r="K27" s="634">
        <f>SUM('[1]10월'!$AF$580:$AF$603)</f>
        <v>903</v>
      </c>
      <c r="L27" s="634">
        <f>SUM('[1]11월'!$AF$580:$AF$603)</f>
        <v>1060</v>
      </c>
      <c r="M27" s="636"/>
      <c r="N27" s="635" t="e">
        <f t="shared" si="0"/>
        <v>#REF!</v>
      </c>
      <c r="O27" s="298"/>
      <c r="P27" s="298"/>
      <c r="Q27" s="633" t="s">
        <v>551</v>
      </c>
      <c r="R27" s="634">
        <f>SUM('[1]1월'!$BL$580:$BL$603)</f>
        <v>3986</v>
      </c>
      <c r="S27" s="634">
        <f>SUM('[1]2월'!$BL$580:$BL$603)</f>
        <v>4264</v>
      </c>
      <c r="T27" s="634">
        <f>SUM('[1]3월'!$BL$580:$BL$603)</f>
        <v>4754</v>
      </c>
      <c r="U27" s="634">
        <f>SUM('[1]4월'!$BL$580:$BL$603)</f>
        <v>4183</v>
      </c>
      <c r="V27" s="634">
        <f>SUM('[1]5월'!$BL$580:$BL$603)</f>
        <v>4208</v>
      </c>
      <c r="W27" s="634">
        <f>SUM('[1]6월'!$BL$580:$BL$603)</f>
        <v>5174</v>
      </c>
      <c r="X27" s="634">
        <f>SUM('[1]7월'!$BL$580:$BL$603)</f>
        <v>5717</v>
      </c>
      <c r="Y27" s="634">
        <f>SUM('[1]8월'!$BL$580:$BL$603)</f>
        <v>6695</v>
      </c>
      <c r="Z27" s="634">
        <f>SUM('[1]9월'!$BL$580:$BL$603)</f>
        <v>5791</v>
      </c>
      <c r="AA27" s="634">
        <f>SUM('[1]10월'!$BL$580:$BL$603)</f>
        <v>5874</v>
      </c>
      <c r="AB27" s="634">
        <f>SUM('[1]11월'!$BL$580:$BL$603)</f>
        <v>5743</v>
      </c>
      <c r="AC27" s="636"/>
      <c r="AD27" s="635">
        <f t="shared" si="1"/>
        <v>56389</v>
      </c>
      <c r="AE27" s="298"/>
    </row>
    <row r="28" spans="1:31">
      <c r="A28" s="633" t="s">
        <v>552</v>
      </c>
      <c r="B28" s="634" t="e">
        <f>SUM('[1]1월'!$AF$604:$AF$627)</f>
        <v>#REF!</v>
      </c>
      <c r="C28" s="634" t="e">
        <f>SUM('[1]2월'!$AF$604:$AF$627)</f>
        <v>#REF!</v>
      </c>
      <c r="D28" s="634" t="e">
        <f>SUM('[1]3월'!$AF$604:$AF$627)</f>
        <v>#REF!</v>
      </c>
      <c r="E28" s="634">
        <f>SUM('[1]4월'!$AF$604:$AF$627)</f>
        <v>882</v>
      </c>
      <c r="F28" s="634">
        <f>SUM('[1]5월'!$AF$604:$AF$627)</f>
        <v>940</v>
      </c>
      <c r="G28" s="634">
        <f>SUM('[1]6월'!$AF$604:$AF$627)</f>
        <v>1183</v>
      </c>
      <c r="H28" s="634">
        <f>SUM('[1]7월'!$AF$604:$AF$627)</f>
        <v>1278</v>
      </c>
      <c r="I28" s="634">
        <f>SUM('[1]8월'!$AF$604:$AF$627)</f>
        <v>1269</v>
      </c>
      <c r="J28" s="634">
        <f>SUM('[1]9월'!$AF$604:$AF$627)</f>
        <v>1185</v>
      </c>
      <c r="K28" s="634">
        <f>SUM('[1]10월'!$AF$604:$AF$627)</f>
        <v>819</v>
      </c>
      <c r="L28" s="634">
        <f>SUM('[1]11월'!$AF$604:$AF$627)</f>
        <v>1091</v>
      </c>
      <c r="M28" s="636"/>
      <c r="N28" s="635" t="e">
        <f t="shared" si="0"/>
        <v>#REF!</v>
      </c>
      <c r="O28" s="298"/>
      <c r="P28" s="298"/>
      <c r="Q28" s="633" t="s">
        <v>552</v>
      </c>
      <c r="R28" s="634">
        <f>SUM('[1]1월'!$BL$604:$BL$627)</f>
        <v>4187</v>
      </c>
      <c r="S28" s="634">
        <f>SUM('[1]2월'!$BL$604:$BL$627)</f>
        <v>3679</v>
      </c>
      <c r="T28" s="634">
        <f>SUM('[1]3월'!$BL$604:$BL$627)</f>
        <v>3513</v>
      </c>
      <c r="U28" s="634">
        <f>SUM('[1]4월'!$BL$604:$BL$627)</f>
        <v>3684</v>
      </c>
      <c r="V28" s="634">
        <f>SUM('[1]5월'!$BL$604:$BL$627)</f>
        <v>3421</v>
      </c>
      <c r="W28" s="634">
        <f>SUM('[1]6월'!$BL$604:$BL$627)</f>
        <v>5411</v>
      </c>
      <c r="X28" s="634">
        <f>SUM('[1]7월'!$BL$604:$BL$627)</f>
        <v>6311</v>
      </c>
      <c r="Y28" s="634">
        <f>SUM('[1]8월'!$BL$604:$BL$627)</f>
        <v>5569</v>
      </c>
      <c r="Z28" s="634">
        <f>SUM('[1]9월'!$BL$604:$BL$627)</f>
        <v>5638</v>
      </c>
      <c r="AA28" s="634">
        <f>SUM('[1]10월'!$BL$604:$BL$627)</f>
        <v>5151</v>
      </c>
      <c r="AB28" s="634">
        <f>SUM('[1]11월'!$BL$604:$BL$627)</f>
        <v>5240</v>
      </c>
      <c r="AC28" s="636"/>
      <c r="AD28" s="635">
        <f t="shared" si="1"/>
        <v>51804</v>
      </c>
      <c r="AE28" s="298"/>
    </row>
    <row r="29" spans="1:31">
      <c r="A29" s="633" t="s">
        <v>553</v>
      </c>
      <c r="B29" s="634" t="e">
        <f>SUM('[1]1월'!$AF$628:$AF$651)</f>
        <v>#REF!</v>
      </c>
      <c r="C29" s="634" t="e">
        <f>SUM('[1]2월'!$AF$628:$AF$651)</f>
        <v>#REF!</v>
      </c>
      <c r="D29" s="634" t="e">
        <f>SUM('[1]3월'!$AF$628:$AF$651)</f>
        <v>#REF!</v>
      </c>
      <c r="E29" s="634">
        <f>SUM('[1]4월'!$AF$628:$AF$651)</f>
        <v>806</v>
      </c>
      <c r="F29" s="634">
        <f>SUM('[1]5월'!$AF$628:$AF$651)</f>
        <v>744</v>
      </c>
      <c r="G29" s="634">
        <f>SUM('[1]6월'!$AF$628:$AF$651)</f>
        <v>1093</v>
      </c>
      <c r="H29" s="634">
        <f>SUM('[1]7월'!$AF$628:$AF$651)</f>
        <v>1150</v>
      </c>
      <c r="I29" s="634">
        <f>SUM('[1]8월'!$AF$628:$AF$651)</f>
        <v>1298</v>
      </c>
      <c r="J29" s="634">
        <f>SUM('[1]9월'!$AF$628:$AF$651)</f>
        <v>1112</v>
      </c>
      <c r="K29" s="634">
        <f>SUM('[1]10월'!$AF$628:$AF$651)</f>
        <v>999</v>
      </c>
      <c r="L29" s="634">
        <f>SUM('[1]11월'!$AF$628:$AF$651)</f>
        <v>1073</v>
      </c>
      <c r="M29" s="636"/>
      <c r="N29" s="635" t="e">
        <f t="shared" si="0"/>
        <v>#REF!</v>
      </c>
      <c r="O29" s="298"/>
      <c r="P29" s="298"/>
      <c r="Q29" s="633" t="s">
        <v>553</v>
      </c>
      <c r="R29" s="634">
        <f>SUM('[1]1월'!$BL$628:$BL$651)</f>
        <v>4571</v>
      </c>
      <c r="S29" s="634">
        <f>SUM('[1]2월'!$BL$628:$BL$651)</f>
        <v>3793</v>
      </c>
      <c r="T29" s="634">
        <f>SUM('[1]3월'!$BL$628:$BL$651)</f>
        <v>5030</v>
      </c>
      <c r="U29" s="634">
        <f>SUM('[1]4월'!$BL$628:$BL$651)</f>
        <v>4171</v>
      </c>
      <c r="V29" s="634">
        <f>SUM('[1]5월'!$BL$628:$BL$651)</f>
        <v>3749</v>
      </c>
      <c r="W29" s="634">
        <f>SUM('[1]6월'!$BL$628:$BL$651)</f>
        <v>4929</v>
      </c>
      <c r="X29" s="634">
        <f>SUM('[1]7월'!$BL$628:$BL$651)</f>
        <v>5264</v>
      </c>
      <c r="Y29" s="634">
        <f>SUM('[1]8월'!$BL$628:$BL$651)</f>
        <v>5382</v>
      </c>
      <c r="Z29" s="634">
        <f>SUM('[1]9월'!$BL$628:$BL$651)</f>
        <v>4932</v>
      </c>
      <c r="AA29" s="634">
        <f>SUM('[1]10월'!$BL$628:$BL$651)</f>
        <v>5123</v>
      </c>
      <c r="AB29" s="634">
        <f>SUM('[1]11월'!$BL$628:$BL$651)</f>
        <v>5811</v>
      </c>
      <c r="AC29" s="636"/>
      <c r="AD29" s="635">
        <f t="shared" si="1"/>
        <v>52755</v>
      </c>
      <c r="AE29" s="298"/>
    </row>
    <row r="30" spans="1:31">
      <c r="A30" s="633" t="s">
        <v>554</v>
      </c>
      <c r="B30" s="634" t="e">
        <f>SUM('[1]1월'!$AF$652:$AF$675)</f>
        <v>#REF!</v>
      </c>
      <c r="C30" s="634" t="e">
        <f>SUM('[1]2월'!$AF$652:$AF$675)</f>
        <v>#REF!</v>
      </c>
      <c r="D30" s="634" t="e">
        <f>SUM('[1]3월'!$AF$652:$AF$675)</f>
        <v>#REF!</v>
      </c>
      <c r="E30" s="634">
        <f>SUM('[1]4월'!$AF$652:$AF$675)</f>
        <v>1001</v>
      </c>
      <c r="F30" s="634">
        <f>SUM('[1]5월'!$AF$652:$AF$675)</f>
        <v>1115</v>
      </c>
      <c r="G30" s="634">
        <f>SUM('[1]6월'!$AF$652:$AF$675)</f>
        <v>1061</v>
      </c>
      <c r="H30" s="634">
        <f>SUM('[1]7월'!$AF$652:$AF$675)</f>
        <v>1143</v>
      </c>
      <c r="I30" s="634">
        <f>SUM('[1]8월'!$AF$652:$AF$675)</f>
        <v>1264</v>
      </c>
      <c r="J30" s="634">
        <f>SUM('[1]9월'!$AF$652:$AF$675)</f>
        <v>1172</v>
      </c>
      <c r="K30" s="634">
        <f>SUM('[1]10월'!$AF$652:$AF$675)</f>
        <v>1148</v>
      </c>
      <c r="L30" s="634">
        <f>SUM('[1]11월'!$AF$652:$AF$675)</f>
        <v>939</v>
      </c>
      <c r="M30" s="636"/>
      <c r="N30" s="635" t="e">
        <f t="shared" si="0"/>
        <v>#REF!</v>
      </c>
      <c r="O30" s="298"/>
      <c r="P30" s="298"/>
      <c r="Q30" s="633" t="s">
        <v>554</v>
      </c>
      <c r="R30" s="634">
        <f>SUM('[1]1월'!$BL$652:$BL$675)</f>
        <v>4352</v>
      </c>
      <c r="S30" s="634">
        <f>SUM('[1]2월'!$BL$652:$BL$675)</f>
        <v>3932</v>
      </c>
      <c r="T30" s="634">
        <f>SUM('[1]3월'!$BL$652:$BL$675)</f>
        <v>3911</v>
      </c>
      <c r="U30" s="634">
        <f>SUM('[1]4월'!$BL$652:$BL$675)</f>
        <v>4280</v>
      </c>
      <c r="V30" s="634">
        <f>SUM('[1]5월'!$BL$652:$BL$675)</f>
        <v>4953</v>
      </c>
      <c r="W30" s="634">
        <f>SUM('[1]6월'!$BL$652:$BL$675)</f>
        <v>6089</v>
      </c>
      <c r="X30" s="634">
        <f>SUM('[1]7월'!$BL$652:$BL$675)</f>
        <v>5769</v>
      </c>
      <c r="Y30" s="634">
        <f>SUM('[1]8월'!$BL$652:$BL$675)</f>
        <v>5545</v>
      </c>
      <c r="Z30" s="634">
        <f>SUM('[1]9월'!$BL$652:$BL$675)</f>
        <v>5810</v>
      </c>
      <c r="AA30" s="634">
        <f>SUM('[1]10월'!$BL$652:$BL$675)</f>
        <v>5364</v>
      </c>
      <c r="AB30" s="634">
        <f>SUM('[1]11월'!$BL$652:$BL$675)</f>
        <v>5191</v>
      </c>
      <c r="AC30" s="636"/>
      <c r="AD30" s="635">
        <f t="shared" si="1"/>
        <v>55196</v>
      </c>
      <c r="AE30" s="298"/>
    </row>
    <row r="31" spans="1:31">
      <c r="A31" s="633" t="s">
        <v>555</v>
      </c>
      <c r="B31" s="634" t="e">
        <f>SUM('[1]1월'!$AF$676:$AF$699)</f>
        <v>#REF!</v>
      </c>
      <c r="C31" s="634" t="e">
        <f>SUM('[1]2월'!$AF$676:$AF$699)</f>
        <v>#REF!</v>
      </c>
      <c r="D31" s="634" t="e">
        <f>SUM('[1]3월'!$AF$676:$AF$699)</f>
        <v>#REF!</v>
      </c>
      <c r="E31" s="634">
        <f>SUM('[1]4월'!$AF$676:$AF$699)</f>
        <v>1083</v>
      </c>
      <c r="F31" s="634">
        <f>SUM('[1]5월'!$AF$676:$AF$699)</f>
        <v>1022</v>
      </c>
      <c r="G31" s="634">
        <f>SUM('[1]6월'!$AF$676:$AF$699)</f>
        <v>1106</v>
      </c>
      <c r="H31" s="634">
        <f>SUM('[1]7월'!$AF$676:$AF$699)</f>
        <v>657</v>
      </c>
      <c r="I31" s="634">
        <f>SUM('[1]8월'!$AF$676:$AF$699)</f>
        <v>1264</v>
      </c>
      <c r="J31" s="634">
        <f>SUM('[1]9월'!$AF$676:$AF$699)</f>
        <v>1084</v>
      </c>
      <c r="K31" s="634">
        <f>SUM('[1]10월'!$AF$676:$AF$699)</f>
        <v>1046</v>
      </c>
      <c r="L31" s="634">
        <f>SUM('[1]11월'!$AF$676:$AF$699)</f>
        <v>946</v>
      </c>
      <c r="M31" s="636"/>
      <c r="N31" s="635" t="e">
        <f t="shared" si="0"/>
        <v>#REF!</v>
      </c>
      <c r="O31" s="298"/>
      <c r="P31" s="298"/>
      <c r="Q31" s="633" t="s">
        <v>555</v>
      </c>
      <c r="R31" s="634">
        <f>SUM('[1]1월'!$BL$676:$BL$699)</f>
        <v>4109</v>
      </c>
      <c r="S31" s="634">
        <f>SUM('[1]2월'!$BL$676:$BL$699)</f>
        <v>4148</v>
      </c>
      <c r="T31" s="634">
        <f>SUM('[1]3월'!$BL$676:$BL$699)</f>
        <v>4384</v>
      </c>
      <c r="U31" s="634">
        <f>SUM('[1]4월'!$BL$676:$BL$699)</f>
        <v>4382</v>
      </c>
      <c r="V31" s="634">
        <f>SUM('[1]5월'!$BL$676:$BL$699)</f>
        <v>4954</v>
      </c>
      <c r="W31" s="634">
        <f>SUM('[1]6월'!$BL$676:$BL$699)</f>
        <v>5072</v>
      </c>
      <c r="X31" s="634">
        <f>SUM('[1]7월'!$BL$676:$BL$699)</f>
        <v>4001</v>
      </c>
      <c r="Y31" s="634">
        <f>SUM('[1]8월'!$BL$676:$BL$699)</f>
        <v>5474</v>
      </c>
      <c r="Z31" s="634">
        <f>SUM('[1]9월'!$BL$676:$BL$699)</f>
        <v>5319</v>
      </c>
      <c r="AA31" s="634">
        <f>SUM('[1]10월'!$BL$676:$BL$699)</f>
        <v>5000</v>
      </c>
      <c r="AB31" s="634">
        <f>SUM('[1]11월'!$BL$676:$BL$699)</f>
        <v>5315</v>
      </c>
      <c r="AC31" s="636"/>
      <c r="AD31" s="635">
        <f t="shared" si="1"/>
        <v>52158</v>
      </c>
      <c r="AE31" s="298"/>
    </row>
    <row r="32" spans="1:31">
      <c r="A32" s="633" t="s">
        <v>556</v>
      </c>
      <c r="B32" s="634" t="e">
        <f>SUM('[1]1월'!$AF$700:$AF$723)</f>
        <v>#REF!</v>
      </c>
      <c r="C32" s="634"/>
      <c r="D32" s="634" t="e">
        <f>SUM('[1]3월'!$AF$700:$AF$723)</f>
        <v>#REF!</v>
      </c>
      <c r="E32" s="634">
        <f>SUM('[1]4월'!$AF$700:$AF$723)</f>
        <v>985</v>
      </c>
      <c r="F32" s="634">
        <f>SUM('[1]5월'!$AF$700:$AF$723)</f>
        <v>999</v>
      </c>
      <c r="G32" s="634">
        <f>SUM('[1]6월'!$AF$700:$AF$723)</f>
        <v>1072</v>
      </c>
      <c r="H32" s="634">
        <f>SUM('[1]7월'!$AF$700:$AF$723)</f>
        <v>0</v>
      </c>
      <c r="I32" s="634">
        <f>SUM('[1]8월'!$AF$700:$AF$723)</f>
        <v>1243</v>
      </c>
      <c r="J32" s="634">
        <f>SUM('[1]9월'!$AF$700:$AF$723)</f>
        <v>1100</v>
      </c>
      <c r="K32" s="634">
        <f>SUM('[1]10월'!$AF$700:$AF$723)</f>
        <v>973</v>
      </c>
      <c r="L32" s="634">
        <f>SUM('[1]11월'!$AF$700:$AF$723)</f>
        <v>965</v>
      </c>
      <c r="M32" s="636"/>
      <c r="N32" s="635" t="e">
        <f t="shared" si="0"/>
        <v>#REF!</v>
      </c>
      <c r="O32" s="298"/>
      <c r="P32" s="298"/>
      <c r="Q32" s="633" t="s">
        <v>556</v>
      </c>
      <c r="R32" s="634">
        <f>SUM('[1]1월'!$BL$700:$BL$723)</f>
        <v>4077</v>
      </c>
      <c r="S32" s="634" t="e">
        <f>SUM('[1]2월'!$BL$700:$BL$723)</f>
        <v>#REF!</v>
      </c>
      <c r="T32" s="634">
        <f>SUM('[1]3월'!$BL$700:$BL$723)</f>
        <v>4060</v>
      </c>
      <c r="U32" s="634">
        <f>SUM('[1]4월'!$BL$700:$BL$723)</f>
        <v>4356</v>
      </c>
      <c r="V32" s="634">
        <f>SUM('[1]5월'!$BL$700:$BL$723)</f>
        <v>4700</v>
      </c>
      <c r="W32" s="634">
        <f>SUM('[1]6월'!$BL$700:$BL$723)</f>
        <v>5356</v>
      </c>
      <c r="X32" s="634">
        <f>SUM('[1]7월'!$BL$700:$BL$723)</f>
        <v>5512</v>
      </c>
      <c r="Y32" s="634">
        <f>SUM('[1]8월'!$BL$700:$BL$723)</f>
        <v>5600</v>
      </c>
      <c r="Z32" s="634">
        <f>SUM('[1]9월'!$BL$700:$BL$723)</f>
        <v>5303</v>
      </c>
      <c r="AA32" s="634">
        <f>SUM('[1]10월'!$BL$700:$BL$723)</f>
        <v>5663</v>
      </c>
      <c r="AB32" s="634">
        <f>SUM('[1]11월'!$BL$700:$BL$723)</f>
        <v>5391</v>
      </c>
      <c r="AC32" s="636"/>
      <c r="AD32" s="635" t="e">
        <f t="shared" si="1"/>
        <v>#REF!</v>
      </c>
      <c r="AE32" s="298"/>
    </row>
    <row r="33" spans="1:31">
      <c r="A33" s="633" t="s">
        <v>557</v>
      </c>
      <c r="B33" s="634" t="e">
        <f>SUM('[1]1월'!$AF$724:$AF$747)</f>
        <v>#REF!</v>
      </c>
      <c r="C33" s="634" t="e">
        <f>SUM('[1]2월'!$AF$724:$AF$747)</f>
        <v>#REF!</v>
      </c>
      <c r="D33" s="634" t="e">
        <f>SUM('[1]3월'!$AF$724:$AF$747)</f>
        <v>#REF!</v>
      </c>
      <c r="E33" s="634" t="e">
        <f>SUM('[1]4월'!$AF$724:$AF$747)</f>
        <v>#REF!</v>
      </c>
      <c r="F33" s="634">
        <f>SUM('[1]5월'!$AF$724:$AF$747)</f>
        <v>1040</v>
      </c>
      <c r="G33" s="634" t="e">
        <f>SUM('[1]6월'!$AF$724:$AF$747)</f>
        <v>#REF!</v>
      </c>
      <c r="H33" s="634">
        <f>SUM('[1]7월'!$AF$724:$AF$747)</f>
        <v>0</v>
      </c>
      <c r="I33" s="634">
        <f>SUM('[1]8월'!$AF$724:$AF$747)</f>
        <v>1155</v>
      </c>
      <c r="J33" s="634" t="e">
        <f>SUM('[1]9월'!$AF$724:$AF$747)</f>
        <v>#REF!</v>
      </c>
      <c r="K33" s="634">
        <f>SUM('[1]10월'!$AF$724:$AF$747)</f>
        <v>882</v>
      </c>
      <c r="L33" s="634" t="e">
        <f>SUM('[1]11월'!$AF$724:$AF$747)</f>
        <v>#REF!</v>
      </c>
      <c r="M33" s="636"/>
      <c r="N33" s="635" t="e">
        <f t="shared" si="0"/>
        <v>#REF!</v>
      </c>
      <c r="O33" s="298"/>
      <c r="P33" s="298"/>
      <c r="Q33" s="633" t="s">
        <v>557</v>
      </c>
      <c r="R33" s="634">
        <f>SUM('[1]1월'!$BL$724:$BL$747)</f>
        <v>4119</v>
      </c>
      <c r="S33" s="634" t="e">
        <f>SUM('[1]2월'!$BL$724:$BL$747)</f>
        <v>#REF!</v>
      </c>
      <c r="T33" s="634">
        <f>SUM('[1]3월'!$BL$724:$BL$747)</f>
        <v>4258</v>
      </c>
      <c r="U33" s="634" t="e">
        <f>SUM('[1]4월'!$BL$724:$BL$747)</f>
        <v>#REF!</v>
      </c>
      <c r="V33" s="634">
        <f>SUM('[1]5월'!$BL$724:$BL$747)</f>
        <v>4617</v>
      </c>
      <c r="W33" s="634" t="e">
        <f>SUM('[1]6월'!$BL$724:$BL$747)</f>
        <v>#REF!</v>
      </c>
      <c r="X33" s="634">
        <f>SUM('[1]7월'!$BL$724:$BL$747)</f>
        <v>5607</v>
      </c>
      <c r="Y33" s="634">
        <f>SUM('[1]8월'!$BL$724:$BL$747)</f>
        <v>5197</v>
      </c>
      <c r="Z33" s="634" t="e">
        <f>SUM('[1]9월'!$BL$724:$BL$747)</f>
        <v>#REF!</v>
      </c>
      <c r="AA33" s="634">
        <f>SUM('[1]10월'!$BL$724:$BL$747)</f>
        <v>5072</v>
      </c>
      <c r="AB33" s="634" t="e">
        <f>SUM('[1]11월'!$BL$724:$BL$747)</f>
        <v>#REF!</v>
      </c>
      <c r="AC33" s="636"/>
      <c r="AD33" s="635" t="e">
        <f t="shared" si="1"/>
        <v>#REF!</v>
      </c>
      <c r="AE33" s="298"/>
    </row>
    <row r="34" spans="1:31">
      <c r="A34" s="633" t="s">
        <v>27</v>
      </c>
      <c r="B34" s="635" t="e">
        <f>SUM(B3:B33)</f>
        <v>#REF!</v>
      </c>
      <c r="C34" s="635" t="e">
        <f t="shared" ref="C34:N34" si="2">SUM(C3:C33)</f>
        <v>#REF!</v>
      </c>
      <c r="D34" s="635" t="e">
        <f t="shared" si="2"/>
        <v>#REF!</v>
      </c>
      <c r="E34" s="635" t="e">
        <f t="shared" si="2"/>
        <v>#REF!</v>
      </c>
      <c r="F34" s="635">
        <f t="shared" si="2"/>
        <v>30411</v>
      </c>
      <c r="G34" s="635" t="e">
        <f t="shared" si="2"/>
        <v>#REF!</v>
      </c>
      <c r="H34" s="635">
        <f t="shared" si="2"/>
        <v>32182</v>
      </c>
      <c r="I34" s="635">
        <f t="shared" si="2"/>
        <v>38575</v>
      </c>
      <c r="J34" s="635" t="e">
        <f t="shared" si="2"/>
        <v>#REF!</v>
      </c>
      <c r="K34" s="635">
        <f t="shared" si="2"/>
        <v>31864</v>
      </c>
      <c r="L34" s="635" t="e">
        <f t="shared" si="2"/>
        <v>#REF!</v>
      </c>
      <c r="M34" s="635">
        <f t="shared" si="2"/>
        <v>0</v>
      </c>
      <c r="N34" s="635" t="e">
        <f t="shared" si="2"/>
        <v>#REF!</v>
      </c>
      <c r="O34" s="298"/>
      <c r="P34" s="298"/>
      <c r="Q34" s="633" t="s">
        <v>27</v>
      </c>
      <c r="R34" s="635">
        <f>SUM(R3:R33)</f>
        <v>113321</v>
      </c>
      <c r="S34" s="635" t="e">
        <f t="shared" ref="S34:AD34" si="3">SUM(S3:S33)</f>
        <v>#REF!</v>
      </c>
      <c r="T34" s="635">
        <f t="shared" si="3"/>
        <v>131344</v>
      </c>
      <c r="U34" s="635" t="e">
        <f t="shared" si="3"/>
        <v>#REF!</v>
      </c>
      <c r="V34" s="635">
        <f t="shared" si="3"/>
        <v>137366</v>
      </c>
      <c r="W34" s="635" t="e">
        <f t="shared" si="3"/>
        <v>#REF!</v>
      </c>
      <c r="X34" s="635">
        <f t="shared" si="3"/>
        <v>169292</v>
      </c>
      <c r="Y34" s="635">
        <f t="shared" si="3"/>
        <v>186748</v>
      </c>
      <c r="Z34" s="635" t="e">
        <f t="shared" si="3"/>
        <v>#REF!</v>
      </c>
      <c r="AA34" s="635">
        <f t="shared" si="3"/>
        <v>163668</v>
      </c>
      <c r="AB34" s="635" t="e">
        <f t="shared" si="3"/>
        <v>#REF!</v>
      </c>
      <c r="AC34" s="635">
        <f t="shared" si="3"/>
        <v>0</v>
      </c>
      <c r="AD34" s="635" t="e">
        <f t="shared" si="3"/>
        <v>#REF!</v>
      </c>
      <c r="AE34" s="298"/>
    </row>
    <row r="35" spans="1:31">
      <c r="A35" s="637" t="s">
        <v>558</v>
      </c>
      <c r="B35" s="638" t="e">
        <f>AVERAGE(B3:B33)</f>
        <v>#REF!</v>
      </c>
      <c r="C35" s="638" t="e">
        <f t="shared" ref="C35:N35" si="4">AVERAGE(C3:C33)</f>
        <v>#REF!</v>
      </c>
      <c r="D35" s="638" t="e">
        <f t="shared" si="4"/>
        <v>#REF!</v>
      </c>
      <c r="E35" s="638" t="e">
        <f t="shared" si="4"/>
        <v>#REF!</v>
      </c>
      <c r="F35" s="638">
        <f t="shared" si="4"/>
        <v>981</v>
      </c>
      <c r="G35" s="638" t="e">
        <f t="shared" si="4"/>
        <v>#REF!</v>
      </c>
      <c r="H35" s="638">
        <f t="shared" si="4"/>
        <v>1038.1290322580646</v>
      </c>
      <c r="I35" s="638">
        <f t="shared" si="4"/>
        <v>1244.3548387096773</v>
      </c>
      <c r="J35" s="638" t="e">
        <f t="shared" si="4"/>
        <v>#REF!</v>
      </c>
      <c r="K35" s="638">
        <f t="shared" si="4"/>
        <v>1027.8709677419354</v>
      </c>
      <c r="L35" s="638" t="e">
        <f t="shared" si="4"/>
        <v>#REF!</v>
      </c>
      <c r="M35" s="638" t="e">
        <f t="shared" si="4"/>
        <v>#DIV/0!</v>
      </c>
      <c r="N35" s="638" t="e">
        <f t="shared" si="4"/>
        <v>#REF!</v>
      </c>
      <c r="O35" s="298"/>
      <c r="P35" s="298"/>
      <c r="Q35" s="637" t="s">
        <v>558</v>
      </c>
      <c r="R35" s="638">
        <f>AVERAGE(R3:R33)</f>
        <v>3655.516129032258</v>
      </c>
      <c r="S35" s="638" t="e">
        <f t="shared" ref="S35:AD35" si="5">AVERAGE(S3:S33)</f>
        <v>#REF!</v>
      </c>
      <c r="T35" s="638">
        <f t="shared" si="5"/>
        <v>4236.9032258064517</v>
      </c>
      <c r="U35" s="638" t="e">
        <f t="shared" si="5"/>
        <v>#REF!</v>
      </c>
      <c r="V35" s="638">
        <f t="shared" si="5"/>
        <v>4431.1612903225805</v>
      </c>
      <c r="W35" s="638" t="e">
        <f t="shared" si="5"/>
        <v>#REF!</v>
      </c>
      <c r="X35" s="638">
        <f t="shared" si="5"/>
        <v>5461.0322580645161</v>
      </c>
      <c r="Y35" s="638">
        <f t="shared" si="5"/>
        <v>6024.1290322580644</v>
      </c>
      <c r="Z35" s="638" t="e">
        <f t="shared" si="5"/>
        <v>#REF!</v>
      </c>
      <c r="AA35" s="638">
        <f t="shared" si="5"/>
        <v>5279.6129032258068</v>
      </c>
      <c r="AB35" s="638" t="e">
        <f t="shared" si="5"/>
        <v>#REF!</v>
      </c>
      <c r="AC35" s="638" t="e">
        <f t="shared" si="5"/>
        <v>#DIV/0!</v>
      </c>
      <c r="AD35" s="638" t="e">
        <f t="shared" si="5"/>
        <v>#REF!</v>
      </c>
      <c r="AE35" s="298"/>
    </row>
    <row r="36" spans="1:31">
      <c r="A36" s="637" t="s">
        <v>559</v>
      </c>
      <c r="B36" s="638" t="e">
        <f>MAX(B3:B33)</f>
        <v>#REF!</v>
      </c>
      <c r="C36" s="638" t="e">
        <f t="shared" ref="C36:N36" si="6">MAX(C3:C33)</f>
        <v>#REF!</v>
      </c>
      <c r="D36" s="638" t="e">
        <f t="shared" si="6"/>
        <v>#REF!</v>
      </c>
      <c r="E36" s="638" t="e">
        <f t="shared" si="6"/>
        <v>#REF!</v>
      </c>
      <c r="F36" s="638">
        <f t="shared" si="6"/>
        <v>1167</v>
      </c>
      <c r="G36" s="638" t="e">
        <f t="shared" si="6"/>
        <v>#REF!</v>
      </c>
      <c r="H36" s="638">
        <f t="shared" si="6"/>
        <v>1278</v>
      </c>
      <c r="I36" s="638">
        <f t="shared" si="6"/>
        <v>1960</v>
      </c>
      <c r="J36" s="638" t="e">
        <f t="shared" si="6"/>
        <v>#REF!</v>
      </c>
      <c r="K36" s="638">
        <f t="shared" si="6"/>
        <v>1169</v>
      </c>
      <c r="L36" s="638" t="e">
        <f t="shared" si="6"/>
        <v>#REF!</v>
      </c>
      <c r="M36" s="638">
        <f t="shared" si="6"/>
        <v>0</v>
      </c>
      <c r="N36" s="638" t="e">
        <f t="shared" si="6"/>
        <v>#REF!</v>
      </c>
      <c r="O36" s="298"/>
      <c r="P36" s="298"/>
      <c r="Q36" s="637" t="s">
        <v>559</v>
      </c>
      <c r="R36" s="638">
        <f>MAX(R3:R33)</f>
        <v>4789</v>
      </c>
      <c r="S36" s="638" t="e">
        <f t="shared" ref="S36:AD36" si="7">MAX(S3:S33)</f>
        <v>#REF!</v>
      </c>
      <c r="T36" s="638">
        <f t="shared" si="7"/>
        <v>5030</v>
      </c>
      <c r="U36" s="638" t="e">
        <f t="shared" si="7"/>
        <v>#REF!</v>
      </c>
      <c r="V36" s="638">
        <f t="shared" si="7"/>
        <v>5310</v>
      </c>
      <c r="W36" s="638" t="e">
        <f t="shared" si="7"/>
        <v>#REF!</v>
      </c>
      <c r="X36" s="638">
        <f t="shared" si="7"/>
        <v>7038</v>
      </c>
      <c r="Y36" s="638">
        <f t="shared" si="7"/>
        <v>6805</v>
      </c>
      <c r="Z36" s="638" t="e">
        <f t="shared" si="7"/>
        <v>#REF!</v>
      </c>
      <c r="AA36" s="638">
        <f t="shared" si="7"/>
        <v>6012</v>
      </c>
      <c r="AB36" s="638" t="e">
        <f t="shared" si="7"/>
        <v>#REF!</v>
      </c>
      <c r="AC36" s="638">
        <f t="shared" si="7"/>
        <v>0</v>
      </c>
      <c r="AD36" s="638" t="e">
        <f t="shared" si="7"/>
        <v>#REF!</v>
      </c>
      <c r="AE36" s="298"/>
    </row>
    <row r="37" spans="1:31">
      <c r="A37" s="637" t="s">
        <v>560</v>
      </c>
      <c r="B37" s="639" t="e">
        <f>B36/B35</f>
        <v>#REF!</v>
      </c>
      <c r="C37" s="639" t="e">
        <f t="shared" ref="C37:N37" si="8">C36/C35</f>
        <v>#REF!</v>
      </c>
      <c r="D37" s="639" t="e">
        <f t="shared" si="8"/>
        <v>#REF!</v>
      </c>
      <c r="E37" s="639" t="e">
        <f t="shared" si="8"/>
        <v>#REF!</v>
      </c>
      <c r="F37" s="639">
        <f t="shared" si="8"/>
        <v>1.1896024464831805</v>
      </c>
      <c r="G37" s="639" t="e">
        <f t="shared" si="8"/>
        <v>#REF!</v>
      </c>
      <c r="H37" s="639">
        <f t="shared" si="8"/>
        <v>1.2310608414641724</v>
      </c>
      <c r="I37" s="639">
        <f t="shared" si="8"/>
        <v>1.5751134154244979</v>
      </c>
      <c r="J37" s="639" t="e">
        <f t="shared" si="8"/>
        <v>#REF!</v>
      </c>
      <c r="K37" s="639">
        <f t="shared" si="8"/>
        <v>1.1373022847100176</v>
      </c>
      <c r="L37" s="639" t="e">
        <f t="shared" si="8"/>
        <v>#REF!</v>
      </c>
      <c r="M37" s="639" t="e">
        <f t="shared" si="8"/>
        <v>#DIV/0!</v>
      </c>
      <c r="N37" s="639" t="e">
        <f t="shared" si="8"/>
        <v>#REF!</v>
      </c>
      <c r="O37" s="298"/>
      <c r="P37" s="298"/>
      <c r="Q37" s="637" t="s">
        <v>560</v>
      </c>
      <c r="R37" s="639">
        <f>R36/R35</f>
        <v>1.3100749199177557</v>
      </c>
      <c r="S37" s="639" t="e">
        <f t="shared" ref="S37:AD37" si="9">S36/S35</f>
        <v>#REF!</v>
      </c>
      <c r="T37" s="639">
        <f t="shared" si="9"/>
        <v>1.1871878426117675</v>
      </c>
      <c r="U37" s="639" t="e">
        <f t="shared" si="9"/>
        <v>#REF!</v>
      </c>
      <c r="V37" s="639">
        <f t="shared" si="9"/>
        <v>1.1983314648457406</v>
      </c>
      <c r="W37" s="639" t="e">
        <f t="shared" si="9"/>
        <v>#REF!</v>
      </c>
      <c r="X37" s="639">
        <f t="shared" si="9"/>
        <v>1.2887673369090094</v>
      </c>
      <c r="Y37" s="639">
        <f t="shared" si="9"/>
        <v>1.12962387816737</v>
      </c>
      <c r="Z37" s="639" t="e">
        <f t="shared" si="9"/>
        <v>#REF!</v>
      </c>
      <c r="AA37" s="639">
        <f t="shared" si="9"/>
        <v>1.1387198474961506</v>
      </c>
      <c r="AB37" s="639" t="e">
        <f t="shared" si="9"/>
        <v>#REF!</v>
      </c>
      <c r="AC37" s="639" t="e">
        <f t="shared" si="9"/>
        <v>#DIV/0!</v>
      </c>
      <c r="AD37" s="639" t="e">
        <f t="shared" si="9"/>
        <v>#REF!</v>
      </c>
      <c r="AE37" s="298"/>
    </row>
    <row r="38" spans="1:31">
      <c r="A38" s="298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</row>
    <row r="39" spans="1:31">
      <c r="A39" s="298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</row>
    <row r="40" spans="1:31">
      <c r="A40" s="298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</row>
    <row r="41" spans="1:31">
      <c r="A41" s="298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</row>
    <row r="42" spans="1:31">
      <c r="A42" s="640"/>
      <c r="B42" s="298"/>
      <c r="C42" s="298"/>
      <c r="D42" s="298"/>
      <c r="E42" s="298"/>
      <c r="F42" s="641"/>
      <c r="G42" s="298"/>
      <c r="H42" s="298"/>
      <c r="I42" s="298"/>
      <c r="J42" s="298"/>
      <c r="K42" s="298" t="s">
        <v>561</v>
      </c>
      <c r="L42" s="298" t="s">
        <v>562</v>
      </c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</row>
    <row r="43" spans="1:31" ht="17.25">
      <c r="A43" s="642" t="s">
        <v>563</v>
      </c>
      <c r="B43" s="642" t="s">
        <v>564</v>
      </c>
      <c r="C43" s="642" t="s">
        <v>565</v>
      </c>
      <c r="D43" s="642" t="s">
        <v>566</v>
      </c>
      <c r="E43" s="298"/>
      <c r="F43" s="298"/>
      <c r="G43" s="298"/>
      <c r="H43" s="298"/>
      <c r="I43" s="298"/>
      <c r="J43" s="298"/>
      <c r="K43" s="298">
        <v>1</v>
      </c>
      <c r="L43" s="298">
        <v>31</v>
      </c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</row>
    <row r="44" spans="1:31" ht="17.25">
      <c r="A44" s="642" t="s">
        <v>567</v>
      </c>
      <c r="B44" s="645" t="e">
        <f>SUM(U34:AB34)</f>
        <v>#REF!</v>
      </c>
      <c r="C44" s="643" t="s">
        <v>568</v>
      </c>
      <c r="D44" s="642" t="s">
        <v>569</v>
      </c>
      <c r="E44" s="298"/>
      <c r="F44" s="298"/>
      <c r="G44" s="298"/>
      <c r="H44" s="298"/>
      <c r="I44" s="298"/>
      <c r="J44" s="298"/>
      <c r="K44" s="298">
        <v>2</v>
      </c>
      <c r="L44" s="298">
        <v>28</v>
      </c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</row>
    <row r="45" spans="1:31" ht="17.25">
      <c r="A45" s="642" t="s">
        <v>570</v>
      </c>
      <c r="B45" s="645" t="e">
        <f>SUM(E34:L34)</f>
        <v>#REF!</v>
      </c>
      <c r="C45" s="643" t="s">
        <v>571</v>
      </c>
      <c r="D45" s="642"/>
      <c r="E45" s="298"/>
      <c r="F45" s="298"/>
      <c r="G45" s="298"/>
      <c r="H45" s="298"/>
      <c r="I45" s="298"/>
      <c r="J45" s="298"/>
      <c r="K45" s="298">
        <v>3</v>
      </c>
      <c r="L45" s="298">
        <v>31</v>
      </c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</row>
    <row r="46" spans="1:31" ht="17.25">
      <c r="A46" s="642" t="s">
        <v>572</v>
      </c>
      <c r="B46" s="645" t="e">
        <f>B44-B45</f>
        <v>#REF!</v>
      </c>
      <c r="C46" s="644" t="s">
        <v>573</v>
      </c>
      <c r="D46" s="642"/>
      <c r="E46" s="298"/>
      <c r="F46" s="298"/>
      <c r="G46" s="298"/>
      <c r="H46" s="298"/>
      <c r="I46" s="298"/>
      <c r="J46" s="298"/>
      <c r="K46" s="298">
        <v>4</v>
      </c>
      <c r="L46" s="298">
        <v>30</v>
      </c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</row>
    <row r="47" spans="1:31" ht="17.25">
      <c r="A47" s="642" t="s">
        <v>574</v>
      </c>
      <c r="B47" s="645" t="e">
        <f>B46/(L46+L47+L48+L49+L50+L51+L52+L53)</f>
        <v>#REF!</v>
      </c>
      <c r="C47" s="642" t="s">
        <v>575</v>
      </c>
      <c r="D47" s="642"/>
      <c r="E47" s="298"/>
      <c r="F47" s="298"/>
      <c r="G47" s="298"/>
      <c r="H47" s="298"/>
      <c r="I47" s="298"/>
      <c r="J47" s="298"/>
      <c r="K47" s="298">
        <v>5</v>
      </c>
      <c r="L47" s="298">
        <v>31</v>
      </c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</row>
    <row r="48" spans="1:31" ht="17.25">
      <c r="A48" s="642" t="s">
        <v>576</v>
      </c>
      <c r="B48" s="645">
        <v>20168</v>
      </c>
      <c r="C48" s="643" t="s">
        <v>577</v>
      </c>
      <c r="D48" s="642" t="s">
        <v>588</v>
      </c>
      <c r="E48" s="298"/>
      <c r="F48" s="298"/>
      <c r="G48" s="298"/>
      <c r="H48" s="298"/>
      <c r="I48" s="298"/>
      <c r="J48" s="298"/>
      <c r="K48" s="298">
        <v>6</v>
      </c>
      <c r="L48" s="298">
        <v>30</v>
      </c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</row>
    <row r="49" spans="1:31" ht="17.25">
      <c r="A49" s="642" t="s">
        <v>578</v>
      </c>
      <c r="B49" s="645" t="e">
        <f>ROUND(B47*1000/B48,0)</f>
        <v>#REF!</v>
      </c>
      <c r="C49" s="642" t="s">
        <v>579</v>
      </c>
      <c r="D49" s="642"/>
      <c r="E49" s="298"/>
      <c r="F49" s="298"/>
      <c r="G49" s="298"/>
      <c r="H49" s="298"/>
      <c r="I49" s="298"/>
      <c r="J49" s="298"/>
      <c r="K49" s="298">
        <v>7</v>
      </c>
      <c r="L49" s="298">
        <v>31</v>
      </c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</row>
    <row r="50" spans="1:31" ht="17.25">
      <c r="A50" s="642" t="s">
        <v>580</v>
      </c>
      <c r="B50" s="645" t="e">
        <f>ROUND(B49/91*100,0)</f>
        <v>#REF!</v>
      </c>
      <c r="C50" s="642" t="s">
        <v>581</v>
      </c>
      <c r="D50" s="642" t="s">
        <v>582</v>
      </c>
      <c r="E50" s="298"/>
      <c r="F50" s="298"/>
      <c r="G50" s="298"/>
      <c r="H50" s="298"/>
      <c r="I50" s="298"/>
      <c r="J50" s="298"/>
      <c r="K50" s="298">
        <v>8</v>
      </c>
      <c r="L50" s="298">
        <v>31</v>
      </c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</row>
    <row r="51" spans="1:31" ht="17.25">
      <c r="A51" s="642" t="s">
        <v>583</v>
      </c>
      <c r="B51" s="645" t="e">
        <f>ROUND(B50*1.3,0)</f>
        <v>#REF!</v>
      </c>
      <c r="C51" s="642" t="s">
        <v>584</v>
      </c>
      <c r="D51" s="642" t="s">
        <v>585</v>
      </c>
      <c r="E51" s="298"/>
      <c r="F51" s="298"/>
      <c r="G51" s="298"/>
      <c r="H51" s="298"/>
      <c r="I51" s="298"/>
      <c r="J51" s="298"/>
      <c r="K51" s="298">
        <v>9</v>
      </c>
      <c r="L51" s="298">
        <v>30</v>
      </c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</row>
    <row r="52" spans="1:31" ht="17.25">
      <c r="A52" s="642" t="s">
        <v>586</v>
      </c>
      <c r="B52" s="311"/>
      <c r="C52" s="311"/>
      <c r="D52" s="311"/>
      <c r="E52" s="311"/>
      <c r="F52" s="298"/>
      <c r="G52" s="298"/>
      <c r="H52" s="298"/>
      <c r="I52" s="298"/>
      <c r="J52" s="298"/>
      <c r="K52" s="298">
        <v>10</v>
      </c>
      <c r="L52" s="298">
        <v>31</v>
      </c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</row>
    <row r="53" spans="1:31" ht="17.25">
      <c r="A53" s="642" t="s">
        <v>587</v>
      </c>
      <c r="B53" s="311"/>
      <c r="C53" s="311"/>
      <c r="D53" s="311"/>
      <c r="E53" s="311"/>
      <c r="F53" s="298"/>
      <c r="G53" s="298"/>
      <c r="H53" s="298"/>
      <c r="I53" s="298"/>
      <c r="J53" s="298"/>
      <c r="K53" s="298">
        <v>11</v>
      </c>
      <c r="L53" s="298">
        <v>30</v>
      </c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</row>
    <row r="54" spans="1:31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>
        <v>12</v>
      </c>
      <c r="L54" s="298">
        <v>31</v>
      </c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</row>
  </sheetData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F22"/>
  <sheetViews>
    <sheetView zoomScale="70" zoomScaleNormal="70" workbookViewId="0">
      <selection activeCell="V87" sqref="V87"/>
    </sheetView>
  </sheetViews>
  <sheetFormatPr defaultRowHeight="24"/>
  <cols>
    <col min="1" max="1" width="17.875" style="131" bestFit="1" customWidth="1"/>
    <col min="2" max="6" width="21" style="131" customWidth="1"/>
    <col min="7" max="7" width="9" style="152"/>
    <col min="8" max="8" width="9" style="152" customWidth="1"/>
    <col min="9" max="16384" width="9" style="152"/>
  </cols>
  <sheetData>
    <row r="1" spans="1:6" ht="33" customHeight="1">
      <c r="A1" s="746" t="s">
        <v>91</v>
      </c>
      <c r="B1" s="744" t="s">
        <v>92</v>
      </c>
      <c r="C1" s="744" t="s">
        <v>93</v>
      </c>
      <c r="D1" s="748" t="s">
        <v>94</v>
      </c>
      <c r="E1" s="744" t="s">
        <v>97</v>
      </c>
      <c r="F1" s="744" t="s">
        <v>98</v>
      </c>
    </row>
    <row r="2" spans="1:6" ht="33" customHeight="1">
      <c r="A2" s="747"/>
      <c r="B2" s="745"/>
      <c r="C2" s="745"/>
      <c r="D2" s="749"/>
      <c r="E2" s="745"/>
      <c r="F2" s="745"/>
    </row>
    <row r="3" spans="1:6">
      <c r="A3" s="146">
        <v>1996</v>
      </c>
      <c r="B3" s="137">
        <v>99624</v>
      </c>
      <c r="C3" s="137">
        <v>38731</v>
      </c>
      <c r="D3" s="140">
        <f>C3/B3</f>
        <v>0.38877178189994377</v>
      </c>
      <c r="E3" s="138">
        <v>8787.4493150684939</v>
      </c>
      <c r="F3" s="139">
        <f t="shared" ref="F3:F21" si="0">ROUND((E3/C3)*1000,0)</f>
        <v>227</v>
      </c>
    </row>
    <row r="4" spans="1:6">
      <c r="A4" s="145">
        <v>1997</v>
      </c>
      <c r="B4" s="137">
        <v>99264</v>
      </c>
      <c r="C4" s="137">
        <v>39190</v>
      </c>
      <c r="D4" s="140">
        <f t="shared" ref="D4:D22" si="1">C4/B4</f>
        <v>0.39480577047066406</v>
      </c>
      <c r="E4" s="138">
        <v>9302.5260273972599</v>
      </c>
      <c r="F4" s="139">
        <f t="shared" si="0"/>
        <v>237</v>
      </c>
    </row>
    <row r="5" spans="1:6">
      <c r="A5" s="146">
        <v>1998</v>
      </c>
      <c r="B5" s="137">
        <v>99088</v>
      </c>
      <c r="C5" s="137">
        <v>40072</v>
      </c>
      <c r="D5" s="140">
        <f t="shared" si="1"/>
        <v>0.40440820280962375</v>
      </c>
      <c r="E5" s="138">
        <v>9032.4219178082185</v>
      </c>
      <c r="F5" s="139">
        <f t="shared" si="0"/>
        <v>225</v>
      </c>
    </row>
    <row r="6" spans="1:6">
      <c r="A6" s="145">
        <v>1999</v>
      </c>
      <c r="B6" s="137">
        <v>97472</v>
      </c>
      <c r="C6" s="137">
        <v>40713</v>
      </c>
      <c r="D6" s="140">
        <f t="shared" si="1"/>
        <v>0.41768918253447146</v>
      </c>
      <c r="E6" s="138">
        <v>8994.5205479452052</v>
      </c>
      <c r="F6" s="139">
        <f t="shared" si="0"/>
        <v>221</v>
      </c>
    </row>
    <row r="7" spans="1:6">
      <c r="A7" s="146">
        <v>2000</v>
      </c>
      <c r="B7" s="136">
        <v>60733</v>
      </c>
      <c r="C7" s="136">
        <v>40986</v>
      </c>
      <c r="D7" s="140">
        <f t="shared" si="1"/>
        <v>0.67485551512357367</v>
      </c>
      <c r="E7" s="138">
        <v>9027.3972602739723</v>
      </c>
      <c r="F7" s="139">
        <f t="shared" si="0"/>
        <v>220</v>
      </c>
    </row>
    <row r="8" spans="1:6">
      <c r="A8" s="145">
        <v>2001</v>
      </c>
      <c r="B8" s="136">
        <v>93790</v>
      </c>
      <c r="C8" s="136">
        <v>39897</v>
      </c>
      <c r="D8" s="140">
        <f t="shared" si="1"/>
        <v>0.42538650175924941</v>
      </c>
      <c r="E8" s="138">
        <v>10115.068493150686</v>
      </c>
      <c r="F8" s="139">
        <f t="shared" si="0"/>
        <v>254</v>
      </c>
    </row>
    <row r="9" spans="1:6">
      <c r="A9" s="146">
        <v>2002</v>
      </c>
      <c r="B9" s="136">
        <v>59181</v>
      </c>
      <c r="C9" s="136">
        <v>40634</v>
      </c>
      <c r="D9" s="140">
        <f t="shared" si="1"/>
        <v>0.68660549838630647</v>
      </c>
      <c r="E9" s="138">
        <v>10180.82191780822</v>
      </c>
      <c r="F9" s="139">
        <f t="shared" si="0"/>
        <v>251</v>
      </c>
    </row>
    <row r="10" spans="1:6">
      <c r="A10" s="145">
        <v>2003</v>
      </c>
      <c r="B10" s="136">
        <v>60010</v>
      </c>
      <c r="C10" s="136">
        <v>42514</v>
      </c>
      <c r="D10" s="140">
        <f t="shared" si="1"/>
        <v>0.70844859190134979</v>
      </c>
      <c r="E10" s="138">
        <v>10490.410958904109</v>
      </c>
      <c r="F10" s="139">
        <f t="shared" si="0"/>
        <v>247</v>
      </c>
    </row>
    <row r="11" spans="1:6">
      <c r="A11" s="146">
        <v>2004</v>
      </c>
      <c r="B11" s="136">
        <v>91699</v>
      </c>
      <c r="C11" s="136">
        <v>43940</v>
      </c>
      <c r="D11" s="140">
        <f t="shared" si="1"/>
        <v>0.47917643594804743</v>
      </c>
      <c r="E11" s="138">
        <v>12813.698630136987</v>
      </c>
      <c r="F11" s="139">
        <f t="shared" si="0"/>
        <v>292</v>
      </c>
    </row>
    <row r="12" spans="1:6">
      <c r="A12" s="145">
        <v>2005</v>
      </c>
      <c r="B12" s="135">
        <v>91432</v>
      </c>
      <c r="C12" s="134">
        <v>46092</v>
      </c>
      <c r="D12" s="140">
        <f t="shared" si="1"/>
        <v>0.50411234578703301</v>
      </c>
      <c r="E12" s="138">
        <v>14687.671232876712</v>
      </c>
      <c r="F12" s="139">
        <f t="shared" si="0"/>
        <v>319</v>
      </c>
    </row>
    <row r="13" spans="1:6">
      <c r="A13" s="146">
        <v>2006</v>
      </c>
      <c r="B13" s="151">
        <v>90242</v>
      </c>
      <c r="C13" s="151">
        <v>54057</v>
      </c>
      <c r="D13" s="140">
        <f t="shared" si="1"/>
        <v>0.59902262804459117</v>
      </c>
      <c r="E13" s="138">
        <v>14449.86301369863</v>
      </c>
      <c r="F13" s="139">
        <f t="shared" si="0"/>
        <v>267</v>
      </c>
    </row>
    <row r="14" spans="1:6">
      <c r="A14" s="145">
        <v>2007</v>
      </c>
      <c r="B14" s="150">
        <v>89539</v>
      </c>
      <c r="C14" s="150">
        <v>55513</v>
      </c>
      <c r="D14" s="140">
        <f t="shared" si="1"/>
        <v>0.61998682138509476</v>
      </c>
      <c r="E14" s="138">
        <v>15206.186301369862</v>
      </c>
      <c r="F14" s="139">
        <f t="shared" si="0"/>
        <v>274</v>
      </c>
    </row>
    <row r="15" spans="1:6">
      <c r="A15" s="146">
        <v>2008</v>
      </c>
      <c r="B15" s="149">
        <v>89231</v>
      </c>
      <c r="C15" s="149">
        <v>52536</v>
      </c>
      <c r="D15" s="140">
        <f t="shared" si="1"/>
        <v>0.58876399457587614</v>
      </c>
      <c r="E15" s="138">
        <v>15424.964383561644</v>
      </c>
      <c r="F15" s="139">
        <f t="shared" si="0"/>
        <v>294</v>
      </c>
    </row>
    <row r="16" spans="1:6">
      <c r="A16" s="145">
        <v>2009</v>
      </c>
      <c r="B16" s="148">
        <v>88865</v>
      </c>
      <c r="C16" s="148">
        <v>52459</v>
      </c>
      <c r="D16" s="140">
        <f t="shared" si="1"/>
        <v>0.59032239914477014</v>
      </c>
      <c r="E16" s="138">
        <v>16979.145205479454</v>
      </c>
      <c r="F16" s="139">
        <f t="shared" si="0"/>
        <v>324</v>
      </c>
    </row>
    <row r="17" spans="1:6">
      <c r="A17" s="146">
        <v>2010</v>
      </c>
      <c r="B17" s="148">
        <v>89603</v>
      </c>
      <c r="C17" s="148">
        <v>55252</v>
      </c>
      <c r="D17" s="140">
        <f t="shared" si="1"/>
        <v>0.61663113958238003</v>
      </c>
      <c r="E17" s="138">
        <v>19370.687671232878</v>
      </c>
      <c r="F17" s="139">
        <f t="shared" si="0"/>
        <v>351</v>
      </c>
    </row>
    <row r="18" spans="1:6">
      <c r="A18" s="145">
        <v>2011</v>
      </c>
      <c r="B18" s="148">
        <v>89739</v>
      </c>
      <c r="C18" s="148">
        <v>59353</v>
      </c>
      <c r="D18" s="140">
        <f t="shared" si="1"/>
        <v>0.66139582567222721</v>
      </c>
      <c r="E18" s="138">
        <v>22655.589041095889</v>
      </c>
      <c r="F18" s="139">
        <f t="shared" si="0"/>
        <v>382</v>
      </c>
    </row>
    <row r="19" spans="1:6">
      <c r="A19" s="146">
        <v>2012</v>
      </c>
      <c r="B19" s="148">
        <v>89990</v>
      </c>
      <c r="C19" s="148">
        <v>67321</v>
      </c>
      <c r="D19" s="140">
        <f t="shared" si="1"/>
        <v>0.7480942326925214</v>
      </c>
      <c r="E19" s="138">
        <v>25689.989041095891</v>
      </c>
      <c r="F19" s="139">
        <f t="shared" si="0"/>
        <v>382</v>
      </c>
    </row>
    <row r="20" spans="1:6">
      <c r="A20" s="145">
        <v>2013</v>
      </c>
      <c r="B20" s="147">
        <v>91282</v>
      </c>
      <c r="C20" s="147">
        <v>74702</v>
      </c>
      <c r="D20" s="140">
        <f t="shared" si="1"/>
        <v>0.8183650664972284</v>
      </c>
      <c r="E20" s="138">
        <v>28985.419178082193</v>
      </c>
      <c r="F20" s="139">
        <f t="shared" si="0"/>
        <v>388</v>
      </c>
    </row>
    <row r="21" spans="1:6">
      <c r="A21" s="146">
        <v>2014</v>
      </c>
      <c r="B21" s="147">
        <v>93634</v>
      </c>
      <c r="C21" s="147">
        <v>78463</v>
      </c>
      <c r="D21" s="140">
        <f t="shared" si="1"/>
        <v>0.83797552171219858</v>
      </c>
      <c r="E21" s="138">
        <v>30527.882191780824</v>
      </c>
      <c r="F21" s="139">
        <f t="shared" si="0"/>
        <v>389</v>
      </c>
    </row>
    <row r="22" spans="1:6">
      <c r="A22" s="145">
        <v>2015</v>
      </c>
      <c r="B22" s="137">
        <v>94553</v>
      </c>
      <c r="C22" s="133">
        <v>81475</v>
      </c>
      <c r="D22" s="140">
        <f t="shared" si="1"/>
        <v>0.86168603851807979</v>
      </c>
      <c r="E22" s="138"/>
      <c r="F22" s="139">
        <f>ROUND((E22/C22)*1000,0)</f>
        <v>0</v>
      </c>
    </row>
  </sheetData>
  <mergeCells count="6">
    <mergeCell ref="E1:E2"/>
    <mergeCell ref="F1:F2"/>
    <mergeCell ref="A1:A2"/>
    <mergeCell ref="B1:B2"/>
    <mergeCell ref="C1:C2"/>
    <mergeCell ref="D1:D2"/>
  </mergeCells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D73"/>
  <sheetViews>
    <sheetView zoomScale="70" zoomScaleNormal="70" workbookViewId="0">
      <pane ySplit="5" topLeftCell="A6" activePane="bottomLeft" state="frozen"/>
      <selection activeCell="V87" sqref="V87"/>
      <selection pane="bottomLeft" activeCell="S104" sqref="S104"/>
    </sheetView>
  </sheetViews>
  <sheetFormatPr defaultRowHeight="16.5"/>
  <cols>
    <col min="1" max="1" width="9.125" bestFit="1" customWidth="1"/>
    <col min="4" max="5" width="14.75" bestFit="1" customWidth="1"/>
    <col min="6" max="6" width="10.625" bestFit="1" customWidth="1"/>
    <col min="7" max="8" width="9.125" bestFit="1" customWidth="1"/>
    <col min="9" max="9" width="10.625" bestFit="1" customWidth="1"/>
    <col min="10" max="10" width="14" bestFit="1" customWidth="1"/>
    <col min="11" max="11" width="9.125" bestFit="1" customWidth="1"/>
    <col min="12" max="13" width="9.25" bestFit="1" customWidth="1"/>
    <col min="14" max="14" width="10.625" bestFit="1" customWidth="1"/>
    <col min="15" max="16" width="9.125" bestFit="1" customWidth="1"/>
    <col min="17" max="17" width="9.25" bestFit="1" customWidth="1"/>
    <col min="18" max="19" width="9.125" bestFit="1" customWidth="1"/>
    <col min="20" max="20" width="9.25" bestFit="1" customWidth="1"/>
    <col min="21" max="21" width="9.125" bestFit="1" customWidth="1"/>
    <col min="22" max="22" width="9.25" bestFit="1" customWidth="1"/>
    <col min="23" max="24" width="10.875" bestFit="1" customWidth="1"/>
    <col min="25" max="25" width="9.125" bestFit="1" customWidth="1"/>
  </cols>
  <sheetData>
    <row r="1" spans="1:30">
      <c r="A1" s="750" t="s">
        <v>162</v>
      </c>
      <c r="B1" s="750" t="s">
        <v>150</v>
      </c>
      <c r="C1" s="753" t="s">
        <v>151</v>
      </c>
      <c r="D1" s="755" t="s">
        <v>152</v>
      </c>
      <c r="E1" s="755" t="s">
        <v>153</v>
      </c>
      <c r="F1" s="761" t="s">
        <v>163</v>
      </c>
      <c r="G1" s="762"/>
      <c r="H1" s="762"/>
      <c r="I1" s="763"/>
      <c r="J1" s="758" t="s">
        <v>164</v>
      </c>
      <c r="K1" s="761" t="s">
        <v>165</v>
      </c>
      <c r="L1" s="762"/>
      <c r="M1" s="762"/>
      <c r="N1" s="763"/>
      <c r="O1" s="767" t="s">
        <v>166</v>
      </c>
      <c r="P1" s="768"/>
      <c r="Q1" s="768"/>
      <c r="R1" s="768"/>
      <c r="S1" s="768"/>
      <c r="T1" s="768"/>
      <c r="U1" s="768"/>
      <c r="V1" s="768"/>
      <c r="W1" s="772" t="s">
        <v>167</v>
      </c>
      <c r="X1" s="772"/>
      <c r="Y1" s="772"/>
    </row>
    <row r="2" spans="1:30">
      <c r="A2" s="751"/>
      <c r="B2" s="751"/>
      <c r="C2" s="754"/>
      <c r="D2" s="756"/>
      <c r="E2" s="756"/>
      <c r="F2" s="764"/>
      <c r="G2" s="765"/>
      <c r="H2" s="765"/>
      <c r="I2" s="766"/>
      <c r="J2" s="759"/>
      <c r="K2" s="764"/>
      <c r="L2" s="765"/>
      <c r="M2" s="765"/>
      <c r="N2" s="766"/>
      <c r="O2" s="767" t="s">
        <v>168</v>
      </c>
      <c r="P2" s="787"/>
      <c r="Q2" s="767" t="s">
        <v>169</v>
      </c>
      <c r="R2" s="787"/>
      <c r="S2" s="755" t="s">
        <v>170</v>
      </c>
      <c r="T2" s="755" t="s">
        <v>171</v>
      </c>
      <c r="U2" s="755" t="s">
        <v>172</v>
      </c>
      <c r="V2" s="755" t="s">
        <v>173</v>
      </c>
      <c r="W2" s="785" t="s">
        <v>174</v>
      </c>
      <c r="X2" s="785" t="s">
        <v>175</v>
      </c>
      <c r="Y2" s="785" t="s">
        <v>176</v>
      </c>
    </row>
    <row r="3" spans="1:30" ht="115.5">
      <c r="A3" s="751"/>
      <c r="B3" s="751"/>
      <c r="C3" s="108"/>
      <c r="D3" s="757"/>
      <c r="E3" s="757"/>
      <c r="F3" s="109" t="s">
        <v>177</v>
      </c>
      <c r="G3" s="109" t="s">
        <v>178</v>
      </c>
      <c r="H3" s="109" t="s">
        <v>179</v>
      </c>
      <c r="I3" s="109" t="s">
        <v>159</v>
      </c>
      <c r="J3" s="760"/>
      <c r="K3" s="109" t="s">
        <v>180</v>
      </c>
      <c r="L3" s="109" t="s">
        <v>181</v>
      </c>
      <c r="M3" s="107" t="s">
        <v>182</v>
      </c>
      <c r="N3" s="109" t="s">
        <v>183</v>
      </c>
      <c r="O3" s="107" t="s">
        <v>184</v>
      </c>
      <c r="P3" s="109" t="s">
        <v>185</v>
      </c>
      <c r="Q3" s="107" t="s">
        <v>186</v>
      </c>
      <c r="R3" s="109" t="s">
        <v>187</v>
      </c>
      <c r="S3" s="757"/>
      <c r="T3" s="757"/>
      <c r="U3" s="757"/>
      <c r="V3" s="757"/>
      <c r="W3" s="786"/>
      <c r="X3" s="786"/>
      <c r="Y3" s="786"/>
    </row>
    <row r="4" spans="1:30">
      <c r="A4" s="751"/>
      <c r="B4" s="751"/>
      <c r="C4" s="108" t="s">
        <v>154</v>
      </c>
      <c r="D4" s="109" t="s">
        <v>155</v>
      </c>
      <c r="E4" s="109" t="s">
        <v>155</v>
      </c>
      <c r="F4" s="109" t="s">
        <v>155</v>
      </c>
      <c r="G4" s="109" t="s">
        <v>155</v>
      </c>
      <c r="H4" s="109" t="s">
        <v>155</v>
      </c>
      <c r="I4" s="109" t="s">
        <v>155</v>
      </c>
      <c r="J4" s="106" t="s">
        <v>155</v>
      </c>
      <c r="K4" s="109" t="s">
        <v>155</v>
      </c>
      <c r="L4" s="109" t="s">
        <v>155</v>
      </c>
      <c r="M4" s="109" t="s">
        <v>155</v>
      </c>
      <c r="N4" s="109" t="s">
        <v>155</v>
      </c>
      <c r="O4" s="109" t="s">
        <v>188</v>
      </c>
      <c r="P4" s="109" t="s">
        <v>188</v>
      </c>
      <c r="Q4" s="109" t="s">
        <v>189</v>
      </c>
      <c r="R4" s="109" t="s">
        <v>189</v>
      </c>
      <c r="S4" s="109" t="s">
        <v>190</v>
      </c>
      <c r="T4" s="109" t="s">
        <v>189</v>
      </c>
      <c r="U4" s="109" t="s">
        <v>190</v>
      </c>
      <c r="V4" s="109" t="s">
        <v>189</v>
      </c>
      <c r="W4" s="110" t="s">
        <v>161</v>
      </c>
      <c r="X4" s="110" t="s">
        <v>161</v>
      </c>
      <c r="Y4" s="110" t="s">
        <v>161</v>
      </c>
    </row>
    <row r="5" spans="1:30">
      <c r="A5" s="752"/>
      <c r="B5" s="752"/>
      <c r="C5" s="108" t="s">
        <v>156</v>
      </c>
      <c r="D5" s="109" t="s">
        <v>157</v>
      </c>
      <c r="E5" s="109" t="s">
        <v>158</v>
      </c>
      <c r="F5" s="109" t="s">
        <v>191</v>
      </c>
      <c r="G5" s="109" t="s">
        <v>192</v>
      </c>
      <c r="H5" s="109" t="s">
        <v>193</v>
      </c>
      <c r="I5" s="109" t="s">
        <v>160</v>
      </c>
      <c r="J5" s="106" t="s">
        <v>194</v>
      </c>
      <c r="K5" s="109" t="s">
        <v>195</v>
      </c>
      <c r="L5" s="109" t="s">
        <v>196</v>
      </c>
      <c r="M5" s="109" t="s">
        <v>197</v>
      </c>
      <c r="N5" s="109" t="s">
        <v>198</v>
      </c>
      <c r="O5" s="109" t="s">
        <v>199</v>
      </c>
      <c r="P5" s="109" t="s">
        <v>200</v>
      </c>
      <c r="Q5" s="109" t="s">
        <v>201</v>
      </c>
      <c r="R5" s="109" t="s">
        <v>202</v>
      </c>
      <c r="S5" s="109" t="s">
        <v>203</v>
      </c>
      <c r="T5" s="109" t="s">
        <v>204</v>
      </c>
      <c r="U5" s="109" t="s">
        <v>205</v>
      </c>
      <c r="V5" s="109" t="s">
        <v>206</v>
      </c>
      <c r="W5" s="110" t="s">
        <v>207</v>
      </c>
      <c r="X5" s="110" t="s">
        <v>208</v>
      </c>
      <c r="Y5" s="110" t="s">
        <v>209</v>
      </c>
    </row>
    <row r="6" spans="1:30" ht="24">
      <c r="A6" s="132">
        <v>2013</v>
      </c>
      <c r="B6" s="773" t="s">
        <v>145</v>
      </c>
      <c r="C6" s="153" t="s">
        <v>14</v>
      </c>
      <c r="D6" s="154">
        <v>91282</v>
      </c>
      <c r="E6" s="154">
        <v>74702</v>
      </c>
      <c r="F6" s="154">
        <v>74702</v>
      </c>
      <c r="G6" s="154">
        <v>0</v>
      </c>
      <c r="H6" s="154">
        <v>0</v>
      </c>
      <c r="I6" s="154">
        <v>8779</v>
      </c>
      <c r="J6" s="155">
        <v>7801</v>
      </c>
      <c r="K6" s="156">
        <v>0</v>
      </c>
      <c r="L6" s="156">
        <v>0</v>
      </c>
      <c r="M6" s="156">
        <v>576</v>
      </c>
      <c r="N6" s="156">
        <v>7225</v>
      </c>
      <c r="O6" s="156">
        <v>69</v>
      </c>
      <c r="P6" s="156">
        <v>0</v>
      </c>
      <c r="Q6" s="156">
        <v>6610</v>
      </c>
      <c r="R6" s="156">
        <v>0</v>
      </c>
      <c r="S6" s="156">
        <v>27</v>
      </c>
      <c r="T6" s="156">
        <v>977</v>
      </c>
      <c r="U6" s="156">
        <v>3</v>
      </c>
      <c r="V6" s="156">
        <v>479</v>
      </c>
      <c r="W6" s="157">
        <v>91.453955873008923</v>
      </c>
      <c r="X6" s="157">
        <v>81.836506649722836</v>
      </c>
      <c r="Y6" s="157">
        <v>91.453955873008923</v>
      </c>
      <c r="Z6" s="111"/>
      <c r="AC6" s="112"/>
      <c r="AD6" s="112"/>
    </row>
    <row r="7" spans="1:30" ht="24">
      <c r="A7" s="132"/>
      <c r="B7" s="774"/>
      <c r="C7" s="153" t="s">
        <v>146</v>
      </c>
      <c r="D7" s="158">
        <v>0</v>
      </c>
      <c r="E7" s="159">
        <v>0</v>
      </c>
      <c r="F7" s="160">
        <v>0</v>
      </c>
      <c r="G7" s="160">
        <v>0</v>
      </c>
      <c r="H7" s="160">
        <v>0</v>
      </c>
      <c r="I7" s="160">
        <v>0</v>
      </c>
      <c r="J7" s="161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0">
        <v>0</v>
      </c>
      <c r="Q7" s="160">
        <v>0</v>
      </c>
      <c r="R7" s="160">
        <v>0</v>
      </c>
      <c r="S7" s="160">
        <v>0</v>
      </c>
      <c r="T7" s="160">
        <v>0</v>
      </c>
      <c r="U7" s="160">
        <v>0</v>
      </c>
      <c r="V7" s="160">
        <v>0</v>
      </c>
      <c r="W7" s="157" t="s">
        <v>210</v>
      </c>
      <c r="X7" s="157" t="s">
        <v>210</v>
      </c>
      <c r="Y7" s="157" t="s">
        <v>210</v>
      </c>
      <c r="AC7" s="112"/>
      <c r="AD7" s="112"/>
    </row>
    <row r="8" spans="1:30" ht="24">
      <c r="A8" s="132"/>
      <c r="B8" s="774"/>
      <c r="C8" s="153" t="s">
        <v>147</v>
      </c>
      <c r="D8" s="158">
        <v>56084</v>
      </c>
      <c r="E8" s="159">
        <v>54593</v>
      </c>
      <c r="F8" s="160">
        <v>54593</v>
      </c>
      <c r="G8" s="160">
        <v>0</v>
      </c>
      <c r="H8" s="160">
        <v>0</v>
      </c>
      <c r="I8" s="160">
        <v>606</v>
      </c>
      <c r="J8" s="161">
        <v>885</v>
      </c>
      <c r="K8" s="160">
        <v>0</v>
      </c>
      <c r="L8" s="160">
        <v>0</v>
      </c>
      <c r="M8" s="160">
        <v>0</v>
      </c>
      <c r="N8" s="160">
        <v>885</v>
      </c>
      <c r="O8" s="160">
        <v>4</v>
      </c>
      <c r="P8" s="160">
        <v>0</v>
      </c>
      <c r="Q8" s="160">
        <v>560</v>
      </c>
      <c r="R8" s="160">
        <v>0</v>
      </c>
      <c r="S8" s="160">
        <v>3</v>
      </c>
      <c r="T8" s="160">
        <v>862</v>
      </c>
      <c r="U8" s="160">
        <v>0</v>
      </c>
      <c r="V8" s="160">
        <v>0</v>
      </c>
      <c r="W8" s="157">
        <v>98.422009842379282</v>
      </c>
      <c r="X8" s="157">
        <v>97.341487768347477</v>
      </c>
      <c r="Y8" s="157">
        <v>98.422009842379282</v>
      </c>
      <c r="AC8" s="112"/>
      <c r="AD8" s="112"/>
    </row>
    <row r="9" spans="1:30" ht="24">
      <c r="A9" s="132"/>
      <c r="B9" s="774"/>
      <c r="C9" s="153" t="s">
        <v>148</v>
      </c>
      <c r="D9" s="158">
        <v>35198</v>
      </c>
      <c r="E9" s="159">
        <v>20109</v>
      </c>
      <c r="F9" s="160">
        <v>20109</v>
      </c>
      <c r="G9" s="160">
        <v>0</v>
      </c>
      <c r="H9" s="160">
        <v>0</v>
      </c>
      <c r="I9" s="160">
        <v>8173</v>
      </c>
      <c r="J9" s="161">
        <v>6916</v>
      </c>
      <c r="K9" s="160">
        <v>0</v>
      </c>
      <c r="L9" s="160">
        <v>0</v>
      </c>
      <c r="M9" s="160">
        <v>576</v>
      </c>
      <c r="N9" s="160">
        <v>6340</v>
      </c>
      <c r="O9" s="160">
        <v>65</v>
      </c>
      <c r="P9" s="160">
        <v>0</v>
      </c>
      <c r="Q9" s="160">
        <v>6050</v>
      </c>
      <c r="R9" s="160">
        <v>0</v>
      </c>
      <c r="S9" s="160">
        <v>24</v>
      </c>
      <c r="T9" s="160">
        <v>115</v>
      </c>
      <c r="U9" s="160">
        <v>3</v>
      </c>
      <c r="V9" s="160">
        <v>479</v>
      </c>
      <c r="W9" s="157">
        <v>80.351156315699754</v>
      </c>
      <c r="X9" s="157">
        <v>57.131086993579181</v>
      </c>
      <c r="Y9" s="157">
        <v>80.351156315699754</v>
      </c>
      <c r="AC9" s="112"/>
      <c r="AD9" s="112"/>
    </row>
    <row r="10" spans="1:30" ht="48">
      <c r="A10" s="132"/>
      <c r="B10" s="775"/>
      <c r="C10" s="153" t="s">
        <v>149</v>
      </c>
      <c r="D10" s="158">
        <v>0</v>
      </c>
      <c r="E10" s="159">
        <v>0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0">
        <v>0</v>
      </c>
      <c r="Q10" s="160">
        <v>0</v>
      </c>
      <c r="R10" s="160">
        <v>0</v>
      </c>
      <c r="S10" s="160">
        <v>0</v>
      </c>
      <c r="T10" s="160">
        <v>0</v>
      </c>
      <c r="U10" s="160">
        <v>0</v>
      </c>
      <c r="V10" s="160">
        <v>0</v>
      </c>
      <c r="W10" s="157" t="s">
        <v>210</v>
      </c>
      <c r="X10" s="157" t="s">
        <v>210</v>
      </c>
      <c r="Y10" s="157" t="s">
        <v>210</v>
      </c>
      <c r="AC10" s="112"/>
      <c r="AD10" s="112"/>
    </row>
    <row r="11" spans="1:30" ht="24">
      <c r="A11" s="132">
        <v>2014</v>
      </c>
      <c r="B11" s="776" t="s">
        <v>145</v>
      </c>
      <c r="C11" s="153" t="s">
        <v>14</v>
      </c>
      <c r="D11" s="154">
        <v>93634</v>
      </c>
      <c r="E11" s="154">
        <v>78463</v>
      </c>
      <c r="F11" s="154">
        <v>78463</v>
      </c>
      <c r="G11" s="154">
        <v>0</v>
      </c>
      <c r="H11" s="154">
        <v>0</v>
      </c>
      <c r="I11" s="154">
        <v>9480</v>
      </c>
      <c r="J11" s="155">
        <v>5691</v>
      </c>
      <c r="K11" s="156">
        <v>0</v>
      </c>
      <c r="L11" s="156">
        <v>0</v>
      </c>
      <c r="M11" s="156">
        <v>525</v>
      </c>
      <c r="N11" s="156">
        <v>5166</v>
      </c>
      <c r="O11" s="156">
        <v>73</v>
      </c>
      <c r="P11" s="156">
        <v>0</v>
      </c>
      <c r="Q11" s="156">
        <v>6421</v>
      </c>
      <c r="R11" s="156">
        <v>0</v>
      </c>
      <c r="S11" s="156">
        <v>24</v>
      </c>
      <c r="T11" s="156">
        <v>912</v>
      </c>
      <c r="U11" s="156">
        <v>3</v>
      </c>
      <c r="V11" s="156">
        <v>479</v>
      </c>
      <c r="W11" s="157">
        <v>93.922079586474993</v>
      </c>
      <c r="X11" s="157">
        <v>83.797552171219863</v>
      </c>
      <c r="Y11" s="157">
        <v>93.922079586474993</v>
      </c>
      <c r="AC11" s="115"/>
      <c r="AD11" s="115"/>
    </row>
    <row r="12" spans="1:30" ht="24">
      <c r="A12" s="132"/>
      <c r="B12" s="777"/>
      <c r="C12" s="153" t="s">
        <v>146</v>
      </c>
      <c r="D12" s="158">
        <v>0</v>
      </c>
      <c r="E12" s="159">
        <v>0</v>
      </c>
      <c r="F12" s="160">
        <v>0</v>
      </c>
      <c r="G12" s="160">
        <v>0</v>
      </c>
      <c r="H12" s="160">
        <v>0</v>
      </c>
      <c r="I12" s="160">
        <v>0</v>
      </c>
      <c r="J12" s="161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0</v>
      </c>
      <c r="W12" s="157" t="s">
        <v>210</v>
      </c>
      <c r="X12" s="157" t="s">
        <v>210</v>
      </c>
      <c r="Y12" s="157" t="s">
        <v>210</v>
      </c>
      <c r="AC12" s="115"/>
      <c r="AD12" s="115"/>
    </row>
    <row r="13" spans="1:30" ht="24">
      <c r="A13" s="132"/>
      <c r="B13" s="777"/>
      <c r="C13" s="153" t="s">
        <v>147</v>
      </c>
      <c r="D13" s="158">
        <v>55009</v>
      </c>
      <c r="E13" s="159">
        <v>53953</v>
      </c>
      <c r="F13" s="160">
        <v>53953</v>
      </c>
      <c r="G13" s="160">
        <v>0</v>
      </c>
      <c r="H13" s="160">
        <v>0</v>
      </c>
      <c r="I13" s="160">
        <v>774</v>
      </c>
      <c r="J13" s="161">
        <v>282</v>
      </c>
      <c r="K13" s="160">
        <v>0</v>
      </c>
      <c r="L13" s="160">
        <v>0</v>
      </c>
      <c r="M13" s="160">
        <v>0</v>
      </c>
      <c r="N13" s="160">
        <v>282</v>
      </c>
      <c r="O13" s="160">
        <v>3</v>
      </c>
      <c r="P13" s="160">
        <v>0</v>
      </c>
      <c r="Q13" s="160">
        <v>360</v>
      </c>
      <c r="R13" s="160">
        <v>0</v>
      </c>
      <c r="S13" s="160">
        <v>3</v>
      </c>
      <c r="T13" s="160">
        <v>797</v>
      </c>
      <c r="U13" s="160">
        <v>0</v>
      </c>
      <c r="V13" s="160">
        <v>0</v>
      </c>
      <c r="W13" s="157">
        <v>99.487356614372189</v>
      </c>
      <c r="X13" s="157">
        <v>98.080314130415019</v>
      </c>
      <c r="Y13" s="157">
        <v>99.487356614372189</v>
      </c>
      <c r="AC13" s="115"/>
      <c r="AD13" s="115"/>
    </row>
    <row r="14" spans="1:30" ht="24">
      <c r="A14" s="132"/>
      <c r="B14" s="777"/>
      <c r="C14" s="153" t="s">
        <v>148</v>
      </c>
      <c r="D14" s="158">
        <v>38625</v>
      </c>
      <c r="E14" s="159">
        <v>24510</v>
      </c>
      <c r="F14" s="160">
        <v>24510</v>
      </c>
      <c r="G14" s="160">
        <v>0</v>
      </c>
      <c r="H14" s="160">
        <v>0</v>
      </c>
      <c r="I14" s="160">
        <v>8706</v>
      </c>
      <c r="J14" s="161">
        <v>5409</v>
      </c>
      <c r="K14" s="160">
        <v>0</v>
      </c>
      <c r="L14" s="160">
        <v>0</v>
      </c>
      <c r="M14" s="160">
        <v>525</v>
      </c>
      <c r="N14" s="160">
        <v>4884</v>
      </c>
      <c r="O14" s="160">
        <v>70</v>
      </c>
      <c r="P14" s="160">
        <v>0</v>
      </c>
      <c r="Q14" s="160">
        <v>6061</v>
      </c>
      <c r="R14" s="160">
        <v>0</v>
      </c>
      <c r="S14" s="160">
        <v>21</v>
      </c>
      <c r="T14" s="160">
        <v>115</v>
      </c>
      <c r="U14" s="160">
        <v>3</v>
      </c>
      <c r="V14" s="160">
        <v>479</v>
      </c>
      <c r="W14" s="157">
        <v>85.996116504854371</v>
      </c>
      <c r="X14" s="157">
        <v>63.456310679611647</v>
      </c>
      <c r="Y14" s="157">
        <v>85.996116504854371</v>
      </c>
      <c r="AC14" s="115"/>
      <c r="AD14" s="115"/>
    </row>
    <row r="15" spans="1:30" ht="48">
      <c r="A15" s="132"/>
      <c r="B15" s="778"/>
      <c r="C15" s="153" t="s">
        <v>149</v>
      </c>
      <c r="D15" s="158">
        <v>0</v>
      </c>
      <c r="E15" s="159">
        <v>0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0">
        <v>0</v>
      </c>
      <c r="P15" s="160">
        <v>0</v>
      </c>
      <c r="Q15" s="160">
        <v>0</v>
      </c>
      <c r="R15" s="160">
        <v>0</v>
      </c>
      <c r="S15" s="160">
        <v>0</v>
      </c>
      <c r="T15" s="160">
        <v>0</v>
      </c>
      <c r="U15" s="160">
        <v>0</v>
      </c>
      <c r="V15" s="160">
        <v>0</v>
      </c>
      <c r="W15" s="157" t="s">
        <v>210</v>
      </c>
      <c r="X15" s="157" t="s">
        <v>210</v>
      </c>
      <c r="Y15" s="157" t="s">
        <v>210</v>
      </c>
      <c r="AC15" s="115"/>
      <c r="AD15" s="115"/>
    </row>
    <row r="16" spans="1:30" ht="24">
      <c r="A16" s="132">
        <v>2012</v>
      </c>
      <c r="B16" s="779" t="s">
        <v>145</v>
      </c>
      <c r="C16" s="162" t="s">
        <v>14</v>
      </c>
      <c r="D16" s="163">
        <v>89990</v>
      </c>
      <c r="E16" s="163">
        <v>67321</v>
      </c>
      <c r="F16" s="163">
        <v>67321</v>
      </c>
      <c r="G16" s="163">
        <v>0</v>
      </c>
      <c r="H16" s="163">
        <v>0</v>
      </c>
      <c r="I16" s="163">
        <v>8603</v>
      </c>
      <c r="J16" s="163">
        <v>14066</v>
      </c>
      <c r="K16" s="164">
        <v>0</v>
      </c>
      <c r="L16" s="164">
        <v>1922</v>
      </c>
      <c r="M16" s="164">
        <v>726</v>
      </c>
      <c r="N16" s="164">
        <v>11418</v>
      </c>
      <c r="O16" s="164">
        <v>69</v>
      </c>
      <c r="P16" s="164">
        <v>0</v>
      </c>
      <c r="Q16" s="164">
        <v>6032</v>
      </c>
      <c r="R16" s="164">
        <v>0</v>
      </c>
      <c r="S16" s="164">
        <v>28</v>
      </c>
      <c r="T16" s="164">
        <v>1002</v>
      </c>
      <c r="U16" s="164">
        <v>4</v>
      </c>
      <c r="V16" s="164">
        <v>629</v>
      </c>
      <c r="W16" s="165">
        <v>84.369374374930544</v>
      </c>
      <c r="X16" s="165">
        <v>74.809423269252136</v>
      </c>
      <c r="Y16" s="165">
        <v>86.505167240804539</v>
      </c>
    </row>
    <row r="17" spans="1:25" ht="24">
      <c r="A17" s="132"/>
      <c r="B17" s="780"/>
      <c r="C17" s="162" t="s">
        <v>146</v>
      </c>
      <c r="D17" s="166">
        <v>0</v>
      </c>
      <c r="E17" s="167">
        <v>0</v>
      </c>
      <c r="F17" s="168">
        <v>0</v>
      </c>
      <c r="G17" s="168">
        <v>0</v>
      </c>
      <c r="H17" s="168">
        <v>0</v>
      </c>
      <c r="I17" s="168">
        <v>0</v>
      </c>
      <c r="J17" s="167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>
        <v>0</v>
      </c>
      <c r="T17" s="168">
        <v>0</v>
      </c>
      <c r="U17" s="168">
        <v>0</v>
      </c>
      <c r="V17" s="168">
        <v>0</v>
      </c>
      <c r="W17" s="165" t="s">
        <v>210</v>
      </c>
      <c r="X17" s="165" t="s">
        <v>210</v>
      </c>
      <c r="Y17" s="165" t="s">
        <v>210</v>
      </c>
    </row>
    <row r="18" spans="1:25" ht="24">
      <c r="A18" s="132"/>
      <c r="B18" s="780"/>
      <c r="C18" s="162" t="s">
        <v>147</v>
      </c>
      <c r="D18" s="166">
        <v>55873</v>
      </c>
      <c r="E18" s="167">
        <v>50189</v>
      </c>
      <c r="F18" s="168">
        <v>50189</v>
      </c>
      <c r="G18" s="168">
        <v>0</v>
      </c>
      <c r="H18" s="168">
        <v>0</v>
      </c>
      <c r="I18" s="168">
        <v>417</v>
      </c>
      <c r="J18" s="167">
        <v>5267</v>
      </c>
      <c r="K18" s="168">
        <v>0</v>
      </c>
      <c r="L18" s="168">
        <v>189</v>
      </c>
      <c r="M18" s="168">
        <v>0</v>
      </c>
      <c r="N18" s="168">
        <v>5078</v>
      </c>
      <c r="O18" s="168">
        <v>4</v>
      </c>
      <c r="P18" s="168">
        <v>0</v>
      </c>
      <c r="Q18" s="168">
        <v>560</v>
      </c>
      <c r="R18" s="168">
        <v>0</v>
      </c>
      <c r="S18" s="168">
        <v>3</v>
      </c>
      <c r="T18" s="168">
        <v>115</v>
      </c>
      <c r="U18" s="168">
        <v>0</v>
      </c>
      <c r="V18" s="168">
        <v>0</v>
      </c>
      <c r="W18" s="165">
        <v>90.573264367404647</v>
      </c>
      <c r="X18" s="165">
        <v>89.826928928104806</v>
      </c>
      <c r="Y18" s="165">
        <v>90.911531508957808</v>
      </c>
    </row>
    <row r="19" spans="1:25" ht="24">
      <c r="A19" s="132"/>
      <c r="B19" s="780"/>
      <c r="C19" s="162" t="s">
        <v>148</v>
      </c>
      <c r="D19" s="166">
        <v>34117</v>
      </c>
      <c r="E19" s="167">
        <v>17132</v>
      </c>
      <c r="F19" s="168">
        <v>17132</v>
      </c>
      <c r="G19" s="168">
        <v>0</v>
      </c>
      <c r="H19" s="168">
        <v>0</v>
      </c>
      <c r="I19" s="168">
        <v>8186</v>
      </c>
      <c r="J19" s="167">
        <v>8799</v>
      </c>
      <c r="K19" s="168">
        <v>0</v>
      </c>
      <c r="L19" s="168">
        <v>1733</v>
      </c>
      <c r="M19" s="168">
        <v>726</v>
      </c>
      <c r="N19" s="168">
        <v>6340</v>
      </c>
      <c r="O19" s="168">
        <v>65</v>
      </c>
      <c r="P19" s="168">
        <v>0</v>
      </c>
      <c r="Q19" s="168">
        <v>5472</v>
      </c>
      <c r="R19" s="168">
        <v>0</v>
      </c>
      <c r="S19" s="168">
        <v>25</v>
      </c>
      <c r="T19" s="168">
        <v>887</v>
      </c>
      <c r="U19" s="168">
        <v>4</v>
      </c>
      <c r="V19" s="168">
        <v>629</v>
      </c>
      <c r="W19" s="165">
        <v>74.20933845297067</v>
      </c>
      <c r="X19" s="165">
        <v>50.215435120321253</v>
      </c>
      <c r="Y19" s="165">
        <v>79.28891754843626</v>
      </c>
    </row>
    <row r="20" spans="1:25" ht="48">
      <c r="A20" s="132"/>
      <c r="B20" s="781"/>
      <c r="C20" s="162" t="s">
        <v>149</v>
      </c>
      <c r="D20" s="166">
        <v>0</v>
      </c>
      <c r="E20" s="167">
        <v>0</v>
      </c>
      <c r="F20" s="168">
        <v>0</v>
      </c>
      <c r="G20" s="168">
        <v>0</v>
      </c>
      <c r="H20" s="168">
        <v>0</v>
      </c>
      <c r="I20" s="168">
        <v>0</v>
      </c>
      <c r="J20" s="167">
        <v>0</v>
      </c>
      <c r="K20" s="168">
        <v>0</v>
      </c>
      <c r="L20" s="168">
        <v>0</v>
      </c>
      <c r="M20" s="168">
        <v>0</v>
      </c>
      <c r="N20" s="168">
        <v>0</v>
      </c>
      <c r="O20" s="168">
        <v>0</v>
      </c>
      <c r="P20" s="168">
        <v>0</v>
      </c>
      <c r="Q20" s="168">
        <v>0</v>
      </c>
      <c r="R20" s="168">
        <v>0</v>
      </c>
      <c r="S20" s="168">
        <v>0</v>
      </c>
      <c r="T20" s="168">
        <v>0</v>
      </c>
      <c r="U20" s="168">
        <v>0</v>
      </c>
      <c r="V20" s="168">
        <v>0</v>
      </c>
      <c r="W20" s="165" t="s">
        <v>210</v>
      </c>
      <c r="X20" s="165" t="s">
        <v>210</v>
      </c>
      <c r="Y20" s="165" t="s">
        <v>210</v>
      </c>
    </row>
    <row r="21" spans="1:25" ht="24">
      <c r="A21" s="132">
        <v>2011</v>
      </c>
      <c r="B21" s="782" t="s">
        <v>145</v>
      </c>
      <c r="C21" s="169" t="s">
        <v>14</v>
      </c>
      <c r="D21" s="170">
        <v>89739</v>
      </c>
      <c r="E21" s="171">
        <v>59353</v>
      </c>
      <c r="F21" s="172">
        <v>59353</v>
      </c>
      <c r="G21" s="172">
        <v>0</v>
      </c>
      <c r="H21" s="172">
        <v>0</v>
      </c>
      <c r="I21" s="172">
        <v>11016</v>
      </c>
      <c r="J21" s="172">
        <v>19370</v>
      </c>
      <c r="K21" s="172">
        <v>0</v>
      </c>
      <c r="L21" s="172">
        <v>910</v>
      </c>
      <c r="M21" s="172">
        <v>1567</v>
      </c>
      <c r="N21" s="172">
        <v>16893</v>
      </c>
      <c r="O21" s="172">
        <v>83</v>
      </c>
      <c r="P21" s="172">
        <v>0</v>
      </c>
      <c r="Q21" s="172">
        <v>7982</v>
      </c>
      <c r="R21" s="172">
        <v>0</v>
      </c>
      <c r="S21" s="172">
        <v>40</v>
      </c>
      <c r="T21" s="172">
        <v>1387</v>
      </c>
      <c r="U21" s="172">
        <v>4</v>
      </c>
      <c r="V21" s="172">
        <v>629</v>
      </c>
      <c r="W21" s="173">
        <v>78.41518180501231</v>
      </c>
      <c r="X21" s="173">
        <v>66.139582567222718</v>
      </c>
      <c r="Y21" s="173">
        <v>79.42923366652181</v>
      </c>
    </row>
    <row r="22" spans="1:25" ht="24">
      <c r="A22" s="132"/>
      <c r="B22" s="783"/>
      <c r="C22" s="169" t="s">
        <v>146</v>
      </c>
      <c r="D22" s="174">
        <v>0</v>
      </c>
      <c r="E22" s="171">
        <v>0</v>
      </c>
      <c r="F22" s="175">
        <v>0</v>
      </c>
      <c r="G22" s="175">
        <v>0</v>
      </c>
      <c r="H22" s="175">
        <v>0</v>
      </c>
      <c r="I22" s="175">
        <v>0</v>
      </c>
      <c r="J22" s="172">
        <v>0</v>
      </c>
      <c r="K22" s="175">
        <v>0</v>
      </c>
      <c r="L22" s="175">
        <v>0</v>
      </c>
      <c r="M22" s="175">
        <v>0</v>
      </c>
      <c r="N22" s="175">
        <v>0</v>
      </c>
      <c r="O22" s="175">
        <v>0</v>
      </c>
      <c r="P22" s="175">
        <v>0</v>
      </c>
      <c r="Q22" s="175">
        <v>0</v>
      </c>
      <c r="R22" s="175">
        <v>0</v>
      </c>
      <c r="S22" s="175">
        <v>0</v>
      </c>
      <c r="T22" s="175">
        <v>0</v>
      </c>
      <c r="U22" s="175">
        <v>0</v>
      </c>
      <c r="V22" s="175">
        <v>0</v>
      </c>
      <c r="W22" s="173" t="s">
        <v>211</v>
      </c>
      <c r="X22" s="173" t="s">
        <v>211</v>
      </c>
      <c r="Y22" s="173" t="s">
        <v>211</v>
      </c>
    </row>
    <row r="23" spans="1:25" ht="24">
      <c r="A23" s="132"/>
      <c r="B23" s="783"/>
      <c r="C23" s="169" t="s">
        <v>147</v>
      </c>
      <c r="D23" s="174">
        <v>60456</v>
      </c>
      <c r="E23" s="171">
        <v>52765</v>
      </c>
      <c r="F23" s="175">
        <v>52765</v>
      </c>
      <c r="G23" s="175">
        <v>0</v>
      </c>
      <c r="H23" s="175">
        <v>0</v>
      </c>
      <c r="I23" s="175">
        <v>435</v>
      </c>
      <c r="J23" s="172">
        <v>7256</v>
      </c>
      <c r="K23" s="175">
        <v>0</v>
      </c>
      <c r="L23" s="175">
        <v>0</v>
      </c>
      <c r="M23" s="175">
        <v>0</v>
      </c>
      <c r="N23" s="175">
        <v>7256</v>
      </c>
      <c r="O23" s="175">
        <v>7</v>
      </c>
      <c r="P23" s="175">
        <v>0</v>
      </c>
      <c r="Q23" s="175">
        <v>534</v>
      </c>
      <c r="R23" s="175">
        <v>0</v>
      </c>
      <c r="S23" s="175">
        <v>5</v>
      </c>
      <c r="T23" s="175">
        <v>195</v>
      </c>
      <c r="U23" s="175">
        <v>0</v>
      </c>
      <c r="V23" s="175">
        <v>0</v>
      </c>
      <c r="W23" s="173">
        <v>87.997882757708084</v>
      </c>
      <c r="X23" s="173">
        <v>87.278351197565172</v>
      </c>
      <c r="Y23" s="173">
        <v>87.997882757708084</v>
      </c>
    </row>
    <row r="24" spans="1:25" ht="24">
      <c r="A24" s="132"/>
      <c r="B24" s="783"/>
      <c r="C24" s="169" t="s">
        <v>148</v>
      </c>
      <c r="D24" s="174">
        <v>29283</v>
      </c>
      <c r="E24" s="171">
        <v>6588</v>
      </c>
      <c r="F24" s="175">
        <v>6588</v>
      </c>
      <c r="G24" s="175">
        <v>0</v>
      </c>
      <c r="H24" s="175">
        <v>0</v>
      </c>
      <c r="I24" s="175">
        <v>10581</v>
      </c>
      <c r="J24" s="172">
        <v>12114</v>
      </c>
      <c r="K24" s="175">
        <v>0</v>
      </c>
      <c r="L24" s="175">
        <v>910</v>
      </c>
      <c r="M24" s="175">
        <v>1567</v>
      </c>
      <c r="N24" s="175">
        <v>9637</v>
      </c>
      <c r="O24" s="175">
        <v>76</v>
      </c>
      <c r="P24" s="175">
        <v>0</v>
      </c>
      <c r="Q24" s="175">
        <v>7448</v>
      </c>
      <c r="R24" s="175">
        <v>0</v>
      </c>
      <c r="S24" s="175">
        <v>35</v>
      </c>
      <c r="T24" s="175">
        <v>1192</v>
      </c>
      <c r="U24" s="175">
        <v>4</v>
      </c>
      <c r="V24" s="175">
        <v>629</v>
      </c>
      <c r="W24" s="173">
        <v>58.631287777891608</v>
      </c>
      <c r="X24" s="173">
        <v>22.497694908308574</v>
      </c>
      <c r="Y24" s="173">
        <v>61.738892872997987</v>
      </c>
    </row>
    <row r="25" spans="1:25" ht="48">
      <c r="A25" s="132"/>
      <c r="B25" s="784"/>
      <c r="C25" s="169" t="s">
        <v>149</v>
      </c>
      <c r="D25" s="174">
        <v>0</v>
      </c>
      <c r="E25" s="171">
        <v>0</v>
      </c>
      <c r="F25" s="175">
        <v>0</v>
      </c>
      <c r="G25" s="175">
        <v>0</v>
      </c>
      <c r="H25" s="175">
        <v>0</v>
      </c>
      <c r="I25" s="175">
        <v>0</v>
      </c>
      <c r="J25" s="172">
        <v>0</v>
      </c>
      <c r="K25" s="175">
        <v>0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5">
        <v>0</v>
      </c>
      <c r="R25" s="175">
        <v>0</v>
      </c>
      <c r="S25" s="175">
        <v>0</v>
      </c>
      <c r="T25" s="175">
        <v>0</v>
      </c>
      <c r="U25" s="175">
        <v>0</v>
      </c>
      <c r="V25" s="175">
        <v>0</v>
      </c>
      <c r="W25" s="173" t="s">
        <v>211</v>
      </c>
      <c r="X25" s="173" t="s">
        <v>211</v>
      </c>
      <c r="Y25" s="173" t="s">
        <v>211</v>
      </c>
    </row>
    <row r="26" spans="1:25" ht="24">
      <c r="A26" s="132">
        <v>2010</v>
      </c>
      <c r="B26" s="769" t="s">
        <v>145</v>
      </c>
      <c r="C26" s="176" t="s">
        <v>14</v>
      </c>
      <c r="D26" s="177">
        <v>89603</v>
      </c>
      <c r="E26" s="178">
        <v>55252</v>
      </c>
      <c r="F26" s="178">
        <v>55252</v>
      </c>
      <c r="G26" s="178">
        <v>0</v>
      </c>
      <c r="H26" s="178">
        <v>0</v>
      </c>
      <c r="I26" s="178">
        <v>12555</v>
      </c>
      <c r="J26" s="178">
        <v>21796</v>
      </c>
      <c r="K26" s="178">
        <v>0</v>
      </c>
      <c r="L26" s="178">
        <v>3106</v>
      </c>
      <c r="M26" s="178">
        <v>2311</v>
      </c>
      <c r="N26" s="178">
        <v>16379</v>
      </c>
      <c r="O26" s="178">
        <v>98</v>
      </c>
      <c r="P26" s="178">
        <v>0</v>
      </c>
      <c r="Q26" s="178">
        <v>8626</v>
      </c>
      <c r="R26" s="178">
        <v>0</v>
      </c>
      <c r="S26" s="178">
        <v>49</v>
      </c>
      <c r="T26" s="178">
        <v>1587</v>
      </c>
      <c r="U26" s="178">
        <v>6</v>
      </c>
      <c r="V26" s="178">
        <v>1591</v>
      </c>
      <c r="W26" s="179">
        <v>75.674921598607199</v>
      </c>
      <c r="X26" s="180">
        <v>61.663113958238</v>
      </c>
      <c r="Y26" s="132"/>
    </row>
    <row r="27" spans="1:25" ht="24">
      <c r="A27" s="132"/>
      <c r="B27" s="770"/>
      <c r="C27" s="176" t="s">
        <v>146</v>
      </c>
      <c r="D27" s="181">
        <v>0</v>
      </c>
      <c r="E27" s="178">
        <v>0</v>
      </c>
      <c r="F27" s="182">
        <v>0</v>
      </c>
      <c r="G27" s="182">
        <v>0</v>
      </c>
      <c r="H27" s="182">
        <v>0</v>
      </c>
      <c r="I27" s="182">
        <v>0</v>
      </c>
      <c r="J27" s="183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0</v>
      </c>
      <c r="V27" s="182">
        <v>0</v>
      </c>
      <c r="W27" s="179" t="e">
        <v>#DIV/0!</v>
      </c>
      <c r="X27" s="180" t="e">
        <v>#DIV/0!</v>
      </c>
      <c r="Y27" s="132"/>
    </row>
    <row r="28" spans="1:25" ht="24">
      <c r="A28" s="132"/>
      <c r="B28" s="770"/>
      <c r="C28" s="176" t="s">
        <v>147</v>
      </c>
      <c r="D28" s="181">
        <v>55123</v>
      </c>
      <c r="E28" s="178">
        <v>46367</v>
      </c>
      <c r="F28" s="182">
        <v>46367</v>
      </c>
      <c r="G28" s="182">
        <v>0</v>
      </c>
      <c r="H28" s="182">
        <v>0</v>
      </c>
      <c r="I28" s="182">
        <v>435</v>
      </c>
      <c r="J28" s="183">
        <v>8321</v>
      </c>
      <c r="K28" s="182">
        <v>0</v>
      </c>
      <c r="L28" s="182">
        <v>321</v>
      </c>
      <c r="M28" s="182">
        <v>744</v>
      </c>
      <c r="N28" s="182">
        <v>7256</v>
      </c>
      <c r="O28" s="182">
        <v>5</v>
      </c>
      <c r="P28" s="182">
        <v>0</v>
      </c>
      <c r="Q28" s="182">
        <v>534</v>
      </c>
      <c r="R28" s="182">
        <v>0</v>
      </c>
      <c r="S28" s="182">
        <v>5</v>
      </c>
      <c r="T28" s="182">
        <v>195</v>
      </c>
      <c r="U28" s="182">
        <v>2</v>
      </c>
      <c r="V28" s="182">
        <v>962</v>
      </c>
      <c r="W28" s="179">
        <v>84.904667743047369</v>
      </c>
      <c r="X28" s="180">
        <v>84.115523465703973</v>
      </c>
      <c r="Y28" s="132"/>
    </row>
    <row r="29" spans="1:25" ht="24">
      <c r="A29" s="132"/>
      <c r="B29" s="770"/>
      <c r="C29" s="176" t="s">
        <v>148</v>
      </c>
      <c r="D29" s="181">
        <v>34480</v>
      </c>
      <c r="E29" s="178">
        <v>8885</v>
      </c>
      <c r="F29" s="182">
        <v>8885</v>
      </c>
      <c r="G29" s="182">
        <v>0</v>
      </c>
      <c r="H29" s="182">
        <v>0</v>
      </c>
      <c r="I29" s="182">
        <v>12120</v>
      </c>
      <c r="J29" s="183">
        <v>13475</v>
      </c>
      <c r="K29" s="182">
        <v>0</v>
      </c>
      <c r="L29" s="182">
        <v>2785</v>
      </c>
      <c r="M29" s="182">
        <v>1567</v>
      </c>
      <c r="N29" s="182">
        <v>9123</v>
      </c>
      <c r="O29" s="182">
        <v>93</v>
      </c>
      <c r="P29" s="182">
        <v>0</v>
      </c>
      <c r="Q29" s="182">
        <v>8092</v>
      </c>
      <c r="R29" s="182">
        <v>0</v>
      </c>
      <c r="S29" s="182">
        <v>44</v>
      </c>
      <c r="T29" s="182">
        <v>1392</v>
      </c>
      <c r="U29" s="182">
        <v>4</v>
      </c>
      <c r="V29" s="182">
        <v>629</v>
      </c>
      <c r="W29" s="179">
        <v>60.919373549883993</v>
      </c>
      <c r="X29" s="180">
        <v>25.768561484918795</v>
      </c>
      <c r="Y29" s="132"/>
    </row>
    <row r="30" spans="1:25" ht="48">
      <c r="A30" s="132"/>
      <c r="B30" s="771"/>
      <c r="C30" s="176" t="s">
        <v>149</v>
      </c>
      <c r="D30" s="181">
        <v>0</v>
      </c>
      <c r="E30" s="178">
        <v>0</v>
      </c>
      <c r="F30" s="182">
        <v>0</v>
      </c>
      <c r="G30" s="182">
        <v>0</v>
      </c>
      <c r="H30" s="182">
        <v>0</v>
      </c>
      <c r="I30" s="182">
        <v>0</v>
      </c>
      <c r="J30" s="183">
        <v>0</v>
      </c>
      <c r="K30" s="182">
        <v>0</v>
      </c>
      <c r="L30" s="182">
        <v>0</v>
      </c>
      <c r="M30" s="182">
        <v>0</v>
      </c>
      <c r="N30" s="182">
        <v>0</v>
      </c>
      <c r="O30" s="182">
        <v>0</v>
      </c>
      <c r="P30" s="182">
        <v>0</v>
      </c>
      <c r="Q30" s="182">
        <v>0</v>
      </c>
      <c r="R30" s="182">
        <v>0</v>
      </c>
      <c r="S30" s="182">
        <v>0</v>
      </c>
      <c r="T30" s="182">
        <v>0</v>
      </c>
      <c r="U30" s="182">
        <v>0</v>
      </c>
      <c r="V30" s="182">
        <v>0</v>
      </c>
      <c r="W30" s="179" t="e">
        <v>#DIV/0!</v>
      </c>
      <c r="X30" s="180" t="e">
        <v>#DIV/0!</v>
      </c>
      <c r="Y30" s="132"/>
    </row>
    <row r="31" spans="1:25" ht="24">
      <c r="A31" s="132">
        <v>2009</v>
      </c>
      <c r="B31" s="769" t="s">
        <v>145</v>
      </c>
      <c r="C31" s="176" t="s">
        <v>14</v>
      </c>
      <c r="D31" s="178">
        <v>88865</v>
      </c>
      <c r="E31" s="178">
        <v>52459</v>
      </c>
      <c r="F31" s="178">
        <v>52459</v>
      </c>
      <c r="G31" s="178">
        <v>0</v>
      </c>
      <c r="H31" s="178">
        <v>0</v>
      </c>
      <c r="I31" s="178">
        <v>12874</v>
      </c>
      <c r="J31" s="178">
        <v>23532</v>
      </c>
      <c r="K31" s="178">
        <v>0</v>
      </c>
      <c r="L31" s="178">
        <v>9391</v>
      </c>
      <c r="M31" s="178">
        <v>2797</v>
      </c>
      <c r="N31" s="178">
        <v>11344</v>
      </c>
      <c r="O31" s="178">
        <v>99</v>
      </c>
      <c r="P31" s="178">
        <v>0</v>
      </c>
      <c r="Q31" s="178">
        <v>7102</v>
      </c>
      <c r="R31" s="178">
        <v>0</v>
      </c>
      <c r="S31" s="178">
        <v>55</v>
      </c>
      <c r="T31" s="178">
        <v>2724</v>
      </c>
      <c r="U31" s="178">
        <v>6</v>
      </c>
      <c r="V31" s="178">
        <v>1591</v>
      </c>
      <c r="W31" s="179">
        <v>73.519383334271083</v>
      </c>
      <c r="X31" s="179">
        <v>59.032239914477017</v>
      </c>
      <c r="Y31" s="132"/>
    </row>
    <row r="32" spans="1:25" ht="24">
      <c r="A32" s="132"/>
      <c r="B32" s="770"/>
      <c r="C32" s="176" t="s">
        <v>146</v>
      </c>
      <c r="D32" s="182">
        <v>0</v>
      </c>
      <c r="E32" s="178">
        <v>0</v>
      </c>
      <c r="F32" s="182">
        <v>0</v>
      </c>
      <c r="G32" s="182">
        <v>0</v>
      </c>
      <c r="H32" s="182">
        <v>0</v>
      </c>
      <c r="I32" s="184">
        <v>0</v>
      </c>
      <c r="J32" s="178">
        <v>0</v>
      </c>
      <c r="K32" s="182">
        <v>0</v>
      </c>
      <c r="L32" s="182">
        <v>0</v>
      </c>
      <c r="M32" s="182">
        <v>0</v>
      </c>
      <c r="N32" s="182">
        <v>0</v>
      </c>
      <c r="O32" s="182">
        <v>0</v>
      </c>
      <c r="P32" s="182">
        <v>0</v>
      </c>
      <c r="Q32" s="184">
        <v>0</v>
      </c>
      <c r="R32" s="182">
        <v>0</v>
      </c>
      <c r="S32" s="182">
        <v>0</v>
      </c>
      <c r="T32" s="182">
        <v>0</v>
      </c>
      <c r="U32" s="182">
        <v>0</v>
      </c>
      <c r="V32" s="182">
        <v>0</v>
      </c>
      <c r="W32" s="179" t="e">
        <v>#DIV/0!</v>
      </c>
      <c r="X32" s="179" t="e">
        <v>#DIV/0!</v>
      </c>
      <c r="Y32" s="132"/>
    </row>
    <row r="33" spans="1:25" ht="24">
      <c r="A33" s="132"/>
      <c r="B33" s="770"/>
      <c r="C33" s="176" t="s">
        <v>147</v>
      </c>
      <c r="D33" s="182">
        <v>53464</v>
      </c>
      <c r="E33" s="178">
        <v>45652</v>
      </c>
      <c r="F33" s="182">
        <v>45652</v>
      </c>
      <c r="G33" s="182">
        <v>0</v>
      </c>
      <c r="H33" s="182">
        <v>0</v>
      </c>
      <c r="I33" s="184">
        <v>644</v>
      </c>
      <c r="J33" s="178">
        <v>7168</v>
      </c>
      <c r="K33" s="182">
        <v>0</v>
      </c>
      <c r="L33" s="182">
        <v>6293</v>
      </c>
      <c r="M33" s="182">
        <v>875</v>
      </c>
      <c r="N33" s="182">
        <v>0</v>
      </c>
      <c r="O33" s="182">
        <v>5</v>
      </c>
      <c r="P33" s="182">
        <v>0</v>
      </c>
      <c r="Q33" s="184">
        <v>269</v>
      </c>
      <c r="R33" s="182">
        <v>0</v>
      </c>
      <c r="S33" s="182">
        <v>5</v>
      </c>
      <c r="T33" s="182">
        <v>195</v>
      </c>
      <c r="U33" s="182">
        <v>2</v>
      </c>
      <c r="V33" s="182">
        <v>962</v>
      </c>
      <c r="W33" s="179">
        <v>86.592847523567258</v>
      </c>
      <c r="X33" s="179">
        <v>85.388298668262749</v>
      </c>
      <c r="Y33" s="132"/>
    </row>
    <row r="34" spans="1:25" ht="24">
      <c r="A34" s="132"/>
      <c r="B34" s="770"/>
      <c r="C34" s="176" t="s">
        <v>148</v>
      </c>
      <c r="D34" s="182">
        <v>35401</v>
      </c>
      <c r="E34" s="178">
        <v>6807</v>
      </c>
      <c r="F34" s="182">
        <v>6807</v>
      </c>
      <c r="G34" s="182">
        <v>0</v>
      </c>
      <c r="H34" s="182">
        <v>0</v>
      </c>
      <c r="I34" s="184">
        <v>12230</v>
      </c>
      <c r="J34" s="178">
        <v>16364</v>
      </c>
      <c r="K34" s="182">
        <v>0</v>
      </c>
      <c r="L34" s="182">
        <v>3098</v>
      </c>
      <c r="M34" s="182">
        <v>1922</v>
      </c>
      <c r="N34" s="182">
        <v>11344</v>
      </c>
      <c r="O34" s="182">
        <v>94</v>
      </c>
      <c r="P34" s="182">
        <v>0</v>
      </c>
      <c r="Q34" s="184">
        <v>6833</v>
      </c>
      <c r="R34" s="182">
        <v>0</v>
      </c>
      <c r="S34" s="182">
        <v>50</v>
      </c>
      <c r="T34" s="182">
        <v>2529</v>
      </c>
      <c r="U34" s="182">
        <v>4</v>
      </c>
      <c r="V34" s="182">
        <v>629</v>
      </c>
      <c r="W34" s="179">
        <v>53.775317081438381</v>
      </c>
      <c r="X34" s="179">
        <v>19.228270387842151</v>
      </c>
      <c r="Y34" s="132"/>
    </row>
    <row r="35" spans="1:25" ht="48">
      <c r="A35" s="132"/>
      <c r="B35" s="771"/>
      <c r="C35" s="176" t="s">
        <v>149</v>
      </c>
      <c r="D35" s="182">
        <v>0</v>
      </c>
      <c r="E35" s="178">
        <v>0</v>
      </c>
      <c r="F35" s="182">
        <v>0</v>
      </c>
      <c r="G35" s="182">
        <v>0</v>
      </c>
      <c r="H35" s="182">
        <v>0</v>
      </c>
      <c r="I35" s="184">
        <v>0</v>
      </c>
      <c r="J35" s="178">
        <v>0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4">
        <v>0</v>
      </c>
      <c r="R35" s="182">
        <v>0</v>
      </c>
      <c r="S35" s="182">
        <v>0</v>
      </c>
      <c r="T35" s="182">
        <v>0</v>
      </c>
      <c r="U35" s="182">
        <v>0</v>
      </c>
      <c r="V35" s="182">
        <v>0</v>
      </c>
      <c r="W35" s="179" t="e">
        <v>#DIV/0!</v>
      </c>
      <c r="X35" s="179" t="e">
        <v>#DIV/0!</v>
      </c>
      <c r="Y35" s="132"/>
    </row>
    <row r="36" spans="1:25" ht="24">
      <c r="A36" s="132">
        <v>2008</v>
      </c>
      <c r="B36" s="769" t="s">
        <v>145</v>
      </c>
      <c r="C36" s="176" t="s">
        <v>14</v>
      </c>
      <c r="D36" s="185">
        <v>89231</v>
      </c>
      <c r="E36" s="185">
        <v>52536</v>
      </c>
      <c r="F36" s="185">
        <v>52536</v>
      </c>
      <c r="G36" s="185">
        <v>0</v>
      </c>
      <c r="H36" s="185">
        <v>0</v>
      </c>
      <c r="I36" s="185">
        <v>15764</v>
      </c>
      <c r="J36" s="186">
        <v>20931</v>
      </c>
      <c r="K36" s="185">
        <v>0</v>
      </c>
      <c r="L36" s="185">
        <v>2639</v>
      </c>
      <c r="M36" s="185">
        <v>2311</v>
      </c>
      <c r="N36" s="185">
        <v>15981</v>
      </c>
      <c r="O36" s="185">
        <v>102</v>
      </c>
      <c r="P36" s="185">
        <v>0</v>
      </c>
      <c r="Q36" s="185">
        <v>3332</v>
      </c>
      <c r="R36" s="185">
        <v>0</v>
      </c>
      <c r="S36" s="185">
        <v>59</v>
      </c>
      <c r="T36" s="185">
        <v>2724</v>
      </c>
      <c r="U36" s="185">
        <v>6</v>
      </c>
      <c r="V36" s="185">
        <v>1591</v>
      </c>
      <c r="W36" s="179">
        <v>76.542905492485787</v>
      </c>
      <c r="X36" s="179">
        <v>58.876399457587617</v>
      </c>
      <c r="Y36" s="132"/>
    </row>
    <row r="37" spans="1:25" ht="24">
      <c r="A37" s="132"/>
      <c r="B37" s="770"/>
      <c r="C37" s="176" t="s">
        <v>146</v>
      </c>
      <c r="D37" s="182">
        <v>0</v>
      </c>
      <c r="E37" s="185">
        <v>0</v>
      </c>
      <c r="F37" s="182">
        <v>0</v>
      </c>
      <c r="G37" s="182">
        <v>0</v>
      </c>
      <c r="H37" s="182">
        <v>0</v>
      </c>
      <c r="I37" s="184">
        <v>0</v>
      </c>
      <c r="J37" s="186">
        <v>0</v>
      </c>
      <c r="K37" s="182">
        <v>0</v>
      </c>
      <c r="L37" s="182">
        <v>0</v>
      </c>
      <c r="M37" s="182">
        <v>0</v>
      </c>
      <c r="N37" s="182">
        <v>0</v>
      </c>
      <c r="O37" s="182">
        <v>0</v>
      </c>
      <c r="P37" s="182">
        <v>0</v>
      </c>
      <c r="Q37" s="184">
        <v>0</v>
      </c>
      <c r="R37" s="182">
        <v>0</v>
      </c>
      <c r="S37" s="182">
        <v>0</v>
      </c>
      <c r="T37" s="182">
        <v>0</v>
      </c>
      <c r="U37" s="182">
        <v>0</v>
      </c>
      <c r="V37" s="182">
        <v>0</v>
      </c>
      <c r="W37" s="179" t="e">
        <v>#DIV/0!</v>
      </c>
      <c r="X37" s="179" t="e">
        <v>#DIV/0!</v>
      </c>
      <c r="Y37" s="132"/>
    </row>
    <row r="38" spans="1:25" ht="24">
      <c r="A38" s="132"/>
      <c r="B38" s="770"/>
      <c r="C38" s="176" t="s">
        <v>147</v>
      </c>
      <c r="D38" s="182">
        <v>53504</v>
      </c>
      <c r="E38" s="185">
        <v>47150</v>
      </c>
      <c r="F38" s="182">
        <v>47150</v>
      </c>
      <c r="G38" s="182">
        <v>0</v>
      </c>
      <c r="H38" s="182">
        <v>0</v>
      </c>
      <c r="I38" s="184">
        <v>776</v>
      </c>
      <c r="J38" s="186">
        <v>1060</v>
      </c>
      <c r="K38" s="182">
        <v>0</v>
      </c>
      <c r="L38" s="182">
        <v>316</v>
      </c>
      <c r="M38" s="182">
        <v>744</v>
      </c>
      <c r="N38" s="182">
        <v>0</v>
      </c>
      <c r="O38" s="182">
        <v>7</v>
      </c>
      <c r="P38" s="182">
        <v>0</v>
      </c>
      <c r="Q38" s="184">
        <v>210</v>
      </c>
      <c r="R38" s="182">
        <v>0</v>
      </c>
      <c r="S38" s="182">
        <v>5</v>
      </c>
      <c r="T38" s="182">
        <v>195</v>
      </c>
      <c r="U38" s="182">
        <v>2</v>
      </c>
      <c r="V38" s="182">
        <v>962</v>
      </c>
      <c r="W38" s="179">
        <v>89.574611244019138</v>
      </c>
      <c r="X38" s="179">
        <v>88.124252392344488</v>
      </c>
      <c r="Y38" s="132"/>
    </row>
    <row r="39" spans="1:25" ht="24">
      <c r="A39" s="132"/>
      <c r="B39" s="770"/>
      <c r="C39" s="176" t="s">
        <v>148</v>
      </c>
      <c r="D39" s="182">
        <v>35727</v>
      </c>
      <c r="E39" s="185">
        <v>5386</v>
      </c>
      <c r="F39" s="182">
        <v>5386</v>
      </c>
      <c r="G39" s="182">
        <v>0</v>
      </c>
      <c r="H39" s="182">
        <v>0</v>
      </c>
      <c r="I39" s="184">
        <v>14988</v>
      </c>
      <c r="J39" s="186">
        <v>19871</v>
      </c>
      <c r="K39" s="182">
        <v>0</v>
      </c>
      <c r="L39" s="182">
        <v>2323</v>
      </c>
      <c r="M39" s="182">
        <v>1567</v>
      </c>
      <c r="N39" s="182">
        <v>15981</v>
      </c>
      <c r="O39" s="182">
        <v>95</v>
      </c>
      <c r="P39" s="182">
        <v>0</v>
      </c>
      <c r="Q39" s="184">
        <v>3122</v>
      </c>
      <c r="R39" s="182">
        <v>0</v>
      </c>
      <c r="S39" s="182">
        <v>54</v>
      </c>
      <c r="T39" s="182">
        <v>2529</v>
      </c>
      <c r="U39" s="182">
        <v>4</v>
      </c>
      <c r="V39" s="182">
        <v>629</v>
      </c>
      <c r="W39" s="179">
        <v>57.026898424160997</v>
      </c>
      <c r="X39" s="179">
        <v>15.075433145800096</v>
      </c>
      <c r="Y39" s="132"/>
    </row>
    <row r="40" spans="1:25" ht="48">
      <c r="A40" s="132"/>
      <c r="B40" s="771"/>
      <c r="C40" s="176" t="s">
        <v>149</v>
      </c>
      <c r="D40" s="182">
        <v>0</v>
      </c>
      <c r="E40" s="185">
        <v>0</v>
      </c>
      <c r="F40" s="182">
        <v>0</v>
      </c>
      <c r="G40" s="182">
        <v>0</v>
      </c>
      <c r="H40" s="182">
        <v>0</v>
      </c>
      <c r="I40" s="184">
        <v>0</v>
      </c>
      <c r="J40" s="186">
        <v>0</v>
      </c>
      <c r="K40" s="182">
        <v>0</v>
      </c>
      <c r="L40" s="182">
        <v>0</v>
      </c>
      <c r="M40" s="182">
        <v>0</v>
      </c>
      <c r="N40" s="182">
        <v>0</v>
      </c>
      <c r="O40" s="182">
        <v>0</v>
      </c>
      <c r="P40" s="182">
        <v>0</v>
      </c>
      <c r="Q40" s="184">
        <v>0</v>
      </c>
      <c r="R40" s="182">
        <v>0</v>
      </c>
      <c r="S40" s="182">
        <v>0</v>
      </c>
      <c r="T40" s="182">
        <v>0</v>
      </c>
      <c r="U40" s="182">
        <v>0</v>
      </c>
      <c r="V40" s="182">
        <v>0</v>
      </c>
      <c r="W40" s="179" t="e">
        <v>#DIV/0!</v>
      </c>
      <c r="X40" s="179" t="e">
        <v>#DIV/0!</v>
      </c>
      <c r="Y40" s="132"/>
    </row>
    <row r="41" spans="1:25" ht="24">
      <c r="A41" s="132">
        <v>2007</v>
      </c>
      <c r="B41" s="187" t="s">
        <v>212</v>
      </c>
      <c r="C41" s="188" t="s">
        <v>14</v>
      </c>
      <c r="D41" s="189">
        <v>89539</v>
      </c>
      <c r="E41" s="189">
        <v>49594</v>
      </c>
      <c r="F41" s="132"/>
      <c r="G41" s="132"/>
      <c r="H41" s="132"/>
      <c r="I41" s="132"/>
      <c r="J41" s="189">
        <v>31440</v>
      </c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90">
        <v>64.886809099945282</v>
      </c>
      <c r="X41" s="190">
        <v>55.38815488223009</v>
      </c>
      <c r="Y41" s="132"/>
    </row>
    <row r="42" spans="1:25" ht="24">
      <c r="A42" s="132"/>
      <c r="B42" s="191"/>
      <c r="C42" s="188" t="s">
        <v>146</v>
      </c>
      <c r="D42" s="192" t="s">
        <v>213</v>
      </c>
      <c r="E42" s="193" t="s">
        <v>213</v>
      </c>
      <c r="F42" s="132"/>
      <c r="G42" s="132"/>
      <c r="H42" s="132"/>
      <c r="I42" s="132"/>
      <c r="J42" s="193" t="s">
        <v>213</v>
      </c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90" t="s">
        <v>213</v>
      </c>
      <c r="X42" s="190" t="s">
        <v>213</v>
      </c>
      <c r="Y42" s="132"/>
    </row>
    <row r="43" spans="1:25" ht="24">
      <c r="A43" s="132"/>
      <c r="B43" s="191"/>
      <c r="C43" s="188" t="s">
        <v>147</v>
      </c>
      <c r="D43" s="192">
        <v>53138</v>
      </c>
      <c r="E43" s="193">
        <v>44831</v>
      </c>
      <c r="F43" s="132"/>
      <c r="G43" s="132"/>
      <c r="H43" s="132"/>
      <c r="I43" s="132"/>
      <c r="J43" s="193">
        <v>2269</v>
      </c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90">
        <v>84.367119575445074</v>
      </c>
      <c r="X43" s="190">
        <v>84.367119575445074</v>
      </c>
      <c r="Y43" s="132"/>
    </row>
    <row r="44" spans="1:25" ht="24">
      <c r="A44" s="132"/>
      <c r="B44" s="191"/>
      <c r="C44" s="188" t="s">
        <v>148</v>
      </c>
      <c r="D44" s="192">
        <v>36401</v>
      </c>
      <c r="E44" s="193">
        <v>4763</v>
      </c>
      <c r="F44" s="132"/>
      <c r="G44" s="132"/>
      <c r="H44" s="132"/>
      <c r="I44" s="132"/>
      <c r="J44" s="193">
        <v>29171</v>
      </c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90">
        <v>36.449548089338208</v>
      </c>
      <c r="X44" s="190">
        <v>13.084805362490041</v>
      </c>
      <c r="Y44" s="132"/>
    </row>
    <row r="45" spans="1:25" ht="48">
      <c r="A45" s="132"/>
      <c r="B45" s="194"/>
      <c r="C45" s="188" t="s">
        <v>149</v>
      </c>
      <c r="D45" s="192" t="s">
        <v>213</v>
      </c>
      <c r="E45" s="193" t="s">
        <v>213</v>
      </c>
      <c r="F45" s="132"/>
      <c r="G45" s="132"/>
      <c r="H45" s="132"/>
      <c r="I45" s="132"/>
      <c r="J45" s="193" t="s">
        <v>213</v>
      </c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90" t="s">
        <v>213</v>
      </c>
      <c r="X45" s="190" t="s">
        <v>213</v>
      </c>
      <c r="Y45" s="132"/>
    </row>
    <row r="46" spans="1:25" ht="24">
      <c r="A46" s="132">
        <v>2006</v>
      </c>
      <c r="B46" s="187" t="s">
        <v>212</v>
      </c>
      <c r="C46" s="188" t="s">
        <v>14</v>
      </c>
      <c r="D46" s="195">
        <v>90242</v>
      </c>
      <c r="E46" s="196">
        <v>47380</v>
      </c>
      <c r="F46" s="132"/>
      <c r="G46" s="132"/>
      <c r="H46" s="132"/>
      <c r="I46" s="132"/>
      <c r="J46" s="195">
        <v>36185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97">
        <v>59.902262804459113</v>
      </c>
      <c r="X46" s="198">
        <v>52.503268987832719</v>
      </c>
      <c r="Y46" s="132"/>
    </row>
    <row r="47" spans="1:25" ht="24">
      <c r="A47" s="132"/>
      <c r="B47" s="191"/>
      <c r="C47" s="188" t="s">
        <v>146</v>
      </c>
      <c r="D47" s="196"/>
      <c r="E47" s="196">
        <v>0</v>
      </c>
      <c r="F47" s="132"/>
      <c r="G47" s="132"/>
      <c r="H47" s="132"/>
      <c r="I47" s="132"/>
      <c r="J47" s="196">
        <v>0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99"/>
      <c r="X47" s="200"/>
      <c r="Y47" s="132"/>
    </row>
    <row r="48" spans="1:25" ht="24">
      <c r="A48" s="132"/>
      <c r="B48" s="191"/>
      <c r="C48" s="188" t="s">
        <v>147</v>
      </c>
      <c r="D48" s="196">
        <v>52946</v>
      </c>
      <c r="E48" s="196">
        <v>43250</v>
      </c>
      <c r="F48" s="132"/>
      <c r="G48" s="132"/>
      <c r="H48" s="132"/>
      <c r="I48" s="132"/>
      <c r="J48" s="196">
        <v>9696</v>
      </c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99"/>
      <c r="X48" s="200"/>
      <c r="Y48" s="132"/>
    </row>
    <row r="49" spans="1:25" ht="24">
      <c r="A49" s="132"/>
      <c r="B49" s="191"/>
      <c r="C49" s="188" t="s">
        <v>148</v>
      </c>
      <c r="D49" s="196">
        <v>37296</v>
      </c>
      <c r="E49" s="196">
        <v>4130</v>
      </c>
      <c r="F49" s="132"/>
      <c r="G49" s="132"/>
      <c r="H49" s="132"/>
      <c r="I49" s="132"/>
      <c r="J49" s="196">
        <v>26489</v>
      </c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99"/>
      <c r="X49" s="200"/>
      <c r="Y49" s="132"/>
    </row>
    <row r="50" spans="1:25" ht="48">
      <c r="A50" s="132"/>
      <c r="B50" s="191"/>
      <c r="C50" s="201" t="s">
        <v>149</v>
      </c>
      <c r="D50" s="202">
        <v>20</v>
      </c>
      <c r="E50" s="202">
        <v>0</v>
      </c>
      <c r="F50" s="132"/>
      <c r="G50" s="132"/>
      <c r="H50" s="132"/>
      <c r="I50" s="132"/>
      <c r="J50" s="202">
        <v>20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203"/>
      <c r="X50" s="204"/>
      <c r="Y50" s="132"/>
    </row>
    <row r="51" spans="1:25" ht="24">
      <c r="A51" s="205">
        <v>2005</v>
      </c>
      <c r="B51" s="205"/>
      <c r="C51" s="205"/>
      <c r="D51" s="206">
        <v>91432</v>
      </c>
      <c r="E51" s="207">
        <v>46092</v>
      </c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8">
        <v>50.411234578703301</v>
      </c>
      <c r="Y51" s="132"/>
    </row>
    <row r="52" spans="1:25" ht="24">
      <c r="A52" s="205">
        <v>2004</v>
      </c>
      <c r="B52" s="205"/>
      <c r="C52" s="205"/>
      <c r="D52" s="209">
        <v>91699</v>
      </c>
      <c r="E52" s="210">
        <v>43940</v>
      </c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9">
        <v>47.917643594804744</v>
      </c>
      <c r="Y52" s="132"/>
    </row>
    <row r="53" spans="1:25" ht="24">
      <c r="A53" s="205">
        <v>2003</v>
      </c>
      <c r="B53" s="205"/>
      <c r="C53" s="205"/>
      <c r="D53" s="211">
        <v>95117</v>
      </c>
      <c r="E53" s="211">
        <v>42514</v>
      </c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12">
        <v>44.696531639980236</v>
      </c>
      <c r="Y53" s="132"/>
    </row>
    <row r="54" spans="1:25" ht="24">
      <c r="A54" s="205">
        <v>2002</v>
      </c>
      <c r="B54" s="205"/>
      <c r="C54" s="205"/>
      <c r="D54" s="211">
        <v>91652</v>
      </c>
      <c r="E54" s="211">
        <v>40634</v>
      </c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12">
        <v>44.335093614978398</v>
      </c>
      <c r="Y54" s="132"/>
    </row>
    <row r="55" spans="1:25" ht="24">
      <c r="A55" s="213">
        <v>2001</v>
      </c>
      <c r="B55" s="205"/>
      <c r="C55" s="205"/>
      <c r="D55" s="211">
        <v>93790</v>
      </c>
      <c r="E55" s="211">
        <v>40597</v>
      </c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12">
        <v>43.284998400682376</v>
      </c>
      <c r="Y55" s="132"/>
    </row>
    <row r="56" spans="1:25" ht="24">
      <c r="A56" s="213">
        <v>2000</v>
      </c>
      <c r="B56" s="205"/>
      <c r="C56" s="205"/>
      <c r="D56" s="214">
        <v>95600</v>
      </c>
      <c r="E56" s="215">
        <v>40982</v>
      </c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16">
        <v>42.868200836820087</v>
      </c>
      <c r="Y56" s="132"/>
    </row>
    <row r="58" spans="1:25">
      <c r="E58" s="129"/>
      <c r="F58" s="129"/>
    </row>
    <row r="59" spans="1:25">
      <c r="D59" s="111">
        <v>2014</v>
      </c>
      <c r="E59" s="114">
        <v>93634</v>
      </c>
      <c r="F59" s="114">
        <v>78463</v>
      </c>
    </row>
    <row r="60" spans="1:25">
      <c r="D60" s="111">
        <v>2013</v>
      </c>
      <c r="E60" s="114">
        <v>91282</v>
      </c>
      <c r="F60" s="114">
        <v>74702</v>
      </c>
    </row>
    <row r="61" spans="1:25">
      <c r="D61" s="113">
        <v>2012</v>
      </c>
      <c r="E61" s="116">
        <v>89990</v>
      </c>
      <c r="F61" s="116">
        <v>67321</v>
      </c>
    </row>
    <row r="62" spans="1:25">
      <c r="D62" s="113">
        <v>2011</v>
      </c>
      <c r="E62" s="117">
        <v>89739</v>
      </c>
      <c r="F62" s="118">
        <v>59353</v>
      </c>
    </row>
    <row r="63" spans="1:25">
      <c r="A63">
        <v>1998</v>
      </c>
      <c r="D63" s="113">
        <v>2010</v>
      </c>
      <c r="E63" s="119">
        <v>89603</v>
      </c>
      <c r="F63" s="120">
        <v>55252</v>
      </c>
    </row>
    <row r="64" spans="1:25" ht="24">
      <c r="A64">
        <v>1997</v>
      </c>
      <c r="B64" s="132"/>
      <c r="C64" s="132"/>
      <c r="D64" s="113">
        <v>2009</v>
      </c>
      <c r="E64" s="120">
        <v>88865</v>
      </c>
      <c r="F64" s="120">
        <v>52459</v>
      </c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</row>
    <row r="65" spans="1:23" ht="24">
      <c r="A65">
        <v>1996</v>
      </c>
      <c r="D65" s="113">
        <v>2008</v>
      </c>
      <c r="E65" s="142">
        <v>89231</v>
      </c>
      <c r="F65" s="142">
        <v>52536</v>
      </c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</row>
    <row r="66" spans="1:23">
      <c r="D66" s="113">
        <v>2007</v>
      </c>
      <c r="E66" s="141">
        <v>89539</v>
      </c>
      <c r="F66" s="141">
        <v>49594</v>
      </c>
    </row>
    <row r="67" spans="1:23">
      <c r="D67" s="113">
        <v>2006</v>
      </c>
      <c r="E67" s="144">
        <v>90242</v>
      </c>
      <c r="F67" s="143">
        <v>47380</v>
      </c>
    </row>
    <row r="68" spans="1:23">
      <c r="D68" s="113">
        <v>2005</v>
      </c>
      <c r="E68" s="121"/>
      <c r="F68" s="122"/>
    </row>
    <row r="69" spans="1:23">
      <c r="D69" s="113">
        <v>2004</v>
      </c>
      <c r="E69" s="123"/>
      <c r="F69" s="124"/>
    </row>
    <row r="70" spans="1:23">
      <c r="D70" s="113">
        <v>2003</v>
      </c>
      <c r="E70" s="127"/>
      <c r="F70" s="127"/>
    </row>
    <row r="71" spans="1:23">
      <c r="D71" s="113">
        <v>2002</v>
      </c>
      <c r="E71" s="127"/>
      <c r="F71" s="127"/>
    </row>
    <row r="72" spans="1:23">
      <c r="D72" s="113">
        <v>2001</v>
      </c>
      <c r="E72" s="127"/>
      <c r="F72" s="127"/>
    </row>
    <row r="73" spans="1:23">
      <c r="D73" s="113">
        <v>2000</v>
      </c>
      <c r="E73" s="130"/>
      <c r="F73" s="128"/>
    </row>
  </sheetData>
  <mergeCells count="26">
    <mergeCell ref="B26:B30"/>
    <mergeCell ref="B31:B35"/>
    <mergeCell ref="B36:B40"/>
    <mergeCell ref="W1:Y1"/>
    <mergeCell ref="B6:B10"/>
    <mergeCell ref="B11:B15"/>
    <mergeCell ref="B16:B20"/>
    <mergeCell ref="B21:B25"/>
    <mergeCell ref="U2:U3"/>
    <mergeCell ref="V2:V3"/>
    <mergeCell ref="W2:W3"/>
    <mergeCell ref="X2:X3"/>
    <mergeCell ref="Y2:Y3"/>
    <mergeCell ref="F1:I2"/>
    <mergeCell ref="O2:P2"/>
    <mergeCell ref="Q2:R2"/>
    <mergeCell ref="S2:S3"/>
    <mergeCell ref="T2:T3"/>
    <mergeCell ref="J1:J3"/>
    <mergeCell ref="K1:N2"/>
    <mergeCell ref="O1:V1"/>
    <mergeCell ref="A1:A5"/>
    <mergeCell ref="B1:B5"/>
    <mergeCell ref="C1:C2"/>
    <mergeCell ref="D1:D3"/>
    <mergeCell ref="E1:E3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5"/>
  <sheetViews>
    <sheetView view="pageBreakPreview" zoomScale="70" zoomScaleNormal="85" zoomScaleSheetLayoutView="70" workbookViewId="0">
      <pane xSplit="2" ySplit="4" topLeftCell="C17" activePane="bottomRight" state="frozen"/>
      <selection activeCell="E42" sqref="E42"/>
      <selection pane="topRight" activeCell="E42" sqref="E42"/>
      <selection pane="bottomLeft" activeCell="E42" sqref="E42"/>
      <selection pane="bottomRight" activeCell="N28" sqref="N28"/>
    </sheetView>
  </sheetViews>
  <sheetFormatPr defaultRowHeight="19.5" customHeight="1"/>
  <cols>
    <col min="1" max="4" width="13" style="345" customWidth="1"/>
    <col min="5" max="5" width="13" style="375" customWidth="1"/>
    <col min="6" max="9" width="13" style="345" customWidth="1"/>
    <col min="10" max="16" width="13" style="375" customWidth="1"/>
    <col min="17" max="17" width="13" style="384" customWidth="1"/>
    <col min="18" max="23" width="13" style="375" customWidth="1"/>
    <col min="24" max="24" width="13" style="385" customWidth="1"/>
    <col min="25" max="25" width="13" style="384" customWidth="1"/>
    <col min="26" max="26" width="13" style="345" customWidth="1"/>
    <col min="27" max="27" width="10" style="345" customWidth="1"/>
    <col min="28" max="28" width="9" style="345"/>
    <col min="29" max="29" width="18.75" style="345" bestFit="1" customWidth="1"/>
    <col min="30" max="30" width="14.25" style="345" bestFit="1" customWidth="1"/>
    <col min="31" max="16384" width="9" style="345"/>
  </cols>
  <sheetData>
    <row r="1" spans="1:26" ht="19.5" customHeight="1">
      <c r="A1" s="341" t="s">
        <v>144</v>
      </c>
      <c r="B1" s="342"/>
      <c r="C1" s="343"/>
      <c r="D1" s="343"/>
      <c r="E1" s="344"/>
      <c r="F1" s="342"/>
      <c r="G1" s="342"/>
      <c r="H1" s="342"/>
      <c r="I1" s="342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2"/>
    </row>
    <row r="2" spans="1:26" s="346" customFormat="1" ht="19.5" customHeight="1">
      <c r="A2" s="668" t="s">
        <v>0</v>
      </c>
      <c r="B2" s="668"/>
      <c r="C2" s="668" t="s">
        <v>1</v>
      </c>
      <c r="D2" s="668" t="s">
        <v>2</v>
      </c>
      <c r="E2" s="670" t="s">
        <v>3</v>
      </c>
      <c r="F2" s="668" t="s">
        <v>464</v>
      </c>
      <c r="G2" s="668" t="s">
        <v>5</v>
      </c>
      <c r="H2" s="669" t="s">
        <v>6</v>
      </c>
      <c r="I2" s="669" t="s">
        <v>593</v>
      </c>
      <c r="J2" s="669"/>
      <c r="K2" s="669"/>
      <c r="L2" s="669"/>
      <c r="M2" s="669"/>
      <c r="N2" s="669"/>
      <c r="O2" s="669"/>
      <c r="P2" s="669"/>
      <c r="Q2" s="669" t="s">
        <v>8</v>
      </c>
      <c r="R2" s="669"/>
      <c r="S2" s="669"/>
      <c r="T2" s="669"/>
      <c r="U2" s="669"/>
      <c r="V2" s="669"/>
      <c r="W2" s="669"/>
      <c r="X2" s="669"/>
      <c r="Y2" s="669"/>
      <c r="Z2" s="668" t="s">
        <v>9</v>
      </c>
    </row>
    <row r="3" spans="1:26" s="346" customFormat="1" ht="19.5" customHeight="1">
      <c r="A3" s="668"/>
      <c r="B3" s="668"/>
      <c r="C3" s="668"/>
      <c r="D3" s="668"/>
      <c r="E3" s="670"/>
      <c r="F3" s="668"/>
      <c r="G3" s="668"/>
      <c r="H3" s="669"/>
      <c r="I3" s="669" t="s">
        <v>14</v>
      </c>
      <c r="J3" s="669" t="s">
        <v>15</v>
      </c>
      <c r="K3" s="669" t="s">
        <v>138</v>
      </c>
      <c r="L3" s="669"/>
      <c r="M3" s="669" t="s">
        <v>139</v>
      </c>
      <c r="N3" s="669" t="s">
        <v>17</v>
      </c>
      <c r="O3" s="669"/>
      <c r="P3" s="669" t="s">
        <v>140</v>
      </c>
      <c r="Q3" s="671" t="s">
        <v>15</v>
      </c>
      <c r="R3" s="669" t="s">
        <v>143</v>
      </c>
      <c r="S3" s="669"/>
      <c r="T3" s="669" t="s">
        <v>139</v>
      </c>
      <c r="U3" s="669" t="s">
        <v>142</v>
      </c>
      <c r="V3" s="669"/>
      <c r="W3" s="668" t="s">
        <v>141</v>
      </c>
      <c r="X3" s="668" t="s">
        <v>23</v>
      </c>
      <c r="Y3" s="668" t="s">
        <v>24</v>
      </c>
      <c r="Z3" s="668"/>
    </row>
    <row r="4" spans="1:26" s="346" customFormat="1" ht="19.5" customHeight="1">
      <c r="A4" s="668"/>
      <c r="B4" s="668"/>
      <c r="C4" s="668"/>
      <c r="D4" s="668"/>
      <c r="E4" s="670"/>
      <c r="F4" s="668"/>
      <c r="G4" s="668"/>
      <c r="H4" s="669"/>
      <c r="I4" s="669"/>
      <c r="J4" s="669"/>
      <c r="K4" s="347" t="s">
        <v>25</v>
      </c>
      <c r="L4" s="347" t="s">
        <v>26</v>
      </c>
      <c r="M4" s="669"/>
      <c r="N4" s="347" t="s">
        <v>25</v>
      </c>
      <c r="O4" s="347" t="s">
        <v>26</v>
      </c>
      <c r="P4" s="669"/>
      <c r="Q4" s="671"/>
      <c r="R4" s="347" t="s">
        <v>25</v>
      </c>
      <c r="S4" s="347" t="s">
        <v>26</v>
      </c>
      <c r="T4" s="669"/>
      <c r="U4" s="347" t="s">
        <v>25</v>
      </c>
      <c r="V4" s="347" t="s">
        <v>26</v>
      </c>
      <c r="W4" s="668"/>
      <c r="X4" s="668"/>
      <c r="Y4" s="668"/>
      <c r="Z4" s="668"/>
    </row>
    <row r="5" spans="1:26" ht="19.5" customHeight="1">
      <c r="A5" s="672" t="s">
        <v>78</v>
      </c>
      <c r="B5" s="348">
        <v>1996</v>
      </c>
      <c r="C5" s="349">
        <f>'홍성읍 과거급수현황'!B289</f>
        <v>99624</v>
      </c>
      <c r="D5" s="349">
        <f>'홍성읍 과거급수현황'!C289</f>
        <v>38731</v>
      </c>
      <c r="E5" s="350">
        <f t="shared" ref="E5:E16" si="0">D5/C5</f>
        <v>0.38877178189994377</v>
      </c>
      <c r="F5" s="349">
        <f>'홍성읍 과거급수현황'!F289</f>
        <v>8787</v>
      </c>
      <c r="G5" s="351">
        <f>ROUND((F5/D5)*1000,0)</f>
        <v>227</v>
      </c>
      <c r="H5" s="352">
        <f t="shared" ref="H5:H24" si="1">D5</f>
        <v>38731</v>
      </c>
      <c r="I5" s="352">
        <f t="shared" ref="I5:I24" si="2">SUM(J5:P5)</f>
        <v>7342</v>
      </c>
      <c r="J5" s="353">
        <f>'용도별 사용수량'!D288</f>
        <v>3839</v>
      </c>
      <c r="K5" s="353">
        <f>'용도별 사용수량'!E288</f>
        <v>1304</v>
      </c>
      <c r="L5" s="354"/>
      <c r="M5" s="353">
        <f>'용도별 사용수량'!F288</f>
        <v>2134</v>
      </c>
      <c r="N5" s="353">
        <f>'용도별 사용수량'!G288</f>
        <v>65</v>
      </c>
      <c r="O5" s="353">
        <f>'용도별 사용수량'!H288</f>
        <v>0</v>
      </c>
      <c r="P5" s="353">
        <f>'용도별 사용수량'!I288</f>
        <v>0</v>
      </c>
      <c r="Q5" s="355">
        <f t="shared" ref="Q5:W23" si="3">(J5/$H5)*1000</f>
        <v>99.119568304458966</v>
      </c>
      <c r="R5" s="352">
        <f t="shared" si="3"/>
        <v>33.668121143270255</v>
      </c>
      <c r="S5" s="352">
        <f>(L5/$H5)*1000</f>
        <v>0</v>
      </c>
      <c r="T5" s="352">
        <f>(M5/$H5)*1000</f>
        <v>55.097983527406988</v>
      </c>
      <c r="U5" s="352">
        <f t="shared" si="3"/>
        <v>1.6782422349022745</v>
      </c>
      <c r="V5" s="352">
        <f t="shared" si="3"/>
        <v>0</v>
      </c>
      <c r="W5" s="352">
        <f t="shared" si="3"/>
        <v>0</v>
      </c>
      <c r="X5" s="356">
        <f>SUM(R5:W5)</f>
        <v>90.444346905579508</v>
      </c>
      <c r="Y5" s="356">
        <f>X5+Q5</f>
        <v>189.56391521003849</v>
      </c>
      <c r="Z5" s="352">
        <f>F5</f>
        <v>8787</v>
      </c>
    </row>
    <row r="6" spans="1:26" ht="19.5" customHeight="1">
      <c r="A6" s="672"/>
      <c r="B6" s="348">
        <f>B5+1</f>
        <v>1997</v>
      </c>
      <c r="C6" s="349">
        <f>'홍성읍 과거급수현황'!B274</f>
        <v>99264</v>
      </c>
      <c r="D6" s="349">
        <f>'홍성읍 과거급수현황'!C274</f>
        <v>39190</v>
      </c>
      <c r="E6" s="350">
        <f t="shared" si="0"/>
        <v>0.39480577047066406</v>
      </c>
      <c r="F6" s="349">
        <f>'홍성읍 과거급수현황'!F274</f>
        <v>9302</v>
      </c>
      <c r="G6" s="351">
        <f t="shared" ref="G6:G24" si="4">ROUND((F6/D6)*1000,0)</f>
        <v>237</v>
      </c>
      <c r="H6" s="352">
        <f t="shared" si="1"/>
        <v>39190</v>
      </c>
      <c r="I6" s="352">
        <f t="shared" si="2"/>
        <v>7814.1260273972603</v>
      </c>
      <c r="J6" s="353">
        <f>'용도별 사용수량'!D273</f>
        <v>2501.4547945205481</v>
      </c>
      <c r="K6" s="353">
        <f>'용도별 사용수량'!E273</f>
        <v>1679.9232876712329</v>
      </c>
      <c r="L6" s="354"/>
      <c r="M6" s="353">
        <f>'용도별 사용수량'!F273</f>
        <v>2170.7205479452059</v>
      </c>
      <c r="N6" s="353">
        <f>'용도별 사용수량'!G273</f>
        <v>1462.027397260274</v>
      </c>
      <c r="O6" s="353">
        <f>'용도별 사용수량'!H273</f>
        <v>0</v>
      </c>
      <c r="P6" s="353">
        <f>'용도별 사용수량'!I273</f>
        <v>0</v>
      </c>
      <c r="Q6" s="355">
        <f t="shared" si="3"/>
        <v>63.828905193175508</v>
      </c>
      <c r="R6" s="352">
        <f t="shared" si="3"/>
        <v>42.866121144966392</v>
      </c>
      <c r="S6" s="352">
        <f t="shared" ref="S6:S24" si="5">(L6/$H6)*1000</f>
        <v>0</v>
      </c>
      <c r="T6" s="352">
        <f t="shared" ref="T6:T24" si="6">(M6/$H6)*1000</f>
        <v>55.389654196101198</v>
      </c>
      <c r="U6" s="352">
        <f t="shared" si="3"/>
        <v>37.306134148003935</v>
      </c>
      <c r="V6" s="352">
        <f t="shared" si="3"/>
        <v>0</v>
      </c>
      <c r="W6" s="352">
        <f t="shared" si="3"/>
        <v>0</v>
      </c>
      <c r="X6" s="356">
        <f t="shared" ref="X6:X24" si="7">SUM(R6:W6)</f>
        <v>135.56190948907152</v>
      </c>
      <c r="Y6" s="356">
        <f t="shared" ref="Y6:Y24" si="8">X6+Q6</f>
        <v>199.39081468224703</v>
      </c>
      <c r="Z6" s="352">
        <f t="shared" ref="Z6:Z24" si="9">F6</f>
        <v>9302</v>
      </c>
    </row>
    <row r="7" spans="1:26" ht="19.5" customHeight="1">
      <c r="A7" s="672"/>
      <c r="B7" s="348">
        <f t="shared" ref="B7:B24" si="10">B6+1</f>
        <v>1998</v>
      </c>
      <c r="C7" s="349">
        <f>'홍성읍 과거급수현황'!B259</f>
        <v>99088</v>
      </c>
      <c r="D7" s="349">
        <f>'홍성읍 과거급수현황'!C259</f>
        <v>40072</v>
      </c>
      <c r="E7" s="350">
        <f t="shared" si="0"/>
        <v>0.40440820280962375</v>
      </c>
      <c r="F7" s="349">
        <f>'홍성읍 과거급수현황'!F259</f>
        <v>9032</v>
      </c>
      <c r="G7" s="351">
        <f t="shared" si="4"/>
        <v>225</v>
      </c>
      <c r="H7" s="352">
        <f t="shared" si="1"/>
        <v>40072</v>
      </c>
      <c r="I7" s="352">
        <f t="shared" si="2"/>
        <v>6906.0273972602736</v>
      </c>
      <c r="J7" s="353">
        <f>'용도별 사용수량'!D258</f>
        <v>3850.654794520548</v>
      </c>
      <c r="K7" s="353">
        <f>'용도별 사용수량'!E258</f>
        <v>1174.0191780821917</v>
      </c>
      <c r="L7" s="354"/>
      <c r="M7" s="353">
        <f>'용도별 사용수량'!F258</f>
        <v>1831.0821917808219</v>
      </c>
      <c r="N7" s="353">
        <f>'용도별 사용수량'!G258</f>
        <v>50.271232876712325</v>
      </c>
      <c r="O7" s="353">
        <f>'용도별 사용수량'!H258</f>
        <v>0</v>
      </c>
      <c r="P7" s="353">
        <f>'용도별 사용수량'!I258</f>
        <v>0</v>
      </c>
      <c r="Q7" s="355">
        <f t="shared" si="3"/>
        <v>96.093401739881912</v>
      </c>
      <c r="R7" s="352">
        <f>(K7/$H7)*1000</f>
        <v>29.297743513730079</v>
      </c>
      <c r="S7" s="352">
        <f t="shared" si="5"/>
        <v>0</v>
      </c>
      <c r="T7" s="352">
        <f t="shared" si="6"/>
        <v>45.694804147055848</v>
      </c>
      <c r="U7" s="352">
        <f t="shared" si="3"/>
        <v>1.2545226810918428</v>
      </c>
      <c r="V7" s="352">
        <f t="shared" si="3"/>
        <v>0</v>
      </c>
      <c r="W7" s="352">
        <f t="shared" si="3"/>
        <v>0</v>
      </c>
      <c r="X7" s="356">
        <f t="shared" si="7"/>
        <v>76.247070341877773</v>
      </c>
      <c r="Y7" s="356">
        <f t="shared" si="8"/>
        <v>172.34047208175969</v>
      </c>
      <c r="Z7" s="352">
        <f t="shared" si="9"/>
        <v>9032</v>
      </c>
    </row>
    <row r="8" spans="1:26" ht="19.5" customHeight="1">
      <c r="A8" s="672"/>
      <c r="B8" s="348">
        <f t="shared" si="10"/>
        <v>1999</v>
      </c>
      <c r="C8" s="349">
        <f>'홍성읍 과거급수현황'!B244</f>
        <v>97472</v>
      </c>
      <c r="D8" s="349">
        <f>'홍성읍 과거급수현황'!C244</f>
        <v>40713</v>
      </c>
      <c r="E8" s="350">
        <f t="shared" si="0"/>
        <v>0.41768918253447146</v>
      </c>
      <c r="F8" s="349">
        <f>'홍성읍 과거급수현황'!F244</f>
        <v>8993</v>
      </c>
      <c r="G8" s="351">
        <f t="shared" si="4"/>
        <v>221</v>
      </c>
      <c r="H8" s="352">
        <f t="shared" si="1"/>
        <v>40713</v>
      </c>
      <c r="I8" s="352">
        <f t="shared" si="2"/>
        <v>6974.1589041095895</v>
      </c>
      <c r="J8" s="353">
        <f>'용도별 사용수량'!D243</f>
        <v>3734.9945205479457</v>
      </c>
      <c r="K8" s="353">
        <f>'용도별 사용수량'!E243</f>
        <v>1227.2383561643835</v>
      </c>
      <c r="L8" s="354"/>
      <c r="M8" s="353">
        <f>'용도별 사용수량'!F243</f>
        <v>1968.7890410958908</v>
      </c>
      <c r="N8" s="353">
        <f>'용도별 사용수량'!G243</f>
        <v>43.136986301369866</v>
      </c>
      <c r="O8" s="353">
        <f>'용도별 사용수량'!H243</f>
        <v>0</v>
      </c>
      <c r="P8" s="353">
        <f>'용도별 사용수량'!I243</f>
        <v>0</v>
      </c>
      <c r="Q8" s="355">
        <f t="shared" si="3"/>
        <v>91.739604562374311</v>
      </c>
      <c r="R8" s="352">
        <f t="shared" si="3"/>
        <v>30.143648371880811</v>
      </c>
      <c r="S8" s="352">
        <f t="shared" si="5"/>
        <v>0</v>
      </c>
      <c r="T8" s="352">
        <f t="shared" si="6"/>
        <v>48.357749148819558</v>
      </c>
      <c r="U8" s="352">
        <f t="shared" si="3"/>
        <v>1.0595383858072327</v>
      </c>
      <c r="V8" s="352">
        <f t="shared" si="3"/>
        <v>0</v>
      </c>
      <c r="W8" s="352">
        <f t="shared" si="3"/>
        <v>0</v>
      </c>
      <c r="X8" s="356">
        <f t="shared" si="7"/>
        <v>79.560935906507595</v>
      </c>
      <c r="Y8" s="356">
        <f t="shared" si="8"/>
        <v>171.30054046888191</v>
      </c>
      <c r="Z8" s="352">
        <f t="shared" si="9"/>
        <v>8993</v>
      </c>
    </row>
    <row r="9" spans="1:26" ht="19.5" customHeight="1">
      <c r="A9" s="672"/>
      <c r="B9" s="348">
        <f t="shared" si="10"/>
        <v>2000</v>
      </c>
      <c r="C9" s="349">
        <f>'홍성읍 과거급수현황'!B229</f>
        <v>60733</v>
      </c>
      <c r="D9" s="349">
        <f>'홍성읍 과거급수현황'!C229</f>
        <v>40986</v>
      </c>
      <c r="E9" s="350">
        <f t="shared" si="0"/>
        <v>0.67485551512357367</v>
      </c>
      <c r="F9" s="349">
        <f>'홍성읍 과거급수현황'!F229</f>
        <v>9028</v>
      </c>
      <c r="G9" s="351">
        <f t="shared" si="4"/>
        <v>220</v>
      </c>
      <c r="H9" s="352">
        <f t="shared" si="1"/>
        <v>40986</v>
      </c>
      <c r="I9" s="352">
        <f t="shared" si="2"/>
        <v>6934.1561643835621</v>
      </c>
      <c r="J9" s="353">
        <f>'용도별 사용수량'!D228</f>
        <v>3704.2465753424658</v>
      </c>
      <c r="K9" s="353">
        <f>'용도별 사용수량'!E228</f>
        <v>1321.041095890411</v>
      </c>
      <c r="L9" s="354"/>
      <c r="M9" s="353">
        <f>'용도별 사용수량'!F228</f>
        <v>1867.9835616438359</v>
      </c>
      <c r="N9" s="353">
        <f>'용도별 사용수량'!G228</f>
        <v>40.884931506849313</v>
      </c>
      <c r="O9" s="353">
        <f>'용도별 사용수량'!H228</f>
        <v>0</v>
      </c>
      <c r="P9" s="353">
        <f>'용도별 사용수량'!I228</f>
        <v>0</v>
      </c>
      <c r="Q9" s="355">
        <f t="shared" si="3"/>
        <v>90.378338343396905</v>
      </c>
      <c r="R9" s="352">
        <f t="shared" si="3"/>
        <v>32.231520418933563</v>
      </c>
      <c r="S9" s="352">
        <f t="shared" si="5"/>
        <v>0</v>
      </c>
      <c r="T9" s="352">
        <f t="shared" si="6"/>
        <v>45.576137257693745</v>
      </c>
      <c r="U9" s="352">
        <f t="shared" si="3"/>
        <v>0.99753407277727291</v>
      </c>
      <c r="V9" s="352">
        <f t="shared" si="3"/>
        <v>0</v>
      </c>
      <c r="W9" s="352">
        <f t="shared" si="3"/>
        <v>0</v>
      </c>
      <c r="X9" s="356">
        <f t="shared" si="7"/>
        <v>78.805191749404585</v>
      </c>
      <c r="Y9" s="356">
        <f t="shared" si="8"/>
        <v>169.1835300928015</v>
      </c>
      <c r="Z9" s="352">
        <f t="shared" si="9"/>
        <v>9028</v>
      </c>
    </row>
    <row r="10" spans="1:26" ht="19.5" customHeight="1">
      <c r="A10" s="672"/>
      <c r="B10" s="348">
        <f t="shared" si="10"/>
        <v>2001</v>
      </c>
      <c r="C10" s="349">
        <f>'홍성읍 과거급수현황'!B214</f>
        <v>93790</v>
      </c>
      <c r="D10" s="349">
        <f>'홍성읍 과거급수현황'!C214</f>
        <v>39897</v>
      </c>
      <c r="E10" s="350">
        <f t="shared" si="0"/>
        <v>0.42538650175924941</v>
      </c>
      <c r="F10" s="349">
        <f>'홍성읍 과거급수현황'!F214</f>
        <v>10109</v>
      </c>
      <c r="G10" s="351">
        <f t="shared" si="4"/>
        <v>253</v>
      </c>
      <c r="H10" s="352">
        <f t="shared" si="1"/>
        <v>39897</v>
      </c>
      <c r="I10" s="352">
        <f t="shared" si="2"/>
        <v>7174.9260273972586</v>
      </c>
      <c r="J10" s="353">
        <f>'용도별 사용수량'!D213</f>
        <v>3880.2164383561644</v>
      </c>
      <c r="K10" s="353">
        <f>'용도별 사용수량'!E213</f>
        <v>1277.0767123287669</v>
      </c>
      <c r="L10" s="354"/>
      <c r="M10" s="353">
        <f>'용도별 사용수량'!F213</f>
        <v>1979.3013698630134</v>
      </c>
      <c r="N10" s="353">
        <f>'용도별 사용수량'!G213</f>
        <v>38.331506849315069</v>
      </c>
      <c r="O10" s="353">
        <f>'용도별 사용수량'!H213</f>
        <v>0</v>
      </c>
      <c r="P10" s="353">
        <f>'용도별 사용수량'!I213</f>
        <v>0</v>
      </c>
      <c r="Q10" s="355">
        <f t="shared" si="3"/>
        <v>97.255844759158933</v>
      </c>
      <c r="R10" s="352">
        <f t="shared" si="3"/>
        <v>32.009341863517733</v>
      </c>
      <c r="S10" s="352">
        <f t="shared" si="5"/>
        <v>0</v>
      </c>
      <c r="T10" s="352">
        <f t="shared" si="6"/>
        <v>49.610280719427863</v>
      </c>
      <c r="U10" s="352">
        <f t="shared" si="3"/>
        <v>0.96076163243640045</v>
      </c>
      <c r="V10" s="352">
        <f t="shared" si="3"/>
        <v>0</v>
      </c>
      <c r="W10" s="352">
        <f t="shared" si="3"/>
        <v>0</v>
      </c>
      <c r="X10" s="356">
        <f t="shared" si="7"/>
        <v>82.580384215381997</v>
      </c>
      <c r="Y10" s="356">
        <f t="shared" si="8"/>
        <v>179.83622897454092</v>
      </c>
      <c r="Z10" s="352">
        <f t="shared" si="9"/>
        <v>10109</v>
      </c>
    </row>
    <row r="11" spans="1:26" ht="19.5" customHeight="1">
      <c r="A11" s="672"/>
      <c r="B11" s="348">
        <f t="shared" si="10"/>
        <v>2002</v>
      </c>
      <c r="C11" s="349">
        <f>'홍성읍 과거급수현황'!B199</f>
        <v>59181</v>
      </c>
      <c r="D11" s="349">
        <f>'홍성읍 과거급수현황'!C199</f>
        <v>40634</v>
      </c>
      <c r="E11" s="350">
        <f t="shared" si="0"/>
        <v>0.68660549838630647</v>
      </c>
      <c r="F11" s="349">
        <f>'홍성읍 과거급수현황'!F199</f>
        <v>10180</v>
      </c>
      <c r="G11" s="351">
        <f t="shared" si="4"/>
        <v>251</v>
      </c>
      <c r="H11" s="352">
        <f t="shared" si="1"/>
        <v>40634</v>
      </c>
      <c r="I11" s="352">
        <f t="shared" si="2"/>
        <v>7078.093150684932</v>
      </c>
      <c r="J11" s="353">
        <f>'용도별 사용수량'!D198</f>
        <v>3979.4191780821916</v>
      </c>
      <c r="K11" s="353">
        <f>'용도별 사용수량'!E198</f>
        <v>1200.0657534246577</v>
      </c>
      <c r="L11" s="354"/>
      <c r="M11" s="353">
        <f>'용도별 사용수량'!F198</f>
        <v>1898.6082191780822</v>
      </c>
      <c r="N11" s="353">
        <f>'용도별 사용수량'!G198</f>
        <v>0</v>
      </c>
      <c r="O11" s="353">
        <f>'용도별 사용수량'!H198</f>
        <v>0</v>
      </c>
      <c r="P11" s="353">
        <f>'용도별 사용수량'!I198</f>
        <v>0</v>
      </c>
      <c r="Q11" s="355">
        <f t="shared" si="3"/>
        <v>97.933237635531626</v>
      </c>
      <c r="R11" s="352">
        <f t="shared" si="3"/>
        <v>29.533537269888708</v>
      </c>
      <c r="S11" s="352">
        <f t="shared" si="5"/>
        <v>0</v>
      </c>
      <c r="T11" s="352">
        <f t="shared" si="6"/>
        <v>46.724620248513119</v>
      </c>
      <c r="U11" s="352">
        <f t="shared" si="3"/>
        <v>0</v>
      </c>
      <c r="V11" s="352">
        <f t="shared" si="3"/>
        <v>0</v>
      </c>
      <c r="W11" s="352">
        <f t="shared" si="3"/>
        <v>0</v>
      </c>
      <c r="X11" s="356">
        <f t="shared" si="7"/>
        <v>76.258157518401831</v>
      </c>
      <c r="Y11" s="356">
        <f t="shared" si="8"/>
        <v>174.19139515393346</v>
      </c>
      <c r="Z11" s="352">
        <f t="shared" si="9"/>
        <v>10180</v>
      </c>
    </row>
    <row r="12" spans="1:26" ht="19.5" customHeight="1">
      <c r="A12" s="672"/>
      <c r="B12" s="348">
        <f t="shared" si="10"/>
        <v>2003</v>
      </c>
      <c r="C12" s="349">
        <f>'홍성읍 과거급수현황'!B184</f>
        <v>60010</v>
      </c>
      <c r="D12" s="349">
        <f>'홍성읍 과거급수현황'!C184</f>
        <v>42514</v>
      </c>
      <c r="E12" s="350">
        <f t="shared" si="0"/>
        <v>0.70844859190134979</v>
      </c>
      <c r="F12" s="349">
        <f>'홍성읍 과거급수현황'!F184</f>
        <v>11100</v>
      </c>
      <c r="G12" s="351">
        <f t="shared" si="4"/>
        <v>261</v>
      </c>
      <c r="H12" s="352">
        <f t="shared" si="1"/>
        <v>42514</v>
      </c>
      <c r="I12" s="352">
        <f t="shared" si="2"/>
        <v>7410.2164383561649</v>
      </c>
      <c r="J12" s="353">
        <f>'용도별 사용수량'!D183</f>
        <v>4259.8547945205482</v>
      </c>
      <c r="K12" s="353">
        <f>'용도별 사용수량'!E183</f>
        <v>1234.9671232876715</v>
      </c>
      <c r="L12" s="354"/>
      <c r="M12" s="353">
        <f>'용도별 사용수량'!F183</f>
        <v>1890.8082191780823</v>
      </c>
      <c r="N12" s="353">
        <f>'용도별 사용수량'!G183</f>
        <v>24.586301369863012</v>
      </c>
      <c r="O12" s="353">
        <f>'용도별 사용수량'!H183</f>
        <v>0</v>
      </c>
      <c r="P12" s="353">
        <f>'용도별 사용수량'!I183</f>
        <v>0</v>
      </c>
      <c r="Q12" s="355">
        <f t="shared" si="3"/>
        <v>100.19887083126848</v>
      </c>
      <c r="R12" s="352">
        <f t="shared" si="3"/>
        <v>29.048481048305771</v>
      </c>
      <c r="S12" s="352">
        <f t="shared" si="5"/>
        <v>0</v>
      </c>
      <c r="T12" s="352">
        <f t="shared" si="6"/>
        <v>44.474954583856665</v>
      </c>
      <c r="U12" s="352">
        <f t="shared" si="3"/>
        <v>0.57831070635233128</v>
      </c>
      <c r="V12" s="352">
        <f t="shared" si="3"/>
        <v>0</v>
      </c>
      <c r="W12" s="352">
        <f t="shared" si="3"/>
        <v>0</v>
      </c>
      <c r="X12" s="356">
        <f t="shared" si="7"/>
        <v>74.101746338514758</v>
      </c>
      <c r="Y12" s="356">
        <f t="shared" si="8"/>
        <v>174.30061716978324</v>
      </c>
      <c r="Z12" s="352">
        <f t="shared" si="9"/>
        <v>11100</v>
      </c>
    </row>
    <row r="13" spans="1:26" ht="19.5" customHeight="1">
      <c r="A13" s="672"/>
      <c r="B13" s="348">
        <f t="shared" si="10"/>
        <v>2004</v>
      </c>
      <c r="C13" s="349">
        <f>'홍성읍 과거급수현황'!B169</f>
        <v>91699</v>
      </c>
      <c r="D13" s="349">
        <f>'홍성읍 과거급수현황'!C169</f>
        <v>43940</v>
      </c>
      <c r="E13" s="350">
        <f t="shared" si="0"/>
        <v>0.47917643594804743</v>
      </c>
      <c r="F13" s="349">
        <f>'홍성읍 과거급수현황'!F169</f>
        <v>12437</v>
      </c>
      <c r="G13" s="351">
        <f t="shared" si="4"/>
        <v>283</v>
      </c>
      <c r="H13" s="352">
        <f t="shared" si="1"/>
        <v>43940</v>
      </c>
      <c r="I13" s="352">
        <f t="shared" si="2"/>
        <v>8415.5068493150684</v>
      </c>
      <c r="J13" s="353">
        <f>'용도별 사용수량'!D169</f>
        <v>4777.9013698630142</v>
      </c>
      <c r="K13" s="353">
        <f>'용도별 사용수량'!E169</f>
        <v>1269.9369863013699</v>
      </c>
      <c r="L13" s="354"/>
      <c r="M13" s="353">
        <f>'용도별 사용수량'!F169</f>
        <v>943.82739726027387</v>
      </c>
      <c r="N13" s="353">
        <f>'용도별 사용수량'!G169</f>
        <v>1418.2794520547945</v>
      </c>
      <c r="O13" s="353">
        <f>'용도별 사용수량'!H169</f>
        <v>5.5616438356164375</v>
      </c>
      <c r="P13" s="353">
        <f>'용도별 사용수량'!I169</f>
        <v>0</v>
      </c>
      <c r="Q13" s="355">
        <f t="shared" si="3"/>
        <v>108.73694514936309</v>
      </c>
      <c r="R13" s="352">
        <f t="shared" si="3"/>
        <v>28.901615528023893</v>
      </c>
      <c r="S13" s="352">
        <f t="shared" si="5"/>
        <v>0</v>
      </c>
      <c r="T13" s="352">
        <f t="shared" si="6"/>
        <v>21.479913456082699</v>
      </c>
      <c r="U13" s="352">
        <f t="shared" si="3"/>
        <v>32.27763887243502</v>
      </c>
      <c r="V13" s="352">
        <f t="shared" si="3"/>
        <v>0.12657359662304135</v>
      </c>
      <c r="W13" s="352">
        <f t="shared" si="3"/>
        <v>0</v>
      </c>
      <c r="X13" s="356">
        <f t="shared" si="7"/>
        <v>82.785741453164661</v>
      </c>
      <c r="Y13" s="356">
        <f t="shared" si="8"/>
        <v>191.52268660252776</v>
      </c>
      <c r="Z13" s="352">
        <f t="shared" si="9"/>
        <v>12437</v>
      </c>
    </row>
    <row r="14" spans="1:26" ht="19.5" customHeight="1">
      <c r="A14" s="672"/>
      <c r="B14" s="348">
        <f t="shared" si="10"/>
        <v>2005</v>
      </c>
      <c r="C14" s="349">
        <f>'홍성읍 과거급수현황'!B154</f>
        <v>91432</v>
      </c>
      <c r="D14" s="349">
        <f>'홍성읍 과거급수현황'!C154</f>
        <v>46092</v>
      </c>
      <c r="E14" s="350">
        <f t="shared" si="0"/>
        <v>0.50411234578703301</v>
      </c>
      <c r="F14" s="349">
        <f>'홍성읍 과거급수현황'!F154</f>
        <v>14690</v>
      </c>
      <c r="G14" s="351">
        <f t="shared" si="4"/>
        <v>319</v>
      </c>
      <c r="H14" s="352">
        <f t="shared" si="1"/>
        <v>46092</v>
      </c>
      <c r="I14" s="352">
        <f t="shared" si="2"/>
        <v>8753.2739726027412</v>
      </c>
      <c r="J14" s="353">
        <f>'용도별 사용수량'!D154</f>
        <v>4870.0575342465763</v>
      </c>
      <c r="K14" s="353">
        <f>'용도별 사용수량'!E154</f>
        <v>1745.0602739726028</v>
      </c>
      <c r="L14" s="354"/>
      <c r="M14" s="353">
        <f>'용도별 사용수량'!F154</f>
        <v>2121.5561643835617</v>
      </c>
      <c r="N14" s="353">
        <f>'용도별 사용수량'!G154</f>
        <v>16.600000000000001</v>
      </c>
      <c r="O14" s="353">
        <f>'용도별 사용수량'!H154</f>
        <v>0</v>
      </c>
      <c r="P14" s="353">
        <f>'용도별 사용수량'!I154</f>
        <v>0</v>
      </c>
      <c r="Q14" s="355">
        <f t="shared" si="3"/>
        <v>105.6594969679462</v>
      </c>
      <c r="R14" s="352">
        <f t="shared" si="3"/>
        <v>37.86037216811166</v>
      </c>
      <c r="S14" s="352">
        <f t="shared" si="5"/>
        <v>0</v>
      </c>
      <c r="T14" s="352">
        <f t="shared" si="6"/>
        <v>46.028728724801738</v>
      </c>
      <c r="U14" s="352">
        <f t="shared" si="3"/>
        <v>0.36014926668402325</v>
      </c>
      <c r="V14" s="352">
        <f t="shared" si="3"/>
        <v>0</v>
      </c>
      <c r="W14" s="352">
        <f t="shared" si="3"/>
        <v>0</v>
      </c>
      <c r="X14" s="356">
        <f t="shared" si="7"/>
        <v>84.249250159597423</v>
      </c>
      <c r="Y14" s="356">
        <f t="shared" si="8"/>
        <v>189.90874712754362</v>
      </c>
      <c r="Z14" s="352">
        <f t="shared" si="9"/>
        <v>14690</v>
      </c>
    </row>
    <row r="15" spans="1:26" ht="19.5" customHeight="1">
      <c r="A15" s="672"/>
      <c r="B15" s="348">
        <f t="shared" si="10"/>
        <v>2006</v>
      </c>
      <c r="C15" s="349">
        <f>'홍성읍 과거급수현황'!B139</f>
        <v>90242</v>
      </c>
      <c r="D15" s="349">
        <f>'홍성읍 과거급수현황'!C139</f>
        <v>47380</v>
      </c>
      <c r="E15" s="350">
        <f t="shared" si="0"/>
        <v>0.52503268987832719</v>
      </c>
      <c r="F15" s="349">
        <f>'홍성읍 과거급수현황'!F139</f>
        <v>14529</v>
      </c>
      <c r="G15" s="351">
        <f t="shared" si="4"/>
        <v>307</v>
      </c>
      <c r="H15" s="352">
        <f t="shared" si="1"/>
        <v>47380</v>
      </c>
      <c r="I15" s="352">
        <f t="shared" si="2"/>
        <v>9591.7808219178078</v>
      </c>
      <c r="J15" s="353">
        <f>'용도별 사용수량'!D139</f>
        <v>5446.5753424657532</v>
      </c>
      <c r="K15" s="353">
        <f>'용도별 사용수량'!E139</f>
        <v>1945.2054794520548</v>
      </c>
      <c r="L15" s="354"/>
      <c r="M15" s="353">
        <f>'용도별 사용수량'!F139</f>
        <v>2183.5616438356165</v>
      </c>
      <c r="N15" s="353">
        <f>'용도별 사용수량'!G139</f>
        <v>16.438356164383563</v>
      </c>
      <c r="O15" s="353">
        <f>'용도별 사용수량'!H139</f>
        <v>0</v>
      </c>
      <c r="P15" s="353">
        <f>'용도별 사용수량'!I139</f>
        <v>0</v>
      </c>
      <c r="Q15" s="355">
        <f t="shared" si="3"/>
        <v>114.95515708032404</v>
      </c>
      <c r="R15" s="352">
        <f t="shared" si="3"/>
        <v>41.055413242972875</v>
      </c>
      <c r="S15" s="352">
        <f t="shared" si="5"/>
        <v>0</v>
      </c>
      <c r="T15" s="352">
        <f t="shared" si="6"/>
        <v>46.086146978379404</v>
      </c>
      <c r="U15" s="352">
        <f t="shared" si="3"/>
        <v>0.346947154165968</v>
      </c>
      <c r="V15" s="352">
        <f t="shared" si="3"/>
        <v>0</v>
      </c>
      <c r="W15" s="352">
        <f t="shared" si="3"/>
        <v>0</v>
      </c>
      <c r="X15" s="356">
        <f t="shared" si="7"/>
        <v>87.488507375518253</v>
      </c>
      <c r="Y15" s="356">
        <f t="shared" si="8"/>
        <v>202.44366445584228</v>
      </c>
      <c r="Z15" s="352">
        <f t="shared" si="9"/>
        <v>14529</v>
      </c>
    </row>
    <row r="16" spans="1:26" ht="19.5" customHeight="1">
      <c r="A16" s="672"/>
      <c r="B16" s="348">
        <f t="shared" si="10"/>
        <v>2007</v>
      </c>
      <c r="C16" s="349">
        <f>'홍성읍 과거급수현황'!B124</f>
        <v>89539</v>
      </c>
      <c r="D16" s="349">
        <f>'홍성읍 과거급수현황'!C124</f>
        <v>55513</v>
      </c>
      <c r="E16" s="357">
        <f t="shared" si="0"/>
        <v>0.61998682138509476</v>
      </c>
      <c r="F16" s="349">
        <f>'홍성읍 과거급수현황'!F124</f>
        <v>10648</v>
      </c>
      <c r="G16" s="351">
        <f t="shared" si="4"/>
        <v>192</v>
      </c>
      <c r="H16" s="352">
        <f t="shared" si="1"/>
        <v>55513</v>
      </c>
      <c r="I16" s="352">
        <f t="shared" si="2"/>
        <v>10658</v>
      </c>
      <c r="J16" s="353">
        <f>'용도별 사용수량'!D124</f>
        <v>6455</v>
      </c>
      <c r="K16" s="353">
        <f>'용도별 사용수량'!E124</f>
        <v>1923</v>
      </c>
      <c r="L16" s="354"/>
      <c r="M16" s="353">
        <f>'용도별 사용수량'!F124</f>
        <v>2110</v>
      </c>
      <c r="N16" s="353">
        <f>'용도별 사용수량'!G124</f>
        <v>170</v>
      </c>
      <c r="O16" s="353">
        <f>'용도별 사용수량'!H124</f>
        <v>0</v>
      </c>
      <c r="P16" s="353">
        <f>'용도별 사용수량'!I124</f>
        <v>0</v>
      </c>
      <c r="Q16" s="355">
        <f t="shared" si="3"/>
        <v>116.27906976744185</v>
      </c>
      <c r="R16" s="352">
        <f t="shared" si="3"/>
        <v>34.640534649541543</v>
      </c>
      <c r="S16" s="352">
        <f t="shared" si="5"/>
        <v>0</v>
      </c>
      <c r="T16" s="352">
        <f t="shared" si="6"/>
        <v>38.009114982076269</v>
      </c>
      <c r="U16" s="352">
        <f t="shared" si="3"/>
        <v>3.062345756849747</v>
      </c>
      <c r="V16" s="352">
        <f t="shared" si="3"/>
        <v>0</v>
      </c>
      <c r="W16" s="352">
        <f t="shared" si="3"/>
        <v>0</v>
      </c>
      <c r="X16" s="356">
        <f t="shared" si="7"/>
        <v>75.711995388467571</v>
      </c>
      <c r="Y16" s="356">
        <f t="shared" si="8"/>
        <v>191.99106515590944</v>
      </c>
      <c r="Z16" s="352">
        <f t="shared" si="9"/>
        <v>10648</v>
      </c>
    </row>
    <row r="17" spans="1:28" ht="19.5" customHeight="1">
      <c r="A17" s="672"/>
      <c r="B17" s="348">
        <f t="shared" si="10"/>
        <v>2008</v>
      </c>
      <c r="C17" s="349">
        <f>'홍성읍 과거급수현황'!B109</f>
        <v>89231</v>
      </c>
      <c r="D17" s="349">
        <f>'홍성읍 과거급수현황'!C109</f>
        <v>57107</v>
      </c>
      <c r="E17" s="357">
        <f t="shared" ref="E17:E24" si="11">D17/C17</f>
        <v>0.6399905862312425</v>
      </c>
      <c r="F17" s="349">
        <f>'홍성읍 과거급수현황'!F109</f>
        <v>11322</v>
      </c>
      <c r="G17" s="351">
        <f t="shared" si="4"/>
        <v>198</v>
      </c>
      <c r="H17" s="352">
        <f t="shared" si="1"/>
        <v>57107</v>
      </c>
      <c r="I17" s="352">
        <f t="shared" si="2"/>
        <v>11290</v>
      </c>
      <c r="J17" s="353">
        <f>'용도별 사용수량'!D109</f>
        <v>7146</v>
      </c>
      <c r="K17" s="353">
        <f>'용도별 사용수량'!E109</f>
        <v>131</v>
      </c>
      <c r="L17" s="354"/>
      <c r="M17" s="353">
        <f>'용도별 사용수량'!F109</f>
        <v>3893</v>
      </c>
      <c r="N17" s="353">
        <f>'용도별 사용수량'!G109</f>
        <v>120</v>
      </c>
      <c r="O17" s="353">
        <f>'용도별 사용수량'!H109</f>
        <v>0</v>
      </c>
      <c r="P17" s="353">
        <f>'용도별 사용수량'!I109</f>
        <v>0</v>
      </c>
      <c r="Q17" s="355">
        <f t="shared" si="3"/>
        <v>125.13352128460609</v>
      </c>
      <c r="R17" s="352">
        <f t="shared" si="3"/>
        <v>2.2939394470029946</v>
      </c>
      <c r="S17" s="352">
        <f t="shared" si="5"/>
        <v>0</v>
      </c>
      <c r="T17" s="352">
        <f t="shared" si="6"/>
        <v>68.17027684872258</v>
      </c>
      <c r="U17" s="352">
        <f t="shared" si="3"/>
        <v>2.1013185774073229</v>
      </c>
      <c r="V17" s="352">
        <f t="shared" si="3"/>
        <v>0</v>
      </c>
      <c r="W17" s="352">
        <f t="shared" si="3"/>
        <v>0</v>
      </c>
      <c r="X17" s="356">
        <f t="shared" si="7"/>
        <v>72.565534873132904</v>
      </c>
      <c r="Y17" s="356">
        <f t="shared" si="8"/>
        <v>197.69905615773899</v>
      </c>
      <c r="Z17" s="352">
        <f t="shared" si="9"/>
        <v>11322</v>
      </c>
    </row>
    <row r="18" spans="1:28" ht="19.5" customHeight="1">
      <c r="A18" s="672"/>
      <c r="B18" s="348">
        <f t="shared" si="10"/>
        <v>2009</v>
      </c>
      <c r="C18" s="349">
        <f>'홍성읍 과거급수현황'!B94</f>
        <v>88865</v>
      </c>
      <c r="D18" s="349">
        <f>'홍성읍 과거급수현황'!C94</f>
        <v>52459</v>
      </c>
      <c r="E18" s="357">
        <f t="shared" si="11"/>
        <v>0.59032239914477014</v>
      </c>
      <c r="F18" s="349">
        <f>'홍성읍 과거급수현황'!F94</f>
        <v>16979</v>
      </c>
      <c r="G18" s="351">
        <f t="shared" si="4"/>
        <v>324</v>
      </c>
      <c r="H18" s="352">
        <f t="shared" si="1"/>
        <v>52459</v>
      </c>
      <c r="I18" s="352">
        <f t="shared" si="2"/>
        <v>12184</v>
      </c>
      <c r="J18" s="353">
        <f>'용도별 사용수량'!D94</f>
        <v>7844</v>
      </c>
      <c r="K18" s="353">
        <f>'용도별 사용수량'!E94</f>
        <v>4182</v>
      </c>
      <c r="L18" s="354"/>
      <c r="M18" s="353">
        <f>'용도별 사용수량'!F94</f>
        <v>79</v>
      </c>
      <c r="N18" s="353">
        <f>'용도별 사용수량'!G94</f>
        <v>79</v>
      </c>
      <c r="O18" s="353">
        <f>'용도별 사용수량'!H94</f>
        <v>0</v>
      </c>
      <c r="P18" s="353">
        <f>'용도별 사용수량'!I94</f>
        <v>0</v>
      </c>
      <c r="Q18" s="355">
        <f t="shared" si="3"/>
        <v>149.52629672696773</v>
      </c>
      <c r="R18" s="352">
        <f t="shared" si="3"/>
        <v>79.719399912312468</v>
      </c>
      <c r="S18" s="352">
        <f t="shared" si="5"/>
        <v>0</v>
      </c>
      <c r="T18" s="352">
        <f t="shared" si="6"/>
        <v>1.5059379706056157</v>
      </c>
      <c r="U18" s="352">
        <f t="shared" si="3"/>
        <v>1.5059379706056157</v>
      </c>
      <c r="V18" s="352">
        <f t="shared" si="3"/>
        <v>0</v>
      </c>
      <c r="W18" s="352">
        <f t="shared" si="3"/>
        <v>0</v>
      </c>
      <c r="X18" s="356">
        <f t="shared" si="7"/>
        <v>82.731275853523698</v>
      </c>
      <c r="Y18" s="356">
        <f t="shared" si="8"/>
        <v>232.25757258049143</v>
      </c>
      <c r="Z18" s="352">
        <f t="shared" si="9"/>
        <v>16979</v>
      </c>
    </row>
    <row r="19" spans="1:28" ht="19.5" customHeight="1">
      <c r="A19" s="672"/>
      <c r="B19" s="348">
        <f t="shared" si="10"/>
        <v>2010</v>
      </c>
      <c r="C19" s="349">
        <f>'홍성읍 과거급수현황'!B79</f>
        <v>89603</v>
      </c>
      <c r="D19" s="349">
        <f>'홍성읍 과거급수현황'!C79</f>
        <v>55252</v>
      </c>
      <c r="E19" s="357">
        <f t="shared" si="11"/>
        <v>0.61663113958238003</v>
      </c>
      <c r="F19" s="349">
        <f>'홍성읍 과거급수현황'!F79</f>
        <v>19370</v>
      </c>
      <c r="G19" s="351">
        <f t="shared" si="4"/>
        <v>351</v>
      </c>
      <c r="H19" s="352">
        <f t="shared" si="1"/>
        <v>55252</v>
      </c>
      <c r="I19" s="352">
        <f t="shared" si="2"/>
        <v>12836</v>
      </c>
      <c r="J19" s="353">
        <f>'용도별 사용수량'!D79</f>
        <v>8288</v>
      </c>
      <c r="K19" s="353">
        <f>'용도별 사용수량'!E79</f>
        <v>4488</v>
      </c>
      <c r="L19" s="354"/>
      <c r="M19" s="353">
        <f>'용도별 사용수량'!F79</f>
        <v>0</v>
      </c>
      <c r="N19" s="353">
        <f>'용도별 사용수량'!G79</f>
        <v>60</v>
      </c>
      <c r="O19" s="353">
        <f>'용도별 사용수량'!H79</f>
        <v>0</v>
      </c>
      <c r="P19" s="353">
        <f>'용도별 사용수량'!I79</f>
        <v>0</v>
      </c>
      <c r="Q19" s="355">
        <f t="shared" si="3"/>
        <v>150.00361977846958</v>
      </c>
      <c r="R19" s="352">
        <f t="shared" si="3"/>
        <v>81.22782885687397</v>
      </c>
      <c r="S19" s="352">
        <f t="shared" si="5"/>
        <v>0</v>
      </c>
      <c r="T19" s="352">
        <f t="shared" si="6"/>
        <v>0</v>
      </c>
      <c r="U19" s="352">
        <f t="shared" si="3"/>
        <v>1.085933540867299</v>
      </c>
      <c r="V19" s="352">
        <f t="shared" si="3"/>
        <v>0</v>
      </c>
      <c r="W19" s="352">
        <f t="shared" si="3"/>
        <v>0</v>
      </c>
      <c r="X19" s="356">
        <f t="shared" si="7"/>
        <v>82.313762397741272</v>
      </c>
      <c r="Y19" s="356">
        <f t="shared" si="8"/>
        <v>232.31738217621086</v>
      </c>
      <c r="Z19" s="352">
        <f t="shared" si="9"/>
        <v>19370</v>
      </c>
    </row>
    <row r="20" spans="1:28" ht="19.5" customHeight="1">
      <c r="A20" s="672"/>
      <c r="B20" s="348">
        <f t="shared" si="10"/>
        <v>2011</v>
      </c>
      <c r="C20" s="349">
        <f>'홍성읍 과거급수현황'!B64</f>
        <v>88108</v>
      </c>
      <c r="D20" s="349">
        <f>'홍성읍 과거급수현황'!C64</f>
        <v>55067</v>
      </c>
      <c r="E20" s="357">
        <f t="shared" si="11"/>
        <v>0.62499432514641118</v>
      </c>
      <c r="F20" s="349">
        <f>'홍성읍 과거급수현황'!F64</f>
        <v>15327</v>
      </c>
      <c r="G20" s="351">
        <f t="shared" si="4"/>
        <v>278</v>
      </c>
      <c r="H20" s="352">
        <f t="shared" si="1"/>
        <v>55067</v>
      </c>
      <c r="I20" s="352">
        <f t="shared" si="2"/>
        <v>12993</v>
      </c>
      <c r="J20" s="353">
        <f>'용도별 사용수량'!D64</f>
        <v>6238</v>
      </c>
      <c r="K20" s="353">
        <f>'용도별 사용수량'!E64</f>
        <v>6717</v>
      </c>
      <c r="L20" s="354"/>
      <c r="M20" s="353">
        <f>'용도별 사용수량'!F64</f>
        <v>0</v>
      </c>
      <c r="N20" s="353">
        <f>'용도별 사용수량'!G64</f>
        <v>38</v>
      </c>
      <c r="O20" s="353">
        <f>'용도별 사용수량'!H64</f>
        <v>0</v>
      </c>
      <c r="P20" s="353">
        <f>'용도별 사용수량'!I64</f>
        <v>0</v>
      </c>
      <c r="Q20" s="355">
        <f t="shared" si="3"/>
        <v>113.28018595529082</v>
      </c>
      <c r="R20" s="352">
        <f t="shared" si="3"/>
        <v>121.97868051646176</v>
      </c>
      <c r="S20" s="352">
        <f t="shared" si="5"/>
        <v>0</v>
      </c>
      <c r="T20" s="352">
        <f t="shared" si="6"/>
        <v>0</v>
      </c>
      <c r="U20" s="352">
        <f t="shared" si="3"/>
        <v>0.69006846205531447</v>
      </c>
      <c r="V20" s="352">
        <f t="shared" si="3"/>
        <v>0</v>
      </c>
      <c r="W20" s="352">
        <f t="shared" si="3"/>
        <v>0</v>
      </c>
      <c r="X20" s="356">
        <f t="shared" si="7"/>
        <v>122.66874897851707</v>
      </c>
      <c r="Y20" s="356">
        <f t="shared" si="8"/>
        <v>235.94893493380789</v>
      </c>
      <c r="Z20" s="352">
        <f t="shared" si="9"/>
        <v>15327</v>
      </c>
    </row>
    <row r="21" spans="1:28" ht="19.5" customHeight="1">
      <c r="A21" s="672"/>
      <c r="B21" s="348">
        <f t="shared" si="10"/>
        <v>2012</v>
      </c>
      <c r="C21" s="349">
        <f>'홍성읍 과거급수현황'!B49</f>
        <v>89990</v>
      </c>
      <c r="D21" s="349">
        <f>'홍성읍 과거급수현황'!C49</f>
        <v>67321</v>
      </c>
      <c r="E21" s="357">
        <f t="shared" si="11"/>
        <v>0.7480942326925214</v>
      </c>
      <c r="F21" s="349">
        <f>'홍성읍 과거급수현황'!F49</f>
        <v>25901</v>
      </c>
      <c r="G21" s="351">
        <f t="shared" si="4"/>
        <v>385</v>
      </c>
      <c r="H21" s="352">
        <f t="shared" si="1"/>
        <v>67321</v>
      </c>
      <c r="I21" s="352">
        <f t="shared" si="2"/>
        <v>16449</v>
      </c>
      <c r="J21" s="353">
        <f>'용도별 사용수량'!D49</f>
        <v>10904</v>
      </c>
      <c r="K21" s="353">
        <f>'용도별 사용수량'!E49</f>
        <v>5497</v>
      </c>
      <c r="L21" s="354"/>
      <c r="M21" s="353">
        <f>'용도별 사용수량'!F49</f>
        <v>0</v>
      </c>
      <c r="N21" s="353">
        <f>'용도별 사용수량'!G49</f>
        <v>48</v>
      </c>
      <c r="O21" s="353">
        <f>'용도별 사용수량'!H49</f>
        <v>0</v>
      </c>
      <c r="P21" s="353">
        <f>'용도별 사용수량'!I49</f>
        <v>0</v>
      </c>
      <c r="Q21" s="355">
        <f t="shared" si="3"/>
        <v>161.97026187965122</v>
      </c>
      <c r="R21" s="352">
        <f t="shared" si="3"/>
        <v>81.653570208404517</v>
      </c>
      <c r="S21" s="352">
        <f t="shared" si="5"/>
        <v>0</v>
      </c>
      <c r="T21" s="352">
        <f t="shared" si="6"/>
        <v>0</v>
      </c>
      <c r="U21" s="352">
        <f t="shared" si="3"/>
        <v>0.71300188648415797</v>
      </c>
      <c r="V21" s="352">
        <f t="shared" si="3"/>
        <v>0</v>
      </c>
      <c r="W21" s="352">
        <f t="shared" si="3"/>
        <v>0</v>
      </c>
      <c r="X21" s="356">
        <f t="shared" si="7"/>
        <v>82.366572094888681</v>
      </c>
      <c r="Y21" s="356">
        <f t="shared" si="8"/>
        <v>244.3368339745399</v>
      </c>
      <c r="Z21" s="352">
        <f t="shared" si="9"/>
        <v>25901</v>
      </c>
    </row>
    <row r="22" spans="1:28" ht="19.5" customHeight="1">
      <c r="A22" s="672"/>
      <c r="B22" s="348">
        <f t="shared" si="10"/>
        <v>2013</v>
      </c>
      <c r="C22" s="349">
        <f>'홍성읍 과거급수현황'!B34</f>
        <v>89704</v>
      </c>
      <c r="D22" s="349">
        <f>'홍성읍 과거급수현황'!C34</f>
        <v>71208</v>
      </c>
      <c r="E22" s="357">
        <f t="shared" si="11"/>
        <v>0.79381075537322754</v>
      </c>
      <c r="F22" s="349">
        <f>'홍성읍 과거급수현황'!F34</f>
        <v>20872</v>
      </c>
      <c r="G22" s="351">
        <f t="shared" si="4"/>
        <v>293</v>
      </c>
      <c r="H22" s="352">
        <f t="shared" si="1"/>
        <v>71208</v>
      </c>
      <c r="I22" s="352">
        <f t="shared" si="2"/>
        <v>18320</v>
      </c>
      <c r="J22" s="353">
        <f>'용도별 사용수량'!D34</f>
        <v>12198</v>
      </c>
      <c r="K22" s="353">
        <f>'용도별 사용수량'!E34</f>
        <v>6016</v>
      </c>
      <c r="L22" s="354"/>
      <c r="M22" s="353">
        <f>'용도별 사용수량'!F34</f>
        <v>0</v>
      </c>
      <c r="N22" s="353">
        <f>'용도별 사용수량'!G34</f>
        <v>106</v>
      </c>
      <c r="O22" s="353">
        <f>'용도별 사용수량'!H34</f>
        <v>0</v>
      </c>
      <c r="P22" s="353">
        <f>'용도별 사용수량'!I34</f>
        <v>0</v>
      </c>
      <c r="Q22" s="355">
        <f t="shared" si="3"/>
        <v>171.30097741826762</v>
      </c>
      <c r="R22" s="352">
        <f t="shared" si="3"/>
        <v>84.484889338276588</v>
      </c>
      <c r="S22" s="352">
        <f t="shared" si="5"/>
        <v>0</v>
      </c>
      <c r="T22" s="352">
        <f t="shared" si="6"/>
        <v>0</v>
      </c>
      <c r="U22" s="352">
        <f t="shared" si="3"/>
        <v>1.4885967868778789</v>
      </c>
      <c r="V22" s="352">
        <f t="shared" si="3"/>
        <v>0</v>
      </c>
      <c r="W22" s="352">
        <f t="shared" si="3"/>
        <v>0</v>
      </c>
      <c r="X22" s="356">
        <f t="shared" si="7"/>
        <v>85.973486125154466</v>
      </c>
      <c r="Y22" s="356">
        <f t="shared" si="8"/>
        <v>257.27446354342209</v>
      </c>
      <c r="Z22" s="352">
        <f t="shared" si="9"/>
        <v>20872</v>
      </c>
    </row>
    <row r="23" spans="1:28" ht="19.5" customHeight="1">
      <c r="A23" s="672"/>
      <c r="B23" s="348">
        <f t="shared" si="10"/>
        <v>2014</v>
      </c>
      <c r="C23" s="349">
        <f>'홍성읍 과거급수현황'!B19</f>
        <v>91866</v>
      </c>
      <c r="D23" s="349">
        <f>'홍성읍 과거급수현황'!C19</f>
        <v>76695</v>
      </c>
      <c r="E23" s="357">
        <f t="shared" si="11"/>
        <v>0.83485729214290383</v>
      </c>
      <c r="F23" s="349">
        <f>'홍성읍 과거급수현황'!F19</f>
        <v>18967</v>
      </c>
      <c r="G23" s="351">
        <f t="shared" si="4"/>
        <v>247</v>
      </c>
      <c r="H23" s="352">
        <f t="shared" si="1"/>
        <v>76695</v>
      </c>
      <c r="I23" s="352">
        <f t="shared" si="2"/>
        <v>18400</v>
      </c>
      <c r="J23" s="353">
        <f>'용도별 사용수량'!D19</f>
        <v>12420</v>
      </c>
      <c r="K23" s="353">
        <f>'용도별 사용수량'!E19</f>
        <v>5888</v>
      </c>
      <c r="L23" s="354"/>
      <c r="M23" s="353">
        <f>'용도별 사용수량'!F19</f>
        <v>0</v>
      </c>
      <c r="N23" s="353">
        <f>'용도별 사용수량'!G19</f>
        <v>92</v>
      </c>
      <c r="O23" s="353">
        <f>'용도별 사용수량'!H19</f>
        <v>0</v>
      </c>
      <c r="P23" s="353">
        <f>'용도별 사용수량'!I19</f>
        <v>0</v>
      </c>
      <c r="Q23" s="355">
        <f t="shared" si="3"/>
        <v>161.94015255231761</v>
      </c>
      <c r="R23" s="352">
        <f t="shared" si="3"/>
        <v>76.771627876654293</v>
      </c>
      <c r="S23" s="352">
        <f t="shared" si="5"/>
        <v>0</v>
      </c>
      <c r="T23" s="352">
        <f t="shared" si="6"/>
        <v>0</v>
      </c>
      <c r="U23" s="352">
        <f t="shared" si="3"/>
        <v>1.1995566855727233</v>
      </c>
      <c r="V23" s="352">
        <f t="shared" si="3"/>
        <v>0</v>
      </c>
      <c r="W23" s="352">
        <f t="shared" si="3"/>
        <v>0</v>
      </c>
      <c r="X23" s="356">
        <f t="shared" si="7"/>
        <v>77.971184562227023</v>
      </c>
      <c r="Y23" s="356">
        <f t="shared" si="8"/>
        <v>239.91133711454464</v>
      </c>
      <c r="Z23" s="352">
        <f t="shared" si="9"/>
        <v>18967</v>
      </c>
    </row>
    <row r="24" spans="1:28" ht="19.5" customHeight="1">
      <c r="A24" s="672"/>
      <c r="B24" s="348">
        <f t="shared" si="10"/>
        <v>2015</v>
      </c>
      <c r="C24" s="349">
        <f>'홍성읍 과거급수현황'!B4</f>
        <v>94553</v>
      </c>
      <c r="D24" s="349">
        <f>'홍성읍 과거급수현황'!C4</f>
        <v>81475</v>
      </c>
      <c r="E24" s="357">
        <f t="shared" si="11"/>
        <v>0.86168603851807979</v>
      </c>
      <c r="F24" s="349">
        <f>'홍성읍 과거급수현황'!F4</f>
        <v>20150</v>
      </c>
      <c r="G24" s="351">
        <f t="shared" si="4"/>
        <v>247</v>
      </c>
      <c r="H24" s="352">
        <f t="shared" si="1"/>
        <v>81475</v>
      </c>
      <c r="I24" s="352">
        <f t="shared" si="2"/>
        <v>20150</v>
      </c>
      <c r="J24" s="353">
        <f>'용도별 사용수량'!D4</f>
        <v>13604</v>
      </c>
      <c r="K24" s="353">
        <f>'용도별 사용수량'!E4</f>
        <v>6446</v>
      </c>
      <c r="L24" s="354"/>
      <c r="M24" s="353">
        <f>'용도별 사용수량'!F4</f>
        <v>0</v>
      </c>
      <c r="N24" s="353">
        <f>'용도별 사용수량'!G4</f>
        <v>100</v>
      </c>
      <c r="O24" s="353">
        <f>'용도별 사용수량'!H4</f>
        <v>0</v>
      </c>
      <c r="P24" s="353">
        <f>'용도별 사용수량'!I4</f>
        <v>0</v>
      </c>
      <c r="Q24" s="355">
        <f t="shared" ref="Q24:W24" si="12">(J24/$H24)*1000</f>
        <v>166.97146363915311</v>
      </c>
      <c r="R24" s="352">
        <f t="shared" si="12"/>
        <v>79.116293341515799</v>
      </c>
      <c r="S24" s="352">
        <f t="shared" si="5"/>
        <v>0</v>
      </c>
      <c r="T24" s="352">
        <f t="shared" si="6"/>
        <v>0</v>
      </c>
      <c r="U24" s="352">
        <f t="shared" si="12"/>
        <v>1.22737035900583</v>
      </c>
      <c r="V24" s="352">
        <f t="shared" si="12"/>
        <v>0</v>
      </c>
      <c r="W24" s="352">
        <f t="shared" si="12"/>
        <v>0</v>
      </c>
      <c r="X24" s="356">
        <f t="shared" si="7"/>
        <v>80.343663700521631</v>
      </c>
      <c r="Y24" s="356">
        <f t="shared" si="8"/>
        <v>247.31512733967475</v>
      </c>
      <c r="Z24" s="352">
        <f t="shared" si="9"/>
        <v>20150</v>
      </c>
      <c r="AB24" s="345">
        <v>-1550</v>
      </c>
    </row>
    <row r="25" spans="1:28" ht="19.5" customHeight="1">
      <c r="A25" s="672"/>
      <c r="B25" s="358" t="s">
        <v>277</v>
      </c>
      <c r="C25" s="359">
        <f>SUM(C5:C24)</f>
        <v>1753994</v>
      </c>
      <c r="D25" s="359">
        <f>SUM(D5:D24)</f>
        <v>1032246</v>
      </c>
      <c r="E25" s="360">
        <f>AVERAGE(E5:E24)</f>
        <v>0.59698330533576094</v>
      </c>
      <c r="F25" s="359">
        <f>SUM(F5:F24)</f>
        <v>277723</v>
      </c>
      <c r="G25" s="361">
        <f>AVERAGE(G5:G24)</f>
        <v>265.95</v>
      </c>
      <c r="H25" s="359">
        <f>SUM(H5:H24)</f>
        <v>1032246</v>
      </c>
      <c r="I25" s="359">
        <f>SUM(I5:I24)</f>
        <v>217674.26575342467</v>
      </c>
      <c r="J25" s="359">
        <f>SUM(J5:J24)</f>
        <v>129941.37534246576</v>
      </c>
      <c r="K25" s="359">
        <f>SUM(K5:K24)</f>
        <v>56666.534246575342</v>
      </c>
      <c r="L25" s="359">
        <f>SUM(L5:L24)</f>
        <v>0</v>
      </c>
      <c r="M25" s="359">
        <f t="shared" ref="M25:P25" si="13">SUM(M5:M24)</f>
        <v>27072.23835616438</v>
      </c>
      <c r="N25" s="359">
        <f t="shared" si="13"/>
        <v>3988.5561643835617</v>
      </c>
      <c r="O25" s="359">
        <f t="shared" si="13"/>
        <v>5.5616438356164375</v>
      </c>
      <c r="P25" s="359">
        <f t="shared" si="13"/>
        <v>0</v>
      </c>
      <c r="Q25" s="362">
        <f>AVERAGE(Q5:Q24)</f>
        <v>119.11524597845228</v>
      </c>
      <c r="R25" s="359">
        <f t="shared" ref="R25:W25" si="14">SUM(R5:R24)</f>
        <v>1008.5026798606457</v>
      </c>
      <c r="S25" s="359">
        <f t="shared" si="14"/>
        <v>0</v>
      </c>
      <c r="T25" s="359">
        <f t="shared" si="14"/>
        <v>612.20630278954332</v>
      </c>
      <c r="U25" s="359">
        <f t="shared" si="14"/>
        <v>89.893909180382209</v>
      </c>
      <c r="V25" s="359">
        <f t="shared" si="14"/>
        <v>0.12657359662304135</v>
      </c>
      <c r="W25" s="359">
        <f t="shared" si="14"/>
        <v>0</v>
      </c>
      <c r="X25" s="362">
        <f>AVERAGE(X5:X24)</f>
        <v>85.536473271359711</v>
      </c>
      <c r="Y25" s="362">
        <f>AVERAGE(Y5:Y24)</f>
        <v>204.65171924981195</v>
      </c>
      <c r="Z25" s="359">
        <f>SUM(Z5:Z24)</f>
        <v>277723</v>
      </c>
    </row>
    <row r="28" spans="1:28" ht="40.5" customHeight="1">
      <c r="A28" s="341" t="s">
        <v>590</v>
      </c>
      <c r="B28" s="342"/>
      <c r="C28" s="343"/>
      <c r="D28" s="343"/>
      <c r="E28" s="344"/>
      <c r="F28" s="342"/>
      <c r="G28" s="342"/>
      <c r="H28" s="342"/>
      <c r="I28" s="342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2"/>
    </row>
    <row r="29" spans="1:28" ht="40.5" customHeight="1">
      <c r="A29" s="668" t="s">
        <v>0</v>
      </c>
      <c r="B29" s="668"/>
      <c r="C29" s="668" t="s">
        <v>1</v>
      </c>
      <c r="D29" s="668" t="s">
        <v>2</v>
      </c>
      <c r="E29" s="670" t="s">
        <v>596</v>
      </c>
      <c r="F29" s="668" t="s">
        <v>592</v>
      </c>
      <c r="G29" s="668" t="s">
        <v>509</v>
      </c>
      <c r="H29" s="669" t="s">
        <v>6</v>
      </c>
      <c r="I29" s="669" t="s">
        <v>594</v>
      </c>
      <c r="J29" s="669"/>
      <c r="K29" s="669"/>
      <c r="L29" s="669"/>
      <c r="M29" s="669"/>
      <c r="N29" s="669"/>
      <c r="O29" s="669"/>
      <c r="P29" s="669"/>
      <c r="Q29" s="669" t="s">
        <v>595</v>
      </c>
      <c r="R29" s="669"/>
      <c r="S29" s="669"/>
      <c r="T29" s="669"/>
      <c r="U29" s="669"/>
      <c r="V29" s="669"/>
      <c r="W29" s="669"/>
      <c r="X29" s="669"/>
      <c r="Y29" s="669"/>
      <c r="Z29" s="668" t="s">
        <v>9</v>
      </c>
    </row>
    <row r="30" spans="1:28" ht="40.5" customHeight="1">
      <c r="A30" s="668"/>
      <c r="B30" s="668"/>
      <c r="C30" s="668"/>
      <c r="D30" s="668"/>
      <c r="E30" s="670"/>
      <c r="F30" s="668"/>
      <c r="G30" s="668"/>
      <c r="H30" s="669"/>
      <c r="I30" s="669" t="s">
        <v>14</v>
      </c>
      <c r="J30" s="669" t="s">
        <v>15</v>
      </c>
      <c r="K30" s="669" t="s">
        <v>138</v>
      </c>
      <c r="L30" s="669"/>
      <c r="M30" s="669" t="s">
        <v>139</v>
      </c>
      <c r="N30" s="669" t="s">
        <v>17</v>
      </c>
      <c r="O30" s="669"/>
      <c r="P30" s="669" t="s">
        <v>140</v>
      </c>
      <c r="Q30" s="671" t="s">
        <v>15</v>
      </c>
      <c r="R30" s="669" t="s">
        <v>143</v>
      </c>
      <c r="S30" s="669"/>
      <c r="T30" s="669" t="s">
        <v>139</v>
      </c>
      <c r="U30" s="669" t="s">
        <v>142</v>
      </c>
      <c r="V30" s="669"/>
      <c r="W30" s="668" t="s">
        <v>141</v>
      </c>
      <c r="X30" s="668" t="s">
        <v>23</v>
      </c>
      <c r="Y30" s="668" t="s">
        <v>24</v>
      </c>
      <c r="Z30" s="668"/>
    </row>
    <row r="31" spans="1:28" ht="40.5" customHeight="1">
      <c r="A31" s="668"/>
      <c r="B31" s="668"/>
      <c r="C31" s="668"/>
      <c r="D31" s="668"/>
      <c r="E31" s="670"/>
      <c r="F31" s="668"/>
      <c r="G31" s="668"/>
      <c r="H31" s="669"/>
      <c r="I31" s="669"/>
      <c r="J31" s="669"/>
      <c r="K31" s="347" t="s">
        <v>25</v>
      </c>
      <c r="L31" s="347" t="s">
        <v>26</v>
      </c>
      <c r="M31" s="669"/>
      <c r="N31" s="347" t="s">
        <v>25</v>
      </c>
      <c r="O31" s="347" t="s">
        <v>26</v>
      </c>
      <c r="P31" s="669"/>
      <c r="Q31" s="671"/>
      <c r="R31" s="347" t="s">
        <v>25</v>
      </c>
      <c r="S31" s="347" t="s">
        <v>26</v>
      </c>
      <c r="T31" s="669"/>
      <c r="U31" s="347" t="s">
        <v>25</v>
      </c>
      <c r="V31" s="347" t="s">
        <v>26</v>
      </c>
      <c r="W31" s="668"/>
      <c r="X31" s="668"/>
      <c r="Y31" s="668"/>
      <c r="Z31" s="668"/>
    </row>
    <row r="32" spans="1:28" ht="40.5" customHeight="1">
      <c r="A32" s="663" t="s">
        <v>78</v>
      </c>
      <c r="B32" s="363">
        <v>1996</v>
      </c>
      <c r="C32" s="364">
        <f>C5</f>
        <v>99624</v>
      </c>
      <c r="D32" s="364">
        <f t="shared" ref="D32:P44" si="15">D5</f>
        <v>38731</v>
      </c>
      <c r="E32" s="365">
        <f t="shared" ref="E32:E51" si="16">D32/C32</f>
        <v>0.38877178189994377</v>
      </c>
      <c r="F32" s="364">
        <f t="shared" si="15"/>
        <v>8787</v>
      </c>
      <c r="G32" s="366">
        <f>ROUND((F32/D32)*1000,0)</f>
        <v>227</v>
      </c>
      <c r="H32" s="364">
        <f t="shared" si="15"/>
        <v>38731</v>
      </c>
      <c r="I32" s="367">
        <f t="shared" ref="I32:I51" si="17">SUM(J32:P32)</f>
        <v>7342</v>
      </c>
      <c r="J32" s="368">
        <f t="shared" si="15"/>
        <v>3839</v>
      </c>
      <c r="K32" s="368">
        <f t="shared" si="15"/>
        <v>1304</v>
      </c>
      <c r="L32" s="368">
        <f t="shared" si="15"/>
        <v>0</v>
      </c>
      <c r="M32" s="368">
        <f t="shared" si="15"/>
        <v>2134</v>
      </c>
      <c r="N32" s="368">
        <f t="shared" si="15"/>
        <v>65</v>
      </c>
      <c r="O32" s="368">
        <f t="shared" si="15"/>
        <v>0</v>
      </c>
      <c r="P32" s="364">
        <f t="shared" si="15"/>
        <v>0</v>
      </c>
      <c r="Q32" s="369">
        <f t="shared" ref="Q32:Q51" si="18">(J32/$H32)*1000</f>
        <v>99.119568304458966</v>
      </c>
      <c r="R32" s="367">
        <f t="shared" ref="R32:R33" si="19">(K32/$H32)*1000</f>
        <v>33.668121143270255</v>
      </c>
      <c r="S32" s="367">
        <f>(L32/$H32)*1000</f>
        <v>0</v>
      </c>
      <c r="T32" s="367">
        <f>(M32/$H32)*1000</f>
        <v>55.097983527406988</v>
      </c>
      <c r="U32" s="367">
        <f t="shared" ref="U32:U51" si="20">(N32/$H32)*1000</f>
        <v>1.6782422349022745</v>
      </c>
      <c r="V32" s="367">
        <f t="shared" ref="V32:V51" si="21">(O32/$H32)*1000</f>
        <v>0</v>
      </c>
      <c r="W32" s="367">
        <f t="shared" ref="W32:W51" si="22">(P32/$H32)*1000</f>
        <v>0</v>
      </c>
      <c r="X32" s="370">
        <f>SUM(R32:W32)</f>
        <v>90.444346905579508</v>
      </c>
      <c r="Y32" s="370">
        <f>X32+Q32</f>
        <v>189.56391521003849</v>
      </c>
      <c r="Z32" s="367">
        <f>F32</f>
        <v>8787</v>
      </c>
    </row>
    <row r="33" spans="1:32" ht="40.5" customHeight="1">
      <c r="A33" s="664"/>
      <c r="B33" s="363">
        <f>B32+1</f>
        <v>1997</v>
      </c>
      <c r="C33" s="364">
        <f t="shared" ref="C33:P51" si="23">C6</f>
        <v>99264</v>
      </c>
      <c r="D33" s="364">
        <f t="shared" si="23"/>
        <v>39190</v>
      </c>
      <c r="E33" s="365">
        <f t="shared" si="16"/>
        <v>0.39480577047066406</v>
      </c>
      <c r="F33" s="364">
        <f t="shared" si="23"/>
        <v>9302</v>
      </c>
      <c r="G33" s="366">
        <f t="shared" ref="G33:G51" si="24">ROUND((F33/D33)*1000,0)</f>
        <v>237</v>
      </c>
      <c r="H33" s="364">
        <f t="shared" si="23"/>
        <v>39190</v>
      </c>
      <c r="I33" s="367">
        <f t="shared" si="17"/>
        <v>7814.1260273972603</v>
      </c>
      <c r="J33" s="368">
        <f t="shared" si="23"/>
        <v>2501.4547945205481</v>
      </c>
      <c r="K33" s="368">
        <f t="shared" si="23"/>
        <v>1679.9232876712329</v>
      </c>
      <c r="L33" s="368">
        <f t="shared" si="23"/>
        <v>0</v>
      </c>
      <c r="M33" s="368">
        <f t="shared" si="23"/>
        <v>2170.7205479452059</v>
      </c>
      <c r="N33" s="368">
        <f t="shared" si="23"/>
        <v>1462.027397260274</v>
      </c>
      <c r="O33" s="368">
        <f t="shared" si="23"/>
        <v>0</v>
      </c>
      <c r="P33" s="364">
        <f t="shared" si="23"/>
        <v>0</v>
      </c>
      <c r="Q33" s="369">
        <f t="shared" si="18"/>
        <v>63.828905193175508</v>
      </c>
      <c r="R33" s="367">
        <f t="shared" si="19"/>
        <v>42.866121144966392</v>
      </c>
      <c r="S33" s="367">
        <f t="shared" ref="S33:S51" si="25">(L33/$H33)*1000</f>
        <v>0</v>
      </c>
      <c r="T33" s="367">
        <f t="shared" ref="T33:T51" si="26">(M33/$H33)*1000</f>
        <v>55.389654196101198</v>
      </c>
      <c r="U33" s="367">
        <f t="shared" si="20"/>
        <v>37.306134148003935</v>
      </c>
      <c r="V33" s="367">
        <f t="shared" si="21"/>
        <v>0</v>
      </c>
      <c r="W33" s="367">
        <f t="shared" si="22"/>
        <v>0</v>
      </c>
      <c r="X33" s="370">
        <f t="shared" ref="X33:X51" si="27">SUM(R33:W33)</f>
        <v>135.56190948907152</v>
      </c>
      <c r="Y33" s="370">
        <f t="shared" ref="Y33:Y51" si="28">X33+Q33</f>
        <v>199.39081468224703</v>
      </c>
      <c r="Z33" s="367">
        <f t="shared" ref="Z33:Z51" si="29">F33</f>
        <v>9302</v>
      </c>
    </row>
    <row r="34" spans="1:32" ht="40.5" customHeight="1">
      <c r="A34" s="664"/>
      <c r="B34" s="363">
        <f t="shared" ref="B34:B51" si="30">B33+1</f>
        <v>1998</v>
      </c>
      <c r="C34" s="364">
        <f t="shared" si="23"/>
        <v>99088</v>
      </c>
      <c r="D34" s="364">
        <f t="shared" si="15"/>
        <v>40072</v>
      </c>
      <c r="E34" s="365">
        <f t="shared" si="16"/>
        <v>0.40440820280962375</v>
      </c>
      <c r="F34" s="364">
        <f t="shared" si="15"/>
        <v>9032</v>
      </c>
      <c r="G34" s="366">
        <f t="shared" si="24"/>
        <v>225</v>
      </c>
      <c r="H34" s="364">
        <f t="shared" si="15"/>
        <v>40072</v>
      </c>
      <c r="I34" s="367">
        <f t="shared" si="17"/>
        <v>6906.0273972602736</v>
      </c>
      <c r="J34" s="368">
        <f t="shared" si="15"/>
        <v>3850.654794520548</v>
      </c>
      <c r="K34" s="368">
        <f t="shared" si="15"/>
        <v>1174.0191780821917</v>
      </c>
      <c r="L34" s="368">
        <f t="shared" si="15"/>
        <v>0</v>
      </c>
      <c r="M34" s="368">
        <f t="shared" si="15"/>
        <v>1831.0821917808219</v>
      </c>
      <c r="N34" s="368">
        <f t="shared" si="15"/>
        <v>50.271232876712325</v>
      </c>
      <c r="O34" s="368">
        <f t="shared" si="15"/>
        <v>0</v>
      </c>
      <c r="P34" s="364">
        <f t="shared" si="15"/>
        <v>0</v>
      </c>
      <c r="Q34" s="369">
        <f t="shared" si="18"/>
        <v>96.093401739881912</v>
      </c>
      <c r="R34" s="367">
        <f>(K34/$H34)*1000</f>
        <v>29.297743513730079</v>
      </c>
      <c r="S34" s="367">
        <f t="shared" si="25"/>
        <v>0</v>
      </c>
      <c r="T34" s="367">
        <f t="shared" si="26"/>
        <v>45.694804147055848</v>
      </c>
      <c r="U34" s="367">
        <f t="shared" si="20"/>
        <v>1.2545226810918428</v>
      </c>
      <c r="V34" s="367">
        <f t="shared" si="21"/>
        <v>0</v>
      </c>
      <c r="W34" s="367">
        <f t="shared" si="22"/>
        <v>0</v>
      </c>
      <c r="X34" s="370">
        <f t="shared" si="27"/>
        <v>76.247070341877773</v>
      </c>
      <c r="Y34" s="370">
        <f t="shared" si="28"/>
        <v>172.34047208175969</v>
      </c>
      <c r="Z34" s="367">
        <f t="shared" si="29"/>
        <v>9032</v>
      </c>
    </row>
    <row r="35" spans="1:32" ht="40.5" customHeight="1">
      <c r="A35" s="664"/>
      <c r="B35" s="363">
        <f t="shared" si="30"/>
        <v>1999</v>
      </c>
      <c r="C35" s="364">
        <f t="shared" si="23"/>
        <v>97472</v>
      </c>
      <c r="D35" s="364">
        <f t="shared" si="15"/>
        <v>40713</v>
      </c>
      <c r="E35" s="365">
        <f t="shared" si="16"/>
        <v>0.41768918253447146</v>
      </c>
      <c r="F35" s="364">
        <f t="shared" si="15"/>
        <v>8993</v>
      </c>
      <c r="G35" s="366">
        <f t="shared" si="24"/>
        <v>221</v>
      </c>
      <c r="H35" s="364">
        <f t="shared" si="15"/>
        <v>40713</v>
      </c>
      <c r="I35" s="367">
        <f t="shared" si="17"/>
        <v>6974.1589041095895</v>
      </c>
      <c r="J35" s="368">
        <f t="shared" si="15"/>
        <v>3734.9945205479457</v>
      </c>
      <c r="K35" s="368">
        <f t="shared" si="15"/>
        <v>1227.2383561643835</v>
      </c>
      <c r="L35" s="368">
        <f t="shared" si="15"/>
        <v>0</v>
      </c>
      <c r="M35" s="368">
        <f t="shared" si="15"/>
        <v>1968.7890410958908</v>
      </c>
      <c r="N35" s="368">
        <f t="shared" si="15"/>
        <v>43.136986301369866</v>
      </c>
      <c r="O35" s="368">
        <f t="shared" si="15"/>
        <v>0</v>
      </c>
      <c r="P35" s="364">
        <f t="shared" si="15"/>
        <v>0</v>
      </c>
      <c r="Q35" s="369">
        <f t="shared" si="18"/>
        <v>91.739604562374311</v>
      </c>
      <c r="R35" s="367">
        <f t="shared" ref="R35:R50" si="31">(K35/$H35)*1000</f>
        <v>30.143648371880811</v>
      </c>
      <c r="S35" s="367">
        <f t="shared" si="25"/>
        <v>0</v>
      </c>
      <c r="T35" s="367">
        <f t="shared" si="26"/>
        <v>48.357749148819558</v>
      </c>
      <c r="U35" s="367">
        <f t="shared" si="20"/>
        <v>1.0595383858072327</v>
      </c>
      <c r="V35" s="367">
        <f t="shared" si="21"/>
        <v>0</v>
      </c>
      <c r="W35" s="367">
        <f t="shared" si="22"/>
        <v>0</v>
      </c>
      <c r="X35" s="370">
        <f t="shared" si="27"/>
        <v>79.560935906507595</v>
      </c>
      <c r="Y35" s="370">
        <f t="shared" si="28"/>
        <v>171.30054046888191</v>
      </c>
      <c r="Z35" s="367">
        <f t="shared" si="29"/>
        <v>8993</v>
      </c>
    </row>
    <row r="36" spans="1:32" ht="40.5" customHeight="1">
      <c r="A36" s="664"/>
      <c r="B36" s="363">
        <f t="shared" si="30"/>
        <v>2000</v>
      </c>
      <c r="C36" s="364">
        <f t="shared" si="23"/>
        <v>60733</v>
      </c>
      <c r="D36" s="364">
        <f t="shared" si="15"/>
        <v>40986</v>
      </c>
      <c r="E36" s="365">
        <f t="shared" si="16"/>
        <v>0.67485551512357367</v>
      </c>
      <c r="F36" s="364">
        <f t="shared" si="15"/>
        <v>9028</v>
      </c>
      <c r="G36" s="366">
        <f t="shared" si="24"/>
        <v>220</v>
      </c>
      <c r="H36" s="364">
        <f t="shared" si="15"/>
        <v>40986</v>
      </c>
      <c r="I36" s="367">
        <f t="shared" si="17"/>
        <v>6934.1561643835621</v>
      </c>
      <c r="J36" s="368">
        <f t="shared" si="15"/>
        <v>3704.2465753424658</v>
      </c>
      <c r="K36" s="368">
        <f t="shared" si="15"/>
        <v>1321.041095890411</v>
      </c>
      <c r="L36" s="368">
        <f t="shared" si="15"/>
        <v>0</v>
      </c>
      <c r="M36" s="368">
        <f t="shared" si="15"/>
        <v>1867.9835616438359</v>
      </c>
      <c r="N36" s="368">
        <f t="shared" si="15"/>
        <v>40.884931506849313</v>
      </c>
      <c r="O36" s="368">
        <f t="shared" si="15"/>
        <v>0</v>
      </c>
      <c r="P36" s="364">
        <f t="shared" si="15"/>
        <v>0</v>
      </c>
      <c r="Q36" s="369">
        <f t="shared" si="18"/>
        <v>90.378338343396905</v>
      </c>
      <c r="R36" s="367">
        <f t="shared" si="31"/>
        <v>32.231520418933563</v>
      </c>
      <c r="S36" s="367">
        <f t="shared" si="25"/>
        <v>0</v>
      </c>
      <c r="T36" s="367">
        <f t="shared" si="26"/>
        <v>45.576137257693745</v>
      </c>
      <c r="U36" s="367">
        <f t="shared" si="20"/>
        <v>0.99753407277727291</v>
      </c>
      <c r="V36" s="367">
        <f t="shared" si="21"/>
        <v>0</v>
      </c>
      <c r="W36" s="367">
        <f t="shared" si="22"/>
        <v>0</v>
      </c>
      <c r="X36" s="370">
        <f t="shared" si="27"/>
        <v>78.805191749404585</v>
      </c>
      <c r="Y36" s="370">
        <f t="shared" si="28"/>
        <v>169.1835300928015</v>
      </c>
      <c r="Z36" s="367">
        <f t="shared" si="29"/>
        <v>9028</v>
      </c>
    </row>
    <row r="37" spans="1:32" ht="40.5" customHeight="1">
      <c r="A37" s="664"/>
      <c r="B37" s="363">
        <f t="shared" si="30"/>
        <v>2001</v>
      </c>
      <c r="C37" s="364">
        <f t="shared" si="23"/>
        <v>93790</v>
      </c>
      <c r="D37" s="364">
        <f t="shared" si="15"/>
        <v>39897</v>
      </c>
      <c r="E37" s="365">
        <f t="shared" si="16"/>
        <v>0.42538650175924941</v>
      </c>
      <c r="F37" s="364">
        <f t="shared" si="15"/>
        <v>10109</v>
      </c>
      <c r="G37" s="366">
        <f t="shared" si="24"/>
        <v>253</v>
      </c>
      <c r="H37" s="364">
        <f t="shared" si="15"/>
        <v>39897</v>
      </c>
      <c r="I37" s="367">
        <f t="shared" si="17"/>
        <v>7174.9260273972586</v>
      </c>
      <c r="J37" s="368">
        <f t="shared" si="15"/>
        <v>3880.2164383561644</v>
      </c>
      <c r="K37" s="368">
        <f t="shared" si="15"/>
        <v>1277.0767123287669</v>
      </c>
      <c r="L37" s="368">
        <f t="shared" si="15"/>
        <v>0</v>
      </c>
      <c r="M37" s="368">
        <f t="shared" si="15"/>
        <v>1979.3013698630134</v>
      </c>
      <c r="N37" s="368">
        <f t="shared" si="15"/>
        <v>38.331506849315069</v>
      </c>
      <c r="O37" s="368">
        <f t="shared" si="15"/>
        <v>0</v>
      </c>
      <c r="P37" s="364">
        <f t="shared" si="15"/>
        <v>0</v>
      </c>
      <c r="Q37" s="369">
        <f t="shared" si="18"/>
        <v>97.255844759158933</v>
      </c>
      <c r="R37" s="367">
        <f t="shared" si="31"/>
        <v>32.009341863517733</v>
      </c>
      <c r="S37" s="367">
        <f t="shared" si="25"/>
        <v>0</v>
      </c>
      <c r="T37" s="367">
        <f t="shared" si="26"/>
        <v>49.610280719427863</v>
      </c>
      <c r="U37" s="367">
        <f t="shared" si="20"/>
        <v>0.96076163243640045</v>
      </c>
      <c r="V37" s="367">
        <f t="shared" si="21"/>
        <v>0</v>
      </c>
      <c r="W37" s="367">
        <f t="shared" si="22"/>
        <v>0</v>
      </c>
      <c r="X37" s="370">
        <f t="shared" si="27"/>
        <v>82.580384215381997</v>
      </c>
      <c r="Y37" s="370">
        <f t="shared" si="28"/>
        <v>179.83622897454092</v>
      </c>
      <c r="Z37" s="367">
        <f t="shared" si="29"/>
        <v>10109</v>
      </c>
      <c r="AC37" s="371" t="s">
        <v>503</v>
      </c>
      <c r="AD37" s="371" t="s">
        <v>506</v>
      </c>
      <c r="AE37" s="371" t="s">
        <v>504</v>
      </c>
      <c r="AF37" s="345" t="s">
        <v>505</v>
      </c>
    </row>
    <row r="38" spans="1:32" s="375" customFormat="1" ht="40.5" customHeight="1">
      <c r="A38" s="664"/>
      <c r="B38" s="372">
        <f t="shared" si="30"/>
        <v>2002</v>
      </c>
      <c r="C38" s="373">
        <f t="shared" si="23"/>
        <v>59181</v>
      </c>
      <c r="D38" s="373">
        <f t="shared" si="15"/>
        <v>40634</v>
      </c>
      <c r="E38" s="365">
        <f t="shared" si="16"/>
        <v>0.68660549838630647</v>
      </c>
      <c r="F38" s="373">
        <f t="shared" si="15"/>
        <v>10180</v>
      </c>
      <c r="G38" s="366">
        <f t="shared" si="24"/>
        <v>251</v>
      </c>
      <c r="H38" s="373">
        <f t="shared" si="15"/>
        <v>40634</v>
      </c>
      <c r="I38" s="367">
        <f t="shared" si="17"/>
        <v>6790.093150684932</v>
      </c>
      <c r="J38" s="374">
        <f t="shared" si="15"/>
        <v>3979.4191780821916</v>
      </c>
      <c r="K38" s="374">
        <f t="shared" si="15"/>
        <v>1200.0657534246577</v>
      </c>
      <c r="L38" s="374">
        <f t="shared" si="15"/>
        <v>0</v>
      </c>
      <c r="M38" s="622">
        <f t="shared" ref="M38:M43" si="32">M11-$AD$38</f>
        <v>1610.6082191780822</v>
      </c>
      <c r="N38" s="374">
        <f t="shared" si="15"/>
        <v>0</v>
      </c>
      <c r="O38" s="374">
        <f t="shared" si="15"/>
        <v>0</v>
      </c>
      <c r="P38" s="373">
        <f t="shared" si="15"/>
        <v>0</v>
      </c>
      <c r="Q38" s="369">
        <f t="shared" si="18"/>
        <v>97.933237635531626</v>
      </c>
      <c r="R38" s="367">
        <f t="shared" si="31"/>
        <v>29.533537269888708</v>
      </c>
      <c r="S38" s="367">
        <f t="shared" si="25"/>
        <v>0</v>
      </c>
      <c r="T38" s="367">
        <f t="shared" si="26"/>
        <v>39.636959668703113</v>
      </c>
      <c r="U38" s="367">
        <f t="shared" si="20"/>
        <v>0</v>
      </c>
      <c r="V38" s="367">
        <f t="shared" si="21"/>
        <v>0</v>
      </c>
      <c r="W38" s="367">
        <f t="shared" si="22"/>
        <v>0</v>
      </c>
      <c r="X38" s="370">
        <f t="shared" si="27"/>
        <v>69.170496938591825</v>
      </c>
      <c r="Y38" s="370">
        <f t="shared" si="28"/>
        <v>167.10373457412345</v>
      </c>
      <c r="Z38" s="367">
        <f t="shared" si="29"/>
        <v>10180</v>
      </c>
      <c r="AC38" s="376" t="s">
        <v>498</v>
      </c>
      <c r="AD38" s="376">
        <v>288</v>
      </c>
      <c r="AE38" s="376">
        <v>2002</v>
      </c>
      <c r="AF38" s="375">
        <f>AD38*14</f>
        <v>4032</v>
      </c>
    </row>
    <row r="39" spans="1:32" ht="40.5" customHeight="1">
      <c r="A39" s="664"/>
      <c r="B39" s="363">
        <f t="shared" si="30"/>
        <v>2003</v>
      </c>
      <c r="C39" s="364">
        <f t="shared" si="23"/>
        <v>60010</v>
      </c>
      <c r="D39" s="364">
        <f t="shared" si="15"/>
        <v>42514</v>
      </c>
      <c r="E39" s="365">
        <f t="shared" si="16"/>
        <v>0.70844859190134979</v>
      </c>
      <c r="F39" s="364">
        <f t="shared" si="15"/>
        <v>11100</v>
      </c>
      <c r="G39" s="366">
        <f t="shared" si="24"/>
        <v>261</v>
      </c>
      <c r="H39" s="364">
        <f t="shared" si="15"/>
        <v>42514</v>
      </c>
      <c r="I39" s="367">
        <f t="shared" si="17"/>
        <v>7122.2164383561649</v>
      </c>
      <c r="J39" s="368">
        <f t="shared" si="15"/>
        <v>4259.8547945205482</v>
      </c>
      <c r="K39" s="368">
        <f t="shared" si="15"/>
        <v>1234.9671232876715</v>
      </c>
      <c r="L39" s="368">
        <f t="shared" si="15"/>
        <v>0</v>
      </c>
      <c r="M39" s="622">
        <f t="shared" si="32"/>
        <v>1602.8082191780823</v>
      </c>
      <c r="N39" s="368">
        <f t="shared" si="15"/>
        <v>24.586301369863012</v>
      </c>
      <c r="O39" s="368">
        <f t="shared" si="15"/>
        <v>0</v>
      </c>
      <c r="P39" s="364">
        <f t="shared" si="15"/>
        <v>0</v>
      </c>
      <c r="Q39" s="369">
        <f t="shared" si="18"/>
        <v>100.19887083126848</v>
      </c>
      <c r="R39" s="367">
        <f t="shared" si="31"/>
        <v>29.048481048305771</v>
      </c>
      <c r="S39" s="367">
        <f t="shared" si="25"/>
        <v>0</v>
      </c>
      <c r="T39" s="367">
        <f t="shared" si="26"/>
        <v>37.700715509669337</v>
      </c>
      <c r="U39" s="367">
        <f t="shared" si="20"/>
        <v>0.57831070635233128</v>
      </c>
      <c r="V39" s="367">
        <f t="shared" si="21"/>
        <v>0</v>
      </c>
      <c r="W39" s="367">
        <f t="shared" si="22"/>
        <v>0</v>
      </c>
      <c r="X39" s="370">
        <f t="shared" si="27"/>
        <v>67.327507264327437</v>
      </c>
      <c r="Y39" s="370">
        <f t="shared" si="28"/>
        <v>167.52637809559593</v>
      </c>
      <c r="Z39" s="367">
        <f t="shared" si="29"/>
        <v>11100</v>
      </c>
      <c r="AC39" s="371" t="s">
        <v>499</v>
      </c>
      <c r="AD39" s="371">
        <v>71</v>
      </c>
      <c r="AE39" s="371">
        <v>2008</v>
      </c>
      <c r="AF39" s="345">
        <f>AD39*8</f>
        <v>568</v>
      </c>
    </row>
    <row r="40" spans="1:32" ht="40.5" customHeight="1">
      <c r="A40" s="664"/>
      <c r="B40" s="363">
        <f t="shared" si="30"/>
        <v>2004</v>
      </c>
      <c r="C40" s="364">
        <f t="shared" si="23"/>
        <v>91699</v>
      </c>
      <c r="D40" s="364">
        <f t="shared" si="15"/>
        <v>43940</v>
      </c>
      <c r="E40" s="365">
        <f t="shared" si="16"/>
        <v>0.47917643594804743</v>
      </c>
      <c r="F40" s="364">
        <f t="shared" si="15"/>
        <v>12437</v>
      </c>
      <c r="G40" s="366">
        <f t="shared" si="24"/>
        <v>283</v>
      </c>
      <c r="H40" s="364">
        <f t="shared" si="15"/>
        <v>43940</v>
      </c>
      <c r="I40" s="367">
        <f t="shared" si="17"/>
        <v>8127.5068493150693</v>
      </c>
      <c r="J40" s="368">
        <f t="shared" si="15"/>
        <v>4777.9013698630142</v>
      </c>
      <c r="K40" s="368">
        <f t="shared" si="15"/>
        <v>1269.9369863013699</v>
      </c>
      <c r="L40" s="368">
        <f t="shared" si="15"/>
        <v>0</v>
      </c>
      <c r="M40" s="622">
        <f t="shared" si="32"/>
        <v>655.82739726027387</v>
      </c>
      <c r="N40" s="368">
        <f t="shared" si="15"/>
        <v>1418.2794520547945</v>
      </c>
      <c r="O40" s="368">
        <f t="shared" si="15"/>
        <v>5.5616438356164375</v>
      </c>
      <c r="P40" s="364">
        <f t="shared" si="15"/>
        <v>0</v>
      </c>
      <c r="Q40" s="369">
        <f t="shared" si="18"/>
        <v>108.73694514936309</v>
      </c>
      <c r="R40" s="367">
        <f t="shared" si="31"/>
        <v>28.901615528023893</v>
      </c>
      <c r="S40" s="367">
        <f t="shared" si="25"/>
        <v>0</v>
      </c>
      <c r="T40" s="367">
        <f t="shared" si="26"/>
        <v>14.92552110287378</v>
      </c>
      <c r="U40" s="367">
        <f t="shared" si="20"/>
        <v>32.27763887243502</v>
      </c>
      <c r="V40" s="367">
        <f t="shared" si="21"/>
        <v>0.12657359662304135</v>
      </c>
      <c r="W40" s="367">
        <f t="shared" si="22"/>
        <v>0</v>
      </c>
      <c r="X40" s="370">
        <f t="shared" si="27"/>
        <v>76.231349099955736</v>
      </c>
      <c r="Y40" s="370">
        <f t="shared" si="28"/>
        <v>184.96829424931883</v>
      </c>
      <c r="Z40" s="367">
        <f t="shared" si="29"/>
        <v>12437</v>
      </c>
      <c r="AC40" s="371" t="s">
        <v>500</v>
      </c>
      <c r="AD40" s="371">
        <v>94</v>
      </c>
      <c r="AE40" s="371">
        <v>2014</v>
      </c>
      <c r="AF40" s="345">
        <f>AD40*2</f>
        <v>188</v>
      </c>
    </row>
    <row r="41" spans="1:32" ht="40.5" customHeight="1">
      <c r="A41" s="664"/>
      <c r="B41" s="363">
        <f t="shared" si="30"/>
        <v>2005</v>
      </c>
      <c r="C41" s="364">
        <f t="shared" si="23"/>
        <v>91432</v>
      </c>
      <c r="D41" s="364">
        <f t="shared" si="15"/>
        <v>46092</v>
      </c>
      <c r="E41" s="365">
        <f t="shared" si="16"/>
        <v>0.50411234578703301</v>
      </c>
      <c r="F41" s="364">
        <f t="shared" si="15"/>
        <v>14690</v>
      </c>
      <c r="G41" s="366">
        <f t="shared" si="24"/>
        <v>319</v>
      </c>
      <c r="H41" s="364">
        <f t="shared" si="15"/>
        <v>46092</v>
      </c>
      <c r="I41" s="367">
        <f t="shared" si="17"/>
        <v>8465.2739726027412</v>
      </c>
      <c r="J41" s="368">
        <f t="shared" si="15"/>
        <v>4870.0575342465763</v>
      </c>
      <c r="K41" s="368">
        <f t="shared" si="15"/>
        <v>1745.0602739726028</v>
      </c>
      <c r="L41" s="368">
        <f t="shared" si="15"/>
        <v>0</v>
      </c>
      <c r="M41" s="622">
        <f t="shared" si="32"/>
        <v>1833.5561643835617</v>
      </c>
      <c r="N41" s="368">
        <f t="shared" si="15"/>
        <v>16.600000000000001</v>
      </c>
      <c r="O41" s="368">
        <f t="shared" si="15"/>
        <v>0</v>
      </c>
      <c r="P41" s="364">
        <f t="shared" si="15"/>
        <v>0</v>
      </c>
      <c r="Q41" s="369">
        <f t="shared" si="18"/>
        <v>105.6594969679462</v>
      </c>
      <c r="R41" s="367">
        <f t="shared" si="31"/>
        <v>37.86037216811166</v>
      </c>
      <c r="S41" s="367">
        <f t="shared" si="25"/>
        <v>0</v>
      </c>
      <c r="T41" s="367">
        <f t="shared" si="26"/>
        <v>39.780355905223502</v>
      </c>
      <c r="U41" s="367">
        <f t="shared" si="20"/>
        <v>0.36014926668402325</v>
      </c>
      <c r="V41" s="367">
        <f t="shared" si="21"/>
        <v>0</v>
      </c>
      <c r="W41" s="367">
        <f t="shared" si="22"/>
        <v>0</v>
      </c>
      <c r="X41" s="370">
        <f t="shared" si="27"/>
        <v>78.000877340019187</v>
      </c>
      <c r="Y41" s="370">
        <f t="shared" si="28"/>
        <v>183.66037430796538</v>
      </c>
      <c r="Z41" s="367">
        <f t="shared" si="29"/>
        <v>14690</v>
      </c>
      <c r="AC41" s="371" t="s">
        <v>501</v>
      </c>
      <c r="AD41" s="371">
        <v>250</v>
      </c>
      <c r="AE41" s="371">
        <v>2015</v>
      </c>
      <c r="AF41" s="345">
        <f>AD41*1</f>
        <v>250</v>
      </c>
    </row>
    <row r="42" spans="1:32" ht="40.5" customHeight="1">
      <c r="A42" s="664"/>
      <c r="B42" s="363">
        <f t="shared" si="30"/>
        <v>2006</v>
      </c>
      <c r="C42" s="364">
        <f t="shared" si="23"/>
        <v>90242</v>
      </c>
      <c r="D42" s="364">
        <f t="shared" si="15"/>
        <v>47380</v>
      </c>
      <c r="E42" s="365">
        <f t="shared" si="16"/>
        <v>0.52503268987832719</v>
      </c>
      <c r="F42" s="364">
        <f t="shared" si="15"/>
        <v>14529</v>
      </c>
      <c r="G42" s="366">
        <f t="shared" si="24"/>
        <v>307</v>
      </c>
      <c r="H42" s="364">
        <f t="shared" si="15"/>
        <v>47380</v>
      </c>
      <c r="I42" s="367">
        <f t="shared" si="17"/>
        <v>9303.7808219178078</v>
      </c>
      <c r="J42" s="368">
        <f t="shared" si="15"/>
        <v>5446.5753424657532</v>
      </c>
      <c r="K42" s="368">
        <f t="shared" si="15"/>
        <v>1945.2054794520548</v>
      </c>
      <c r="L42" s="368">
        <f t="shared" si="15"/>
        <v>0</v>
      </c>
      <c r="M42" s="622">
        <f t="shared" si="32"/>
        <v>1895.5616438356165</v>
      </c>
      <c r="N42" s="368">
        <f t="shared" si="15"/>
        <v>16.438356164383563</v>
      </c>
      <c r="O42" s="368">
        <f t="shared" si="15"/>
        <v>0</v>
      </c>
      <c r="P42" s="364">
        <f t="shared" si="15"/>
        <v>0</v>
      </c>
      <c r="Q42" s="369">
        <f t="shared" si="18"/>
        <v>114.95515708032404</v>
      </c>
      <c r="R42" s="367">
        <f t="shared" si="31"/>
        <v>41.055413242972875</v>
      </c>
      <c r="S42" s="367">
        <f t="shared" si="25"/>
        <v>0</v>
      </c>
      <c r="T42" s="367">
        <f t="shared" si="26"/>
        <v>40.007632837391654</v>
      </c>
      <c r="U42" s="367">
        <f t="shared" si="20"/>
        <v>0.346947154165968</v>
      </c>
      <c r="V42" s="367">
        <f t="shared" si="21"/>
        <v>0</v>
      </c>
      <c r="W42" s="367">
        <f t="shared" si="22"/>
        <v>0</v>
      </c>
      <c r="X42" s="370">
        <f t="shared" si="27"/>
        <v>81.409993234530504</v>
      </c>
      <c r="Y42" s="370">
        <f t="shared" si="28"/>
        <v>196.36515031485453</v>
      </c>
      <c r="Z42" s="367">
        <f t="shared" si="29"/>
        <v>14529</v>
      </c>
      <c r="AC42" s="371" t="s">
        <v>502</v>
      </c>
      <c r="AD42" s="371">
        <v>89</v>
      </c>
      <c r="AE42" s="371">
        <v>2015</v>
      </c>
      <c r="AF42" s="345">
        <f>AD42*1</f>
        <v>89</v>
      </c>
    </row>
    <row r="43" spans="1:32" ht="40.5" customHeight="1">
      <c r="A43" s="664"/>
      <c r="B43" s="363">
        <f t="shared" si="30"/>
        <v>2007</v>
      </c>
      <c r="C43" s="364">
        <f t="shared" si="23"/>
        <v>89539</v>
      </c>
      <c r="D43" s="364">
        <f t="shared" si="15"/>
        <v>55513</v>
      </c>
      <c r="E43" s="377">
        <f t="shared" si="16"/>
        <v>0.61998682138509476</v>
      </c>
      <c r="F43" s="364">
        <f t="shared" si="15"/>
        <v>10648</v>
      </c>
      <c r="G43" s="366">
        <f t="shared" si="24"/>
        <v>192</v>
      </c>
      <c r="H43" s="364">
        <f t="shared" si="15"/>
        <v>55513</v>
      </c>
      <c r="I43" s="367">
        <f t="shared" si="17"/>
        <v>10370</v>
      </c>
      <c r="J43" s="368">
        <f t="shared" si="15"/>
        <v>6455</v>
      </c>
      <c r="K43" s="368">
        <f t="shared" si="15"/>
        <v>1923</v>
      </c>
      <c r="L43" s="368">
        <f t="shared" si="15"/>
        <v>0</v>
      </c>
      <c r="M43" s="622">
        <f t="shared" si="32"/>
        <v>1822</v>
      </c>
      <c r="N43" s="368">
        <f t="shared" si="15"/>
        <v>170</v>
      </c>
      <c r="O43" s="368">
        <f t="shared" si="15"/>
        <v>0</v>
      </c>
      <c r="P43" s="364">
        <f t="shared" si="15"/>
        <v>0</v>
      </c>
      <c r="Q43" s="369">
        <f t="shared" si="18"/>
        <v>116.27906976744185</v>
      </c>
      <c r="R43" s="367">
        <f t="shared" si="31"/>
        <v>34.640534649541543</v>
      </c>
      <c r="S43" s="367">
        <f t="shared" si="25"/>
        <v>0</v>
      </c>
      <c r="T43" s="367">
        <f t="shared" si="26"/>
        <v>32.821140994001411</v>
      </c>
      <c r="U43" s="367">
        <f t="shared" si="20"/>
        <v>3.062345756849747</v>
      </c>
      <c r="V43" s="367">
        <f t="shared" si="21"/>
        <v>0</v>
      </c>
      <c r="W43" s="367">
        <f t="shared" si="22"/>
        <v>0</v>
      </c>
      <c r="X43" s="370">
        <f t="shared" si="27"/>
        <v>70.524021400392698</v>
      </c>
      <c r="Y43" s="370">
        <f t="shared" si="28"/>
        <v>186.80309116783457</v>
      </c>
      <c r="Z43" s="367">
        <f t="shared" si="29"/>
        <v>10648</v>
      </c>
      <c r="AF43" s="345">
        <f>SUM(AF38:AF42)</f>
        <v>5127</v>
      </c>
    </row>
    <row r="44" spans="1:32" ht="40.5" customHeight="1">
      <c r="A44" s="664"/>
      <c r="B44" s="363">
        <f t="shared" si="30"/>
        <v>2008</v>
      </c>
      <c r="C44" s="364">
        <f t="shared" si="23"/>
        <v>89231</v>
      </c>
      <c r="D44" s="364">
        <f t="shared" si="15"/>
        <v>57107</v>
      </c>
      <c r="E44" s="377">
        <f t="shared" si="16"/>
        <v>0.6399905862312425</v>
      </c>
      <c r="F44" s="364">
        <f t="shared" si="15"/>
        <v>11322</v>
      </c>
      <c r="G44" s="366">
        <f t="shared" si="24"/>
        <v>198</v>
      </c>
      <c r="H44" s="364">
        <f t="shared" si="15"/>
        <v>57107</v>
      </c>
      <c r="I44" s="367">
        <f t="shared" si="17"/>
        <v>10931</v>
      </c>
      <c r="J44" s="368">
        <f t="shared" ref="D44:P51" si="33">J17</f>
        <v>7146</v>
      </c>
      <c r="K44" s="368">
        <f t="shared" si="33"/>
        <v>131</v>
      </c>
      <c r="L44" s="368">
        <f t="shared" si="33"/>
        <v>0</v>
      </c>
      <c r="M44" s="622">
        <f>M17-$AD$38-$AD$39</f>
        <v>3534</v>
      </c>
      <c r="N44" s="368">
        <f t="shared" si="33"/>
        <v>120</v>
      </c>
      <c r="O44" s="368">
        <f t="shared" si="33"/>
        <v>0</v>
      </c>
      <c r="P44" s="364">
        <f t="shared" si="33"/>
        <v>0</v>
      </c>
      <c r="Q44" s="369">
        <f t="shared" si="18"/>
        <v>125.13352128460609</v>
      </c>
      <c r="R44" s="367">
        <f t="shared" si="31"/>
        <v>2.2939394470029946</v>
      </c>
      <c r="S44" s="367">
        <f t="shared" si="25"/>
        <v>0</v>
      </c>
      <c r="T44" s="367">
        <f t="shared" si="26"/>
        <v>61.88383210464567</v>
      </c>
      <c r="U44" s="367">
        <f t="shared" si="20"/>
        <v>2.1013185774073229</v>
      </c>
      <c r="V44" s="367">
        <f t="shared" si="21"/>
        <v>0</v>
      </c>
      <c r="W44" s="367">
        <f t="shared" si="22"/>
        <v>0</v>
      </c>
      <c r="X44" s="370">
        <f t="shared" si="27"/>
        <v>66.279090129055987</v>
      </c>
      <c r="Y44" s="370">
        <f t="shared" si="28"/>
        <v>191.41261141366209</v>
      </c>
      <c r="Z44" s="367">
        <f t="shared" si="29"/>
        <v>11322</v>
      </c>
    </row>
    <row r="45" spans="1:32" ht="40.5" customHeight="1">
      <c r="A45" s="664"/>
      <c r="B45" s="363">
        <f t="shared" si="30"/>
        <v>2009</v>
      </c>
      <c r="C45" s="364">
        <f t="shared" si="23"/>
        <v>88865</v>
      </c>
      <c r="D45" s="364">
        <f t="shared" si="33"/>
        <v>52459</v>
      </c>
      <c r="E45" s="377">
        <f t="shared" si="16"/>
        <v>0.59032239914477014</v>
      </c>
      <c r="F45" s="364">
        <f t="shared" si="33"/>
        <v>16979</v>
      </c>
      <c r="G45" s="366">
        <f t="shared" si="24"/>
        <v>324</v>
      </c>
      <c r="H45" s="364">
        <f t="shared" si="33"/>
        <v>52459</v>
      </c>
      <c r="I45" s="367">
        <f t="shared" si="17"/>
        <v>11825</v>
      </c>
      <c r="J45" s="368">
        <f t="shared" si="33"/>
        <v>7844</v>
      </c>
      <c r="K45" s="622">
        <f>K18-$AD$38-$AD$39</f>
        <v>3823</v>
      </c>
      <c r="L45" s="368">
        <f t="shared" si="33"/>
        <v>0</v>
      </c>
      <c r="M45" s="368">
        <f t="shared" si="33"/>
        <v>79</v>
      </c>
      <c r="N45" s="368">
        <f t="shared" si="33"/>
        <v>79</v>
      </c>
      <c r="O45" s="368">
        <f t="shared" si="33"/>
        <v>0</v>
      </c>
      <c r="P45" s="364">
        <f t="shared" si="33"/>
        <v>0</v>
      </c>
      <c r="Q45" s="369">
        <f t="shared" si="18"/>
        <v>149.52629672696773</v>
      </c>
      <c r="R45" s="367">
        <f t="shared" si="31"/>
        <v>72.87596027373759</v>
      </c>
      <c r="S45" s="367">
        <f t="shared" si="25"/>
        <v>0</v>
      </c>
      <c r="T45" s="367">
        <f t="shared" si="26"/>
        <v>1.5059379706056157</v>
      </c>
      <c r="U45" s="367">
        <f t="shared" si="20"/>
        <v>1.5059379706056157</v>
      </c>
      <c r="V45" s="367">
        <f t="shared" si="21"/>
        <v>0</v>
      </c>
      <c r="W45" s="367">
        <f t="shared" si="22"/>
        <v>0</v>
      </c>
      <c r="X45" s="370">
        <f t="shared" si="27"/>
        <v>75.88783621494882</v>
      </c>
      <c r="Y45" s="370">
        <f t="shared" si="28"/>
        <v>225.41413294191653</v>
      </c>
      <c r="Z45" s="367">
        <f t="shared" si="29"/>
        <v>16979</v>
      </c>
    </row>
    <row r="46" spans="1:32" ht="40.5" customHeight="1">
      <c r="A46" s="664"/>
      <c r="B46" s="363">
        <f t="shared" si="30"/>
        <v>2010</v>
      </c>
      <c r="C46" s="364">
        <f t="shared" si="23"/>
        <v>89603</v>
      </c>
      <c r="D46" s="364">
        <f t="shared" si="33"/>
        <v>55252</v>
      </c>
      <c r="E46" s="377">
        <f t="shared" si="16"/>
        <v>0.61663113958238003</v>
      </c>
      <c r="F46" s="364">
        <f t="shared" si="33"/>
        <v>19370</v>
      </c>
      <c r="G46" s="366">
        <f t="shared" si="24"/>
        <v>351</v>
      </c>
      <c r="H46" s="364">
        <f t="shared" si="33"/>
        <v>55252</v>
      </c>
      <c r="I46" s="367">
        <f t="shared" si="17"/>
        <v>12477</v>
      </c>
      <c r="J46" s="368">
        <f t="shared" si="33"/>
        <v>8288</v>
      </c>
      <c r="K46" s="622">
        <f>K19-$AD$38-$AD$39</f>
        <v>4129</v>
      </c>
      <c r="L46" s="368">
        <f t="shared" si="33"/>
        <v>0</v>
      </c>
      <c r="M46" s="368">
        <f t="shared" si="33"/>
        <v>0</v>
      </c>
      <c r="N46" s="368">
        <f t="shared" si="33"/>
        <v>60</v>
      </c>
      <c r="O46" s="368">
        <f t="shared" si="33"/>
        <v>0</v>
      </c>
      <c r="P46" s="364">
        <f t="shared" si="33"/>
        <v>0</v>
      </c>
      <c r="Q46" s="369">
        <f t="shared" si="18"/>
        <v>150.00361977846958</v>
      </c>
      <c r="R46" s="367">
        <f t="shared" si="31"/>
        <v>74.730326504017953</v>
      </c>
      <c r="S46" s="367">
        <f t="shared" si="25"/>
        <v>0</v>
      </c>
      <c r="T46" s="367">
        <f t="shared" si="26"/>
        <v>0</v>
      </c>
      <c r="U46" s="367">
        <f t="shared" si="20"/>
        <v>1.085933540867299</v>
      </c>
      <c r="V46" s="367">
        <f t="shared" si="21"/>
        <v>0</v>
      </c>
      <c r="W46" s="367">
        <f t="shared" si="22"/>
        <v>0</v>
      </c>
      <c r="X46" s="370">
        <f t="shared" si="27"/>
        <v>75.816260044885254</v>
      </c>
      <c r="Y46" s="370">
        <f t="shared" si="28"/>
        <v>225.81987982335482</v>
      </c>
      <c r="Z46" s="367">
        <f t="shared" si="29"/>
        <v>19370</v>
      </c>
    </row>
    <row r="47" spans="1:32" ht="40.5" customHeight="1">
      <c r="A47" s="664"/>
      <c r="B47" s="363">
        <f t="shared" si="30"/>
        <v>2011</v>
      </c>
      <c r="C47" s="364">
        <f t="shared" si="23"/>
        <v>88108</v>
      </c>
      <c r="D47" s="364">
        <f t="shared" si="33"/>
        <v>55067</v>
      </c>
      <c r="E47" s="377">
        <f t="shared" si="16"/>
        <v>0.62499432514641118</v>
      </c>
      <c r="F47" s="364">
        <f t="shared" si="33"/>
        <v>15327</v>
      </c>
      <c r="G47" s="366">
        <f t="shared" si="24"/>
        <v>278</v>
      </c>
      <c r="H47" s="364">
        <f t="shared" si="33"/>
        <v>55067</v>
      </c>
      <c r="I47" s="367">
        <f t="shared" si="17"/>
        <v>12634</v>
      </c>
      <c r="J47" s="368">
        <f t="shared" si="33"/>
        <v>6238</v>
      </c>
      <c r="K47" s="622">
        <f>K20-$AD$38-$AD$39</f>
        <v>6358</v>
      </c>
      <c r="L47" s="368">
        <f t="shared" si="33"/>
        <v>0</v>
      </c>
      <c r="M47" s="368">
        <f t="shared" si="33"/>
        <v>0</v>
      </c>
      <c r="N47" s="368">
        <f t="shared" si="33"/>
        <v>38</v>
      </c>
      <c r="O47" s="368">
        <f t="shared" si="33"/>
        <v>0</v>
      </c>
      <c r="P47" s="364">
        <f t="shared" si="33"/>
        <v>0</v>
      </c>
      <c r="Q47" s="369">
        <f t="shared" si="18"/>
        <v>113.28018595529082</v>
      </c>
      <c r="R47" s="367">
        <f t="shared" si="31"/>
        <v>115.45934951967602</v>
      </c>
      <c r="S47" s="367">
        <f t="shared" si="25"/>
        <v>0</v>
      </c>
      <c r="T47" s="367">
        <f t="shared" si="26"/>
        <v>0</v>
      </c>
      <c r="U47" s="367">
        <f t="shared" si="20"/>
        <v>0.69006846205531447</v>
      </c>
      <c r="V47" s="367">
        <f t="shared" si="21"/>
        <v>0</v>
      </c>
      <c r="W47" s="367">
        <f t="shared" si="22"/>
        <v>0</v>
      </c>
      <c r="X47" s="370">
        <f t="shared" si="27"/>
        <v>116.14941798173133</v>
      </c>
      <c r="Y47" s="370">
        <f t="shared" si="28"/>
        <v>229.42960393702214</v>
      </c>
      <c r="Z47" s="367">
        <f t="shared" si="29"/>
        <v>15327</v>
      </c>
    </row>
    <row r="48" spans="1:32" ht="40.5" customHeight="1">
      <c r="A48" s="664"/>
      <c r="B48" s="363">
        <f t="shared" si="30"/>
        <v>2012</v>
      </c>
      <c r="C48" s="364">
        <f t="shared" si="23"/>
        <v>89990</v>
      </c>
      <c r="D48" s="364">
        <f t="shared" si="33"/>
        <v>67321</v>
      </c>
      <c r="E48" s="377">
        <f t="shared" si="16"/>
        <v>0.7480942326925214</v>
      </c>
      <c r="F48" s="364">
        <f t="shared" si="33"/>
        <v>25901</v>
      </c>
      <c r="G48" s="366">
        <f t="shared" si="24"/>
        <v>385</v>
      </c>
      <c r="H48" s="364">
        <f t="shared" si="33"/>
        <v>67321</v>
      </c>
      <c r="I48" s="367">
        <f t="shared" si="17"/>
        <v>16090</v>
      </c>
      <c r="J48" s="368">
        <f t="shared" si="33"/>
        <v>10904</v>
      </c>
      <c r="K48" s="622">
        <f>K21-$AD$38-$AD$39</f>
        <v>5138</v>
      </c>
      <c r="L48" s="368">
        <f t="shared" si="33"/>
        <v>0</v>
      </c>
      <c r="M48" s="368">
        <f t="shared" si="33"/>
        <v>0</v>
      </c>
      <c r="N48" s="368">
        <f t="shared" si="33"/>
        <v>48</v>
      </c>
      <c r="O48" s="368">
        <f t="shared" si="33"/>
        <v>0</v>
      </c>
      <c r="P48" s="364">
        <f t="shared" si="33"/>
        <v>0</v>
      </c>
      <c r="Q48" s="369">
        <f t="shared" si="18"/>
        <v>161.97026187965122</v>
      </c>
      <c r="R48" s="367">
        <f t="shared" si="31"/>
        <v>76.320910265741745</v>
      </c>
      <c r="S48" s="367">
        <f t="shared" si="25"/>
        <v>0</v>
      </c>
      <c r="T48" s="367">
        <f t="shared" si="26"/>
        <v>0</v>
      </c>
      <c r="U48" s="367">
        <f t="shared" si="20"/>
        <v>0.71300188648415797</v>
      </c>
      <c r="V48" s="367">
        <f t="shared" si="21"/>
        <v>0</v>
      </c>
      <c r="W48" s="367">
        <f t="shared" si="22"/>
        <v>0</v>
      </c>
      <c r="X48" s="370">
        <f t="shared" si="27"/>
        <v>77.033912152225909</v>
      </c>
      <c r="Y48" s="370">
        <f t="shared" si="28"/>
        <v>239.00417403187714</v>
      </c>
      <c r="Z48" s="367">
        <f t="shared" si="29"/>
        <v>25901</v>
      </c>
    </row>
    <row r="49" spans="1:26" ht="40.5" customHeight="1">
      <c r="A49" s="664"/>
      <c r="B49" s="363">
        <f t="shared" si="30"/>
        <v>2013</v>
      </c>
      <c r="C49" s="364">
        <f t="shared" si="23"/>
        <v>89704</v>
      </c>
      <c r="D49" s="364">
        <f t="shared" si="33"/>
        <v>71208</v>
      </c>
      <c r="E49" s="377">
        <f t="shared" si="16"/>
        <v>0.79381075537322754</v>
      </c>
      <c r="F49" s="364">
        <f t="shared" si="33"/>
        <v>20872</v>
      </c>
      <c r="G49" s="366">
        <f t="shared" si="24"/>
        <v>293</v>
      </c>
      <c r="H49" s="364">
        <f t="shared" si="33"/>
        <v>71208</v>
      </c>
      <c r="I49" s="367">
        <f t="shared" si="17"/>
        <v>17961</v>
      </c>
      <c r="J49" s="368">
        <f t="shared" si="33"/>
        <v>12198</v>
      </c>
      <c r="K49" s="622">
        <f>K22-$AD$38-$AD$39</f>
        <v>5657</v>
      </c>
      <c r="L49" s="368">
        <f t="shared" si="33"/>
        <v>0</v>
      </c>
      <c r="M49" s="368">
        <f t="shared" si="33"/>
        <v>0</v>
      </c>
      <c r="N49" s="368">
        <f t="shared" si="33"/>
        <v>106</v>
      </c>
      <c r="O49" s="368">
        <f t="shared" si="33"/>
        <v>0</v>
      </c>
      <c r="P49" s="364">
        <f t="shared" si="33"/>
        <v>0</v>
      </c>
      <c r="Q49" s="369">
        <f t="shared" si="18"/>
        <v>171.30097741826762</v>
      </c>
      <c r="R49" s="367">
        <f t="shared" si="31"/>
        <v>79.443320975171332</v>
      </c>
      <c r="S49" s="367">
        <f t="shared" si="25"/>
        <v>0</v>
      </c>
      <c r="T49" s="367">
        <f t="shared" si="26"/>
        <v>0</v>
      </c>
      <c r="U49" s="367">
        <f t="shared" si="20"/>
        <v>1.4885967868778789</v>
      </c>
      <c r="V49" s="367">
        <f t="shared" si="21"/>
        <v>0</v>
      </c>
      <c r="W49" s="367">
        <f t="shared" si="22"/>
        <v>0</v>
      </c>
      <c r="X49" s="370">
        <f t="shared" si="27"/>
        <v>80.93191776204921</v>
      </c>
      <c r="Y49" s="370">
        <f t="shared" si="28"/>
        <v>252.23289518031683</v>
      </c>
      <c r="Z49" s="367">
        <f t="shared" si="29"/>
        <v>20872</v>
      </c>
    </row>
    <row r="50" spans="1:26" ht="40.5" customHeight="1">
      <c r="A50" s="664"/>
      <c r="B50" s="363">
        <f t="shared" si="30"/>
        <v>2014</v>
      </c>
      <c r="C50" s="364">
        <f t="shared" si="23"/>
        <v>91866</v>
      </c>
      <c r="D50" s="364">
        <f t="shared" si="33"/>
        <v>76695</v>
      </c>
      <c r="E50" s="377">
        <f t="shared" si="16"/>
        <v>0.83485729214290383</v>
      </c>
      <c r="F50" s="364">
        <f t="shared" si="33"/>
        <v>18967</v>
      </c>
      <c r="G50" s="366">
        <f t="shared" si="24"/>
        <v>247</v>
      </c>
      <c r="H50" s="364">
        <f t="shared" si="33"/>
        <v>76695</v>
      </c>
      <c r="I50" s="367">
        <f t="shared" si="17"/>
        <v>17947</v>
      </c>
      <c r="J50" s="368">
        <f t="shared" si="33"/>
        <v>12420</v>
      </c>
      <c r="K50" s="622">
        <f>K23-$AD$38-$AD$39-$AD$40</f>
        <v>5435</v>
      </c>
      <c r="L50" s="368">
        <f t="shared" si="33"/>
        <v>0</v>
      </c>
      <c r="M50" s="368">
        <f t="shared" si="33"/>
        <v>0</v>
      </c>
      <c r="N50" s="368">
        <f t="shared" si="33"/>
        <v>92</v>
      </c>
      <c r="O50" s="368">
        <f t="shared" si="33"/>
        <v>0</v>
      </c>
      <c r="P50" s="364">
        <f t="shared" si="33"/>
        <v>0</v>
      </c>
      <c r="Q50" s="369">
        <f t="shared" si="18"/>
        <v>161.94015255231761</v>
      </c>
      <c r="R50" s="367">
        <f t="shared" si="31"/>
        <v>70.865115066171199</v>
      </c>
      <c r="S50" s="367">
        <f t="shared" si="25"/>
        <v>0</v>
      </c>
      <c r="T50" s="367">
        <f t="shared" si="26"/>
        <v>0</v>
      </c>
      <c r="U50" s="367">
        <f t="shared" si="20"/>
        <v>1.1995566855727233</v>
      </c>
      <c r="V50" s="367">
        <f t="shared" si="21"/>
        <v>0</v>
      </c>
      <c r="W50" s="367">
        <f t="shared" si="22"/>
        <v>0</v>
      </c>
      <c r="X50" s="370">
        <f t="shared" si="27"/>
        <v>72.06467175174393</v>
      </c>
      <c r="Y50" s="370">
        <f t="shared" si="28"/>
        <v>234.00482430406154</v>
      </c>
      <c r="Z50" s="367">
        <f t="shared" si="29"/>
        <v>18967</v>
      </c>
    </row>
    <row r="51" spans="1:26" ht="40.5" customHeight="1">
      <c r="A51" s="665"/>
      <c r="B51" s="363">
        <f t="shared" si="30"/>
        <v>2015</v>
      </c>
      <c r="C51" s="364">
        <f t="shared" si="23"/>
        <v>94553</v>
      </c>
      <c r="D51" s="364">
        <f t="shared" si="33"/>
        <v>81475</v>
      </c>
      <c r="E51" s="377">
        <f t="shared" si="16"/>
        <v>0.86168603851807979</v>
      </c>
      <c r="F51" s="364">
        <f t="shared" si="33"/>
        <v>20150</v>
      </c>
      <c r="G51" s="366">
        <f t="shared" si="24"/>
        <v>247</v>
      </c>
      <c r="H51" s="364">
        <f t="shared" si="33"/>
        <v>81475</v>
      </c>
      <c r="I51" s="367">
        <f t="shared" si="17"/>
        <v>19358</v>
      </c>
      <c r="J51" s="368">
        <f t="shared" si="33"/>
        <v>13604</v>
      </c>
      <c r="K51" s="622">
        <f>K24-$AD$38-$AD$39-$AD$40-$AD$41-$AD$42</f>
        <v>5654</v>
      </c>
      <c r="L51" s="368">
        <f t="shared" si="33"/>
        <v>0</v>
      </c>
      <c r="M51" s="368">
        <f t="shared" si="33"/>
        <v>0</v>
      </c>
      <c r="N51" s="368">
        <f t="shared" si="33"/>
        <v>100</v>
      </c>
      <c r="O51" s="368">
        <f t="shared" si="33"/>
        <v>0</v>
      </c>
      <c r="P51" s="364">
        <f t="shared" si="33"/>
        <v>0</v>
      </c>
      <c r="Q51" s="378">
        <f t="shared" si="18"/>
        <v>166.97146363915311</v>
      </c>
      <c r="R51" s="367">
        <f>(K51/$H51)*1000</f>
        <v>69.395520098189621</v>
      </c>
      <c r="S51" s="367">
        <f t="shared" si="25"/>
        <v>0</v>
      </c>
      <c r="T51" s="367">
        <f t="shared" si="26"/>
        <v>0</v>
      </c>
      <c r="U51" s="367">
        <f t="shared" si="20"/>
        <v>1.22737035900583</v>
      </c>
      <c r="V51" s="367">
        <f t="shared" si="21"/>
        <v>0</v>
      </c>
      <c r="W51" s="367">
        <f t="shared" si="22"/>
        <v>0</v>
      </c>
      <c r="X51" s="370">
        <f t="shared" si="27"/>
        <v>70.622890457195453</v>
      </c>
      <c r="Y51" s="370">
        <f t="shared" si="28"/>
        <v>237.59435409634858</v>
      </c>
      <c r="Z51" s="367">
        <f t="shared" si="29"/>
        <v>20150</v>
      </c>
    </row>
    <row r="52" spans="1:26" ht="40.5" customHeight="1">
      <c r="A52" s="666" t="s">
        <v>277</v>
      </c>
      <c r="B52" s="667"/>
      <c r="C52" s="379">
        <f>SUM(C32:C51)</f>
        <v>1753994</v>
      </c>
      <c r="D52" s="379">
        <f>SUM(D32:D51)</f>
        <v>1032246</v>
      </c>
      <c r="E52" s="380">
        <f>AVERAGE(E32:E51)</f>
        <v>0.59698330533576094</v>
      </c>
      <c r="F52" s="379">
        <f>SUM(F32:F51)</f>
        <v>277723</v>
      </c>
      <c r="G52" s="381">
        <f>AVERAGE(G32:G51)</f>
        <v>265.95</v>
      </c>
      <c r="H52" s="379">
        <f>SUM(H32:H51)</f>
        <v>1032246</v>
      </c>
      <c r="I52" s="379">
        <f>SUM(I32:I51)</f>
        <v>212547.26575342467</v>
      </c>
      <c r="J52" s="379">
        <f>SUM(J32:J51)</f>
        <v>129941.37534246576</v>
      </c>
      <c r="K52" s="379">
        <f>SUM(K32:K51)</f>
        <v>53626.534246575342</v>
      </c>
      <c r="L52" s="379">
        <f>SUM(L32:L51)</f>
        <v>0</v>
      </c>
      <c r="M52" s="379">
        <f t="shared" ref="M52:P52" si="34">SUM(M32:M51)</f>
        <v>24985.238356164384</v>
      </c>
      <c r="N52" s="379">
        <f t="shared" si="34"/>
        <v>3988.5561643835617</v>
      </c>
      <c r="O52" s="379">
        <f t="shared" si="34"/>
        <v>5.5616438356164375</v>
      </c>
      <c r="P52" s="379">
        <f t="shared" si="34"/>
        <v>0</v>
      </c>
      <c r="Q52" s="382">
        <f>AVERAGE(Q32:Q51)</f>
        <v>119.11524597845228</v>
      </c>
      <c r="R52" s="379">
        <f t="shared" ref="R52:W52" si="35">SUM(R32:R51)</f>
        <v>962.64089251285179</v>
      </c>
      <c r="S52" s="379">
        <f t="shared" si="35"/>
        <v>0</v>
      </c>
      <c r="T52" s="379">
        <f t="shared" si="35"/>
        <v>567.98870508961932</v>
      </c>
      <c r="U52" s="379">
        <f t="shared" si="35"/>
        <v>89.893909180382209</v>
      </c>
      <c r="V52" s="379">
        <f t="shared" si="35"/>
        <v>0.12657359662304135</v>
      </c>
      <c r="W52" s="379">
        <f t="shared" si="35"/>
        <v>0</v>
      </c>
      <c r="X52" s="382">
        <f>AVERAGE(X32:X51)</f>
        <v>81.032504018973796</v>
      </c>
      <c r="Y52" s="382">
        <f>AVERAGE(Y32:Y51)</f>
        <v>200.14774999742608</v>
      </c>
      <c r="Z52" s="379">
        <f>SUM(Z32:Z51)</f>
        <v>277723</v>
      </c>
    </row>
    <row r="53" spans="1:26" ht="27.75" customHeight="1">
      <c r="A53" s="345" t="s">
        <v>497</v>
      </c>
      <c r="Q53" s="375"/>
      <c r="X53" s="375"/>
      <c r="Y53" s="375"/>
    </row>
    <row r="54" spans="1:26" ht="27.75" customHeight="1">
      <c r="A54" s="345" t="s">
        <v>591</v>
      </c>
      <c r="K54" s="383"/>
      <c r="M54" s="383"/>
      <c r="N54" s="383"/>
      <c r="Q54" s="375"/>
      <c r="X54" s="375"/>
      <c r="Y54" s="375"/>
    </row>
    <row r="55" spans="1:26" ht="27.75" customHeight="1">
      <c r="K55" s="383"/>
      <c r="M55" s="383"/>
      <c r="Q55" s="375"/>
      <c r="X55" s="375"/>
      <c r="Y55" s="375"/>
      <c r="Z55" s="375"/>
    </row>
  </sheetData>
  <mergeCells count="49">
    <mergeCell ref="A5:A25"/>
    <mergeCell ref="Y3:Y4"/>
    <mergeCell ref="I3:I4"/>
    <mergeCell ref="J3:J4"/>
    <mergeCell ref="K3:L3"/>
    <mergeCell ref="M3:M4"/>
    <mergeCell ref="N3:O3"/>
    <mergeCell ref="P3:P4"/>
    <mergeCell ref="Q3:Q4"/>
    <mergeCell ref="R3:S3"/>
    <mergeCell ref="H2:H4"/>
    <mergeCell ref="I2:P2"/>
    <mergeCell ref="Q2:Y2"/>
    <mergeCell ref="A2:B4"/>
    <mergeCell ref="C2:C4"/>
    <mergeCell ref="D2:D4"/>
    <mergeCell ref="E2:E4"/>
    <mergeCell ref="F2:F4"/>
    <mergeCell ref="G2:G4"/>
    <mergeCell ref="Z2:Z4"/>
    <mergeCell ref="T3:T4"/>
    <mergeCell ref="U3:V3"/>
    <mergeCell ref="W3:W4"/>
    <mergeCell ref="X3:X4"/>
    <mergeCell ref="Z29:Z31"/>
    <mergeCell ref="I30:I31"/>
    <mergeCell ref="J30:J31"/>
    <mergeCell ref="K30:L30"/>
    <mergeCell ref="M30:M31"/>
    <mergeCell ref="N30:O30"/>
    <mergeCell ref="P30:P31"/>
    <mergeCell ref="Q30:Q31"/>
    <mergeCell ref="R30:S30"/>
    <mergeCell ref="T30:T31"/>
    <mergeCell ref="U30:V30"/>
    <mergeCell ref="W30:W31"/>
    <mergeCell ref="X30:X31"/>
    <mergeCell ref="Y30:Y31"/>
    <mergeCell ref="Q29:Y29"/>
    <mergeCell ref="A32:A51"/>
    <mergeCell ref="A52:B52"/>
    <mergeCell ref="G29:G31"/>
    <mergeCell ref="H29:H31"/>
    <mergeCell ref="I29:P29"/>
    <mergeCell ref="A29:B31"/>
    <mergeCell ref="C29:C31"/>
    <mergeCell ref="D29:D31"/>
    <mergeCell ref="E29:E31"/>
    <mergeCell ref="F29:F31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I7"/>
  <sheetViews>
    <sheetView view="pageBreakPreview" zoomScale="85" zoomScaleSheetLayoutView="85" workbookViewId="0">
      <selection activeCell="J19" sqref="J19"/>
    </sheetView>
  </sheetViews>
  <sheetFormatPr defaultRowHeight="13.5"/>
  <cols>
    <col min="1" max="1" width="3.25" style="334" customWidth="1"/>
    <col min="2" max="2" width="11" style="334" customWidth="1"/>
    <col min="3" max="3" width="11.25" style="334" customWidth="1"/>
    <col min="4" max="5" width="17.625" style="334" customWidth="1"/>
    <col min="6" max="8" width="20.625" style="334" customWidth="1"/>
    <col min="9" max="9" width="9.125" style="334" bestFit="1" customWidth="1"/>
    <col min="10" max="16384" width="9" style="334"/>
  </cols>
  <sheetData>
    <row r="1" spans="2:9" ht="70.5" customHeight="1">
      <c r="B1" s="386" t="s">
        <v>597</v>
      </c>
      <c r="C1" s="387"/>
      <c r="D1" s="388"/>
      <c r="E1" s="388"/>
      <c r="F1" s="388"/>
      <c r="G1" s="389"/>
      <c r="H1" s="390" t="s">
        <v>75</v>
      </c>
    </row>
    <row r="2" spans="2:9" s="393" customFormat="1" ht="70.5" customHeight="1">
      <c r="B2" s="391" t="s">
        <v>76</v>
      </c>
      <c r="C2" s="391" t="s">
        <v>77</v>
      </c>
      <c r="D2" s="391" t="s">
        <v>452</v>
      </c>
      <c r="E2" s="391" t="s">
        <v>453</v>
      </c>
      <c r="F2" s="392" t="s">
        <v>510</v>
      </c>
      <c r="G2" s="392" t="s">
        <v>511</v>
      </c>
      <c r="H2" s="391" t="s">
        <v>493</v>
      </c>
    </row>
    <row r="3" spans="2:9" ht="70.5" customHeight="1">
      <c r="B3" s="673" t="s">
        <v>463</v>
      </c>
      <c r="C3" s="394">
        <v>2015</v>
      </c>
      <c r="D3" s="395">
        <f>'홍성군(가정)'!B23</f>
        <v>166.97146363915311</v>
      </c>
      <c r="E3" s="395">
        <f>'홍성군(비가정)'!B23</f>
        <v>70.622890457195453</v>
      </c>
      <c r="F3" s="395">
        <f>ROUND('홍성군(가정+비가정)(20년치 추정)'!B23,0)</f>
        <v>238</v>
      </c>
      <c r="G3" s="395">
        <f>'홍성군(가정+비가정)(10년치 추정)'!B23</f>
        <v>237.59435409634858</v>
      </c>
      <c r="H3" s="395">
        <f>D3+E3</f>
        <v>237.59435409634858</v>
      </c>
      <c r="I3" s="334">
        <f>F3-H3</f>
        <v>0.40564590365141839</v>
      </c>
    </row>
    <row r="4" spans="2:9" ht="70.5" customHeight="1">
      <c r="B4" s="673"/>
      <c r="C4" s="394">
        <f>C3+5</f>
        <v>2020</v>
      </c>
      <c r="D4" s="395">
        <f>ROUND('홍성군(가정)'!I28,0)</f>
        <v>205</v>
      </c>
      <c r="E4" s="395">
        <f>ROUND('홍성군(비가정)'!I28,0)</f>
        <v>70</v>
      </c>
      <c r="F4" s="395">
        <f>ROUND('홍성군(가정+비가정)(20년치 추정)'!I28,0)</f>
        <v>257</v>
      </c>
      <c r="G4" s="395">
        <f>'홍성군(가정+비가정)(10년치 추정)'!I28</f>
        <v>267</v>
      </c>
      <c r="H4" s="395">
        <f t="shared" ref="H4:H7" si="0">D4+E4</f>
        <v>275</v>
      </c>
      <c r="I4" s="334">
        <f>F4-H4</f>
        <v>-18</v>
      </c>
    </row>
    <row r="5" spans="2:9" ht="70.5" customHeight="1">
      <c r="B5" s="673"/>
      <c r="C5" s="394">
        <f t="shared" ref="C5:C7" si="1">C4+5</f>
        <v>2025</v>
      </c>
      <c r="D5" s="395">
        <f>'홍성군(가정)'!I33</f>
        <v>249</v>
      </c>
      <c r="E5" s="395">
        <f>ROUND('홍성군(비가정)'!I33,0)</f>
        <v>66</v>
      </c>
      <c r="F5" s="395">
        <f>ROUND('홍성군(가정+비가정)(20년치 추정)'!I33,0)</f>
        <v>276</v>
      </c>
      <c r="G5" s="395">
        <f>'홍성군(가정+비가정)(10년치 추정)'!I33</f>
        <v>268</v>
      </c>
      <c r="H5" s="395">
        <f t="shared" si="0"/>
        <v>315</v>
      </c>
      <c r="I5" s="334">
        <f>F5-H5</f>
        <v>-39</v>
      </c>
    </row>
    <row r="6" spans="2:9" ht="70.5" customHeight="1">
      <c r="B6" s="673"/>
      <c r="C6" s="394">
        <f t="shared" si="1"/>
        <v>2030</v>
      </c>
      <c r="D6" s="395">
        <f>ROUND('홍성군(가정)'!I38,0)</f>
        <v>304</v>
      </c>
      <c r="E6" s="395">
        <f>ROUND('홍성군(비가정)'!I38,0)</f>
        <v>62</v>
      </c>
      <c r="F6" s="395">
        <f>ROUND('홍성군(가정+비가정)(20년치 추정)'!I38,0)</f>
        <v>295</v>
      </c>
      <c r="G6" s="395">
        <f>'홍성군(가정+비가정)(10년치 추정)'!I38</f>
        <v>269</v>
      </c>
      <c r="H6" s="395">
        <f t="shared" si="0"/>
        <v>366</v>
      </c>
      <c r="I6" s="334">
        <f>F6-H6</f>
        <v>-71</v>
      </c>
    </row>
    <row r="7" spans="2:9" ht="70.5" customHeight="1">
      <c r="B7" s="673"/>
      <c r="C7" s="394">
        <f t="shared" si="1"/>
        <v>2035</v>
      </c>
      <c r="D7" s="395">
        <f>ROUND('홍성군(가정)'!I43,0)</f>
        <v>370</v>
      </c>
      <c r="E7" s="395">
        <f>ROUND('홍성군(비가정)'!I43,0)</f>
        <v>58</v>
      </c>
      <c r="F7" s="395">
        <f>ROUND('홍성군(가정+비가정)(20년치 추정)'!I43,0)</f>
        <v>315</v>
      </c>
      <c r="G7" s="395">
        <f>'홍성군(가정+비가정)(10년치 추정)'!I43</f>
        <v>269</v>
      </c>
      <c r="H7" s="395">
        <f t="shared" si="0"/>
        <v>428</v>
      </c>
      <c r="I7" s="334">
        <f>F7-H7</f>
        <v>-113</v>
      </c>
    </row>
  </sheetData>
  <mergeCells count="1">
    <mergeCell ref="B3:B7"/>
  </mergeCells>
  <phoneticPr fontId="3" type="noConversion"/>
  <pageMargins left="0.7" right="0.7" top="0.75" bottom="0.75" header="0.3" footer="0.3"/>
  <pageSetup paperSize="9" scale="66" orientation="portrait" horizont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Q331"/>
  <sheetViews>
    <sheetView view="pageBreakPreview" zoomScale="85" zoomScaleNormal="25" zoomScaleSheetLayoutView="85" workbookViewId="0">
      <selection activeCell="B4" sqref="B4"/>
    </sheetView>
  </sheetViews>
  <sheetFormatPr defaultRowHeight="13.5"/>
  <cols>
    <col min="1" max="1" width="42.75" style="334" customWidth="1"/>
    <col min="2" max="11" width="9.75" style="334" customWidth="1"/>
    <col min="12" max="12" width="9" style="334"/>
    <col min="13" max="13" width="11.75" style="334" bestFit="1" customWidth="1"/>
    <col min="14" max="16384" width="9" style="334"/>
  </cols>
  <sheetData>
    <row r="1" spans="1:69">
      <c r="A1" s="396"/>
      <c r="B1" s="396"/>
      <c r="C1" s="397"/>
      <c r="D1" s="396" t="s">
        <v>288</v>
      </c>
      <c r="E1" s="398">
        <v>1996</v>
      </c>
      <c r="F1" s="397" t="s">
        <v>289</v>
      </c>
      <c r="G1" s="399">
        <v>0</v>
      </c>
      <c r="H1" s="400" t="s">
        <v>290</v>
      </c>
      <c r="I1" s="399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</row>
    <row r="2" spans="1:69" ht="16.5" customHeight="1">
      <c r="A2" s="401" t="s">
        <v>450</v>
      </c>
      <c r="B2" s="396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</row>
    <row r="3" spans="1:69" ht="16.5" customHeight="1">
      <c r="A3" s="402" t="s">
        <v>29</v>
      </c>
      <c r="B3" s="403" t="s">
        <v>291</v>
      </c>
      <c r="C3" s="404" t="s">
        <v>292</v>
      </c>
      <c r="D3" s="404" t="s">
        <v>293</v>
      </c>
      <c r="E3" s="404" t="s">
        <v>294</v>
      </c>
      <c r="F3" s="404" t="s">
        <v>295</v>
      </c>
      <c r="G3" s="404" t="s">
        <v>296</v>
      </c>
      <c r="H3" s="404" t="s">
        <v>297</v>
      </c>
      <c r="I3" s="405" t="s">
        <v>298</v>
      </c>
      <c r="J3" s="675" t="s">
        <v>299</v>
      </c>
      <c r="K3" s="67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</row>
    <row r="4" spans="1:69" ht="16.5" customHeight="1">
      <c r="A4" s="407">
        <f>E1</f>
        <v>1996</v>
      </c>
      <c r="B4" s="408">
        <f>'상수도사용량(홍성군통계)'!Q32</f>
        <v>99.119568304458966</v>
      </c>
      <c r="C4" s="409">
        <f t="shared" ref="C4:C44" si="0">I73</f>
        <v>75</v>
      </c>
      <c r="D4" s="410">
        <f t="shared" ref="D4:D44" si="1">I117</f>
        <v>79</v>
      </c>
      <c r="E4" s="410">
        <f t="shared" ref="E4:E44" si="2">I160</f>
        <v>81</v>
      </c>
      <c r="F4" s="411">
        <f t="shared" ref="F4:F44" si="3">I203</f>
        <v>70</v>
      </c>
      <c r="G4" s="411">
        <f t="shared" ref="G4:G44" si="4">I246</f>
        <v>78</v>
      </c>
      <c r="H4" s="411">
        <f t="shared" ref="H4:H44" si="5">I289</f>
        <v>75</v>
      </c>
      <c r="I4" s="412">
        <f t="shared" ref="I4:I44" si="6">ROUND(SUMIF(C$45:H$45,"○",C4:H4),$G$1)</f>
        <v>79</v>
      </c>
      <c r="J4" s="413"/>
      <c r="K4" s="414"/>
      <c r="L4" s="415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P4" s="416"/>
      <c r="AQ4" s="416"/>
      <c r="AR4" s="416"/>
      <c r="AS4" s="416"/>
      <c r="AT4" s="416"/>
      <c r="AU4" s="416"/>
      <c r="AV4" s="416"/>
      <c r="AW4" s="416"/>
      <c r="AX4" s="416"/>
      <c r="AY4" s="416"/>
      <c r="AZ4" s="416"/>
      <c r="BA4" s="416"/>
      <c r="BB4" s="416"/>
      <c r="BC4" s="416"/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</row>
    <row r="5" spans="1:69" ht="16.5" customHeight="1">
      <c r="A5" s="407">
        <f t="shared" ref="A5:A44" si="7">A4+1</f>
        <v>1997</v>
      </c>
      <c r="B5" s="408">
        <f>'상수도사용량(홍성군통계)'!Q33</f>
        <v>63.828905193175508</v>
      </c>
      <c r="C5" s="417">
        <f t="shared" si="0"/>
        <v>79</v>
      </c>
      <c r="D5" s="417">
        <f t="shared" si="1"/>
        <v>83</v>
      </c>
      <c r="E5" s="417">
        <f t="shared" si="2"/>
        <v>83</v>
      </c>
      <c r="F5" s="417">
        <f t="shared" si="3"/>
        <v>76</v>
      </c>
      <c r="G5" s="417">
        <f t="shared" si="4"/>
        <v>81</v>
      </c>
      <c r="H5" s="417">
        <f t="shared" si="5"/>
        <v>79</v>
      </c>
      <c r="I5" s="417">
        <f t="shared" si="6"/>
        <v>83</v>
      </c>
      <c r="J5" s="413"/>
      <c r="K5" s="414"/>
      <c r="L5" s="415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416"/>
      <c r="AQ5" s="416"/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6"/>
      <c r="BO5" s="416"/>
      <c r="BP5" s="416"/>
      <c r="BQ5" s="416"/>
    </row>
    <row r="6" spans="1:69" ht="16.5" customHeight="1">
      <c r="A6" s="407">
        <f t="shared" si="7"/>
        <v>1998</v>
      </c>
      <c r="B6" s="408">
        <f>'상수도사용량(홍성군통계)'!Q34</f>
        <v>96.093401739881912</v>
      </c>
      <c r="C6" s="417">
        <f t="shared" si="0"/>
        <v>84</v>
      </c>
      <c r="D6" s="417">
        <f t="shared" si="1"/>
        <v>86</v>
      </c>
      <c r="E6" s="417">
        <f t="shared" si="2"/>
        <v>86</v>
      </c>
      <c r="F6" s="417">
        <f t="shared" si="3"/>
        <v>81</v>
      </c>
      <c r="G6" s="417">
        <f t="shared" si="4"/>
        <v>85</v>
      </c>
      <c r="H6" s="417">
        <f t="shared" si="5"/>
        <v>84</v>
      </c>
      <c r="I6" s="417">
        <f t="shared" si="6"/>
        <v>86</v>
      </c>
      <c r="J6" s="413"/>
      <c r="K6" s="414"/>
      <c r="L6" s="415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416"/>
      <c r="AQ6" s="416"/>
      <c r="AR6" s="416"/>
      <c r="AS6" s="416"/>
      <c r="AT6" s="416"/>
      <c r="AU6" s="416"/>
      <c r="AV6" s="416"/>
      <c r="AW6" s="416"/>
      <c r="AX6" s="416"/>
      <c r="AY6" s="416"/>
      <c r="AZ6" s="416"/>
      <c r="BA6" s="416"/>
      <c r="BB6" s="416"/>
      <c r="BC6" s="416"/>
      <c r="BD6" s="416"/>
      <c r="BE6" s="416"/>
      <c r="BF6" s="416"/>
      <c r="BG6" s="416"/>
      <c r="BH6" s="416"/>
      <c r="BI6" s="416"/>
      <c r="BJ6" s="416"/>
      <c r="BK6" s="416"/>
      <c r="BL6" s="416"/>
      <c r="BM6" s="416"/>
      <c r="BN6" s="416"/>
      <c r="BO6" s="416"/>
      <c r="BP6" s="416"/>
      <c r="BQ6" s="416"/>
    </row>
    <row r="7" spans="1:69" ht="16.5" customHeight="1">
      <c r="A7" s="407">
        <f t="shared" si="7"/>
        <v>1999</v>
      </c>
      <c r="B7" s="408">
        <f>'상수도사용량(홍성군통계)'!Q35</f>
        <v>91.739604562374311</v>
      </c>
      <c r="C7" s="417">
        <f t="shared" si="0"/>
        <v>89</v>
      </c>
      <c r="D7" s="417">
        <f t="shared" si="1"/>
        <v>89</v>
      </c>
      <c r="E7" s="417">
        <f t="shared" si="2"/>
        <v>89</v>
      </c>
      <c r="F7" s="417">
        <f t="shared" si="3"/>
        <v>86</v>
      </c>
      <c r="G7" s="417">
        <f t="shared" si="4"/>
        <v>89</v>
      </c>
      <c r="H7" s="417">
        <f t="shared" si="5"/>
        <v>89</v>
      </c>
      <c r="I7" s="417">
        <f t="shared" si="6"/>
        <v>89</v>
      </c>
      <c r="J7" s="413"/>
      <c r="K7" s="414"/>
      <c r="L7" s="415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6"/>
      <c r="BC7" s="416"/>
      <c r="BD7" s="416"/>
      <c r="BE7" s="416"/>
      <c r="BF7" s="416"/>
      <c r="BG7" s="416"/>
      <c r="BH7" s="416"/>
      <c r="BI7" s="416"/>
      <c r="BJ7" s="416"/>
      <c r="BK7" s="416"/>
      <c r="BL7" s="416"/>
      <c r="BM7" s="416"/>
      <c r="BN7" s="416"/>
      <c r="BO7" s="416"/>
      <c r="BP7" s="416"/>
      <c r="BQ7" s="416"/>
    </row>
    <row r="8" spans="1:69" ht="16.5" customHeight="1">
      <c r="A8" s="407">
        <f t="shared" si="7"/>
        <v>2000</v>
      </c>
      <c r="B8" s="408">
        <f>'상수도사용량(홍성군통계)'!Q36</f>
        <v>90.378338343396905</v>
      </c>
      <c r="C8" s="417">
        <f t="shared" si="0"/>
        <v>93</v>
      </c>
      <c r="D8" s="417">
        <f t="shared" si="1"/>
        <v>93</v>
      </c>
      <c r="E8" s="417">
        <f t="shared" si="2"/>
        <v>92</v>
      </c>
      <c r="F8" s="417">
        <f t="shared" si="3"/>
        <v>91</v>
      </c>
      <c r="G8" s="417">
        <f t="shared" si="4"/>
        <v>93</v>
      </c>
      <c r="H8" s="417">
        <f t="shared" si="5"/>
        <v>93</v>
      </c>
      <c r="I8" s="417">
        <f t="shared" si="6"/>
        <v>93</v>
      </c>
      <c r="J8" s="413"/>
      <c r="K8" s="414"/>
      <c r="L8" s="415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H8" s="416"/>
      <c r="BI8" s="416"/>
      <c r="BJ8" s="416"/>
      <c r="BK8" s="416"/>
      <c r="BL8" s="416"/>
      <c r="BM8" s="416"/>
      <c r="BN8" s="416"/>
      <c r="BO8" s="416"/>
      <c r="BP8" s="416"/>
      <c r="BQ8" s="416"/>
    </row>
    <row r="9" spans="1:69" ht="16.5" customHeight="1">
      <c r="A9" s="407">
        <f t="shared" si="7"/>
        <v>2001</v>
      </c>
      <c r="B9" s="408">
        <f>'상수도사용량(홍성군통계)'!Q37</f>
        <v>97.255844759158933</v>
      </c>
      <c r="C9" s="417">
        <f t="shared" si="0"/>
        <v>98</v>
      </c>
      <c r="D9" s="417">
        <f t="shared" si="1"/>
        <v>97</v>
      </c>
      <c r="E9" s="417">
        <f t="shared" si="2"/>
        <v>95</v>
      </c>
      <c r="F9" s="417">
        <f t="shared" si="3"/>
        <v>96</v>
      </c>
      <c r="G9" s="417">
        <f t="shared" si="4"/>
        <v>97</v>
      </c>
      <c r="H9" s="417">
        <f t="shared" si="5"/>
        <v>98</v>
      </c>
      <c r="I9" s="417">
        <f t="shared" si="6"/>
        <v>97</v>
      </c>
      <c r="J9" s="413"/>
      <c r="K9" s="414"/>
      <c r="L9" s="415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</row>
    <row r="10" spans="1:69" ht="16.5" customHeight="1">
      <c r="A10" s="407">
        <f t="shared" si="7"/>
        <v>2002</v>
      </c>
      <c r="B10" s="408">
        <f>'상수도사용량(홍성군통계)'!Q38</f>
        <v>97.933237635531626</v>
      </c>
      <c r="C10" s="417">
        <f t="shared" si="0"/>
        <v>103</v>
      </c>
      <c r="D10" s="417">
        <f t="shared" si="1"/>
        <v>101</v>
      </c>
      <c r="E10" s="417">
        <f t="shared" si="2"/>
        <v>99</v>
      </c>
      <c r="F10" s="417">
        <f t="shared" si="3"/>
        <v>100</v>
      </c>
      <c r="G10" s="417">
        <f t="shared" si="4"/>
        <v>101</v>
      </c>
      <c r="H10" s="417">
        <f t="shared" si="5"/>
        <v>103</v>
      </c>
      <c r="I10" s="417">
        <f t="shared" si="6"/>
        <v>101</v>
      </c>
      <c r="J10" s="413"/>
      <c r="K10" s="414"/>
      <c r="L10" s="415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  <c r="AT10" s="416"/>
      <c r="AU10" s="416"/>
      <c r="AV10" s="416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6"/>
      <c r="BH10" s="416"/>
      <c r="BI10" s="416"/>
      <c r="BJ10" s="416"/>
      <c r="BK10" s="416"/>
      <c r="BL10" s="416"/>
      <c r="BM10" s="416"/>
      <c r="BN10" s="416"/>
      <c r="BO10" s="416"/>
      <c r="BP10" s="416"/>
      <c r="BQ10" s="416"/>
    </row>
    <row r="11" spans="1:69" ht="16.5" customHeight="1">
      <c r="A11" s="407">
        <f t="shared" si="7"/>
        <v>2003</v>
      </c>
      <c r="B11" s="408">
        <f>'상수도사용량(홍성군통계)'!Q39</f>
        <v>100.19887083126848</v>
      </c>
      <c r="C11" s="417">
        <f t="shared" si="0"/>
        <v>107</v>
      </c>
      <c r="D11" s="417">
        <f t="shared" si="1"/>
        <v>105</v>
      </c>
      <c r="E11" s="417">
        <f t="shared" si="2"/>
        <v>103</v>
      </c>
      <c r="F11" s="417">
        <f t="shared" si="3"/>
        <v>105</v>
      </c>
      <c r="G11" s="417">
        <f t="shared" si="4"/>
        <v>106</v>
      </c>
      <c r="H11" s="417">
        <f t="shared" si="5"/>
        <v>107</v>
      </c>
      <c r="I11" s="417">
        <f t="shared" si="6"/>
        <v>105</v>
      </c>
      <c r="J11" s="413"/>
      <c r="K11" s="414"/>
      <c r="L11" s="415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6"/>
      <c r="AN11" s="416"/>
      <c r="AO11" s="416"/>
      <c r="AP11" s="416"/>
      <c r="AQ11" s="416"/>
      <c r="AR11" s="416"/>
      <c r="AS11" s="416"/>
      <c r="AT11" s="416"/>
      <c r="AU11" s="416"/>
      <c r="AV11" s="416"/>
      <c r="AW11" s="416"/>
      <c r="AX11" s="416"/>
      <c r="AY11" s="416"/>
      <c r="AZ11" s="416"/>
      <c r="BA11" s="416"/>
      <c r="BB11" s="416"/>
      <c r="BC11" s="416"/>
      <c r="BD11" s="416"/>
      <c r="BE11" s="416"/>
      <c r="BF11" s="416"/>
      <c r="BG11" s="416"/>
      <c r="BH11" s="416"/>
      <c r="BI11" s="416"/>
      <c r="BJ11" s="416"/>
      <c r="BK11" s="416"/>
      <c r="BL11" s="416"/>
      <c r="BM11" s="416"/>
      <c r="BN11" s="416"/>
      <c r="BO11" s="416"/>
      <c r="BP11" s="416"/>
      <c r="BQ11" s="416"/>
    </row>
    <row r="12" spans="1:69" ht="16.5" customHeight="1">
      <c r="A12" s="407">
        <f t="shared" si="7"/>
        <v>2004</v>
      </c>
      <c r="B12" s="408">
        <f>'상수도사용량(홍성군통계)'!Q40</f>
        <v>108.73694514936309</v>
      </c>
      <c r="C12" s="417">
        <f t="shared" si="0"/>
        <v>112</v>
      </c>
      <c r="D12" s="417">
        <f t="shared" si="1"/>
        <v>109</v>
      </c>
      <c r="E12" s="417">
        <f t="shared" si="2"/>
        <v>107</v>
      </c>
      <c r="F12" s="417">
        <f t="shared" si="3"/>
        <v>109</v>
      </c>
      <c r="G12" s="417">
        <f t="shared" si="4"/>
        <v>110</v>
      </c>
      <c r="H12" s="417">
        <f t="shared" si="5"/>
        <v>112</v>
      </c>
      <c r="I12" s="417">
        <f t="shared" si="6"/>
        <v>109</v>
      </c>
      <c r="J12" s="413"/>
      <c r="K12" s="414"/>
      <c r="L12" s="415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  <c r="AN12" s="416"/>
      <c r="AO12" s="416"/>
      <c r="AP12" s="416"/>
      <c r="AQ12" s="416"/>
      <c r="AR12" s="416"/>
      <c r="AS12" s="416"/>
      <c r="AT12" s="416"/>
      <c r="AU12" s="416"/>
      <c r="AV12" s="416"/>
      <c r="AW12" s="416"/>
      <c r="AX12" s="416"/>
      <c r="AY12" s="416"/>
      <c r="AZ12" s="416"/>
      <c r="BA12" s="416"/>
      <c r="BB12" s="416"/>
      <c r="BC12" s="416"/>
      <c r="BD12" s="416"/>
      <c r="BE12" s="416"/>
      <c r="BF12" s="416"/>
      <c r="BG12" s="416"/>
      <c r="BH12" s="416"/>
      <c r="BI12" s="416"/>
      <c r="BJ12" s="416"/>
      <c r="BK12" s="416"/>
      <c r="BL12" s="416"/>
      <c r="BM12" s="416"/>
      <c r="BN12" s="416"/>
      <c r="BO12" s="416"/>
      <c r="BP12" s="416"/>
      <c r="BQ12" s="416"/>
    </row>
    <row r="13" spans="1:69" ht="16.5" customHeight="1">
      <c r="A13" s="407">
        <f t="shared" si="7"/>
        <v>2005</v>
      </c>
      <c r="B13" s="408">
        <f>'상수도사용량(홍성군통계)'!Q41</f>
        <v>105.6594969679462</v>
      </c>
      <c r="C13" s="417">
        <f t="shared" si="0"/>
        <v>117</v>
      </c>
      <c r="D13" s="417">
        <f t="shared" si="1"/>
        <v>113</v>
      </c>
      <c r="E13" s="417">
        <f t="shared" si="2"/>
        <v>111</v>
      </c>
      <c r="F13" s="417">
        <f t="shared" si="3"/>
        <v>114</v>
      </c>
      <c r="G13" s="417">
        <f t="shared" si="4"/>
        <v>115</v>
      </c>
      <c r="H13" s="417">
        <f t="shared" si="5"/>
        <v>117</v>
      </c>
      <c r="I13" s="417">
        <f t="shared" si="6"/>
        <v>113</v>
      </c>
      <c r="J13" s="413"/>
      <c r="K13" s="414"/>
      <c r="L13" s="415"/>
      <c r="M13" s="416"/>
      <c r="N13" s="416"/>
      <c r="O13" s="416"/>
      <c r="P13" s="416"/>
      <c r="Q13" s="416"/>
      <c r="R13" s="416"/>
      <c r="S13" s="416"/>
      <c r="T13" s="416"/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6"/>
      <c r="AN13" s="416"/>
      <c r="AO13" s="416"/>
      <c r="AP13" s="416"/>
      <c r="AQ13" s="416"/>
      <c r="AR13" s="416"/>
      <c r="AS13" s="416"/>
      <c r="AT13" s="416"/>
      <c r="AU13" s="416"/>
      <c r="AV13" s="416"/>
      <c r="AW13" s="416"/>
      <c r="AX13" s="416"/>
      <c r="AY13" s="416"/>
      <c r="AZ13" s="416"/>
      <c r="BA13" s="416"/>
      <c r="BB13" s="416"/>
      <c r="BC13" s="416"/>
      <c r="BD13" s="416"/>
      <c r="BE13" s="416"/>
      <c r="BF13" s="416"/>
      <c r="BG13" s="416"/>
      <c r="BH13" s="416"/>
      <c r="BI13" s="416"/>
      <c r="BJ13" s="416"/>
      <c r="BK13" s="416"/>
      <c r="BL13" s="416"/>
      <c r="BM13" s="416"/>
      <c r="BN13" s="416"/>
      <c r="BO13" s="416"/>
      <c r="BP13" s="416"/>
      <c r="BQ13" s="416"/>
    </row>
    <row r="14" spans="1:69" ht="16.5" customHeight="1">
      <c r="A14" s="407">
        <f t="shared" si="7"/>
        <v>2006</v>
      </c>
      <c r="B14" s="408">
        <f>'상수도사용량(홍성군통계)'!Q42</f>
        <v>114.95515708032404</v>
      </c>
      <c r="C14" s="417">
        <f t="shared" si="0"/>
        <v>121</v>
      </c>
      <c r="D14" s="417">
        <f t="shared" si="1"/>
        <v>118</v>
      </c>
      <c r="E14" s="417">
        <f t="shared" si="2"/>
        <v>116</v>
      </c>
      <c r="F14" s="417">
        <f t="shared" si="3"/>
        <v>118</v>
      </c>
      <c r="G14" s="417">
        <f t="shared" si="4"/>
        <v>119</v>
      </c>
      <c r="H14" s="417">
        <f t="shared" si="5"/>
        <v>121</v>
      </c>
      <c r="I14" s="417">
        <f t="shared" si="6"/>
        <v>118</v>
      </c>
      <c r="J14" s="413"/>
      <c r="K14" s="414"/>
      <c r="L14" s="415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  <c r="AQ14" s="416"/>
      <c r="AR14" s="416"/>
      <c r="AS14" s="416"/>
      <c r="AT14" s="416"/>
      <c r="AU14" s="416"/>
      <c r="AV14" s="416"/>
      <c r="AW14" s="416"/>
      <c r="AX14" s="416"/>
      <c r="AY14" s="416"/>
      <c r="AZ14" s="416"/>
      <c r="BA14" s="416"/>
      <c r="BB14" s="416"/>
      <c r="BC14" s="416"/>
      <c r="BD14" s="416"/>
      <c r="BE14" s="416"/>
      <c r="BF14" s="416"/>
      <c r="BG14" s="416"/>
      <c r="BH14" s="416"/>
      <c r="BI14" s="416"/>
      <c r="BJ14" s="416"/>
      <c r="BK14" s="416"/>
      <c r="BL14" s="416"/>
      <c r="BM14" s="416"/>
      <c r="BN14" s="416"/>
      <c r="BO14" s="416"/>
      <c r="BP14" s="416"/>
      <c r="BQ14" s="416"/>
    </row>
    <row r="15" spans="1:69" ht="16.5" customHeight="1">
      <c r="A15" s="407">
        <f t="shared" si="7"/>
        <v>2007</v>
      </c>
      <c r="B15" s="408">
        <f>'상수도사용량(홍성군통계)'!Q43</f>
        <v>116.27906976744185</v>
      </c>
      <c r="C15" s="417">
        <f t="shared" si="0"/>
        <v>126</v>
      </c>
      <c r="D15" s="417">
        <f t="shared" si="1"/>
        <v>122</v>
      </c>
      <c r="E15" s="417">
        <f t="shared" si="2"/>
        <v>121</v>
      </c>
      <c r="F15" s="417">
        <f t="shared" si="3"/>
        <v>122</v>
      </c>
      <c r="G15" s="417">
        <f t="shared" si="4"/>
        <v>124</v>
      </c>
      <c r="H15" s="417">
        <f t="shared" si="5"/>
        <v>126</v>
      </c>
      <c r="I15" s="417">
        <f t="shared" si="6"/>
        <v>122</v>
      </c>
      <c r="J15" s="413"/>
      <c r="K15" s="414"/>
      <c r="L15" s="415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  <c r="AN15" s="416"/>
      <c r="AO15" s="416"/>
      <c r="AP15" s="416"/>
      <c r="AQ15" s="416"/>
      <c r="AR15" s="416"/>
      <c r="AS15" s="416"/>
      <c r="AT15" s="416"/>
      <c r="AU15" s="416"/>
      <c r="AV15" s="416"/>
      <c r="AW15" s="416"/>
      <c r="AX15" s="416"/>
      <c r="AY15" s="416"/>
      <c r="AZ15" s="416"/>
      <c r="BA15" s="416"/>
      <c r="BB15" s="416"/>
      <c r="BC15" s="416"/>
      <c r="BD15" s="416"/>
      <c r="BE15" s="416"/>
      <c r="BF15" s="416"/>
      <c r="BG15" s="416"/>
      <c r="BH15" s="416"/>
      <c r="BI15" s="416"/>
      <c r="BJ15" s="416"/>
      <c r="BK15" s="416"/>
      <c r="BL15" s="416"/>
      <c r="BM15" s="416"/>
      <c r="BN15" s="416"/>
      <c r="BO15" s="416"/>
      <c r="BP15" s="416"/>
      <c r="BQ15" s="416"/>
    </row>
    <row r="16" spans="1:69" ht="16.5" customHeight="1">
      <c r="A16" s="407">
        <f t="shared" si="7"/>
        <v>2008</v>
      </c>
      <c r="B16" s="408">
        <f>'상수도사용량(홍성군통계)'!Q44</f>
        <v>125.13352128460609</v>
      </c>
      <c r="C16" s="417">
        <f t="shared" si="0"/>
        <v>131</v>
      </c>
      <c r="D16" s="417">
        <f t="shared" si="1"/>
        <v>127</v>
      </c>
      <c r="E16" s="417">
        <f t="shared" si="2"/>
        <v>126</v>
      </c>
      <c r="F16" s="417">
        <f t="shared" si="3"/>
        <v>126</v>
      </c>
      <c r="G16" s="417">
        <f t="shared" si="4"/>
        <v>129</v>
      </c>
      <c r="H16" s="417">
        <f t="shared" si="5"/>
        <v>131</v>
      </c>
      <c r="I16" s="417">
        <f t="shared" si="6"/>
        <v>127</v>
      </c>
      <c r="J16" s="413"/>
      <c r="K16" s="414"/>
      <c r="L16" s="415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6"/>
      <c r="AN16" s="416"/>
      <c r="AO16" s="416"/>
      <c r="AP16" s="416"/>
      <c r="AQ16" s="416"/>
      <c r="AR16" s="416"/>
      <c r="AS16" s="416"/>
      <c r="AT16" s="416"/>
      <c r="AU16" s="416"/>
      <c r="AV16" s="416"/>
      <c r="AW16" s="416"/>
      <c r="AX16" s="416"/>
      <c r="AY16" s="416"/>
      <c r="AZ16" s="416"/>
      <c r="BA16" s="416"/>
      <c r="BB16" s="416"/>
      <c r="BC16" s="416"/>
      <c r="BD16" s="416"/>
      <c r="BE16" s="416"/>
      <c r="BF16" s="416"/>
      <c r="BG16" s="416"/>
      <c r="BH16" s="416"/>
      <c r="BI16" s="416"/>
      <c r="BJ16" s="416"/>
      <c r="BK16" s="416"/>
      <c r="BL16" s="416"/>
      <c r="BM16" s="416"/>
      <c r="BN16" s="416"/>
      <c r="BO16" s="416"/>
      <c r="BP16" s="416"/>
      <c r="BQ16" s="416"/>
    </row>
    <row r="17" spans="1:69" ht="16.5" customHeight="1">
      <c r="A17" s="407">
        <f t="shared" si="7"/>
        <v>2009</v>
      </c>
      <c r="B17" s="408">
        <f>'상수도사용량(홍성군통계)'!Q45</f>
        <v>149.52629672696773</v>
      </c>
      <c r="C17" s="417">
        <f t="shared" si="0"/>
        <v>136</v>
      </c>
      <c r="D17" s="417">
        <f t="shared" si="1"/>
        <v>133</v>
      </c>
      <c r="E17" s="417">
        <f t="shared" si="2"/>
        <v>131</v>
      </c>
      <c r="F17" s="417">
        <f t="shared" si="3"/>
        <v>131</v>
      </c>
      <c r="G17" s="417">
        <f t="shared" si="4"/>
        <v>134</v>
      </c>
      <c r="H17" s="417">
        <f t="shared" si="5"/>
        <v>136</v>
      </c>
      <c r="I17" s="417">
        <f t="shared" si="6"/>
        <v>133</v>
      </c>
      <c r="J17" s="413"/>
      <c r="K17" s="414"/>
      <c r="L17" s="415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6"/>
      <c r="AN17" s="416"/>
      <c r="AO17" s="416"/>
      <c r="AP17" s="416"/>
      <c r="AQ17" s="416"/>
      <c r="AR17" s="416"/>
      <c r="AS17" s="416"/>
      <c r="AT17" s="416"/>
      <c r="AU17" s="416"/>
      <c r="AV17" s="416"/>
      <c r="AW17" s="416"/>
      <c r="AX17" s="416"/>
      <c r="AY17" s="416"/>
      <c r="AZ17" s="416"/>
      <c r="BA17" s="416"/>
      <c r="BB17" s="416"/>
      <c r="BC17" s="416"/>
      <c r="BD17" s="416"/>
      <c r="BE17" s="416"/>
      <c r="BF17" s="416"/>
      <c r="BG17" s="416"/>
      <c r="BH17" s="416"/>
      <c r="BI17" s="416"/>
      <c r="BJ17" s="416"/>
      <c r="BK17" s="416"/>
      <c r="BL17" s="416"/>
      <c r="BM17" s="416"/>
      <c r="BN17" s="416"/>
      <c r="BO17" s="416"/>
      <c r="BP17" s="416"/>
      <c r="BQ17" s="416"/>
    </row>
    <row r="18" spans="1:69" ht="16.5" customHeight="1">
      <c r="A18" s="407">
        <f t="shared" si="7"/>
        <v>2010</v>
      </c>
      <c r="B18" s="408">
        <f>'상수도사용량(홍성군통계)'!Q46</f>
        <v>150.00361977846958</v>
      </c>
      <c r="C18" s="417">
        <f t="shared" si="0"/>
        <v>140</v>
      </c>
      <c r="D18" s="417">
        <f t="shared" si="1"/>
        <v>138</v>
      </c>
      <c r="E18" s="417">
        <f t="shared" si="2"/>
        <v>137</v>
      </c>
      <c r="F18" s="417">
        <f t="shared" si="3"/>
        <v>135</v>
      </c>
      <c r="G18" s="417">
        <f t="shared" si="4"/>
        <v>139</v>
      </c>
      <c r="H18" s="417">
        <f t="shared" si="5"/>
        <v>140</v>
      </c>
      <c r="I18" s="417">
        <f t="shared" si="6"/>
        <v>138</v>
      </c>
      <c r="J18" s="413"/>
      <c r="K18" s="414"/>
      <c r="L18" s="415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  <c r="AQ18" s="416"/>
      <c r="AR18" s="416"/>
      <c r="AS18" s="416"/>
      <c r="AT18" s="416"/>
      <c r="AU18" s="416"/>
      <c r="AV18" s="416"/>
      <c r="AW18" s="416"/>
      <c r="AX18" s="416"/>
      <c r="AY18" s="416"/>
      <c r="AZ18" s="416"/>
      <c r="BA18" s="416"/>
      <c r="BB18" s="416"/>
      <c r="BC18" s="416"/>
      <c r="BD18" s="416"/>
      <c r="BE18" s="416"/>
      <c r="BF18" s="416"/>
      <c r="BG18" s="416"/>
      <c r="BH18" s="416"/>
      <c r="BI18" s="416"/>
      <c r="BJ18" s="416"/>
      <c r="BK18" s="416"/>
      <c r="BL18" s="416"/>
      <c r="BM18" s="416"/>
      <c r="BN18" s="416"/>
      <c r="BO18" s="416"/>
      <c r="BP18" s="416"/>
      <c r="BQ18" s="416"/>
    </row>
    <row r="19" spans="1:69" ht="16.5" customHeight="1">
      <c r="A19" s="407">
        <f t="shared" si="7"/>
        <v>2011</v>
      </c>
      <c r="B19" s="408">
        <f>'상수도사용량(홍성군통계)'!Q47</f>
        <v>113.28018595529082</v>
      </c>
      <c r="C19" s="417">
        <f t="shared" si="0"/>
        <v>145</v>
      </c>
      <c r="D19" s="417">
        <f t="shared" si="1"/>
        <v>143</v>
      </c>
      <c r="E19" s="417">
        <f t="shared" si="2"/>
        <v>143</v>
      </c>
      <c r="F19" s="417">
        <f t="shared" si="3"/>
        <v>139</v>
      </c>
      <c r="G19" s="417">
        <f t="shared" si="4"/>
        <v>144</v>
      </c>
      <c r="H19" s="417">
        <f t="shared" si="5"/>
        <v>145</v>
      </c>
      <c r="I19" s="417">
        <f t="shared" si="6"/>
        <v>143</v>
      </c>
      <c r="J19" s="413"/>
      <c r="K19" s="414"/>
      <c r="L19" s="415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  <c r="AN19" s="416"/>
      <c r="AO19" s="416"/>
      <c r="AP19" s="416"/>
      <c r="AQ19" s="416"/>
      <c r="AR19" s="416"/>
      <c r="AS19" s="416"/>
      <c r="AT19" s="416"/>
      <c r="AU19" s="416"/>
      <c r="AV19" s="416"/>
      <c r="AW19" s="416"/>
      <c r="AX19" s="416"/>
      <c r="AY19" s="416"/>
      <c r="AZ19" s="416"/>
      <c r="BA19" s="416"/>
      <c r="BB19" s="416"/>
      <c r="BC19" s="416"/>
      <c r="BD19" s="416"/>
      <c r="BE19" s="416"/>
      <c r="BF19" s="416"/>
      <c r="BG19" s="416"/>
      <c r="BH19" s="416"/>
      <c r="BI19" s="416"/>
      <c r="BJ19" s="416"/>
      <c r="BK19" s="416"/>
      <c r="BL19" s="416"/>
      <c r="BM19" s="416"/>
      <c r="BN19" s="416"/>
      <c r="BO19" s="416"/>
      <c r="BP19" s="416"/>
      <c r="BQ19" s="416"/>
    </row>
    <row r="20" spans="1:69" ht="16.5" customHeight="1">
      <c r="A20" s="407">
        <f t="shared" si="7"/>
        <v>2012</v>
      </c>
      <c r="B20" s="408">
        <f>'상수도사용량(홍성군통계)'!Q48</f>
        <v>161.97026187965122</v>
      </c>
      <c r="C20" s="417">
        <f t="shared" si="0"/>
        <v>150</v>
      </c>
      <c r="D20" s="417">
        <f t="shared" si="1"/>
        <v>149</v>
      </c>
      <c r="E20" s="417">
        <f t="shared" si="2"/>
        <v>150</v>
      </c>
      <c r="F20" s="417">
        <f t="shared" si="3"/>
        <v>143</v>
      </c>
      <c r="G20" s="417">
        <f t="shared" si="4"/>
        <v>150</v>
      </c>
      <c r="H20" s="417">
        <f t="shared" si="5"/>
        <v>150</v>
      </c>
      <c r="I20" s="417">
        <f t="shared" si="6"/>
        <v>149</v>
      </c>
      <c r="J20" s="413"/>
      <c r="K20" s="414"/>
      <c r="L20" s="415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6"/>
      <c r="AN20" s="416"/>
      <c r="AO20" s="416"/>
      <c r="AP20" s="416"/>
      <c r="AQ20" s="416"/>
      <c r="AR20" s="416"/>
      <c r="AS20" s="416"/>
      <c r="AT20" s="416"/>
      <c r="AU20" s="416"/>
      <c r="AV20" s="416"/>
      <c r="AW20" s="416"/>
      <c r="AX20" s="416"/>
      <c r="AY20" s="416"/>
      <c r="AZ20" s="416"/>
      <c r="BA20" s="416"/>
      <c r="BB20" s="416"/>
      <c r="BC20" s="416"/>
      <c r="BD20" s="416"/>
      <c r="BE20" s="416"/>
      <c r="BF20" s="416"/>
      <c r="BG20" s="416"/>
      <c r="BH20" s="416"/>
      <c r="BI20" s="416"/>
      <c r="BJ20" s="416"/>
      <c r="BK20" s="416"/>
      <c r="BL20" s="416"/>
      <c r="BM20" s="416"/>
      <c r="BN20" s="416"/>
      <c r="BO20" s="416"/>
      <c r="BP20" s="416"/>
      <c r="BQ20" s="416"/>
    </row>
    <row r="21" spans="1:69" ht="16.5" customHeight="1">
      <c r="A21" s="407">
        <f t="shared" si="7"/>
        <v>2013</v>
      </c>
      <c r="B21" s="408">
        <f>'상수도사용량(홍성군통계)'!Q49</f>
        <v>171.30097741826762</v>
      </c>
      <c r="C21" s="417">
        <f t="shared" si="0"/>
        <v>154</v>
      </c>
      <c r="D21" s="417">
        <f t="shared" si="1"/>
        <v>155</v>
      </c>
      <c r="E21" s="417">
        <f t="shared" si="2"/>
        <v>157</v>
      </c>
      <c r="F21" s="417">
        <f t="shared" si="3"/>
        <v>147</v>
      </c>
      <c r="G21" s="417">
        <f t="shared" si="4"/>
        <v>155</v>
      </c>
      <c r="H21" s="417">
        <f t="shared" si="5"/>
        <v>154</v>
      </c>
      <c r="I21" s="417">
        <f t="shared" si="6"/>
        <v>155</v>
      </c>
      <c r="J21" s="418"/>
      <c r="K21" s="419"/>
      <c r="L21" s="415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/>
      <c r="BB21" s="416"/>
      <c r="BC21" s="416"/>
      <c r="BD21" s="416"/>
      <c r="BE21" s="416"/>
      <c r="BF21" s="416"/>
      <c r="BG21" s="416"/>
      <c r="BH21" s="416"/>
      <c r="BI21" s="416"/>
      <c r="BJ21" s="416"/>
      <c r="BK21" s="416"/>
      <c r="BL21" s="416"/>
      <c r="BM21" s="416"/>
      <c r="BN21" s="416"/>
      <c r="BO21" s="416"/>
      <c r="BP21" s="416"/>
      <c r="BQ21" s="416"/>
    </row>
    <row r="22" spans="1:69" ht="16.5" customHeight="1">
      <c r="A22" s="407">
        <f t="shared" si="7"/>
        <v>2014</v>
      </c>
      <c r="B22" s="408">
        <f>'상수도사용량(홍성군통계)'!Q50</f>
        <v>161.94015255231761</v>
      </c>
      <c r="C22" s="417">
        <f t="shared" si="0"/>
        <v>159</v>
      </c>
      <c r="D22" s="417">
        <f t="shared" si="1"/>
        <v>161</v>
      </c>
      <c r="E22" s="417">
        <f t="shared" si="2"/>
        <v>164</v>
      </c>
      <c r="F22" s="417">
        <f t="shared" si="3"/>
        <v>151</v>
      </c>
      <c r="G22" s="417">
        <f t="shared" si="4"/>
        <v>160</v>
      </c>
      <c r="H22" s="417">
        <f t="shared" si="5"/>
        <v>159</v>
      </c>
      <c r="I22" s="417">
        <f t="shared" si="6"/>
        <v>161</v>
      </c>
      <c r="J22" s="418"/>
      <c r="K22" s="419"/>
      <c r="L22" s="415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  <c r="AN22" s="416"/>
      <c r="AO22" s="416"/>
      <c r="AP22" s="416"/>
      <c r="AQ22" s="416"/>
      <c r="AR22" s="416"/>
      <c r="AS22" s="416"/>
      <c r="AT22" s="416"/>
      <c r="AU22" s="416"/>
      <c r="AV22" s="416"/>
      <c r="AW22" s="416"/>
      <c r="AX22" s="416"/>
      <c r="AY22" s="416"/>
      <c r="AZ22" s="416"/>
      <c r="BA22" s="416"/>
      <c r="BB22" s="416"/>
      <c r="BC22" s="416"/>
      <c r="BD22" s="416"/>
      <c r="BE22" s="416"/>
      <c r="BF22" s="416"/>
      <c r="BG22" s="416"/>
      <c r="BH22" s="416"/>
      <c r="BI22" s="416"/>
      <c r="BJ22" s="416"/>
      <c r="BK22" s="416"/>
      <c r="BL22" s="416"/>
      <c r="BM22" s="416"/>
      <c r="BN22" s="416"/>
      <c r="BO22" s="416"/>
      <c r="BP22" s="416"/>
      <c r="BQ22" s="416"/>
    </row>
    <row r="23" spans="1:69" ht="16.5" customHeight="1" thickBot="1">
      <c r="A23" s="420">
        <f t="shared" si="7"/>
        <v>2015</v>
      </c>
      <c r="B23" s="421">
        <f>'상수도사용량(홍성군통계)'!Q51</f>
        <v>166.97146363915311</v>
      </c>
      <c r="C23" s="422">
        <f t="shared" si="0"/>
        <v>164</v>
      </c>
      <c r="D23" s="422">
        <f t="shared" si="1"/>
        <v>168</v>
      </c>
      <c r="E23" s="422">
        <f t="shared" si="2"/>
        <v>172</v>
      </c>
      <c r="F23" s="422">
        <f t="shared" si="3"/>
        <v>155</v>
      </c>
      <c r="G23" s="422">
        <f t="shared" si="4"/>
        <v>166</v>
      </c>
      <c r="H23" s="422">
        <f t="shared" si="5"/>
        <v>164</v>
      </c>
      <c r="I23" s="422">
        <f t="shared" si="6"/>
        <v>168</v>
      </c>
      <c r="J23" s="423"/>
      <c r="K23" s="424"/>
      <c r="L23" s="415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6"/>
      <c r="AN23" s="416"/>
      <c r="AO23" s="416"/>
      <c r="AP23" s="416"/>
      <c r="AQ23" s="416"/>
      <c r="AR23" s="416"/>
      <c r="AS23" s="416"/>
      <c r="AT23" s="416"/>
      <c r="AU23" s="416"/>
      <c r="AV23" s="416"/>
      <c r="AW23" s="416"/>
      <c r="AX23" s="416"/>
      <c r="AY23" s="416"/>
      <c r="AZ23" s="416"/>
      <c r="BA23" s="416"/>
      <c r="BB23" s="416"/>
      <c r="BC23" s="416"/>
      <c r="BD23" s="416"/>
      <c r="BE23" s="416"/>
      <c r="BF23" s="416"/>
      <c r="BG23" s="416"/>
      <c r="BH23" s="416"/>
      <c r="BI23" s="416"/>
      <c r="BJ23" s="416"/>
      <c r="BK23" s="416"/>
      <c r="BL23" s="416"/>
      <c r="BM23" s="416"/>
      <c r="BN23" s="416"/>
      <c r="BO23" s="416"/>
      <c r="BP23" s="416"/>
      <c r="BQ23" s="416"/>
    </row>
    <row r="24" spans="1:69" ht="16.5" customHeight="1" thickTop="1">
      <c r="A24" s="407">
        <f t="shared" si="7"/>
        <v>2016</v>
      </c>
      <c r="B24" s="417"/>
      <c r="C24" s="417">
        <f t="shared" si="0"/>
        <v>168</v>
      </c>
      <c r="D24" s="417">
        <f t="shared" si="1"/>
        <v>175</v>
      </c>
      <c r="E24" s="417">
        <f t="shared" si="2"/>
        <v>181</v>
      </c>
      <c r="F24" s="417">
        <f t="shared" si="3"/>
        <v>159</v>
      </c>
      <c r="G24" s="417">
        <f t="shared" si="4"/>
        <v>171</v>
      </c>
      <c r="H24" s="417">
        <f t="shared" si="5"/>
        <v>168</v>
      </c>
      <c r="I24" s="417">
        <f t="shared" si="6"/>
        <v>175</v>
      </c>
      <c r="J24" s="418"/>
      <c r="K24" s="419"/>
      <c r="L24" s="425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  <c r="AQ24" s="416"/>
      <c r="AR24" s="416"/>
      <c r="AS24" s="416"/>
      <c r="AT24" s="416"/>
      <c r="AU24" s="416"/>
      <c r="AV24" s="416"/>
      <c r="AW24" s="416"/>
      <c r="AX24" s="416"/>
      <c r="AY24" s="416"/>
      <c r="AZ24" s="416"/>
      <c r="BA24" s="416"/>
      <c r="BB24" s="416"/>
      <c r="BC24" s="416"/>
      <c r="BD24" s="416"/>
      <c r="BE24" s="416"/>
      <c r="BF24" s="416"/>
      <c r="BG24" s="416"/>
      <c r="BH24" s="416"/>
      <c r="BI24" s="416"/>
      <c r="BJ24" s="416"/>
      <c r="BK24" s="416"/>
      <c r="BL24" s="416"/>
      <c r="BM24" s="416"/>
      <c r="BN24" s="416"/>
      <c r="BO24" s="416"/>
      <c r="BP24" s="416"/>
      <c r="BQ24" s="416"/>
    </row>
    <row r="25" spans="1:69" ht="16.5" customHeight="1">
      <c r="A25" s="407">
        <f t="shared" si="7"/>
        <v>2017</v>
      </c>
      <c r="B25" s="417"/>
      <c r="C25" s="417">
        <f t="shared" si="0"/>
        <v>173</v>
      </c>
      <c r="D25" s="417">
        <f t="shared" si="1"/>
        <v>182</v>
      </c>
      <c r="E25" s="417">
        <f t="shared" si="2"/>
        <v>190</v>
      </c>
      <c r="F25" s="417">
        <f t="shared" si="3"/>
        <v>163</v>
      </c>
      <c r="G25" s="417">
        <f t="shared" si="4"/>
        <v>177</v>
      </c>
      <c r="H25" s="417">
        <f t="shared" si="5"/>
        <v>173</v>
      </c>
      <c r="I25" s="417">
        <f t="shared" si="6"/>
        <v>182</v>
      </c>
      <c r="J25" s="418"/>
      <c r="K25" s="419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  <c r="AN25" s="416"/>
      <c r="AO25" s="416"/>
      <c r="AP25" s="416"/>
      <c r="AQ25" s="416"/>
      <c r="AR25" s="416"/>
      <c r="AS25" s="416"/>
      <c r="AT25" s="416"/>
      <c r="AU25" s="416"/>
      <c r="AV25" s="416"/>
      <c r="AW25" s="416"/>
      <c r="AX25" s="416"/>
      <c r="AY25" s="416"/>
      <c r="AZ25" s="416"/>
      <c r="BA25" s="416"/>
      <c r="BB25" s="416"/>
      <c r="BC25" s="416"/>
      <c r="BD25" s="416"/>
      <c r="BE25" s="416"/>
      <c r="BF25" s="416"/>
      <c r="BG25" s="416"/>
      <c r="BH25" s="416"/>
      <c r="BI25" s="416"/>
      <c r="BJ25" s="416"/>
      <c r="BK25" s="416"/>
      <c r="BL25" s="416"/>
      <c r="BM25" s="416"/>
      <c r="BN25" s="416"/>
      <c r="BO25" s="416"/>
      <c r="BP25" s="416"/>
      <c r="BQ25" s="416"/>
    </row>
    <row r="26" spans="1:69" ht="16.5" customHeight="1">
      <c r="A26" s="407">
        <f t="shared" si="7"/>
        <v>2018</v>
      </c>
      <c r="B26" s="417"/>
      <c r="C26" s="417">
        <f t="shared" si="0"/>
        <v>178</v>
      </c>
      <c r="D26" s="417">
        <f t="shared" si="1"/>
        <v>189</v>
      </c>
      <c r="E26" s="417">
        <f t="shared" si="2"/>
        <v>199</v>
      </c>
      <c r="F26" s="417">
        <f t="shared" si="3"/>
        <v>167</v>
      </c>
      <c r="G26" s="417">
        <f t="shared" si="4"/>
        <v>183</v>
      </c>
      <c r="H26" s="417">
        <f t="shared" si="5"/>
        <v>178</v>
      </c>
      <c r="I26" s="417">
        <f t="shared" si="6"/>
        <v>189</v>
      </c>
      <c r="J26" s="418"/>
      <c r="K26" s="419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  <c r="BK26" s="416"/>
      <c r="BL26" s="416"/>
      <c r="BM26" s="416"/>
      <c r="BN26" s="416"/>
      <c r="BO26" s="416"/>
      <c r="BP26" s="416"/>
      <c r="BQ26" s="416"/>
    </row>
    <row r="27" spans="1:69" ht="16.5" customHeight="1">
      <c r="A27" s="407">
        <f t="shared" si="7"/>
        <v>2019</v>
      </c>
      <c r="B27" s="417"/>
      <c r="C27" s="417">
        <f t="shared" si="0"/>
        <v>182</v>
      </c>
      <c r="D27" s="417">
        <f t="shared" si="1"/>
        <v>197</v>
      </c>
      <c r="E27" s="417">
        <f t="shared" si="2"/>
        <v>209</v>
      </c>
      <c r="F27" s="417">
        <f t="shared" si="3"/>
        <v>171</v>
      </c>
      <c r="G27" s="417">
        <f t="shared" si="4"/>
        <v>189</v>
      </c>
      <c r="H27" s="417">
        <f t="shared" si="5"/>
        <v>182</v>
      </c>
      <c r="I27" s="417">
        <f t="shared" si="6"/>
        <v>197</v>
      </c>
      <c r="J27" s="418"/>
      <c r="K27" s="419"/>
      <c r="L27" s="426"/>
      <c r="M27" s="426"/>
      <c r="N27" s="426"/>
      <c r="O27" s="426"/>
      <c r="P27" s="426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6"/>
      <c r="AD27" s="426"/>
      <c r="AE27" s="426"/>
      <c r="AF27" s="426"/>
      <c r="AG27" s="426"/>
      <c r="AH27" s="426"/>
      <c r="AI27" s="426"/>
      <c r="AJ27" s="426"/>
      <c r="AK27" s="426"/>
      <c r="AL27" s="426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426"/>
      <c r="AX27" s="426"/>
      <c r="AY27" s="426"/>
      <c r="AZ27" s="426"/>
      <c r="BA27" s="426"/>
      <c r="BB27" s="426"/>
      <c r="BC27" s="426"/>
      <c r="BD27" s="426"/>
      <c r="BE27" s="426"/>
      <c r="BF27" s="426"/>
      <c r="BG27" s="426"/>
      <c r="BH27" s="426"/>
      <c r="BI27" s="426"/>
      <c r="BJ27" s="426"/>
      <c r="BK27" s="426"/>
      <c r="BL27" s="426"/>
      <c r="BM27" s="426"/>
      <c r="BN27" s="426"/>
      <c r="BO27" s="426"/>
      <c r="BP27" s="426"/>
      <c r="BQ27" s="426"/>
    </row>
    <row r="28" spans="1:69" s="393" customFormat="1" ht="16.5" customHeight="1">
      <c r="A28" s="427">
        <f t="shared" si="7"/>
        <v>2020</v>
      </c>
      <c r="B28" s="428"/>
      <c r="C28" s="428">
        <f t="shared" si="0"/>
        <v>187</v>
      </c>
      <c r="D28" s="428">
        <f t="shared" si="1"/>
        <v>205</v>
      </c>
      <c r="E28" s="428">
        <f t="shared" si="2"/>
        <v>220</v>
      </c>
      <c r="F28" s="428">
        <f t="shared" si="3"/>
        <v>175</v>
      </c>
      <c r="G28" s="428">
        <f t="shared" si="4"/>
        <v>194</v>
      </c>
      <c r="H28" s="428">
        <f t="shared" si="5"/>
        <v>187</v>
      </c>
      <c r="I28" s="428">
        <f t="shared" si="6"/>
        <v>205</v>
      </c>
      <c r="J28" s="429"/>
      <c r="K28" s="430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  <c r="AN28" s="406"/>
      <c r="AO28" s="406"/>
      <c r="AP28" s="406"/>
      <c r="AQ28" s="406"/>
      <c r="AR28" s="406"/>
      <c r="AS28" s="406"/>
      <c r="AT28" s="406"/>
      <c r="AU28" s="406"/>
      <c r="AV28" s="406"/>
      <c r="AW28" s="406"/>
      <c r="AX28" s="406"/>
      <c r="AY28" s="406"/>
      <c r="AZ28" s="406"/>
      <c r="BA28" s="406"/>
      <c r="BB28" s="406"/>
      <c r="BC28" s="406"/>
      <c r="BD28" s="406"/>
      <c r="BE28" s="406"/>
      <c r="BF28" s="406"/>
      <c r="BG28" s="406"/>
      <c r="BH28" s="406"/>
      <c r="BI28" s="406"/>
      <c r="BJ28" s="406"/>
      <c r="BK28" s="406"/>
      <c r="BL28" s="406"/>
      <c r="BM28" s="406"/>
      <c r="BN28" s="406"/>
      <c r="BO28" s="406"/>
      <c r="BP28" s="406"/>
      <c r="BQ28" s="406"/>
    </row>
    <row r="29" spans="1:69" ht="16.5" customHeight="1">
      <c r="A29" s="407">
        <f t="shared" si="7"/>
        <v>2021</v>
      </c>
      <c r="B29" s="417"/>
      <c r="C29" s="417">
        <f t="shared" si="0"/>
        <v>192</v>
      </c>
      <c r="D29" s="417">
        <f t="shared" si="1"/>
        <v>213</v>
      </c>
      <c r="E29" s="417">
        <f t="shared" si="2"/>
        <v>231</v>
      </c>
      <c r="F29" s="417">
        <f t="shared" si="3"/>
        <v>179</v>
      </c>
      <c r="G29" s="417">
        <f t="shared" si="4"/>
        <v>200</v>
      </c>
      <c r="H29" s="417">
        <f t="shared" si="5"/>
        <v>192</v>
      </c>
      <c r="I29" s="417">
        <f t="shared" si="6"/>
        <v>213</v>
      </c>
      <c r="J29" s="418"/>
      <c r="K29" s="419"/>
      <c r="L29" s="426"/>
      <c r="M29" s="426"/>
      <c r="N29" s="426"/>
      <c r="O29" s="426"/>
      <c r="P29" s="426"/>
      <c r="Q29" s="426"/>
      <c r="R29" s="426"/>
      <c r="S29" s="426"/>
      <c r="T29" s="426"/>
      <c r="U29" s="426"/>
      <c r="V29" s="426"/>
      <c r="W29" s="426"/>
      <c r="X29" s="426"/>
      <c r="Y29" s="426"/>
      <c r="Z29" s="426"/>
      <c r="AA29" s="426"/>
      <c r="AB29" s="426"/>
      <c r="AC29" s="426"/>
      <c r="AD29" s="426"/>
      <c r="AE29" s="426"/>
      <c r="AF29" s="426"/>
      <c r="AG29" s="426"/>
      <c r="AH29" s="426"/>
      <c r="AI29" s="426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AY29" s="426"/>
      <c r="AZ29" s="426"/>
      <c r="BA29" s="426"/>
      <c r="BB29" s="426"/>
      <c r="BC29" s="426"/>
      <c r="BD29" s="426"/>
      <c r="BE29" s="426"/>
      <c r="BF29" s="426"/>
      <c r="BG29" s="426"/>
      <c r="BH29" s="426"/>
      <c r="BI29" s="426"/>
      <c r="BJ29" s="426"/>
      <c r="BK29" s="426"/>
      <c r="BL29" s="426"/>
      <c r="BM29" s="426"/>
      <c r="BN29" s="426"/>
      <c r="BO29" s="426"/>
      <c r="BP29" s="426"/>
      <c r="BQ29" s="426"/>
    </row>
    <row r="30" spans="1:69" ht="16.5" customHeight="1">
      <c r="A30" s="407">
        <f t="shared" si="7"/>
        <v>2022</v>
      </c>
      <c r="B30" s="417"/>
      <c r="C30" s="417">
        <f t="shared" si="0"/>
        <v>197</v>
      </c>
      <c r="D30" s="417">
        <f t="shared" si="1"/>
        <v>222</v>
      </c>
      <c r="E30" s="417">
        <f t="shared" si="2"/>
        <v>244</v>
      </c>
      <c r="F30" s="417">
        <f t="shared" si="3"/>
        <v>183</v>
      </c>
      <c r="G30" s="417">
        <f t="shared" si="4"/>
        <v>206</v>
      </c>
      <c r="H30" s="417">
        <f t="shared" si="5"/>
        <v>196</v>
      </c>
      <c r="I30" s="417">
        <f t="shared" si="6"/>
        <v>222</v>
      </c>
      <c r="J30" s="418"/>
      <c r="K30" s="419"/>
      <c r="L30" s="426"/>
      <c r="M30" s="426"/>
      <c r="N30" s="42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  <c r="AO30" s="406"/>
      <c r="AP30" s="406"/>
      <c r="AQ30" s="406"/>
      <c r="AR30" s="406"/>
      <c r="AS30" s="406"/>
      <c r="AT30" s="406"/>
      <c r="AU30" s="406"/>
      <c r="AV30" s="406"/>
      <c r="AW30" s="406"/>
      <c r="AX30" s="406"/>
      <c r="AY30" s="406"/>
      <c r="AZ30" s="406"/>
      <c r="BA30" s="406"/>
      <c r="BB30" s="406"/>
      <c r="BC30" s="406"/>
      <c r="BD30" s="406"/>
      <c r="BE30" s="406"/>
      <c r="BF30" s="406"/>
      <c r="BG30" s="406"/>
      <c r="BH30" s="406"/>
      <c r="BI30" s="406"/>
      <c r="BJ30" s="406"/>
      <c r="BK30" s="406"/>
      <c r="BL30" s="406"/>
      <c r="BM30" s="406"/>
      <c r="BN30" s="406"/>
      <c r="BO30" s="406"/>
      <c r="BP30" s="406"/>
      <c r="BQ30" s="406"/>
    </row>
    <row r="31" spans="1:69" ht="16.5" customHeight="1">
      <c r="A31" s="407">
        <f t="shared" si="7"/>
        <v>2023</v>
      </c>
      <c r="B31" s="417"/>
      <c r="C31" s="417">
        <f t="shared" si="0"/>
        <v>201</v>
      </c>
      <c r="D31" s="417">
        <f t="shared" si="1"/>
        <v>230</v>
      </c>
      <c r="E31" s="417">
        <f t="shared" si="2"/>
        <v>256</v>
      </c>
      <c r="F31" s="417">
        <f t="shared" si="3"/>
        <v>186</v>
      </c>
      <c r="G31" s="417">
        <f t="shared" si="4"/>
        <v>212</v>
      </c>
      <c r="H31" s="417">
        <f t="shared" si="5"/>
        <v>201</v>
      </c>
      <c r="I31" s="417">
        <f t="shared" si="6"/>
        <v>230</v>
      </c>
      <c r="J31" s="418"/>
      <c r="K31" s="419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426"/>
      <c r="AZ31" s="426"/>
      <c r="BA31" s="426"/>
      <c r="BB31" s="426"/>
      <c r="BC31" s="426"/>
      <c r="BD31" s="426"/>
      <c r="BE31" s="426"/>
      <c r="BF31" s="426"/>
      <c r="BG31" s="426"/>
      <c r="BH31" s="426"/>
      <c r="BI31" s="426"/>
      <c r="BJ31" s="426"/>
      <c r="BK31" s="426"/>
      <c r="BL31" s="426"/>
      <c r="BM31" s="426"/>
      <c r="BN31" s="426"/>
      <c r="BO31" s="426"/>
      <c r="BP31" s="426"/>
      <c r="BQ31" s="426"/>
    </row>
    <row r="32" spans="1:69" ht="16.5" customHeight="1">
      <c r="A32" s="407">
        <f t="shared" si="7"/>
        <v>2024</v>
      </c>
      <c r="B32" s="417"/>
      <c r="C32" s="417">
        <f t="shared" si="0"/>
        <v>206</v>
      </c>
      <c r="D32" s="417">
        <f t="shared" si="1"/>
        <v>240</v>
      </c>
      <c r="E32" s="417">
        <f t="shared" si="2"/>
        <v>270</v>
      </c>
      <c r="F32" s="417">
        <f t="shared" si="3"/>
        <v>190</v>
      </c>
      <c r="G32" s="417">
        <f t="shared" si="4"/>
        <v>218</v>
      </c>
      <c r="H32" s="417">
        <f t="shared" si="5"/>
        <v>206</v>
      </c>
      <c r="I32" s="417">
        <f t="shared" si="6"/>
        <v>240</v>
      </c>
      <c r="J32" s="418"/>
      <c r="K32" s="419"/>
      <c r="L32" s="426"/>
      <c r="M32" s="426"/>
      <c r="N32" s="426"/>
      <c r="O32" s="426"/>
      <c r="P32" s="426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6"/>
      <c r="AD32" s="426"/>
      <c r="AE32" s="426"/>
      <c r="AF32" s="426"/>
      <c r="AG32" s="426"/>
      <c r="AH32" s="426"/>
      <c r="AI32" s="426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426"/>
      <c r="AZ32" s="426"/>
      <c r="BA32" s="426"/>
      <c r="BB32" s="426"/>
      <c r="BC32" s="426"/>
      <c r="BD32" s="426"/>
      <c r="BE32" s="426"/>
      <c r="BF32" s="426"/>
      <c r="BG32" s="426"/>
      <c r="BH32" s="426"/>
      <c r="BI32" s="426"/>
      <c r="BJ32" s="426"/>
      <c r="BK32" s="426"/>
      <c r="BL32" s="426"/>
      <c r="BM32" s="426"/>
      <c r="BN32" s="426"/>
      <c r="BO32" s="426"/>
      <c r="BP32" s="426"/>
      <c r="BQ32" s="426"/>
    </row>
    <row r="33" spans="1:69" s="393" customFormat="1" ht="16.5" customHeight="1">
      <c r="A33" s="427">
        <f t="shared" si="7"/>
        <v>2025</v>
      </c>
      <c r="B33" s="428"/>
      <c r="C33" s="428">
        <f t="shared" si="0"/>
        <v>211</v>
      </c>
      <c r="D33" s="428">
        <f t="shared" si="1"/>
        <v>249</v>
      </c>
      <c r="E33" s="428">
        <f t="shared" si="2"/>
        <v>285</v>
      </c>
      <c r="F33" s="428">
        <f t="shared" si="3"/>
        <v>194</v>
      </c>
      <c r="G33" s="428">
        <f t="shared" si="4"/>
        <v>223</v>
      </c>
      <c r="H33" s="428">
        <f t="shared" si="5"/>
        <v>211</v>
      </c>
      <c r="I33" s="428">
        <f t="shared" si="6"/>
        <v>249</v>
      </c>
      <c r="J33" s="429"/>
      <c r="K33" s="430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6"/>
      <c r="AR33" s="406"/>
      <c r="AS33" s="406"/>
      <c r="AT33" s="406"/>
      <c r="AU33" s="406"/>
      <c r="AV33" s="406"/>
      <c r="AW33" s="406"/>
      <c r="AX33" s="406"/>
      <c r="AY33" s="406"/>
      <c r="AZ33" s="406"/>
      <c r="BA33" s="406"/>
      <c r="BB33" s="406"/>
      <c r="BC33" s="406"/>
      <c r="BD33" s="406"/>
      <c r="BE33" s="406"/>
      <c r="BF33" s="406"/>
      <c r="BG33" s="406"/>
      <c r="BH33" s="406"/>
      <c r="BI33" s="406"/>
      <c r="BJ33" s="406"/>
      <c r="BK33" s="406"/>
      <c r="BL33" s="406"/>
      <c r="BM33" s="406"/>
      <c r="BN33" s="406"/>
      <c r="BO33" s="406"/>
      <c r="BP33" s="406"/>
      <c r="BQ33" s="406"/>
    </row>
    <row r="34" spans="1:69" ht="16.5" customHeight="1">
      <c r="A34" s="407">
        <f t="shared" si="7"/>
        <v>2026</v>
      </c>
      <c r="B34" s="417"/>
      <c r="C34" s="417">
        <f t="shared" si="0"/>
        <v>215</v>
      </c>
      <c r="D34" s="417">
        <f t="shared" si="1"/>
        <v>259</v>
      </c>
      <c r="E34" s="417">
        <f t="shared" si="2"/>
        <v>300</v>
      </c>
      <c r="F34" s="417">
        <f t="shared" si="3"/>
        <v>198</v>
      </c>
      <c r="G34" s="417">
        <f t="shared" si="4"/>
        <v>229</v>
      </c>
      <c r="H34" s="417">
        <f t="shared" si="5"/>
        <v>215</v>
      </c>
      <c r="I34" s="417">
        <f t="shared" si="6"/>
        <v>259</v>
      </c>
      <c r="J34" s="418"/>
      <c r="K34" s="419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6"/>
      <c r="AD34" s="426"/>
      <c r="AE34" s="426"/>
      <c r="AF34" s="426"/>
      <c r="AG34" s="426"/>
      <c r="AH34" s="426"/>
      <c r="AI34" s="426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426"/>
      <c r="AZ34" s="426"/>
      <c r="BA34" s="426"/>
      <c r="BB34" s="426"/>
      <c r="BC34" s="426"/>
      <c r="BD34" s="426"/>
      <c r="BE34" s="426"/>
      <c r="BF34" s="426"/>
      <c r="BG34" s="426"/>
      <c r="BH34" s="426"/>
      <c r="BI34" s="426"/>
      <c r="BJ34" s="426"/>
      <c r="BK34" s="426"/>
      <c r="BL34" s="426"/>
      <c r="BM34" s="426"/>
      <c r="BN34" s="426"/>
      <c r="BO34" s="426"/>
      <c r="BP34" s="426"/>
      <c r="BQ34" s="426"/>
    </row>
    <row r="35" spans="1:69" ht="16.5" customHeight="1">
      <c r="A35" s="407">
        <f t="shared" si="7"/>
        <v>2027</v>
      </c>
      <c r="B35" s="417"/>
      <c r="C35" s="417">
        <f t="shared" si="0"/>
        <v>220</v>
      </c>
      <c r="D35" s="417">
        <f t="shared" si="1"/>
        <v>270</v>
      </c>
      <c r="E35" s="417">
        <f t="shared" si="2"/>
        <v>317</v>
      </c>
      <c r="F35" s="417">
        <f t="shared" si="3"/>
        <v>201</v>
      </c>
      <c r="G35" s="417">
        <f t="shared" si="4"/>
        <v>235</v>
      </c>
      <c r="H35" s="417">
        <f t="shared" si="5"/>
        <v>220</v>
      </c>
      <c r="I35" s="417">
        <f t="shared" si="6"/>
        <v>270</v>
      </c>
      <c r="J35" s="418"/>
      <c r="K35" s="419"/>
      <c r="L35" s="426"/>
      <c r="M35" s="426"/>
      <c r="N35" s="42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6"/>
      <c r="BH35" s="406"/>
      <c r="BI35" s="406"/>
      <c r="BJ35" s="406"/>
      <c r="BK35" s="406"/>
      <c r="BL35" s="406"/>
      <c r="BM35" s="406"/>
      <c r="BN35" s="406"/>
      <c r="BO35" s="406"/>
      <c r="BP35" s="406"/>
      <c r="BQ35" s="406"/>
    </row>
    <row r="36" spans="1:69" ht="16.5" customHeight="1">
      <c r="A36" s="407">
        <f t="shared" si="7"/>
        <v>2028</v>
      </c>
      <c r="B36" s="417"/>
      <c r="C36" s="417">
        <f t="shared" si="0"/>
        <v>225</v>
      </c>
      <c r="D36" s="417">
        <f t="shared" si="1"/>
        <v>281</v>
      </c>
      <c r="E36" s="417">
        <f t="shared" si="2"/>
        <v>334</v>
      </c>
      <c r="F36" s="417">
        <f t="shared" si="3"/>
        <v>205</v>
      </c>
      <c r="G36" s="417">
        <f t="shared" si="4"/>
        <v>241</v>
      </c>
      <c r="H36" s="417">
        <f t="shared" si="5"/>
        <v>225</v>
      </c>
      <c r="I36" s="417">
        <f t="shared" si="6"/>
        <v>281</v>
      </c>
      <c r="J36" s="418"/>
      <c r="K36" s="419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6"/>
      <c r="AD36" s="426"/>
      <c r="AE36" s="426"/>
      <c r="AF36" s="426"/>
      <c r="AG36" s="426"/>
      <c r="AH36" s="426"/>
      <c r="AI36" s="426"/>
      <c r="AJ36" s="426"/>
      <c r="AK36" s="426"/>
      <c r="AL36" s="426"/>
      <c r="AM36" s="426"/>
      <c r="AN36" s="426"/>
      <c r="AO36" s="426"/>
      <c r="AP36" s="426"/>
      <c r="AQ36" s="426"/>
      <c r="AR36" s="426"/>
      <c r="AS36" s="426"/>
      <c r="AT36" s="426"/>
      <c r="AU36" s="426"/>
      <c r="AV36" s="426"/>
      <c r="AW36" s="426"/>
      <c r="AX36" s="426"/>
      <c r="AY36" s="426"/>
      <c r="AZ36" s="426"/>
      <c r="BA36" s="426"/>
      <c r="BB36" s="426"/>
      <c r="BC36" s="426"/>
      <c r="BD36" s="426"/>
      <c r="BE36" s="426"/>
      <c r="BF36" s="426"/>
      <c r="BG36" s="426"/>
      <c r="BH36" s="426"/>
      <c r="BI36" s="426"/>
      <c r="BJ36" s="426"/>
      <c r="BK36" s="426"/>
      <c r="BL36" s="426"/>
      <c r="BM36" s="426"/>
      <c r="BN36" s="426"/>
      <c r="BO36" s="426"/>
      <c r="BP36" s="426"/>
      <c r="BQ36" s="426"/>
    </row>
    <row r="37" spans="1:69" ht="16.5" customHeight="1">
      <c r="A37" s="407">
        <f t="shared" si="7"/>
        <v>2029</v>
      </c>
      <c r="B37" s="417"/>
      <c r="C37" s="417">
        <f t="shared" si="0"/>
        <v>229</v>
      </c>
      <c r="D37" s="417">
        <f t="shared" si="1"/>
        <v>292</v>
      </c>
      <c r="E37" s="417">
        <f t="shared" si="2"/>
        <v>353</v>
      </c>
      <c r="F37" s="417">
        <f t="shared" si="3"/>
        <v>209</v>
      </c>
      <c r="G37" s="417">
        <f t="shared" si="4"/>
        <v>246</v>
      </c>
      <c r="H37" s="417">
        <f t="shared" si="5"/>
        <v>229</v>
      </c>
      <c r="I37" s="417">
        <f t="shared" si="6"/>
        <v>292</v>
      </c>
      <c r="J37" s="418"/>
      <c r="K37" s="419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6"/>
      <c r="AD37" s="426"/>
      <c r="AE37" s="426"/>
      <c r="AF37" s="426"/>
      <c r="AG37" s="426"/>
      <c r="AH37" s="426"/>
      <c r="AI37" s="426"/>
      <c r="AJ37" s="426"/>
      <c r="AK37" s="426"/>
      <c r="AL37" s="426"/>
      <c r="AM37" s="426"/>
      <c r="AN37" s="426"/>
      <c r="AO37" s="426"/>
      <c r="AP37" s="426"/>
      <c r="AQ37" s="426"/>
      <c r="AR37" s="426"/>
      <c r="AS37" s="426"/>
      <c r="AT37" s="426"/>
      <c r="AU37" s="426"/>
      <c r="AV37" s="426"/>
      <c r="AW37" s="426"/>
      <c r="AX37" s="426"/>
      <c r="AY37" s="426"/>
      <c r="AZ37" s="426"/>
      <c r="BA37" s="426"/>
      <c r="BB37" s="426"/>
      <c r="BC37" s="426"/>
      <c r="BD37" s="426"/>
      <c r="BE37" s="426"/>
      <c r="BF37" s="426"/>
      <c r="BG37" s="426"/>
      <c r="BH37" s="426"/>
      <c r="BI37" s="426"/>
      <c r="BJ37" s="426"/>
      <c r="BK37" s="426"/>
      <c r="BL37" s="426"/>
      <c r="BM37" s="426"/>
      <c r="BN37" s="426"/>
      <c r="BO37" s="426"/>
      <c r="BP37" s="426"/>
      <c r="BQ37" s="426"/>
    </row>
    <row r="38" spans="1:69" s="393" customFormat="1" ht="16.5" customHeight="1">
      <c r="A38" s="427">
        <f t="shared" si="7"/>
        <v>2030</v>
      </c>
      <c r="B38" s="428"/>
      <c r="C38" s="428">
        <f t="shared" si="0"/>
        <v>234</v>
      </c>
      <c r="D38" s="428">
        <f t="shared" si="1"/>
        <v>304</v>
      </c>
      <c r="E38" s="428">
        <f t="shared" si="2"/>
        <v>373</v>
      </c>
      <c r="F38" s="428">
        <f t="shared" si="3"/>
        <v>213</v>
      </c>
      <c r="G38" s="428">
        <f t="shared" si="4"/>
        <v>252</v>
      </c>
      <c r="H38" s="428">
        <f t="shared" si="5"/>
        <v>234</v>
      </c>
      <c r="I38" s="428">
        <f t="shared" si="6"/>
        <v>304</v>
      </c>
      <c r="J38" s="429"/>
      <c r="K38" s="430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  <c r="AT38" s="406"/>
      <c r="AU38" s="406"/>
      <c r="AV38" s="406"/>
      <c r="AW38" s="406"/>
      <c r="AX38" s="406"/>
      <c r="AY38" s="406"/>
      <c r="AZ38" s="406"/>
      <c r="BA38" s="406"/>
      <c r="BB38" s="406"/>
      <c r="BC38" s="406"/>
      <c r="BD38" s="406"/>
      <c r="BE38" s="406"/>
      <c r="BF38" s="406"/>
      <c r="BG38" s="406"/>
      <c r="BH38" s="406"/>
      <c r="BI38" s="406"/>
      <c r="BJ38" s="406"/>
      <c r="BK38" s="406"/>
      <c r="BL38" s="406"/>
      <c r="BM38" s="406"/>
      <c r="BN38" s="406"/>
      <c r="BO38" s="406"/>
      <c r="BP38" s="406"/>
      <c r="BQ38" s="406"/>
    </row>
    <row r="39" spans="1:69" ht="16.5" customHeight="1">
      <c r="A39" s="407">
        <f t="shared" si="7"/>
        <v>2031</v>
      </c>
      <c r="B39" s="417"/>
      <c r="C39" s="417">
        <f t="shared" si="0"/>
        <v>239</v>
      </c>
      <c r="D39" s="417">
        <f t="shared" si="1"/>
        <v>316</v>
      </c>
      <c r="E39" s="417">
        <f t="shared" si="2"/>
        <v>394</v>
      </c>
      <c r="F39" s="417">
        <f t="shared" si="3"/>
        <v>216</v>
      </c>
      <c r="G39" s="417">
        <f t="shared" si="4"/>
        <v>257</v>
      </c>
      <c r="H39" s="417">
        <f t="shared" si="5"/>
        <v>239</v>
      </c>
      <c r="I39" s="417">
        <f t="shared" si="6"/>
        <v>316</v>
      </c>
      <c r="J39" s="418"/>
      <c r="K39" s="419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  <c r="AA39" s="426"/>
      <c r="AB39" s="426"/>
      <c r="AC39" s="426"/>
      <c r="AD39" s="426"/>
      <c r="AE39" s="426"/>
      <c r="AF39" s="426"/>
      <c r="AG39" s="426"/>
      <c r="AH39" s="426"/>
      <c r="AI39" s="426"/>
      <c r="AJ39" s="426"/>
      <c r="AK39" s="426"/>
      <c r="AL39" s="426"/>
      <c r="AM39" s="426"/>
      <c r="AN39" s="426"/>
      <c r="AO39" s="426"/>
      <c r="AP39" s="426"/>
      <c r="AQ39" s="426"/>
      <c r="AR39" s="426"/>
      <c r="AS39" s="426"/>
      <c r="AT39" s="426"/>
      <c r="AU39" s="426"/>
      <c r="AV39" s="426"/>
      <c r="AW39" s="426"/>
      <c r="AX39" s="426"/>
      <c r="AY39" s="426"/>
      <c r="AZ39" s="426"/>
      <c r="BA39" s="426"/>
      <c r="BB39" s="426"/>
      <c r="BC39" s="426"/>
      <c r="BD39" s="426"/>
      <c r="BE39" s="426"/>
      <c r="BF39" s="426"/>
      <c r="BG39" s="426"/>
      <c r="BH39" s="426"/>
      <c r="BI39" s="426"/>
      <c r="BJ39" s="426"/>
      <c r="BK39" s="426"/>
      <c r="BL39" s="426"/>
      <c r="BM39" s="426"/>
      <c r="BN39" s="426"/>
      <c r="BO39" s="426"/>
      <c r="BP39" s="426"/>
      <c r="BQ39" s="426"/>
    </row>
    <row r="40" spans="1:69" ht="16.5" customHeight="1">
      <c r="A40" s="407">
        <f t="shared" si="7"/>
        <v>2032</v>
      </c>
      <c r="B40" s="417"/>
      <c r="C40" s="417">
        <f t="shared" si="0"/>
        <v>243</v>
      </c>
      <c r="D40" s="417">
        <f t="shared" si="1"/>
        <v>329</v>
      </c>
      <c r="E40" s="417">
        <f t="shared" si="2"/>
        <v>417</v>
      </c>
      <c r="F40" s="417">
        <f t="shared" si="3"/>
        <v>220</v>
      </c>
      <c r="G40" s="417">
        <f t="shared" si="4"/>
        <v>263</v>
      </c>
      <c r="H40" s="417">
        <f t="shared" si="5"/>
        <v>243</v>
      </c>
      <c r="I40" s="417">
        <f t="shared" si="6"/>
        <v>329</v>
      </c>
      <c r="J40" s="418"/>
      <c r="K40" s="419"/>
      <c r="L40" s="426"/>
      <c r="M40" s="426"/>
      <c r="N40" s="42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6"/>
      <c r="AR40" s="406"/>
      <c r="AS40" s="406"/>
      <c r="AT40" s="406"/>
      <c r="AU40" s="406"/>
      <c r="AV40" s="406"/>
      <c r="AW40" s="406"/>
      <c r="AX40" s="406"/>
      <c r="AY40" s="406"/>
      <c r="AZ40" s="406"/>
      <c r="BA40" s="406"/>
      <c r="BB40" s="406"/>
      <c r="BC40" s="406"/>
      <c r="BD40" s="406"/>
      <c r="BE40" s="406"/>
      <c r="BF40" s="406"/>
      <c r="BG40" s="406"/>
      <c r="BH40" s="406"/>
      <c r="BI40" s="406"/>
      <c r="BJ40" s="406"/>
      <c r="BK40" s="406"/>
      <c r="BL40" s="406"/>
      <c r="BM40" s="406"/>
      <c r="BN40" s="406"/>
      <c r="BO40" s="406"/>
      <c r="BP40" s="406"/>
      <c r="BQ40" s="406"/>
    </row>
    <row r="41" spans="1:69" ht="16.5" customHeight="1">
      <c r="A41" s="407">
        <f t="shared" si="7"/>
        <v>2033</v>
      </c>
      <c r="B41" s="417"/>
      <c r="C41" s="417">
        <f t="shared" si="0"/>
        <v>248</v>
      </c>
      <c r="D41" s="417">
        <f t="shared" si="1"/>
        <v>342</v>
      </c>
      <c r="E41" s="417">
        <f t="shared" si="2"/>
        <v>441</v>
      </c>
      <c r="F41" s="417">
        <f t="shared" si="3"/>
        <v>224</v>
      </c>
      <c r="G41" s="417">
        <f t="shared" si="4"/>
        <v>268</v>
      </c>
      <c r="H41" s="417">
        <f t="shared" si="5"/>
        <v>248</v>
      </c>
      <c r="I41" s="417">
        <f t="shared" si="6"/>
        <v>342</v>
      </c>
      <c r="J41" s="418"/>
      <c r="K41" s="419"/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6"/>
      <c r="AD41" s="426"/>
      <c r="AE41" s="426"/>
      <c r="AF41" s="426"/>
      <c r="AG41" s="426"/>
      <c r="AH41" s="426"/>
      <c r="AI41" s="426"/>
      <c r="AJ41" s="426"/>
      <c r="AK41" s="426"/>
      <c r="AL41" s="426"/>
      <c r="AM41" s="426"/>
      <c r="AN41" s="426"/>
      <c r="AO41" s="426"/>
      <c r="AP41" s="426"/>
      <c r="AQ41" s="426"/>
      <c r="AR41" s="426"/>
      <c r="AS41" s="426"/>
      <c r="AT41" s="426"/>
      <c r="AU41" s="426"/>
      <c r="AV41" s="426"/>
      <c r="AW41" s="426"/>
      <c r="AX41" s="426"/>
      <c r="AY41" s="426"/>
      <c r="AZ41" s="426"/>
      <c r="BA41" s="426"/>
      <c r="BB41" s="426"/>
      <c r="BC41" s="426"/>
      <c r="BD41" s="426"/>
      <c r="BE41" s="426"/>
      <c r="BF41" s="426"/>
      <c r="BG41" s="426"/>
      <c r="BH41" s="426"/>
      <c r="BI41" s="426"/>
      <c r="BJ41" s="426"/>
      <c r="BK41" s="426"/>
      <c r="BL41" s="426"/>
      <c r="BM41" s="426"/>
      <c r="BN41" s="426"/>
      <c r="BO41" s="426"/>
      <c r="BP41" s="426"/>
      <c r="BQ41" s="426"/>
    </row>
    <row r="42" spans="1:69" ht="16.5" customHeight="1">
      <c r="A42" s="407">
        <f t="shared" si="7"/>
        <v>2034</v>
      </c>
      <c r="B42" s="417"/>
      <c r="C42" s="417">
        <f t="shared" si="0"/>
        <v>253</v>
      </c>
      <c r="D42" s="417">
        <f t="shared" si="1"/>
        <v>356</v>
      </c>
      <c r="E42" s="417">
        <f t="shared" si="2"/>
        <v>466</v>
      </c>
      <c r="F42" s="417">
        <f t="shared" si="3"/>
        <v>227</v>
      </c>
      <c r="G42" s="417">
        <f t="shared" si="4"/>
        <v>273</v>
      </c>
      <c r="H42" s="417">
        <f t="shared" si="5"/>
        <v>253</v>
      </c>
      <c r="I42" s="417">
        <f t="shared" si="6"/>
        <v>356</v>
      </c>
      <c r="J42" s="418"/>
      <c r="K42" s="419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  <c r="BK42" s="426"/>
      <c r="BL42" s="426"/>
      <c r="BM42" s="426"/>
      <c r="BN42" s="426"/>
      <c r="BO42" s="426"/>
      <c r="BP42" s="426"/>
      <c r="BQ42" s="426"/>
    </row>
    <row r="43" spans="1:69" s="393" customFormat="1" ht="16.5" customHeight="1">
      <c r="A43" s="427">
        <f t="shared" si="7"/>
        <v>2035</v>
      </c>
      <c r="B43" s="431"/>
      <c r="C43" s="428">
        <f t="shared" si="0"/>
        <v>258</v>
      </c>
      <c r="D43" s="428">
        <f t="shared" si="1"/>
        <v>370</v>
      </c>
      <c r="E43" s="428">
        <f t="shared" si="2"/>
        <v>493</v>
      </c>
      <c r="F43" s="428">
        <f t="shared" si="3"/>
        <v>231</v>
      </c>
      <c r="G43" s="428">
        <f t="shared" si="4"/>
        <v>279</v>
      </c>
      <c r="H43" s="428">
        <f t="shared" si="5"/>
        <v>257</v>
      </c>
      <c r="I43" s="428">
        <f t="shared" si="6"/>
        <v>370</v>
      </c>
      <c r="J43" s="429"/>
      <c r="K43" s="430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6"/>
      <c r="AR43" s="406"/>
      <c r="AS43" s="406"/>
      <c r="AT43" s="406"/>
      <c r="AU43" s="406"/>
      <c r="AV43" s="406"/>
      <c r="AW43" s="406"/>
      <c r="AX43" s="406"/>
      <c r="AY43" s="406"/>
      <c r="AZ43" s="406"/>
      <c r="BA43" s="406"/>
      <c r="BB43" s="406"/>
      <c r="BC43" s="406"/>
      <c r="BD43" s="406"/>
      <c r="BE43" s="406"/>
      <c r="BF43" s="406"/>
      <c r="BG43" s="406"/>
      <c r="BH43" s="406"/>
      <c r="BI43" s="406"/>
      <c r="BJ43" s="406"/>
      <c r="BK43" s="406"/>
      <c r="BL43" s="406"/>
      <c r="BM43" s="406"/>
      <c r="BN43" s="406"/>
      <c r="BO43" s="406"/>
      <c r="BP43" s="406"/>
      <c r="BQ43" s="406"/>
    </row>
    <row r="44" spans="1:69" ht="16.5" customHeight="1">
      <c r="A44" s="407">
        <f t="shared" si="7"/>
        <v>2036</v>
      </c>
      <c r="B44" s="432"/>
      <c r="C44" s="417">
        <f t="shared" si="0"/>
        <v>262</v>
      </c>
      <c r="D44" s="417">
        <f t="shared" si="1"/>
        <v>385</v>
      </c>
      <c r="E44" s="417">
        <f t="shared" si="2"/>
        <v>522</v>
      </c>
      <c r="F44" s="417">
        <f t="shared" si="3"/>
        <v>235</v>
      </c>
      <c r="G44" s="417">
        <f t="shared" si="4"/>
        <v>284</v>
      </c>
      <c r="H44" s="417">
        <f t="shared" si="5"/>
        <v>262</v>
      </c>
      <c r="I44" s="417">
        <f t="shared" si="6"/>
        <v>385</v>
      </c>
      <c r="J44" s="418"/>
      <c r="K44" s="419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6"/>
      <c r="AT44" s="426"/>
      <c r="AU44" s="426"/>
      <c r="AV44" s="426"/>
      <c r="AW44" s="426"/>
      <c r="AX44" s="426"/>
      <c r="AY44" s="426"/>
      <c r="AZ44" s="426"/>
      <c r="BA44" s="426"/>
      <c r="BB44" s="426"/>
      <c r="BC44" s="426"/>
      <c r="BD44" s="426"/>
      <c r="BE44" s="426"/>
      <c r="BF44" s="426"/>
      <c r="BG44" s="426"/>
      <c r="BH44" s="426"/>
      <c r="BI44" s="426"/>
      <c r="BJ44" s="426"/>
      <c r="BK44" s="426"/>
      <c r="BL44" s="426"/>
      <c r="BM44" s="426"/>
      <c r="BN44" s="426"/>
      <c r="BO44" s="426"/>
      <c r="BP44" s="426"/>
      <c r="BQ44" s="426"/>
    </row>
    <row r="45" spans="1:69" ht="16.5" customHeight="1">
      <c r="A45" s="433" t="s">
        <v>31</v>
      </c>
      <c r="B45" s="434"/>
      <c r="C45" s="435"/>
      <c r="D45" s="436" t="s">
        <v>32</v>
      </c>
      <c r="E45" s="436"/>
      <c r="F45" s="436"/>
      <c r="G45" s="436"/>
      <c r="H45" s="436"/>
      <c r="I45" s="436"/>
      <c r="J45" s="437"/>
      <c r="K45" s="438"/>
      <c r="L45" s="439"/>
      <c r="M45" s="439"/>
      <c r="N45" s="439"/>
      <c r="O45" s="439"/>
      <c r="P45" s="439"/>
      <c r="Q45" s="439"/>
      <c r="R45" s="439"/>
      <c r="S45" s="439"/>
      <c r="T45" s="439"/>
      <c r="U45" s="440"/>
      <c r="V45" s="440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16"/>
      <c r="AQ45" s="416"/>
      <c r="AR45" s="416"/>
      <c r="AS45" s="416"/>
      <c r="AT45" s="416"/>
      <c r="AU45" s="416"/>
      <c r="AV45" s="416"/>
      <c r="AW45" s="416"/>
      <c r="AX45" s="416"/>
      <c r="AY45" s="416"/>
      <c r="AZ45" s="416"/>
      <c r="BA45" s="416"/>
      <c r="BB45" s="416"/>
      <c r="BC45" s="416"/>
      <c r="BD45" s="416"/>
      <c r="BE45" s="416"/>
      <c r="BF45" s="416"/>
      <c r="BG45" s="416"/>
      <c r="BH45" s="416"/>
      <c r="BI45" s="416"/>
      <c r="BJ45" s="416"/>
      <c r="BK45" s="416"/>
      <c r="BL45" s="416"/>
      <c r="BM45" s="416"/>
      <c r="BN45" s="416"/>
      <c r="BO45" s="416"/>
      <c r="BP45" s="416"/>
      <c r="BQ45" s="416"/>
    </row>
    <row r="46" spans="1:69" ht="16.5" customHeight="1">
      <c r="A46" s="677" t="s">
        <v>300</v>
      </c>
      <c r="B46" s="678"/>
      <c r="C46" s="623">
        <f>F78</f>
        <v>0.82583807985494062</v>
      </c>
      <c r="D46" s="624">
        <f>G127</f>
        <v>0.84616059714847713</v>
      </c>
      <c r="E46" s="624">
        <f>G171</f>
        <v>0.85209034362966107</v>
      </c>
      <c r="F46" s="624">
        <f>H213</f>
        <v>0.80756527677513112</v>
      </c>
      <c r="G46" s="624">
        <f>G257</f>
        <v>0.84188666817346447</v>
      </c>
      <c r="H46" s="624">
        <f>G300</f>
        <v>0.82583807985494062</v>
      </c>
      <c r="I46" s="442"/>
      <c r="J46" s="679" t="s">
        <v>441</v>
      </c>
      <c r="K46" s="680"/>
      <c r="L46" s="443" t="s">
        <v>439</v>
      </c>
      <c r="M46" s="444">
        <f>MAX(C46:H46)</f>
        <v>0.85209034362966107</v>
      </c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16"/>
      <c r="AQ46" s="416"/>
      <c r="AR46" s="416"/>
      <c r="AS46" s="416"/>
      <c r="AT46" s="416"/>
      <c r="AU46" s="416"/>
      <c r="AV46" s="416"/>
      <c r="AW46" s="416"/>
      <c r="AX46" s="416"/>
      <c r="AY46" s="416"/>
      <c r="AZ46" s="416"/>
      <c r="BA46" s="416"/>
      <c r="BB46" s="416"/>
      <c r="BC46" s="416"/>
      <c r="BD46" s="416"/>
      <c r="BE46" s="416"/>
      <c r="BF46" s="416"/>
      <c r="BG46" s="416"/>
      <c r="BH46" s="416"/>
      <c r="BI46" s="416"/>
      <c r="BJ46" s="416"/>
      <c r="BK46" s="416"/>
      <c r="BL46" s="416"/>
      <c r="BM46" s="416"/>
      <c r="BN46" s="416"/>
      <c r="BO46" s="416"/>
      <c r="BP46" s="416"/>
      <c r="BQ46" s="416"/>
    </row>
    <row r="47" spans="1:69" ht="16.5" customHeight="1">
      <c r="A47" s="677" t="s">
        <v>301</v>
      </c>
      <c r="B47" s="678"/>
      <c r="C47" s="625">
        <f>F79</f>
        <v>3.098997323463335</v>
      </c>
      <c r="D47" s="626">
        <f>G128</f>
        <v>2.7569046223434457</v>
      </c>
      <c r="E47" s="626">
        <f>G172</f>
        <v>2.6478919996876793</v>
      </c>
      <c r="F47" s="626">
        <f>H214</f>
        <v>3.8417610162309632</v>
      </c>
      <c r="G47" s="626">
        <f>G258</f>
        <v>2.8207813159834307</v>
      </c>
      <c r="H47" s="626">
        <f>G301</f>
        <v>3.098997323463335</v>
      </c>
      <c r="I47" s="445"/>
      <c r="J47" s="679"/>
      <c r="K47" s="680"/>
      <c r="L47" s="446" t="s">
        <v>440</v>
      </c>
      <c r="M47" s="444">
        <f>MIN(C47:H47)</f>
        <v>2.6478919996876793</v>
      </c>
      <c r="N47" s="439"/>
      <c r="O47" s="439"/>
      <c r="P47" s="439"/>
      <c r="Q47" s="439"/>
      <c r="R47" s="439"/>
      <c r="S47" s="439"/>
      <c r="T47" s="439"/>
      <c r="U47" s="440"/>
      <c r="V47" s="440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16"/>
      <c r="AQ47" s="416"/>
      <c r="AR47" s="416"/>
      <c r="AS47" s="416"/>
      <c r="AT47" s="416"/>
      <c r="AU47" s="416"/>
      <c r="AV47" s="416"/>
      <c r="AW47" s="416"/>
      <c r="AX47" s="416"/>
      <c r="AY47" s="416"/>
      <c r="AZ47" s="416"/>
      <c r="BA47" s="416"/>
      <c r="BB47" s="416"/>
      <c r="BC47" s="416"/>
      <c r="BD47" s="416"/>
      <c r="BE47" s="416"/>
      <c r="BF47" s="416"/>
      <c r="BG47" s="416"/>
      <c r="BH47" s="416"/>
      <c r="BI47" s="416"/>
      <c r="BJ47" s="416"/>
      <c r="BK47" s="416"/>
      <c r="BL47" s="416"/>
      <c r="BM47" s="416"/>
      <c r="BN47" s="416"/>
      <c r="BO47" s="416"/>
      <c r="BP47" s="416"/>
      <c r="BQ47" s="416"/>
    </row>
    <row r="48" spans="1:69" ht="16.5" customHeight="1">
      <c r="A48" s="677" t="s">
        <v>302</v>
      </c>
      <c r="B48" s="678"/>
      <c r="C48" s="625">
        <f>F80</f>
        <v>1.9147169801616311</v>
      </c>
      <c r="D48" s="626">
        <f>G129</f>
        <v>1.7818479039570789</v>
      </c>
      <c r="E48" s="626">
        <f>G173</f>
        <v>1.7970490829877774</v>
      </c>
      <c r="F48" s="626">
        <f>H215</f>
        <v>2.4860032266597361</v>
      </c>
      <c r="G48" s="626">
        <f>G259</f>
        <v>1.810492656568728</v>
      </c>
      <c r="H48" s="626">
        <f>G302</f>
        <v>1.9147169801616311</v>
      </c>
      <c r="I48" s="445"/>
      <c r="J48" s="679"/>
      <c r="K48" s="680"/>
      <c r="L48" s="446" t="s">
        <v>440</v>
      </c>
      <c r="M48" s="444">
        <f t="shared" ref="M48:M50" si="8">MIN(C48:H48)</f>
        <v>1.7818479039570789</v>
      </c>
      <c r="N48" s="439"/>
      <c r="O48" s="439"/>
      <c r="P48" s="439"/>
      <c r="Q48" s="439"/>
      <c r="R48" s="439"/>
      <c r="S48" s="439"/>
      <c r="T48" s="439"/>
      <c r="U48" s="440"/>
      <c r="V48" s="440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16"/>
      <c r="AQ48" s="416"/>
      <c r="AR48" s="416"/>
      <c r="AS48" s="416"/>
      <c r="AT48" s="416"/>
      <c r="AU48" s="416"/>
      <c r="AV48" s="416"/>
      <c r="AW48" s="416"/>
      <c r="AX48" s="416"/>
      <c r="AY48" s="416"/>
      <c r="AZ48" s="416"/>
      <c r="BA48" s="416"/>
      <c r="BB48" s="416"/>
      <c r="BC48" s="416"/>
      <c r="BD48" s="416"/>
      <c r="BE48" s="416"/>
      <c r="BF48" s="416"/>
      <c r="BG48" s="416"/>
      <c r="BH48" s="416"/>
      <c r="BI48" s="416"/>
      <c r="BJ48" s="416"/>
      <c r="BK48" s="416"/>
      <c r="BL48" s="416"/>
      <c r="BM48" s="416"/>
      <c r="BN48" s="416"/>
      <c r="BO48" s="416"/>
      <c r="BP48" s="416"/>
      <c r="BQ48" s="416"/>
    </row>
    <row r="49" spans="1:69" ht="16.5" customHeight="1">
      <c r="A49" s="677" t="s">
        <v>303</v>
      </c>
      <c r="B49" s="678"/>
      <c r="C49" s="625">
        <f>F81</f>
        <v>8.8071444056041734</v>
      </c>
      <c r="D49" s="626">
        <f>G130</f>
        <v>7.7585280075637044</v>
      </c>
      <c r="E49" s="626">
        <f>G174</f>
        <v>1.9788194641075036</v>
      </c>
      <c r="F49" s="626">
        <f>H216</f>
        <v>9.0304211414934592</v>
      </c>
      <c r="G49" s="626">
        <f>G260</f>
        <v>396.32427607072225</v>
      </c>
      <c r="H49" s="626">
        <f>G303</f>
        <v>8.8071444056041734</v>
      </c>
      <c r="I49" s="447"/>
      <c r="J49" s="679"/>
      <c r="K49" s="680"/>
      <c r="L49" s="446" t="s">
        <v>440</v>
      </c>
      <c r="M49" s="444">
        <f t="shared" si="8"/>
        <v>1.9788194641075036</v>
      </c>
      <c r="N49" s="439"/>
      <c r="O49" s="439"/>
      <c r="P49" s="439"/>
      <c r="Q49" s="439"/>
      <c r="R49" s="439"/>
      <c r="S49" s="439"/>
      <c r="T49" s="439"/>
      <c r="U49" s="440"/>
      <c r="V49" s="440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16"/>
      <c r="AQ49" s="416"/>
      <c r="AR49" s="416"/>
      <c r="AS49" s="416"/>
      <c r="AT49" s="416"/>
      <c r="AU49" s="416"/>
      <c r="AV49" s="416"/>
      <c r="AW49" s="416"/>
      <c r="AX49" s="416"/>
      <c r="AY49" s="416"/>
      <c r="AZ49" s="416"/>
      <c r="BA49" s="416"/>
      <c r="BB49" s="416"/>
      <c r="BC49" s="416"/>
      <c r="BD49" s="416"/>
      <c r="BE49" s="416"/>
      <c r="BF49" s="416"/>
      <c r="BG49" s="416"/>
      <c r="BH49" s="416"/>
      <c r="BI49" s="416"/>
      <c r="BJ49" s="416"/>
      <c r="BK49" s="416"/>
      <c r="BL49" s="416"/>
      <c r="BM49" s="416"/>
      <c r="BN49" s="416"/>
      <c r="BO49" s="416"/>
      <c r="BP49" s="416"/>
      <c r="BQ49" s="416"/>
    </row>
    <row r="50" spans="1:69" ht="16.5" customHeight="1">
      <c r="A50" s="677" t="s">
        <v>304</v>
      </c>
      <c r="B50" s="678"/>
      <c r="C50" s="625">
        <f>F82</f>
        <v>8.3108195571376839</v>
      </c>
      <c r="D50" s="626">
        <f>G131</f>
        <v>15.517056015127409</v>
      </c>
      <c r="E50" s="626">
        <f>G175</f>
        <v>7.2978340959648262</v>
      </c>
      <c r="F50" s="626">
        <f>H217</f>
        <v>9.3181690293186072</v>
      </c>
      <c r="G50" s="626">
        <f>G261</f>
        <v>7.6772445626546526</v>
      </c>
      <c r="H50" s="626">
        <f>G304</f>
        <v>0.80687568515899843</v>
      </c>
      <c r="I50" s="447"/>
      <c r="J50" s="679"/>
      <c r="K50" s="680"/>
      <c r="L50" s="446" t="s">
        <v>440</v>
      </c>
      <c r="M50" s="444">
        <f t="shared" si="8"/>
        <v>0.80687568515899843</v>
      </c>
      <c r="N50" s="439"/>
      <c r="O50" s="439"/>
      <c r="P50" s="439"/>
      <c r="Q50" s="439"/>
      <c r="R50" s="439"/>
      <c r="S50" s="439"/>
      <c r="T50" s="439"/>
      <c r="U50" s="440"/>
      <c r="V50" s="440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16"/>
      <c r="AQ50" s="416"/>
      <c r="AR50" s="416"/>
      <c r="AS50" s="416"/>
      <c r="AT50" s="416"/>
      <c r="AU50" s="416"/>
      <c r="AV50" s="416"/>
      <c r="AW50" s="416"/>
      <c r="AX50" s="416"/>
      <c r="AY50" s="416"/>
      <c r="AZ50" s="416"/>
      <c r="BA50" s="416"/>
      <c r="BB50" s="416"/>
      <c r="BC50" s="416"/>
      <c r="BD50" s="416"/>
      <c r="BE50" s="416"/>
      <c r="BF50" s="416"/>
      <c r="BG50" s="416"/>
      <c r="BH50" s="416"/>
      <c r="BI50" s="416"/>
      <c r="BJ50" s="416"/>
      <c r="BK50" s="416"/>
      <c r="BL50" s="416"/>
      <c r="BM50" s="416"/>
      <c r="BN50" s="416"/>
      <c r="BO50" s="416"/>
      <c r="BP50" s="416"/>
      <c r="BQ50" s="416"/>
    </row>
    <row r="51" spans="1:69" ht="23.1" customHeight="1">
      <c r="A51" s="448"/>
      <c r="B51" s="449"/>
      <c r="C51" s="450"/>
      <c r="D51" s="450"/>
      <c r="E51" s="450"/>
      <c r="F51" s="451"/>
      <c r="G51" s="451"/>
      <c r="H51" s="451"/>
      <c r="I51" s="451"/>
      <c r="J51" s="452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</row>
    <row r="52" spans="1:69" ht="23.1" customHeight="1">
      <c r="A52" s="448"/>
      <c r="B52" s="449"/>
      <c r="C52" s="450"/>
      <c r="D52" s="450"/>
      <c r="E52" s="450"/>
      <c r="F52" s="451"/>
      <c r="G52" s="451"/>
      <c r="H52" s="451"/>
      <c r="I52" s="451"/>
      <c r="J52" s="452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</row>
    <row r="53" spans="1:69" ht="23.1" customHeight="1">
      <c r="A53" s="448"/>
      <c r="B53" s="449"/>
      <c r="C53" s="450"/>
      <c r="D53" s="450"/>
      <c r="E53" s="450"/>
      <c r="F53" s="451"/>
      <c r="G53" s="451"/>
      <c r="H53" s="451"/>
      <c r="I53" s="451"/>
      <c r="J53" s="452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</row>
    <row r="54" spans="1:69" ht="23.1" customHeight="1">
      <c r="A54" s="448"/>
      <c r="B54" s="449"/>
      <c r="C54" s="450"/>
      <c r="D54" s="450"/>
      <c r="E54" s="450"/>
      <c r="F54" s="451"/>
      <c r="G54" s="451"/>
      <c r="H54" s="451"/>
      <c r="I54" s="451"/>
      <c r="J54" s="452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</row>
    <row r="55" spans="1:69" ht="23.1" customHeight="1">
      <c r="A55" s="448"/>
      <c r="B55" s="449"/>
      <c r="C55" s="450"/>
      <c r="D55" s="450"/>
      <c r="E55" s="450"/>
      <c r="F55" s="451"/>
      <c r="G55" s="451"/>
      <c r="H55" s="451"/>
      <c r="I55" s="451"/>
      <c r="J55" s="452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</row>
    <row r="56" spans="1:69" ht="23.1" customHeight="1">
      <c r="A56" s="448"/>
      <c r="B56" s="449"/>
      <c r="C56" s="450"/>
      <c r="D56" s="450"/>
      <c r="E56" s="450"/>
      <c r="F56" s="451"/>
      <c r="G56" s="451"/>
      <c r="H56" s="451"/>
      <c r="I56" s="451"/>
      <c r="J56" s="452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16"/>
      <c r="AP56" s="416"/>
      <c r="AQ56" s="416"/>
      <c r="AR56" s="416"/>
      <c r="AS56" s="416"/>
      <c r="AT56" s="416"/>
      <c r="AU56" s="416"/>
      <c r="AV56" s="416"/>
      <c r="AW56" s="416"/>
      <c r="AX56" s="416"/>
      <c r="AY56" s="416"/>
      <c r="AZ56" s="416"/>
      <c r="BA56" s="416"/>
      <c r="BB56" s="416"/>
      <c r="BC56" s="416"/>
      <c r="BD56" s="416"/>
      <c r="BE56" s="416"/>
      <c r="BF56" s="416"/>
      <c r="BG56" s="416"/>
      <c r="BH56" s="416"/>
      <c r="BI56" s="416"/>
      <c r="BJ56" s="416"/>
      <c r="BK56" s="416"/>
      <c r="BL56" s="416"/>
      <c r="BM56" s="416"/>
      <c r="BN56" s="416"/>
      <c r="BO56" s="416"/>
      <c r="BP56" s="416"/>
      <c r="BQ56" s="416"/>
    </row>
    <row r="57" spans="1:69" ht="23.1" customHeight="1">
      <c r="A57" s="448"/>
      <c r="B57" s="449"/>
      <c r="C57" s="450"/>
      <c r="D57" s="450"/>
      <c r="E57" s="450"/>
      <c r="F57" s="451"/>
      <c r="G57" s="451"/>
      <c r="H57" s="451"/>
      <c r="I57" s="451"/>
      <c r="J57" s="452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16"/>
      <c r="AP57" s="416"/>
      <c r="AQ57" s="416"/>
      <c r="AR57" s="416"/>
      <c r="AS57" s="416"/>
      <c r="AT57" s="416"/>
      <c r="AU57" s="416"/>
      <c r="AV57" s="416"/>
      <c r="AW57" s="416"/>
      <c r="AX57" s="416"/>
      <c r="AY57" s="416"/>
      <c r="AZ57" s="416"/>
      <c r="BA57" s="416"/>
      <c r="BB57" s="416"/>
      <c r="BC57" s="416"/>
      <c r="BD57" s="416"/>
      <c r="BE57" s="416"/>
      <c r="BF57" s="416"/>
      <c r="BG57" s="416"/>
      <c r="BH57" s="416"/>
      <c r="BI57" s="416"/>
      <c r="BJ57" s="416"/>
      <c r="BK57" s="416"/>
      <c r="BL57" s="416"/>
      <c r="BM57" s="416"/>
      <c r="BN57" s="416"/>
      <c r="BO57" s="416"/>
      <c r="BP57" s="416"/>
      <c r="BQ57" s="416"/>
    </row>
    <row r="58" spans="1:69" ht="23.1" customHeight="1">
      <c r="A58" s="448"/>
      <c r="B58" s="449"/>
      <c r="C58" s="450"/>
      <c r="D58" s="450"/>
      <c r="E58" s="450"/>
      <c r="F58" s="451"/>
      <c r="G58" s="451"/>
      <c r="H58" s="451"/>
      <c r="I58" s="451"/>
      <c r="J58" s="452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16"/>
      <c r="AP58" s="416"/>
      <c r="AQ58" s="416"/>
      <c r="AR58" s="416"/>
      <c r="AS58" s="416"/>
      <c r="AT58" s="416"/>
      <c r="AU58" s="416"/>
      <c r="AV58" s="416"/>
      <c r="AW58" s="416"/>
      <c r="AX58" s="416"/>
      <c r="AY58" s="416"/>
      <c r="AZ58" s="416"/>
      <c r="BA58" s="416"/>
      <c r="BB58" s="416"/>
      <c r="BC58" s="416"/>
      <c r="BD58" s="416"/>
      <c r="BE58" s="416"/>
      <c r="BF58" s="416"/>
      <c r="BG58" s="416"/>
      <c r="BH58" s="416"/>
      <c r="BI58" s="416"/>
      <c r="BJ58" s="416"/>
      <c r="BK58" s="416"/>
      <c r="BL58" s="416"/>
      <c r="BM58" s="416"/>
      <c r="BN58" s="416"/>
      <c r="BO58" s="416"/>
      <c r="BP58" s="416"/>
      <c r="BQ58" s="416"/>
    </row>
    <row r="59" spans="1:69" ht="23.1" customHeight="1">
      <c r="A59" s="448"/>
      <c r="B59" s="449"/>
      <c r="C59" s="450"/>
      <c r="D59" s="450"/>
      <c r="E59" s="450"/>
      <c r="F59" s="451"/>
      <c r="G59" s="451"/>
      <c r="H59" s="451"/>
      <c r="I59" s="451"/>
      <c r="J59" s="452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16"/>
      <c r="AP59" s="416"/>
      <c r="AQ59" s="416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6"/>
      <c r="BC59" s="416"/>
      <c r="BD59" s="416"/>
      <c r="BE59" s="416"/>
      <c r="BF59" s="416"/>
      <c r="BG59" s="416"/>
      <c r="BH59" s="416"/>
      <c r="BI59" s="416"/>
      <c r="BJ59" s="416"/>
      <c r="BK59" s="416"/>
      <c r="BL59" s="416"/>
      <c r="BM59" s="416"/>
      <c r="BN59" s="416"/>
      <c r="BO59" s="416"/>
      <c r="BP59" s="416"/>
      <c r="BQ59" s="416"/>
    </row>
    <row r="60" spans="1:69" ht="23.1" customHeight="1">
      <c r="A60" s="448"/>
      <c r="B60" s="449"/>
      <c r="C60" s="450"/>
      <c r="D60" s="450"/>
      <c r="E60" s="450"/>
      <c r="F60" s="451"/>
      <c r="G60" s="451"/>
      <c r="H60" s="451"/>
      <c r="I60" s="451"/>
      <c r="J60" s="452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16"/>
      <c r="AP60" s="416"/>
      <c r="AQ60" s="416"/>
      <c r="AR60" s="416"/>
      <c r="AS60" s="416"/>
      <c r="AT60" s="416"/>
      <c r="AU60" s="416"/>
      <c r="AV60" s="416"/>
      <c r="AW60" s="416"/>
      <c r="AX60" s="416"/>
      <c r="AY60" s="416"/>
      <c r="AZ60" s="416"/>
      <c r="BA60" s="416"/>
      <c r="BB60" s="416"/>
      <c r="BC60" s="416"/>
      <c r="BD60" s="416"/>
      <c r="BE60" s="416"/>
      <c r="BF60" s="416"/>
      <c r="BG60" s="416"/>
      <c r="BH60" s="416"/>
      <c r="BI60" s="416"/>
      <c r="BJ60" s="416"/>
      <c r="BK60" s="416"/>
      <c r="BL60" s="416"/>
      <c r="BM60" s="416"/>
      <c r="BN60" s="416"/>
      <c r="BO60" s="416"/>
      <c r="BP60" s="416"/>
      <c r="BQ60" s="416"/>
    </row>
    <row r="61" spans="1:69" ht="23.1" customHeight="1">
      <c r="A61" s="448"/>
      <c r="B61" s="449"/>
      <c r="C61" s="450"/>
      <c r="D61" s="450"/>
      <c r="E61" s="450"/>
      <c r="F61" s="451"/>
      <c r="G61" s="451"/>
      <c r="H61" s="451"/>
      <c r="I61" s="451"/>
      <c r="J61" s="452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16"/>
      <c r="AP61" s="416"/>
      <c r="AQ61" s="416"/>
      <c r="AR61" s="416"/>
      <c r="AS61" s="416"/>
      <c r="AT61" s="416"/>
      <c r="AU61" s="416"/>
      <c r="AV61" s="416"/>
      <c r="AW61" s="416"/>
      <c r="AX61" s="416"/>
      <c r="AY61" s="416"/>
      <c r="AZ61" s="416"/>
      <c r="BA61" s="416"/>
      <c r="BB61" s="416"/>
      <c r="BC61" s="416"/>
      <c r="BD61" s="416"/>
      <c r="BE61" s="416"/>
      <c r="BF61" s="416"/>
      <c r="BG61" s="416"/>
      <c r="BH61" s="416"/>
      <c r="BI61" s="416"/>
      <c r="BJ61" s="416"/>
      <c r="BK61" s="416"/>
      <c r="BL61" s="416"/>
      <c r="BM61" s="416"/>
      <c r="BN61" s="416"/>
      <c r="BO61" s="416"/>
      <c r="BP61" s="416"/>
      <c r="BQ61" s="416"/>
    </row>
    <row r="62" spans="1:69" ht="23.1" customHeight="1">
      <c r="A62" s="448"/>
      <c r="B62" s="449"/>
      <c r="C62" s="450"/>
      <c r="D62" s="450"/>
      <c r="E62" s="450"/>
      <c r="F62" s="451"/>
      <c r="G62" s="451"/>
      <c r="H62" s="451"/>
      <c r="I62" s="451"/>
      <c r="J62" s="452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16"/>
      <c r="AP62" s="416"/>
      <c r="AQ62" s="416"/>
      <c r="AR62" s="416"/>
      <c r="AS62" s="416"/>
      <c r="AT62" s="416"/>
      <c r="AU62" s="416"/>
      <c r="AV62" s="416"/>
      <c r="AW62" s="416"/>
      <c r="AX62" s="416"/>
      <c r="AY62" s="416"/>
      <c r="AZ62" s="416"/>
      <c r="BA62" s="416"/>
      <c r="BB62" s="416"/>
      <c r="BC62" s="416"/>
      <c r="BD62" s="416"/>
      <c r="BE62" s="416"/>
      <c r="BF62" s="416"/>
      <c r="BG62" s="416"/>
      <c r="BH62" s="416"/>
      <c r="BI62" s="416"/>
      <c r="BJ62" s="416"/>
      <c r="BK62" s="416"/>
      <c r="BL62" s="416"/>
      <c r="BM62" s="416"/>
      <c r="BN62" s="416"/>
      <c r="BO62" s="416"/>
      <c r="BP62" s="416"/>
      <c r="BQ62" s="416"/>
    </row>
    <row r="63" spans="1:69" ht="23.1" customHeight="1">
      <c r="A63" s="448"/>
      <c r="B63" s="449"/>
      <c r="C63" s="450"/>
      <c r="D63" s="450"/>
      <c r="E63" s="450"/>
      <c r="F63" s="451"/>
      <c r="G63" s="451"/>
      <c r="H63" s="451"/>
      <c r="I63" s="451"/>
      <c r="J63" s="452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16"/>
      <c r="AP63" s="416"/>
      <c r="AQ63" s="416"/>
      <c r="AR63" s="416"/>
      <c r="AS63" s="416"/>
      <c r="AT63" s="416"/>
      <c r="AU63" s="416"/>
      <c r="AV63" s="416"/>
      <c r="AW63" s="416"/>
      <c r="AX63" s="416"/>
      <c r="AY63" s="416"/>
      <c r="AZ63" s="416"/>
      <c r="BA63" s="416"/>
      <c r="BB63" s="416"/>
      <c r="BC63" s="416"/>
      <c r="BD63" s="416"/>
      <c r="BE63" s="416"/>
      <c r="BF63" s="416"/>
      <c r="BG63" s="416"/>
      <c r="BH63" s="416"/>
      <c r="BI63" s="416"/>
      <c r="BJ63" s="416"/>
      <c r="BK63" s="416"/>
      <c r="BL63" s="416"/>
      <c r="BM63" s="416"/>
      <c r="BN63" s="416"/>
      <c r="BO63" s="416"/>
      <c r="BP63" s="416"/>
      <c r="BQ63" s="416"/>
    </row>
    <row r="64" spans="1:69" ht="23.1" customHeight="1">
      <c r="A64" s="448"/>
      <c r="B64" s="449"/>
      <c r="C64" s="450"/>
      <c r="D64" s="450"/>
      <c r="E64" s="450"/>
      <c r="F64" s="451"/>
      <c r="G64" s="451"/>
      <c r="H64" s="451"/>
      <c r="I64" s="451"/>
      <c r="J64" s="452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16"/>
      <c r="AP64" s="416"/>
      <c r="AQ64" s="416"/>
      <c r="AR64" s="416"/>
      <c r="AS64" s="416"/>
      <c r="AT64" s="416"/>
      <c r="AU64" s="416"/>
      <c r="AV64" s="416"/>
      <c r="AW64" s="416"/>
      <c r="AX64" s="416"/>
      <c r="AY64" s="416"/>
      <c r="AZ64" s="416"/>
      <c r="BA64" s="416"/>
      <c r="BB64" s="416"/>
      <c r="BC64" s="416"/>
      <c r="BD64" s="416"/>
      <c r="BE64" s="416"/>
      <c r="BF64" s="416"/>
      <c r="BG64" s="416"/>
      <c r="BH64" s="416"/>
      <c r="BI64" s="416"/>
      <c r="BJ64" s="416"/>
      <c r="BK64" s="416"/>
      <c r="BL64" s="416"/>
      <c r="BM64" s="416"/>
      <c r="BN64" s="416"/>
      <c r="BO64" s="416"/>
      <c r="BP64" s="416"/>
      <c r="BQ64" s="416"/>
    </row>
    <row r="65" spans="1:69" ht="23.1" customHeight="1">
      <c r="A65" s="448"/>
      <c r="B65" s="449"/>
      <c r="C65" s="450"/>
      <c r="D65" s="450"/>
      <c r="E65" s="450"/>
      <c r="F65" s="451"/>
      <c r="G65" s="451"/>
      <c r="H65" s="451"/>
      <c r="I65" s="451"/>
      <c r="J65" s="452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16"/>
      <c r="AP65" s="416"/>
      <c r="AQ65" s="416"/>
      <c r="AR65" s="416"/>
      <c r="AS65" s="416"/>
      <c r="AT65" s="416"/>
      <c r="AU65" s="416"/>
      <c r="AV65" s="416"/>
      <c r="AW65" s="416"/>
      <c r="AX65" s="416"/>
      <c r="AY65" s="416"/>
      <c r="AZ65" s="416"/>
      <c r="BA65" s="416"/>
      <c r="BB65" s="416"/>
      <c r="BC65" s="416"/>
      <c r="BD65" s="416"/>
      <c r="BE65" s="416"/>
      <c r="BF65" s="416"/>
      <c r="BG65" s="416"/>
      <c r="BH65" s="416"/>
      <c r="BI65" s="416"/>
      <c r="BJ65" s="416"/>
      <c r="BK65" s="416"/>
      <c r="BL65" s="416"/>
      <c r="BM65" s="416"/>
      <c r="BN65" s="416"/>
      <c r="BO65" s="416"/>
      <c r="BP65" s="416"/>
      <c r="BQ65" s="416"/>
    </row>
    <row r="66" spans="1:69" ht="23.1" customHeight="1">
      <c r="A66" s="448"/>
      <c r="B66" s="449"/>
      <c r="C66" s="450"/>
      <c r="D66" s="450"/>
      <c r="E66" s="450"/>
      <c r="F66" s="451"/>
      <c r="G66" s="451"/>
      <c r="H66" s="451"/>
      <c r="I66" s="451"/>
      <c r="J66" s="452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16"/>
      <c r="AP66" s="416"/>
      <c r="AQ66" s="416"/>
      <c r="AR66" s="416"/>
      <c r="AS66" s="416"/>
      <c r="AT66" s="416"/>
      <c r="AU66" s="416"/>
      <c r="AV66" s="416"/>
      <c r="AW66" s="416"/>
      <c r="AX66" s="416"/>
      <c r="AY66" s="416"/>
      <c r="AZ66" s="416"/>
      <c r="BA66" s="416"/>
      <c r="BB66" s="416"/>
      <c r="BC66" s="416"/>
      <c r="BD66" s="416"/>
      <c r="BE66" s="416"/>
      <c r="BF66" s="416"/>
      <c r="BG66" s="416"/>
      <c r="BH66" s="416"/>
      <c r="BI66" s="416"/>
      <c r="BJ66" s="416"/>
      <c r="BK66" s="416"/>
      <c r="BL66" s="416"/>
      <c r="BM66" s="416"/>
      <c r="BN66" s="416"/>
      <c r="BO66" s="416"/>
      <c r="BP66" s="416"/>
      <c r="BQ66" s="416"/>
    </row>
    <row r="67" spans="1:69" ht="23.1" customHeight="1">
      <c r="A67" s="448"/>
      <c r="B67" s="449"/>
      <c r="C67" s="450"/>
      <c r="D67" s="450"/>
      <c r="E67" s="450"/>
      <c r="F67" s="451"/>
      <c r="G67" s="451"/>
      <c r="H67" s="451"/>
      <c r="I67" s="451"/>
      <c r="J67" s="452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16"/>
      <c r="AP67" s="416"/>
      <c r="AQ67" s="416"/>
      <c r="AR67" s="416"/>
      <c r="AS67" s="416"/>
      <c r="AT67" s="416"/>
      <c r="AU67" s="416"/>
      <c r="AV67" s="416"/>
      <c r="AW67" s="416"/>
      <c r="AX67" s="416"/>
      <c r="AY67" s="416"/>
      <c r="AZ67" s="416"/>
      <c r="BA67" s="416"/>
      <c r="BB67" s="416"/>
      <c r="BC67" s="416"/>
      <c r="BD67" s="416"/>
      <c r="BE67" s="416"/>
      <c r="BF67" s="416"/>
      <c r="BG67" s="416"/>
      <c r="BH67" s="416"/>
      <c r="BI67" s="416"/>
      <c r="BJ67" s="416"/>
      <c r="BK67" s="416"/>
      <c r="BL67" s="416"/>
      <c r="BM67" s="416"/>
      <c r="BN67" s="416"/>
      <c r="BO67" s="416"/>
      <c r="BP67" s="416"/>
      <c r="BQ67" s="416"/>
    </row>
    <row r="68" spans="1:69" ht="23.1" customHeight="1">
      <c r="A68" s="448"/>
      <c r="B68" s="449"/>
      <c r="C68" s="450"/>
      <c r="D68" s="450"/>
      <c r="E68" s="450"/>
      <c r="F68" s="451"/>
      <c r="G68" s="451"/>
      <c r="H68" s="451"/>
      <c r="I68" s="451"/>
      <c r="J68" s="452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16"/>
      <c r="AP68" s="416"/>
      <c r="AQ68" s="416"/>
      <c r="AR68" s="416"/>
      <c r="AS68" s="416"/>
      <c r="AT68" s="416"/>
      <c r="AU68" s="416"/>
      <c r="AV68" s="416"/>
      <c r="AW68" s="416"/>
      <c r="AX68" s="416"/>
      <c r="AY68" s="416"/>
      <c r="AZ68" s="416"/>
      <c r="BA68" s="416"/>
      <c r="BB68" s="416"/>
      <c r="BC68" s="416"/>
      <c r="BD68" s="416"/>
      <c r="BE68" s="416"/>
      <c r="BF68" s="416"/>
      <c r="BG68" s="416"/>
      <c r="BH68" s="416"/>
      <c r="BI68" s="416"/>
      <c r="BJ68" s="416"/>
      <c r="BK68" s="416"/>
      <c r="BL68" s="416"/>
      <c r="BM68" s="416"/>
      <c r="BN68" s="416"/>
      <c r="BO68" s="416"/>
      <c r="BP68" s="416"/>
      <c r="BQ68" s="416"/>
    </row>
    <row r="69" spans="1:69" ht="23.1" customHeight="1">
      <c r="A69" s="448"/>
      <c r="B69" s="449"/>
      <c r="C69" s="450"/>
      <c r="D69" s="450"/>
      <c r="E69" s="450"/>
      <c r="F69" s="451"/>
      <c r="G69" s="451"/>
      <c r="H69" s="451"/>
      <c r="I69" s="451"/>
      <c r="J69" s="452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16"/>
      <c r="AP69" s="416"/>
      <c r="AQ69" s="416"/>
      <c r="AR69" s="416"/>
      <c r="AS69" s="416"/>
      <c r="AT69" s="416"/>
      <c r="AU69" s="416"/>
      <c r="AV69" s="416"/>
      <c r="AW69" s="416"/>
      <c r="AX69" s="416"/>
      <c r="AY69" s="416"/>
      <c r="AZ69" s="416"/>
      <c r="BA69" s="416"/>
      <c r="BB69" s="416"/>
      <c r="BC69" s="416"/>
      <c r="BD69" s="416"/>
      <c r="BE69" s="416"/>
      <c r="BF69" s="416"/>
      <c r="BG69" s="416"/>
      <c r="BH69" s="416"/>
      <c r="BI69" s="416"/>
      <c r="BJ69" s="416"/>
      <c r="BK69" s="416"/>
      <c r="BL69" s="416"/>
      <c r="BM69" s="416"/>
      <c r="BN69" s="416"/>
      <c r="BO69" s="416"/>
      <c r="BP69" s="416"/>
      <c r="BQ69" s="416"/>
    </row>
    <row r="70" spans="1:69" ht="23.1" customHeight="1">
      <c r="A70" s="448"/>
      <c r="B70" s="449"/>
      <c r="C70" s="450"/>
      <c r="D70" s="450"/>
      <c r="E70" s="450"/>
      <c r="F70" s="451"/>
      <c r="G70" s="451"/>
      <c r="H70" s="451"/>
      <c r="I70" s="451"/>
      <c r="J70" s="452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16"/>
      <c r="AP70" s="416"/>
      <c r="AQ70" s="416"/>
      <c r="AR70" s="416"/>
      <c r="AS70" s="416"/>
      <c r="AT70" s="416"/>
      <c r="AU70" s="416"/>
      <c r="AV70" s="416"/>
      <c r="AW70" s="416"/>
      <c r="AX70" s="416"/>
      <c r="AY70" s="416"/>
      <c r="AZ70" s="416"/>
      <c r="BA70" s="416"/>
      <c r="BB70" s="416"/>
      <c r="BC70" s="416"/>
      <c r="BD70" s="416"/>
      <c r="BE70" s="416"/>
      <c r="BF70" s="416"/>
      <c r="BG70" s="416"/>
      <c r="BH70" s="416"/>
      <c r="BI70" s="416"/>
      <c r="BJ70" s="416"/>
      <c r="BK70" s="416"/>
      <c r="BL70" s="416"/>
      <c r="BM70" s="416"/>
      <c r="BN70" s="416"/>
      <c r="BO70" s="416"/>
      <c r="BP70" s="416"/>
      <c r="BQ70" s="416"/>
    </row>
    <row r="71" spans="1:69">
      <c r="A71" s="396" t="s">
        <v>305</v>
      </c>
      <c r="B71" s="453"/>
      <c r="C71" s="397"/>
      <c r="D71" s="397"/>
      <c r="E71" s="397"/>
      <c r="F71" s="397"/>
      <c r="G71" s="397"/>
      <c r="H71" s="397"/>
      <c r="I71" s="454"/>
      <c r="J71" s="397"/>
      <c r="K71" s="397"/>
      <c r="L71" s="397"/>
      <c r="M71" s="397"/>
      <c r="N71" s="397"/>
      <c r="O71" s="397"/>
      <c r="P71" s="397"/>
      <c r="Q71" s="397"/>
      <c r="R71" s="397"/>
      <c r="S71" s="397"/>
      <c r="T71" s="397"/>
      <c r="U71" s="397"/>
      <c r="V71" s="397"/>
      <c r="W71" s="397"/>
      <c r="X71" s="397"/>
      <c r="Y71" s="397"/>
      <c r="Z71" s="397"/>
      <c r="AA71" s="397"/>
      <c r="AB71" s="397"/>
      <c r="AC71" s="397"/>
      <c r="AD71" s="397"/>
      <c r="AE71" s="397"/>
      <c r="AF71" s="397"/>
      <c r="AG71" s="397"/>
      <c r="AH71" s="397"/>
      <c r="AI71" s="397"/>
      <c r="AJ71" s="397"/>
      <c r="AK71" s="397"/>
      <c r="AL71" s="397"/>
      <c r="AM71" s="397"/>
      <c r="AN71" s="397"/>
      <c r="AO71" s="397"/>
      <c r="AP71" s="397"/>
      <c r="AQ71" s="397"/>
      <c r="AR71" s="397"/>
      <c r="AS71" s="397"/>
      <c r="AT71" s="397"/>
      <c r="AU71" s="397"/>
      <c r="AV71" s="397"/>
      <c r="AW71" s="397"/>
      <c r="AX71" s="397"/>
      <c r="AY71" s="397"/>
      <c r="AZ71" s="397"/>
      <c r="BA71" s="397"/>
      <c r="BB71" s="397"/>
      <c r="BC71" s="397"/>
      <c r="BD71" s="397"/>
      <c r="BE71" s="397"/>
      <c r="BF71" s="397"/>
      <c r="BG71" s="397"/>
      <c r="BH71" s="397"/>
      <c r="BI71" s="397"/>
      <c r="BJ71" s="397"/>
      <c r="BK71" s="397"/>
      <c r="BL71" s="397"/>
      <c r="BM71" s="397"/>
      <c r="BN71" s="397"/>
      <c r="BO71" s="397"/>
      <c r="BP71" s="397"/>
      <c r="BQ71" s="397"/>
    </row>
    <row r="72" spans="1:69">
      <c r="A72" s="455" t="s">
        <v>29</v>
      </c>
      <c r="B72" s="456" t="s">
        <v>306</v>
      </c>
      <c r="C72" s="457" t="s">
        <v>307</v>
      </c>
      <c r="D72" s="458"/>
      <c r="E72" s="458"/>
      <c r="F72" s="459"/>
      <c r="G72" s="460" t="s">
        <v>308</v>
      </c>
      <c r="H72" s="461">
        <f>RSQ(I73:I92,B73:B92)</f>
        <v>0.82583807985494062</v>
      </c>
      <c r="I72" s="462" t="s">
        <v>309</v>
      </c>
      <c r="J72" s="463" t="s">
        <v>310</v>
      </c>
      <c r="K72" s="464" t="s">
        <v>311</v>
      </c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K72" s="397"/>
      <c r="AL72" s="397"/>
      <c r="AM72" s="397"/>
      <c r="AN72" s="397"/>
      <c r="AO72" s="397"/>
      <c r="AP72" s="397"/>
      <c r="AQ72" s="397"/>
      <c r="AR72" s="397"/>
      <c r="AS72" s="397"/>
      <c r="AT72" s="397"/>
      <c r="AU72" s="397"/>
      <c r="AV72" s="397"/>
      <c r="AW72" s="397"/>
      <c r="AX72" s="397"/>
      <c r="AY72" s="397"/>
      <c r="AZ72" s="397"/>
      <c r="BA72" s="397"/>
      <c r="BB72" s="397"/>
      <c r="BC72" s="397"/>
      <c r="BD72" s="397"/>
      <c r="BE72" s="397"/>
      <c r="BF72" s="397"/>
      <c r="BG72" s="397"/>
      <c r="BH72" s="397"/>
      <c r="BI72" s="397"/>
      <c r="BJ72" s="397"/>
      <c r="BK72" s="397"/>
      <c r="BL72" s="397"/>
      <c r="BM72" s="397"/>
      <c r="BN72" s="397"/>
      <c r="BO72" s="397"/>
      <c r="BP72" s="397"/>
      <c r="BQ72" s="397"/>
    </row>
    <row r="73" spans="1:69">
      <c r="A73" s="465">
        <f t="shared" ref="A73:B92" si="9">A4</f>
        <v>1996</v>
      </c>
      <c r="B73" s="466">
        <f t="shared" si="9"/>
        <v>99.119568304458966</v>
      </c>
      <c r="C73" s="466">
        <v>1</v>
      </c>
      <c r="D73" s="467" t="s">
        <v>312</v>
      </c>
      <c r="E73" s="468"/>
      <c r="F73" s="468"/>
      <c r="G73" s="469"/>
      <c r="H73" s="470"/>
      <c r="I73" s="471">
        <f t="shared" ref="I73:I113" si="10">ROUND($E$75*C73+$E$76,$G$1)</f>
        <v>75</v>
      </c>
      <c r="J73" s="472">
        <f t="shared" ref="J73:J92" si="11">ABS(B73-I73)/B73*100</f>
        <v>24.333810888252152</v>
      </c>
      <c r="K73" s="473">
        <f>(B73-I73)^2/1000</f>
        <v>0.58175357519346149</v>
      </c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7"/>
      <c r="AH73" s="397"/>
      <c r="AI73" s="397"/>
      <c r="AJ73" s="397"/>
      <c r="AK73" s="397"/>
      <c r="AL73" s="397"/>
      <c r="AM73" s="397"/>
      <c r="AN73" s="397"/>
      <c r="AO73" s="397"/>
      <c r="AP73" s="397"/>
      <c r="AQ73" s="397"/>
      <c r="AR73" s="397"/>
      <c r="AS73" s="397"/>
      <c r="AT73" s="397"/>
      <c r="AU73" s="397"/>
      <c r="AV73" s="397"/>
      <c r="AW73" s="397"/>
      <c r="AX73" s="397"/>
      <c r="AY73" s="397"/>
      <c r="AZ73" s="397"/>
      <c r="BA73" s="397"/>
      <c r="BB73" s="397"/>
      <c r="BC73" s="397"/>
      <c r="BD73" s="397"/>
      <c r="BE73" s="397"/>
      <c r="BF73" s="397"/>
      <c r="BG73" s="397"/>
      <c r="BH73" s="397"/>
      <c r="BI73" s="397"/>
      <c r="BJ73" s="397"/>
      <c r="BK73" s="397"/>
      <c r="BL73" s="397"/>
      <c r="BM73" s="397"/>
      <c r="BN73" s="397"/>
      <c r="BO73" s="397"/>
      <c r="BP73" s="397"/>
      <c r="BQ73" s="397"/>
    </row>
    <row r="74" spans="1:69">
      <c r="A74" s="407">
        <f t="shared" si="9"/>
        <v>1997</v>
      </c>
      <c r="B74" s="474">
        <f t="shared" si="9"/>
        <v>63.828905193175508</v>
      </c>
      <c r="C74" s="474">
        <v>2</v>
      </c>
      <c r="D74" s="475"/>
      <c r="E74" s="475"/>
      <c r="F74" s="475"/>
      <c r="G74" s="469"/>
      <c r="H74" s="470"/>
      <c r="I74" s="476">
        <f t="shared" si="10"/>
        <v>79</v>
      </c>
      <c r="J74" s="477">
        <f t="shared" si="11"/>
        <v>23.768376977342491</v>
      </c>
      <c r="K74" s="478">
        <f t="shared" ref="K74:K92" si="12">(B74-I74)^2/1000</f>
        <v>0.23016211763765707</v>
      </c>
      <c r="L74" s="397"/>
      <c r="M74" s="397"/>
      <c r="N74" s="397"/>
      <c r="O74" s="397"/>
      <c r="P74" s="397"/>
      <c r="Q74" s="397"/>
      <c r="R74" s="397"/>
      <c r="S74" s="397"/>
      <c r="T74" s="397"/>
      <c r="U74" s="397"/>
      <c r="V74" s="397"/>
      <c r="W74" s="397"/>
      <c r="X74" s="397"/>
      <c r="Y74" s="397"/>
      <c r="Z74" s="397"/>
      <c r="AA74" s="397"/>
      <c r="AB74" s="397"/>
      <c r="AC74" s="397"/>
      <c r="AD74" s="397"/>
      <c r="AE74" s="397"/>
      <c r="AF74" s="397"/>
      <c r="AG74" s="397"/>
      <c r="AH74" s="397"/>
      <c r="AI74" s="397"/>
      <c r="AJ74" s="397"/>
      <c r="AK74" s="397"/>
      <c r="AL74" s="397"/>
      <c r="AM74" s="397"/>
      <c r="AN74" s="397"/>
      <c r="AO74" s="397"/>
      <c r="AP74" s="397"/>
      <c r="AQ74" s="397"/>
      <c r="AR74" s="397"/>
      <c r="AS74" s="397"/>
      <c r="AT74" s="397"/>
      <c r="AU74" s="397"/>
      <c r="AV74" s="397"/>
      <c r="AW74" s="397"/>
      <c r="AX74" s="397"/>
      <c r="AY74" s="397"/>
      <c r="AZ74" s="397"/>
      <c r="BA74" s="397"/>
      <c r="BB74" s="397"/>
      <c r="BC74" s="397"/>
      <c r="BD74" s="397"/>
      <c r="BE74" s="397"/>
      <c r="BF74" s="397"/>
      <c r="BG74" s="397"/>
      <c r="BH74" s="397"/>
      <c r="BI74" s="397"/>
      <c r="BJ74" s="397"/>
      <c r="BK74" s="397"/>
      <c r="BL74" s="397"/>
      <c r="BM74" s="397"/>
      <c r="BN74" s="397"/>
      <c r="BO74" s="397"/>
      <c r="BP74" s="397"/>
      <c r="BQ74" s="397"/>
    </row>
    <row r="75" spans="1:69">
      <c r="A75" s="407">
        <f t="shared" si="9"/>
        <v>1998</v>
      </c>
      <c r="B75" s="474">
        <f t="shared" si="9"/>
        <v>96.093401739881912</v>
      </c>
      <c r="C75" s="474">
        <v>3</v>
      </c>
      <c r="D75" s="467" t="s">
        <v>313</v>
      </c>
      <c r="E75" s="479">
        <f>INDEX(LINEST(B73:B92,C73:C92),1)</f>
        <v>4.6936739816112585</v>
      </c>
      <c r="F75" s="475"/>
      <c r="G75" s="470"/>
      <c r="H75" s="470"/>
      <c r="I75" s="476">
        <f t="shared" si="10"/>
        <v>84</v>
      </c>
      <c r="J75" s="477">
        <f t="shared" si="11"/>
        <v>12.585049046986493</v>
      </c>
      <c r="K75" s="478">
        <f t="shared" si="12"/>
        <v>0.14625036564217886</v>
      </c>
      <c r="L75" s="397"/>
      <c r="M75" s="397"/>
      <c r="N75" s="397"/>
      <c r="O75" s="397"/>
      <c r="P75" s="397"/>
      <c r="Q75" s="397"/>
      <c r="R75" s="397"/>
      <c r="S75" s="397"/>
      <c r="T75" s="397"/>
      <c r="U75" s="397"/>
      <c r="V75" s="397"/>
      <c r="W75" s="397"/>
      <c r="X75" s="397"/>
      <c r="Y75" s="397"/>
      <c r="Z75" s="397"/>
      <c r="AA75" s="397"/>
      <c r="AB75" s="397"/>
      <c r="AC75" s="397"/>
      <c r="AD75" s="397"/>
      <c r="AE75" s="397"/>
      <c r="AF75" s="397"/>
      <c r="AG75" s="397"/>
      <c r="AH75" s="397"/>
      <c r="AI75" s="397"/>
      <c r="AJ75" s="397"/>
      <c r="AK75" s="397"/>
      <c r="AL75" s="397"/>
      <c r="AM75" s="397"/>
      <c r="AN75" s="397"/>
      <c r="AO75" s="397"/>
      <c r="AP75" s="397"/>
      <c r="AQ75" s="397"/>
      <c r="AR75" s="397"/>
      <c r="AS75" s="397"/>
      <c r="AT75" s="397"/>
      <c r="AU75" s="397"/>
      <c r="AV75" s="397"/>
      <c r="AW75" s="397"/>
      <c r="AX75" s="397"/>
      <c r="AY75" s="397"/>
      <c r="AZ75" s="397"/>
      <c r="BA75" s="397"/>
      <c r="BB75" s="397"/>
      <c r="BC75" s="397"/>
      <c r="BD75" s="397"/>
      <c r="BE75" s="397"/>
      <c r="BF75" s="397"/>
      <c r="BG75" s="397"/>
      <c r="BH75" s="397"/>
      <c r="BI75" s="397"/>
      <c r="BJ75" s="397"/>
      <c r="BK75" s="397"/>
      <c r="BL75" s="397"/>
      <c r="BM75" s="397"/>
      <c r="BN75" s="397"/>
      <c r="BO75" s="397"/>
      <c r="BP75" s="397"/>
      <c r="BQ75" s="397"/>
    </row>
    <row r="76" spans="1:69">
      <c r="A76" s="407">
        <f t="shared" si="9"/>
        <v>1999</v>
      </c>
      <c r="B76" s="474">
        <f t="shared" si="9"/>
        <v>91.739604562374311</v>
      </c>
      <c r="C76" s="474">
        <v>4</v>
      </c>
      <c r="D76" s="467" t="s">
        <v>314</v>
      </c>
      <c r="E76" s="479">
        <f>INDEX(LINEST(B73:B92,C73:C92),2)</f>
        <v>69.83166917153406</v>
      </c>
      <c r="F76" s="475"/>
      <c r="G76" s="470"/>
      <c r="H76" s="470"/>
      <c r="I76" s="476">
        <f t="shared" si="10"/>
        <v>89</v>
      </c>
      <c r="J76" s="477">
        <f t="shared" si="11"/>
        <v>2.9862833783108766</v>
      </c>
      <c r="K76" s="478">
        <f t="shared" si="12"/>
        <v>7.5054331581821373E-3</v>
      </c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7"/>
      <c r="AH76" s="397"/>
      <c r="AI76" s="397"/>
      <c r="AJ76" s="397"/>
      <c r="AK76" s="397"/>
      <c r="AL76" s="397"/>
      <c r="AM76" s="397"/>
      <c r="AN76" s="397"/>
      <c r="AO76" s="397"/>
      <c r="AP76" s="397"/>
      <c r="AQ76" s="397"/>
      <c r="AR76" s="397"/>
      <c r="AS76" s="397"/>
      <c r="AT76" s="397"/>
      <c r="AU76" s="397"/>
      <c r="AV76" s="397"/>
      <c r="AW76" s="397"/>
      <c r="AX76" s="397"/>
      <c r="AY76" s="397"/>
      <c r="AZ76" s="397"/>
      <c r="BA76" s="397"/>
      <c r="BB76" s="397"/>
      <c r="BC76" s="397"/>
      <c r="BD76" s="397"/>
      <c r="BE76" s="397"/>
      <c r="BF76" s="397"/>
      <c r="BG76" s="397"/>
      <c r="BH76" s="397"/>
      <c r="BI76" s="397"/>
      <c r="BJ76" s="397"/>
      <c r="BK76" s="397"/>
      <c r="BL76" s="397"/>
      <c r="BM76" s="397"/>
      <c r="BN76" s="397"/>
      <c r="BO76" s="397"/>
      <c r="BP76" s="397"/>
      <c r="BQ76" s="397"/>
    </row>
    <row r="77" spans="1:69">
      <c r="A77" s="407">
        <f t="shared" si="9"/>
        <v>2000</v>
      </c>
      <c r="B77" s="474">
        <f t="shared" si="9"/>
        <v>90.378338343396905</v>
      </c>
      <c r="C77" s="474">
        <v>5</v>
      </c>
      <c r="D77" s="475"/>
      <c r="E77" s="475"/>
      <c r="F77" s="475"/>
      <c r="G77" s="470"/>
      <c r="H77" s="470"/>
      <c r="I77" s="476">
        <f t="shared" si="10"/>
        <v>93</v>
      </c>
      <c r="J77" s="477">
        <f t="shared" si="11"/>
        <v>2.9007632853814638</v>
      </c>
      <c r="K77" s="478">
        <f t="shared" si="12"/>
        <v>6.873109841702885E-3</v>
      </c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/>
      <c r="X77" s="397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97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97"/>
      <c r="BB77" s="397"/>
      <c r="BC77" s="397"/>
      <c r="BD77" s="397"/>
      <c r="BE77" s="397"/>
      <c r="BF77" s="397"/>
      <c r="BG77" s="397"/>
      <c r="BH77" s="397"/>
      <c r="BI77" s="397"/>
      <c r="BJ77" s="397"/>
      <c r="BK77" s="397"/>
      <c r="BL77" s="397"/>
      <c r="BM77" s="397"/>
      <c r="BN77" s="397"/>
      <c r="BO77" s="397"/>
      <c r="BP77" s="397"/>
      <c r="BQ77" s="397"/>
    </row>
    <row r="78" spans="1:69">
      <c r="A78" s="407">
        <f t="shared" si="9"/>
        <v>2001</v>
      </c>
      <c r="B78" s="474">
        <f t="shared" si="9"/>
        <v>97.255844759158933</v>
      </c>
      <c r="C78" s="474">
        <v>6</v>
      </c>
      <c r="D78" s="681" t="s">
        <v>315</v>
      </c>
      <c r="E78" s="682"/>
      <c r="F78" s="480">
        <f>H72</f>
        <v>0.82583807985494062</v>
      </c>
      <c r="G78" s="470"/>
      <c r="H78" s="470"/>
      <c r="I78" s="476">
        <f t="shared" si="10"/>
        <v>98</v>
      </c>
      <c r="J78" s="477">
        <f t="shared" si="11"/>
        <v>0.76515220517992311</v>
      </c>
      <c r="K78" s="478">
        <f t="shared" si="12"/>
        <v>5.5376702247122674E-4</v>
      </c>
      <c r="L78" s="397"/>
      <c r="M78" s="397"/>
      <c r="N78" s="397"/>
      <c r="O78" s="397"/>
      <c r="P78" s="397"/>
      <c r="Q78" s="397"/>
      <c r="R78" s="397"/>
      <c r="S78" s="397"/>
      <c r="T78" s="397"/>
      <c r="U78" s="397"/>
      <c r="V78" s="397"/>
      <c r="W78" s="397"/>
      <c r="X78" s="397"/>
      <c r="Y78" s="397"/>
      <c r="Z78" s="397"/>
      <c r="AA78" s="397"/>
      <c r="AB78" s="397"/>
      <c r="AC78" s="397"/>
      <c r="AD78" s="397"/>
      <c r="AE78" s="397"/>
      <c r="AF78" s="397"/>
      <c r="AG78" s="397"/>
      <c r="AH78" s="397"/>
      <c r="AI78" s="397"/>
      <c r="AJ78" s="397"/>
      <c r="AK78" s="397"/>
      <c r="AL78" s="397"/>
      <c r="AM78" s="397"/>
      <c r="AN78" s="397"/>
      <c r="AO78" s="397"/>
      <c r="AP78" s="397"/>
      <c r="AQ78" s="397"/>
      <c r="AR78" s="397"/>
      <c r="AS78" s="397"/>
      <c r="AT78" s="397"/>
      <c r="AU78" s="397"/>
      <c r="AV78" s="397"/>
      <c r="AW78" s="397"/>
      <c r="AX78" s="397"/>
      <c r="AY78" s="397"/>
      <c r="AZ78" s="397"/>
      <c r="BA78" s="397"/>
      <c r="BB78" s="397"/>
      <c r="BC78" s="397"/>
      <c r="BD78" s="397"/>
      <c r="BE78" s="397"/>
      <c r="BF78" s="397"/>
      <c r="BG78" s="397"/>
      <c r="BH78" s="397"/>
      <c r="BI78" s="397"/>
      <c r="BJ78" s="397"/>
      <c r="BK78" s="397"/>
      <c r="BL78" s="397"/>
      <c r="BM78" s="397"/>
      <c r="BN78" s="397"/>
      <c r="BO78" s="397"/>
      <c r="BP78" s="397"/>
      <c r="BQ78" s="397"/>
    </row>
    <row r="79" spans="1:69">
      <c r="A79" s="407">
        <f t="shared" si="9"/>
        <v>2002</v>
      </c>
      <c r="B79" s="474">
        <f t="shared" si="9"/>
        <v>97.933237635531626</v>
      </c>
      <c r="C79" s="474">
        <v>7</v>
      </c>
      <c r="D79" s="681" t="s">
        <v>316</v>
      </c>
      <c r="E79" s="682"/>
      <c r="F79" s="481">
        <f>SUM(K73:K92)</f>
        <v>3.098997323463335</v>
      </c>
      <c r="G79" s="470"/>
      <c r="H79" s="470"/>
      <c r="I79" s="476">
        <f t="shared" si="10"/>
        <v>103</v>
      </c>
      <c r="J79" s="477">
        <f t="shared" si="11"/>
        <v>5.1736902473548758</v>
      </c>
      <c r="K79" s="478">
        <f t="shared" si="12"/>
        <v>2.5672080857993152E-2</v>
      </c>
      <c r="L79" s="397"/>
      <c r="M79" s="397"/>
      <c r="N79" s="397"/>
      <c r="O79" s="397"/>
      <c r="P79" s="397"/>
      <c r="Q79" s="397"/>
      <c r="R79" s="397"/>
      <c r="S79" s="397"/>
      <c r="T79" s="397"/>
      <c r="U79" s="397"/>
      <c r="V79" s="397"/>
      <c r="W79" s="397"/>
      <c r="X79" s="397"/>
      <c r="Y79" s="397"/>
      <c r="Z79" s="397"/>
      <c r="AA79" s="397"/>
      <c r="AB79" s="397"/>
      <c r="AC79" s="397"/>
      <c r="AD79" s="397"/>
      <c r="AE79" s="397"/>
      <c r="AF79" s="397"/>
      <c r="AG79" s="397"/>
      <c r="AH79" s="397"/>
      <c r="AI79" s="397"/>
      <c r="AJ79" s="397"/>
      <c r="AK79" s="397"/>
      <c r="AL79" s="397"/>
      <c r="AM79" s="397"/>
      <c r="AN79" s="397"/>
      <c r="AO79" s="397"/>
      <c r="AP79" s="397"/>
      <c r="AQ79" s="397"/>
      <c r="AR79" s="397"/>
      <c r="AS79" s="397"/>
      <c r="AT79" s="397"/>
      <c r="AU79" s="397"/>
      <c r="AV79" s="397"/>
      <c r="AW79" s="397"/>
      <c r="AX79" s="397"/>
      <c r="AY79" s="397"/>
      <c r="AZ79" s="397"/>
      <c r="BA79" s="397"/>
      <c r="BB79" s="397"/>
      <c r="BC79" s="397"/>
      <c r="BD79" s="397"/>
      <c r="BE79" s="397"/>
      <c r="BF79" s="397"/>
      <c r="BG79" s="397"/>
      <c r="BH79" s="397"/>
      <c r="BI79" s="397"/>
      <c r="BJ79" s="397"/>
      <c r="BK79" s="397"/>
      <c r="BL79" s="397"/>
      <c r="BM79" s="397"/>
      <c r="BN79" s="397"/>
      <c r="BO79" s="397"/>
      <c r="BP79" s="397"/>
      <c r="BQ79" s="397"/>
    </row>
    <row r="80" spans="1:69">
      <c r="A80" s="407">
        <f t="shared" si="9"/>
        <v>2003</v>
      </c>
      <c r="B80" s="474">
        <f t="shared" si="9"/>
        <v>100.19887083126848</v>
      </c>
      <c r="C80" s="474">
        <v>8</v>
      </c>
      <c r="D80" s="681" t="s">
        <v>317</v>
      </c>
      <c r="E80" s="682"/>
      <c r="F80" s="481">
        <f>SUM(K83:K92)</f>
        <v>1.9147169801616311</v>
      </c>
      <c r="G80" s="470"/>
      <c r="H80" s="470"/>
      <c r="I80" s="476">
        <f t="shared" si="10"/>
        <v>107</v>
      </c>
      <c r="J80" s="477">
        <f t="shared" si="11"/>
        <v>6.7876305514304587</v>
      </c>
      <c r="K80" s="478">
        <f t="shared" si="12"/>
        <v>4.6255357969770705E-2</v>
      </c>
      <c r="L80" s="397"/>
      <c r="M80" s="397"/>
      <c r="N80" s="397"/>
      <c r="O80" s="397"/>
      <c r="P80" s="397"/>
      <c r="Q80" s="397"/>
      <c r="R80" s="397"/>
      <c r="S80" s="397"/>
      <c r="T80" s="397"/>
      <c r="U80" s="397"/>
      <c r="V80" s="397"/>
      <c r="W80" s="397"/>
      <c r="X80" s="397"/>
      <c r="Y80" s="397"/>
      <c r="Z80" s="397"/>
      <c r="AA80" s="397"/>
      <c r="AB80" s="397"/>
      <c r="AC80" s="397"/>
      <c r="AD80" s="397"/>
      <c r="AE80" s="397"/>
      <c r="AF80" s="397"/>
      <c r="AG80" s="397"/>
      <c r="AH80" s="397"/>
      <c r="AI80" s="397"/>
      <c r="AJ80" s="397"/>
      <c r="AK80" s="397"/>
      <c r="AL80" s="397"/>
      <c r="AM80" s="397"/>
      <c r="AN80" s="397"/>
      <c r="AO80" s="397"/>
      <c r="AP80" s="397"/>
      <c r="AQ80" s="397"/>
      <c r="AR80" s="397"/>
      <c r="AS80" s="397"/>
      <c r="AT80" s="397"/>
      <c r="AU80" s="397"/>
      <c r="AV80" s="397"/>
      <c r="AW80" s="397"/>
      <c r="AX80" s="397"/>
      <c r="AY80" s="397"/>
      <c r="AZ80" s="397"/>
      <c r="BA80" s="397"/>
      <c r="BB80" s="397"/>
      <c r="BC80" s="397"/>
      <c r="BD80" s="397"/>
      <c r="BE80" s="397"/>
      <c r="BF80" s="397"/>
      <c r="BG80" s="397"/>
      <c r="BH80" s="397"/>
      <c r="BI80" s="397"/>
      <c r="BJ80" s="397"/>
      <c r="BK80" s="397"/>
      <c r="BL80" s="397"/>
      <c r="BM80" s="397"/>
      <c r="BN80" s="397"/>
      <c r="BO80" s="397"/>
      <c r="BP80" s="397"/>
      <c r="BQ80" s="397"/>
    </row>
    <row r="81" spans="1:69">
      <c r="A81" s="407">
        <f t="shared" si="9"/>
        <v>2004</v>
      </c>
      <c r="B81" s="474">
        <f t="shared" si="9"/>
        <v>108.73694514936309</v>
      </c>
      <c r="C81" s="474">
        <v>9</v>
      </c>
      <c r="D81" s="681" t="s">
        <v>318</v>
      </c>
      <c r="E81" s="682"/>
      <c r="F81" s="482">
        <f>SUM(J73:J92)/C92</f>
        <v>8.8071444056041734</v>
      </c>
      <c r="G81" s="467"/>
      <c r="H81" s="475"/>
      <c r="I81" s="476">
        <f t="shared" si="10"/>
        <v>112</v>
      </c>
      <c r="J81" s="477">
        <f t="shared" si="11"/>
        <v>3.0008704457852042</v>
      </c>
      <c r="K81" s="478">
        <f t="shared" si="12"/>
        <v>1.0647526958265036E-2</v>
      </c>
      <c r="L81" s="397"/>
      <c r="M81" s="397"/>
      <c r="N81" s="397"/>
      <c r="O81" s="397"/>
      <c r="P81" s="397"/>
      <c r="Q81" s="397"/>
      <c r="R81" s="397"/>
      <c r="S81" s="397"/>
      <c r="T81" s="397"/>
      <c r="U81" s="397"/>
      <c r="V81" s="397"/>
      <c r="W81" s="397"/>
      <c r="X81" s="397"/>
      <c r="Y81" s="397"/>
      <c r="Z81" s="397"/>
      <c r="AA81" s="397"/>
      <c r="AB81" s="397"/>
      <c r="AC81" s="397"/>
      <c r="AD81" s="397"/>
      <c r="AE81" s="397"/>
      <c r="AF81" s="397"/>
      <c r="AG81" s="397"/>
      <c r="AH81" s="397"/>
      <c r="AI81" s="397"/>
      <c r="AJ81" s="397"/>
      <c r="AK81" s="397"/>
      <c r="AL81" s="397"/>
      <c r="AM81" s="397"/>
      <c r="AN81" s="397"/>
      <c r="AO81" s="397"/>
      <c r="AP81" s="397"/>
      <c r="AQ81" s="397"/>
      <c r="AR81" s="397"/>
      <c r="AS81" s="397"/>
      <c r="AT81" s="397"/>
      <c r="AU81" s="397"/>
      <c r="AV81" s="397"/>
      <c r="AW81" s="397"/>
      <c r="AX81" s="397"/>
      <c r="AY81" s="397"/>
      <c r="AZ81" s="397"/>
      <c r="BA81" s="397"/>
      <c r="BB81" s="397"/>
      <c r="BC81" s="397"/>
      <c r="BD81" s="397"/>
      <c r="BE81" s="397"/>
      <c r="BF81" s="397"/>
      <c r="BG81" s="397"/>
      <c r="BH81" s="397"/>
      <c r="BI81" s="397"/>
      <c r="BJ81" s="397"/>
      <c r="BK81" s="397"/>
      <c r="BL81" s="397"/>
      <c r="BM81" s="397"/>
      <c r="BN81" s="397"/>
      <c r="BO81" s="397"/>
      <c r="BP81" s="397"/>
      <c r="BQ81" s="397"/>
    </row>
    <row r="82" spans="1:69">
      <c r="A82" s="407">
        <f t="shared" si="9"/>
        <v>2005</v>
      </c>
      <c r="B82" s="474">
        <f t="shared" si="9"/>
        <v>105.6594969679462</v>
      </c>
      <c r="C82" s="474">
        <v>10</v>
      </c>
      <c r="D82" s="681" t="s">
        <v>319</v>
      </c>
      <c r="E82" s="682"/>
      <c r="F82" s="482">
        <f>SUM(J83:J92)/10</f>
        <v>8.3108195571376839</v>
      </c>
      <c r="G82" s="467"/>
      <c r="H82" s="475"/>
      <c r="I82" s="476">
        <f t="shared" si="10"/>
        <v>117</v>
      </c>
      <c r="J82" s="477">
        <f t="shared" si="11"/>
        <v>10.733065514682659</v>
      </c>
      <c r="K82" s="478">
        <f t="shared" si="12"/>
        <v>0.12860700902002151</v>
      </c>
      <c r="L82" s="397"/>
      <c r="M82" s="397"/>
      <c r="N82" s="397"/>
      <c r="O82" s="397"/>
      <c r="P82" s="397"/>
      <c r="Q82" s="397"/>
      <c r="R82" s="397"/>
      <c r="S82" s="397"/>
      <c r="T82" s="397"/>
      <c r="U82" s="397"/>
      <c r="V82" s="397"/>
      <c r="W82" s="397"/>
      <c r="X82" s="397"/>
      <c r="Y82" s="397"/>
      <c r="Z82" s="397"/>
      <c r="AA82" s="397"/>
      <c r="AB82" s="397"/>
      <c r="AC82" s="397"/>
      <c r="AD82" s="397"/>
      <c r="AE82" s="397"/>
      <c r="AF82" s="397"/>
      <c r="AG82" s="397"/>
      <c r="AH82" s="397"/>
      <c r="AI82" s="397"/>
      <c r="AJ82" s="397"/>
      <c r="AK82" s="397"/>
      <c r="AL82" s="397"/>
      <c r="AM82" s="397"/>
      <c r="AN82" s="397"/>
      <c r="AO82" s="397"/>
      <c r="AP82" s="397"/>
      <c r="AQ82" s="397"/>
      <c r="AR82" s="397"/>
      <c r="AS82" s="397"/>
      <c r="AT82" s="397"/>
      <c r="AU82" s="397"/>
      <c r="AV82" s="397"/>
      <c r="AW82" s="397"/>
      <c r="AX82" s="397"/>
      <c r="AY82" s="397"/>
      <c r="AZ82" s="397"/>
      <c r="BA82" s="397"/>
      <c r="BB82" s="397"/>
      <c r="BC82" s="397"/>
      <c r="BD82" s="397"/>
      <c r="BE82" s="397"/>
      <c r="BF82" s="397"/>
      <c r="BG82" s="397"/>
      <c r="BH82" s="397"/>
      <c r="BI82" s="397"/>
      <c r="BJ82" s="397"/>
      <c r="BK82" s="397"/>
      <c r="BL82" s="397"/>
      <c r="BM82" s="397"/>
      <c r="BN82" s="397"/>
      <c r="BO82" s="397"/>
      <c r="BP82" s="397"/>
      <c r="BQ82" s="397"/>
    </row>
    <row r="83" spans="1:69">
      <c r="A83" s="407">
        <f t="shared" si="9"/>
        <v>2006</v>
      </c>
      <c r="B83" s="474">
        <f t="shared" si="9"/>
        <v>114.95515708032404</v>
      </c>
      <c r="C83" s="474">
        <v>11</v>
      </c>
      <c r="D83" s="475"/>
      <c r="E83" s="475"/>
      <c r="F83" s="475"/>
      <c r="G83" s="467"/>
      <c r="H83" s="475"/>
      <c r="I83" s="476">
        <f t="shared" si="10"/>
        <v>121</v>
      </c>
      <c r="J83" s="477">
        <f t="shared" si="11"/>
        <v>5.2584356136820984</v>
      </c>
      <c r="K83" s="478">
        <f t="shared" si="12"/>
        <v>3.6540125923556557E-2</v>
      </c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397"/>
      <c r="AF83" s="397"/>
      <c r="AG83" s="397"/>
      <c r="AH83" s="397"/>
      <c r="AI83" s="397"/>
      <c r="AJ83" s="397"/>
      <c r="AK83" s="397"/>
      <c r="AL83" s="397"/>
      <c r="AM83" s="397"/>
      <c r="AN83" s="397"/>
      <c r="AO83" s="397"/>
      <c r="AP83" s="397"/>
      <c r="AQ83" s="397"/>
      <c r="AR83" s="397"/>
      <c r="AS83" s="397"/>
      <c r="AT83" s="397"/>
      <c r="AU83" s="397"/>
      <c r="AV83" s="397"/>
      <c r="AW83" s="397"/>
      <c r="AX83" s="397"/>
      <c r="AY83" s="397"/>
      <c r="AZ83" s="397"/>
      <c r="BA83" s="397"/>
      <c r="BB83" s="397"/>
      <c r="BC83" s="397"/>
      <c r="BD83" s="397"/>
      <c r="BE83" s="397"/>
      <c r="BF83" s="397"/>
      <c r="BG83" s="397"/>
      <c r="BH83" s="397"/>
      <c r="BI83" s="397"/>
      <c r="BJ83" s="397"/>
      <c r="BK83" s="397"/>
      <c r="BL83" s="397"/>
      <c r="BM83" s="397"/>
      <c r="BN83" s="397"/>
      <c r="BO83" s="397"/>
      <c r="BP83" s="397"/>
      <c r="BQ83" s="397"/>
    </row>
    <row r="84" spans="1:69">
      <c r="A84" s="407">
        <f t="shared" si="9"/>
        <v>2007</v>
      </c>
      <c r="B84" s="474">
        <f t="shared" si="9"/>
        <v>116.27906976744185</v>
      </c>
      <c r="C84" s="474">
        <v>12</v>
      </c>
      <c r="D84" s="475"/>
      <c r="E84" s="475"/>
      <c r="F84" s="475"/>
      <c r="G84" s="467"/>
      <c r="H84" s="475"/>
      <c r="I84" s="476">
        <f t="shared" si="10"/>
        <v>126</v>
      </c>
      <c r="J84" s="477">
        <f t="shared" si="11"/>
        <v>8.3600000000000065</v>
      </c>
      <c r="K84" s="478">
        <f t="shared" si="12"/>
        <v>9.4496484586262974E-2</v>
      </c>
      <c r="L84" s="397"/>
      <c r="M84" s="397"/>
      <c r="N84" s="397"/>
      <c r="O84" s="397"/>
      <c r="P84" s="397"/>
      <c r="Q84" s="397"/>
      <c r="R84" s="397"/>
      <c r="S84" s="397"/>
      <c r="T84" s="397"/>
      <c r="U84" s="397"/>
      <c r="V84" s="397"/>
      <c r="W84" s="397"/>
      <c r="X84" s="397"/>
      <c r="Y84" s="397"/>
      <c r="Z84" s="397"/>
      <c r="AA84" s="397"/>
      <c r="AB84" s="397"/>
      <c r="AC84" s="397"/>
      <c r="AD84" s="397"/>
      <c r="AE84" s="397"/>
      <c r="AF84" s="397"/>
      <c r="AG84" s="397"/>
      <c r="AH84" s="397"/>
      <c r="AI84" s="397"/>
      <c r="AJ84" s="397"/>
      <c r="AK84" s="397"/>
      <c r="AL84" s="397"/>
      <c r="AM84" s="397"/>
      <c r="AN84" s="397"/>
      <c r="AO84" s="397"/>
      <c r="AP84" s="397"/>
      <c r="AQ84" s="397"/>
      <c r="AR84" s="397"/>
      <c r="AS84" s="397"/>
      <c r="AT84" s="397"/>
      <c r="AU84" s="397"/>
      <c r="AV84" s="397"/>
      <c r="AW84" s="397"/>
      <c r="AX84" s="397"/>
      <c r="AY84" s="397"/>
      <c r="AZ84" s="397"/>
      <c r="BA84" s="397"/>
      <c r="BB84" s="397"/>
      <c r="BC84" s="397"/>
      <c r="BD84" s="397"/>
      <c r="BE84" s="397"/>
      <c r="BF84" s="397"/>
      <c r="BG84" s="397"/>
      <c r="BH84" s="397"/>
      <c r="BI84" s="397"/>
      <c r="BJ84" s="397"/>
      <c r="BK84" s="397"/>
      <c r="BL84" s="397"/>
      <c r="BM84" s="397"/>
      <c r="BN84" s="397"/>
      <c r="BO84" s="397"/>
      <c r="BP84" s="397"/>
      <c r="BQ84" s="397"/>
    </row>
    <row r="85" spans="1:69">
      <c r="A85" s="407">
        <f t="shared" si="9"/>
        <v>2008</v>
      </c>
      <c r="B85" s="474">
        <f t="shared" si="9"/>
        <v>125.13352128460609</v>
      </c>
      <c r="C85" s="474">
        <v>13</v>
      </c>
      <c r="D85" s="475"/>
      <c r="E85" s="475"/>
      <c r="F85" s="475"/>
      <c r="G85" s="467"/>
      <c r="H85" s="475"/>
      <c r="I85" s="476">
        <f t="shared" si="10"/>
        <v>131</v>
      </c>
      <c r="J85" s="477">
        <f t="shared" si="11"/>
        <v>4.6881752029107195</v>
      </c>
      <c r="K85" s="478">
        <f t="shared" si="12"/>
        <v>3.4415572518169783E-2</v>
      </c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/>
      <c r="X85" s="397"/>
      <c r="Y85" s="397"/>
      <c r="Z85" s="397"/>
      <c r="AA85" s="397"/>
      <c r="AB85" s="397"/>
      <c r="AC85" s="397"/>
      <c r="AD85" s="397"/>
      <c r="AE85" s="397"/>
      <c r="AF85" s="397"/>
      <c r="AG85" s="397"/>
      <c r="AH85" s="397"/>
      <c r="AI85" s="397"/>
      <c r="AJ85" s="397"/>
      <c r="AK85" s="397"/>
      <c r="AL85" s="397"/>
      <c r="AM85" s="397"/>
      <c r="AN85" s="397"/>
      <c r="AO85" s="397"/>
      <c r="AP85" s="397"/>
      <c r="AQ85" s="397"/>
      <c r="AR85" s="397"/>
      <c r="AS85" s="397"/>
      <c r="AT85" s="397"/>
      <c r="AU85" s="397"/>
      <c r="AV85" s="397"/>
      <c r="AW85" s="397"/>
      <c r="AX85" s="397"/>
      <c r="AY85" s="397"/>
      <c r="AZ85" s="397"/>
      <c r="BA85" s="397"/>
      <c r="BB85" s="397"/>
      <c r="BC85" s="397"/>
      <c r="BD85" s="397"/>
      <c r="BE85" s="397"/>
      <c r="BF85" s="397"/>
      <c r="BG85" s="397"/>
      <c r="BH85" s="397"/>
      <c r="BI85" s="397"/>
      <c r="BJ85" s="397"/>
      <c r="BK85" s="397"/>
      <c r="BL85" s="397"/>
      <c r="BM85" s="397"/>
      <c r="BN85" s="397"/>
      <c r="BO85" s="397"/>
      <c r="BP85" s="397"/>
      <c r="BQ85" s="397"/>
    </row>
    <row r="86" spans="1:69">
      <c r="A86" s="407">
        <f t="shared" si="9"/>
        <v>2009</v>
      </c>
      <c r="B86" s="474">
        <f t="shared" si="9"/>
        <v>149.52629672696773</v>
      </c>
      <c r="C86" s="474">
        <v>14</v>
      </c>
      <c r="D86" s="475"/>
      <c r="E86" s="475"/>
      <c r="F86" s="475"/>
      <c r="G86" s="467"/>
      <c r="H86" s="475"/>
      <c r="I86" s="476">
        <f t="shared" si="10"/>
        <v>136</v>
      </c>
      <c r="J86" s="477">
        <f t="shared" si="11"/>
        <v>9.0460989291177984</v>
      </c>
      <c r="K86" s="478">
        <f t="shared" si="12"/>
        <v>0.1829607031459779</v>
      </c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7"/>
      <c r="Y86" s="397"/>
      <c r="Z86" s="397"/>
      <c r="AA86" s="397"/>
      <c r="AB86" s="397"/>
      <c r="AC86" s="397"/>
      <c r="AD86" s="397"/>
      <c r="AE86" s="397"/>
      <c r="AF86" s="397"/>
      <c r="AG86" s="397"/>
      <c r="AH86" s="397"/>
      <c r="AI86" s="397"/>
      <c r="AJ86" s="397"/>
      <c r="AK86" s="397"/>
      <c r="AL86" s="397"/>
      <c r="AM86" s="397"/>
      <c r="AN86" s="397"/>
      <c r="AO86" s="397"/>
      <c r="AP86" s="397"/>
      <c r="AQ86" s="397"/>
      <c r="AR86" s="397"/>
      <c r="AS86" s="397"/>
      <c r="AT86" s="397"/>
      <c r="AU86" s="397"/>
      <c r="AV86" s="397"/>
      <c r="AW86" s="397"/>
      <c r="AX86" s="397"/>
      <c r="AY86" s="397"/>
      <c r="AZ86" s="397"/>
      <c r="BA86" s="397"/>
      <c r="BB86" s="397"/>
      <c r="BC86" s="397"/>
      <c r="BD86" s="397"/>
      <c r="BE86" s="397"/>
      <c r="BF86" s="397"/>
      <c r="BG86" s="397"/>
      <c r="BH86" s="397"/>
      <c r="BI86" s="397"/>
      <c r="BJ86" s="397"/>
      <c r="BK86" s="397"/>
      <c r="BL86" s="397"/>
      <c r="BM86" s="397"/>
      <c r="BN86" s="397"/>
      <c r="BO86" s="397"/>
      <c r="BP86" s="397"/>
      <c r="BQ86" s="397"/>
    </row>
    <row r="87" spans="1:69">
      <c r="A87" s="407">
        <f t="shared" si="9"/>
        <v>2010</v>
      </c>
      <c r="B87" s="474">
        <f t="shared" si="9"/>
        <v>150.00361977846958</v>
      </c>
      <c r="C87" s="474">
        <v>15</v>
      </c>
      <c r="D87" s="475"/>
      <c r="E87" s="475"/>
      <c r="F87" s="475"/>
      <c r="G87" s="467"/>
      <c r="H87" s="475"/>
      <c r="I87" s="476">
        <f t="shared" si="10"/>
        <v>140</v>
      </c>
      <c r="J87" s="477">
        <f t="shared" si="11"/>
        <v>6.6689189189189353</v>
      </c>
      <c r="K87" s="478">
        <f t="shared" si="12"/>
        <v>0.10007240867218786</v>
      </c>
      <c r="L87" s="397"/>
      <c r="M87" s="397"/>
      <c r="N87" s="397"/>
      <c r="O87" s="397"/>
      <c r="P87" s="397"/>
      <c r="Q87" s="397"/>
      <c r="R87" s="397"/>
      <c r="S87" s="397"/>
      <c r="T87" s="397"/>
      <c r="U87" s="397"/>
      <c r="V87" s="397"/>
      <c r="W87" s="397"/>
      <c r="X87" s="397"/>
      <c r="Y87" s="397"/>
      <c r="Z87" s="397"/>
      <c r="AA87" s="397"/>
      <c r="AB87" s="397"/>
      <c r="AC87" s="397"/>
      <c r="AD87" s="397"/>
      <c r="AE87" s="397"/>
      <c r="AF87" s="397"/>
      <c r="AG87" s="397"/>
      <c r="AH87" s="397"/>
      <c r="AI87" s="397"/>
      <c r="AJ87" s="397"/>
      <c r="AK87" s="397"/>
      <c r="AL87" s="397"/>
      <c r="AM87" s="397"/>
      <c r="AN87" s="397"/>
      <c r="AO87" s="397"/>
      <c r="AP87" s="397"/>
      <c r="AQ87" s="397"/>
      <c r="AR87" s="397"/>
      <c r="AS87" s="397"/>
      <c r="AT87" s="397"/>
      <c r="AU87" s="397"/>
      <c r="AV87" s="397"/>
      <c r="AW87" s="397"/>
      <c r="AX87" s="397"/>
      <c r="AY87" s="397"/>
      <c r="AZ87" s="397"/>
      <c r="BA87" s="397"/>
      <c r="BB87" s="397"/>
      <c r="BC87" s="397"/>
      <c r="BD87" s="397"/>
      <c r="BE87" s="397"/>
      <c r="BF87" s="397"/>
      <c r="BG87" s="397"/>
      <c r="BH87" s="397"/>
      <c r="BI87" s="397"/>
      <c r="BJ87" s="397"/>
      <c r="BK87" s="397"/>
      <c r="BL87" s="397"/>
      <c r="BM87" s="397"/>
      <c r="BN87" s="397"/>
      <c r="BO87" s="397"/>
      <c r="BP87" s="397"/>
      <c r="BQ87" s="397"/>
    </row>
    <row r="88" spans="1:69">
      <c r="A88" s="407">
        <f t="shared" si="9"/>
        <v>2011</v>
      </c>
      <c r="B88" s="474">
        <f t="shared" si="9"/>
        <v>113.28018595529082</v>
      </c>
      <c r="C88" s="474">
        <v>16</v>
      </c>
      <c r="D88" s="467"/>
      <c r="E88" s="467"/>
      <c r="F88" s="475"/>
      <c r="G88" s="467"/>
      <c r="H88" s="475"/>
      <c r="I88" s="476">
        <f t="shared" si="10"/>
        <v>145</v>
      </c>
      <c r="J88" s="477">
        <f t="shared" si="11"/>
        <v>28.001202308432198</v>
      </c>
      <c r="K88" s="478">
        <f t="shared" si="12"/>
        <v>1.0061466030309298</v>
      </c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/>
      <c r="X88" s="397"/>
      <c r="Y88" s="397"/>
      <c r="Z88" s="397"/>
      <c r="AA88" s="397"/>
      <c r="AB88" s="397"/>
      <c r="AC88" s="397"/>
      <c r="AD88" s="397"/>
      <c r="AE88" s="397"/>
      <c r="AF88" s="397"/>
      <c r="AG88" s="397"/>
      <c r="AH88" s="397"/>
      <c r="AI88" s="397"/>
      <c r="AJ88" s="397"/>
      <c r="AK88" s="397"/>
      <c r="AL88" s="397"/>
      <c r="AM88" s="397"/>
      <c r="AN88" s="397"/>
      <c r="AO88" s="397"/>
      <c r="AP88" s="397"/>
      <c r="AQ88" s="397"/>
      <c r="AR88" s="397"/>
      <c r="AS88" s="397"/>
      <c r="AT88" s="397"/>
      <c r="AU88" s="397"/>
      <c r="AV88" s="397"/>
      <c r="AW88" s="397"/>
      <c r="AX88" s="397"/>
      <c r="AY88" s="397"/>
      <c r="AZ88" s="397"/>
      <c r="BA88" s="397"/>
      <c r="BB88" s="397"/>
      <c r="BC88" s="397"/>
      <c r="BD88" s="397"/>
      <c r="BE88" s="397"/>
      <c r="BF88" s="397"/>
      <c r="BG88" s="397"/>
      <c r="BH88" s="397"/>
      <c r="BI88" s="397"/>
      <c r="BJ88" s="397"/>
      <c r="BK88" s="397"/>
      <c r="BL88" s="397"/>
      <c r="BM88" s="397"/>
      <c r="BN88" s="397"/>
      <c r="BO88" s="397"/>
      <c r="BP88" s="397"/>
      <c r="BQ88" s="397"/>
    </row>
    <row r="89" spans="1:69">
      <c r="A89" s="407">
        <f t="shared" si="9"/>
        <v>2012</v>
      </c>
      <c r="B89" s="474">
        <f t="shared" si="9"/>
        <v>161.97026187965122</v>
      </c>
      <c r="C89" s="474">
        <v>17</v>
      </c>
      <c r="D89" s="467"/>
      <c r="E89" s="467"/>
      <c r="F89" s="475"/>
      <c r="G89" s="467"/>
      <c r="H89" s="475"/>
      <c r="I89" s="476">
        <f t="shared" si="10"/>
        <v>150</v>
      </c>
      <c r="J89" s="477">
        <f t="shared" si="11"/>
        <v>7.3904071900220085</v>
      </c>
      <c r="K89" s="478">
        <f t="shared" si="12"/>
        <v>0.14328716946743111</v>
      </c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/>
      <c r="X89" s="397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397"/>
      <c r="AK89" s="397"/>
      <c r="AL89" s="397"/>
      <c r="AM89" s="397"/>
      <c r="AN89" s="397"/>
      <c r="AO89" s="397"/>
      <c r="AP89" s="397"/>
      <c r="AQ89" s="397"/>
      <c r="AR89" s="397"/>
      <c r="AS89" s="397"/>
      <c r="AT89" s="397"/>
      <c r="AU89" s="397"/>
      <c r="AV89" s="397"/>
      <c r="AW89" s="397"/>
      <c r="AX89" s="397"/>
      <c r="AY89" s="397"/>
      <c r="AZ89" s="397"/>
      <c r="BA89" s="397"/>
      <c r="BB89" s="397"/>
      <c r="BC89" s="397"/>
      <c r="BD89" s="397"/>
      <c r="BE89" s="397"/>
      <c r="BF89" s="397"/>
      <c r="BG89" s="397"/>
      <c r="BH89" s="397"/>
      <c r="BI89" s="397"/>
      <c r="BJ89" s="397"/>
      <c r="BK89" s="397"/>
      <c r="BL89" s="397"/>
      <c r="BM89" s="397"/>
      <c r="BN89" s="397"/>
      <c r="BO89" s="397"/>
      <c r="BP89" s="397"/>
      <c r="BQ89" s="397"/>
    </row>
    <row r="90" spans="1:69">
      <c r="A90" s="407">
        <f t="shared" si="9"/>
        <v>2013</v>
      </c>
      <c r="B90" s="474">
        <f t="shared" si="9"/>
        <v>171.30097741826762</v>
      </c>
      <c r="C90" s="474">
        <v>18</v>
      </c>
      <c r="D90" s="475"/>
      <c r="E90" s="475"/>
      <c r="F90" s="475"/>
      <c r="G90" s="467"/>
      <c r="H90" s="467"/>
      <c r="I90" s="476">
        <f t="shared" si="10"/>
        <v>154</v>
      </c>
      <c r="J90" s="477">
        <f t="shared" si="11"/>
        <v>10.099754058042308</v>
      </c>
      <c r="K90" s="478">
        <f t="shared" si="12"/>
        <v>0.29932381962740617</v>
      </c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R90" s="475"/>
      <c r="AS90" s="475"/>
      <c r="AT90" s="475"/>
      <c r="AU90" s="475"/>
      <c r="AV90" s="475"/>
      <c r="AW90" s="475"/>
      <c r="AX90" s="475"/>
      <c r="AY90" s="475"/>
      <c r="AZ90" s="475"/>
      <c r="BA90" s="475"/>
      <c r="BB90" s="475"/>
      <c r="BC90" s="475"/>
      <c r="BD90" s="475"/>
      <c r="BE90" s="475"/>
      <c r="BF90" s="475"/>
      <c r="BG90" s="475"/>
      <c r="BH90" s="475"/>
      <c r="BI90" s="475"/>
      <c r="BJ90" s="475"/>
      <c r="BK90" s="475"/>
      <c r="BL90" s="475"/>
      <c r="BM90" s="475"/>
      <c r="BN90" s="475"/>
      <c r="BO90" s="475"/>
      <c r="BP90" s="475"/>
      <c r="BQ90" s="475"/>
    </row>
    <row r="91" spans="1:69">
      <c r="A91" s="407">
        <f t="shared" si="9"/>
        <v>2014</v>
      </c>
      <c r="B91" s="474">
        <f t="shared" si="9"/>
        <v>161.94015255231761</v>
      </c>
      <c r="C91" s="474">
        <v>19</v>
      </c>
      <c r="D91" s="475"/>
      <c r="E91" s="475"/>
      <c r="F91" s="475"/>
      <c r="G91" s="467"/>
      <c r="H91" s="475"/>
      <c r="I91" s="476">
        <f t="shared" si="10"/>
        <v>159</v>
      </c>
      <c r="J91" s="477">
        <f t="shared" si="11"/>
        <v>1.8155797101449225</v>
      </c>
      <c r="K91" s="478">
        <f t="shared" si="12"/>
        <v>8.6444970308997768E-3</v>
      </c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  <c r="AD91" s="397"/>
      <c r="AE91" s="397"/>
      <c r="AF91" s="397"/>
      <c r="AG91" s="397"/>
      <c r="AH91" s="397"/>
      <c r="AI91" s="397"/>
      <c r="AJ91" s="397"/>
      <c r="AK91" s="397"/>
      <c r="AL91" s="397"/>
      <c r="AM91" s="397"/>
      <c r="AN91" s="397"/>
      <c r="AO91" s="397"/>
      <c r="AP91" s="397"/>
      <c r="AQ91" s="397"/>
      <c r="AR91" s="397"/>
      <c r="AS91" s="397"/>
      <c r="AT91" s="397"/>
      <c r="AU91" s="397"/>
      <c r="AV91" s="397"/>
      <c r="AW91" s="397"/>
      <c r="AX91" s="397"/>
      <c r="AY91" s="397"/>
      <c r="AZ91" s="397"/>
      <c r="BA91" s="397"/>
      <c r="BB91" s="397"/>
      <c r="BC91" s="397"/>
      <c r="BD91" s="397"/>
      <c r="BE91" s="397"/>
      <c r="BF91" s="397"/>
      <c r="BG91" s="397"/>
      <c r="BH91" s="397"/>
      <c r="BI91" s="397"/>
      <c r="BJ91" s="397"/>
      <c r="BK91" s="397"/>
      <c r="BL91" s="397"/>
      <c r="BM91" s="397"/>
      <c r="BN91" s="397"/>
      <c r="BO91" s="397"/>
      <c r="BP91" s="397"/>
      <c r="BQ91" s="397"/>
    </row>
    <row r="92" spans="1:69" ht="14.25" thickBot="1">
      <c r="A92" s="420">
        <f t="shared" si="9"/>
        <v>2015</v>
      </c>
      <c r="B92" s="483">
        <f t="shared" si="9"/>
        <v>166.97146363915311</v>
      </c>
      <c r="C92" s="483">
        <v>20</v>
      </c>
      <c r="D92" s="484"/>
      <c r="E92" s="484"/>
      <c r="F92" s="484"/>
      <c r="G92" s="485"/>
      <c r="H92" s="484"/>
      <c r="I92" s="486">
        <f t="shared" si="10"/>
        <v>164</v>
      </c>
      <c r="J92" s="487">
        <f t="shared" si="11"/>
        <v>1.7796236401058514</v>
      </c>
      <c r="K92" s="488">
        <f t="shared" si="12"/>
        <v>8.8295961588090686E-3</v>
      </c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  <c r="AF92" s="489"/>
      <c r="AG92" s="489"/>
      <c r="AH92" s="489"/>
      <c r="AI92" s="489"/>
      <c r="AJ92" s="489"/>
      <c r="AK92" s="489"/>
      <c r="AL92" s="489"/>
      <c r="AM92" s="489"/>
      <c r="AN92" s="489"/>
      <c r="AO92" s="489"/>
      <c r="AP92" s="489"/>
      <c r="AQ92" s="489"/>
      <c r="AR92" s="489"/>
      <c r="AS92" s="489"/>
      <c r="AT92" s="489"/>
      <c r="AU92" s="489"/>
      <c r="AV92" s="489"/>
      <c r="AW92" s="489"/>
      <c r="AX92" s="489"/>
      <c r="AY92" s="489"/>
      <c r="AZ92" s="489"/>
      <c r="BA92" s="489"/>
      <c r="BB92" s="489"/>
      <c r="BC92" s="489"/>
      <c r="BD92" s="489"/>
      <c r="BE92" s="489"/>
      <c r="BF92" s="489"/>
      <c r="BG92" s="489"/>
      <c r="BH92" s="489"/>
      <c r="BI92" s="489"/>
      <c r="BJ92" s="489"/>
      <c r="BK92" s="489"/>
      <c r="BL92" s="489"/>
      <c r="BM92" s="489"/>
      <c r="BN92" s="489"/>
      <c r="BO92" s="489"/>
      <c r="BP92" s="489"/>
      <c r="BQ92" s="489"/>
    </row>
    <row r="93" spans="1:69" ht="14.25" thickTop="1">
      <c r="A93" s="407">
        <f t="shared" ref="A93:A113" si="13">A24</f>
        <v>2016</v>
      </c>
      <c r="B93" s="474">
        <f t="shared" ref="B93:B113" si="14">ROUND(E$75*C93+E$76,$G$1)</f>
        <v>168</v>
      </c>
      <c r="C93" s="474">
        <v>21</v>
      </c>
      <c r="D93" s="475"/>
      <c r="E93" s="475"/>
      <c r="F93" s="475"/>
      <c r="G93" s="475"/>
      <c r="H93" s="475"/>
      <c r="I93" s="476">
        <f t="shared" si="10"/>
        <v>168</v>
      </c>
      <c r="J93" s="477"/>
      <c r="K93" s="478"/>
      <c r="L93" s="475"/>
      <c r="M93" s="475"/>
      <c r="N93" s="475"/>
      <c r="O93" s="475"/>
      <c r="P93" s="475"/>
      <c r="Q93" s="475"/>
      <c r="R93" s="475"/>
      <c r="S93" s="475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75"/>
      <c r="AE93" s="475"/>
      <c r="AF93" s="475"/>
      <c r="AG93" s="475"/>
      <c r="AH93" s="475"/>
      <c r="AI93" s="475"/>
      <c r="AJ93" s="475"/>
      <c r="AK93" s="475"/>
      <c r="AL93" s="475"/>
      <c r="AM93" s="475"/>
      <c r="AN93" s="475"/>
      <c r="AO93" s="475"/>
      <c r="AP93" s="475"/>
      <c r="AQ93" s="475"/>
      <c r="AR93" s="475"/>
      <c r="AS93" s="475"/>
      <c r="AT93" s="475"/>
      <c r="AU93" s="475"/>
      <c r="AV93" s="475"/>
      <c r="AW93" s="475"/>
      <c r="AX93" s="475"/>
      <c r="AY93" s="475"/>
      <c r="AZ93" s="475"/>
      <c r="BA93" s="475"/>
      <c r="BB93" s="475"/>
      <c r="BC93" s="475"/>
      <c r="BD93" s="475"/>
      <c r="BE93" s="475"/>
      <c r="BF93" s="475"/>
      <c r="BG93" s="475"/>
      <c r="BH93" s="475"/>
      <c r="BI93" s="475"/>
      <c r="BJ93" s="475"/>
      <c r="BK93" s="475"/>
      <c r="BL93" s="475"/>
      <c r="BM93" s="475"/>
      <c r="BN93" s="475"/>
      <c r="BO93" s="475"/>
      <c r="BP93" s="475"/>
      <c r="BQ93" s="475"/>
    </row>
    <row r="94" spans="1:69">
      <c r="A94" s="407">
        <f t="shared" si="13"/>
        <v>2017</v>
      </c>
      <c r="B94" s="474">
        <f t="shared" si="14"/>
        <v>173</v>
      </c>
      <c r="C94" s="474">
        <v>22</v>
      </c>
      <c r="D94" s="490"/>
      <c r="E94" s="490"/>
      <c r="F94" s="475"/>
      <c r="G94" s="475"/>
      <c r="H94" s="475"/>
      <c r="I94" s="476">
        <f t="shared" si="10"/>
        <v>173</v>
      </c>
      <c r="J94" s="477"/>
      <c r="K94" s="478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75"/>
      <c r="AE94" s="475"/>
      <c r="AF94" s="475"/>
      <c r="AG94" s="475"/>
      <c r="AH94" s="475"/>
      <c r="AI94" s="475"/>
      <c r="AJ94" s="475"/>
      <c r="AK94" s="475"/>
      <c r="AL94" s="475"/>
      <c r="AM94" s="475"/>
      <c r="AN94" s="475"/>
      <c r="AO94" s="475"/>
      <c r="AP94" s="475"/>
      <c r="AQ94" s="475"/>
      <c r="AR94" s="475"/>
      <c r="AS94" s="475"/>
      <c r="AT94" s="475"/>
      <c r="AU94" s="475"/>
      <c r="AV94" s="475"/>
      <c r="AW94" s="475"/>
      <c r="AX94" s="475"/>
      <c r="AY94" s="475"/>
      <c r="AZ94" s="475"/>
      <c r="BA94" s="475"/>
      <c r="BB94" s="475"/>
      <c r="BC94" s="475"/>
      <c r="BD94" s="475"/>
      <c r="BE94" s="475"/>
      <c r="BF94" s="475"/>
      <c r="BG94" s="475"/>
      <c r="BH94" s="475"/>
      <c r="BI94" s="475"/>
      <c r="BJ94" s="475"/>
      <c r="BK94" s="475"/>
      <c r="BL94" s="475"/>
      <c r="BM94" s="475"/>
      <c r="BN94" s="475"/>
      <c r="BO94" s="475"/>
      <c r="BP94" s="475"/>
      <c r="BQ94" s="475"/>
    </row>
    <row r="95" spans="1:69">
      <c r="A95" s="407">
        <f t="shared" si="13"/>
        <v>2018</v>
      </c>
      <c r="B95" s="474">
        <f t="shared" si="14"/>
        <v>178</v>
      </c>
      <c r="C95" s="474">
        <v>23</v>
      </c>
      <c r="D95" s="490"/>
      <c r="E95" s="490"/>
      <c r="F95" s="475"/>
      <c r="G95" s="475"/>
      <c r="H95" s="475"/>
      <c r="I95" s="476">
        <f t="shared" si="10"/>
        <v>178</v>
      </c>
      <c r="J95" s="477"/>
      <c r="K95" s="478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7"/>
      <c r="Y95" s="397"/>
      <c r="Z95" s="397"/>
      <c r="AA95" s="397"/>
      <c r="AB95" s="397"/>
      <c r="AC95" s="397"/>
      <c r="AD95" s="397"/>
      <c r="AE95" s="397"/>
      <c r="AF95" s="397"/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  <c r="AV95" s="397"/>
      <c r="AW95" s="397"/>
      <c r="AX95" s="397"/>
      <c r="AY95" s="397"/>
      <c r="AZ95" s="397"/>
      <c r="BA95" s="397"/>
      <c r="BB95" s="397"/>
      <c r="BC95" s="397"/>
      <c r="BD95" s="397"/>
      <c r="BE95" s="397"/>
      <c r="BF95" s="397"/>
      <c r="BG95" s="397"/>
      <c r="BH95" s="397"/>
      <c r="BI95" s="397"/>
      <c r="BJ95" s="397"/>
      <c r="BK95" s="397"/>
      <c r="BL95" s="397"/>
      <c r="BM95" s="397"/>
      <c r="BN95" s="397"/>
      <c r="BO95" s="397"/>
      <c r="BP95" s="397"/>
      <c r="BQ95" s="397"/>
    </row>
    <row r="96" spans="1:69">
      <c r="A96" s="407">
        <f t="shared" si="13"/>
        <v>2019</v>
      </c>
      <c r="B96" s="474">
        <f t="shared" si="14"/>
        <v>182</v>
      </c>
      <c r="C96" s="474">
        <v>24</v>
      </c>
      <c r="D96" s="490"/>
      <c r="E96" s="490"/>
      <c r="F96" s="475"/>
      <c r="G96" s="475"/>
      <c r="H96" s="475"/>
      <c r="I96" s="476">
        <f t="shared" si="10"/>
        <v>182</v>
      </c>
      <c r="J96" s="477"/>
      <c r="K96" s="478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7"/>
      <c r="AV96" s="397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7"/>
      <c r="BK96" s="397"/>
      <c r="BL96" s="397"/>
      <c r="BM96" s="397"/>
      <c r="BN96" s="397"/>
      <c r="BO96" s="397"/>
      <c r="BP96" s="397"/>
      <c r="BQ96" s="397"/>
    </row>
    <row r="97" spans="1:69">
      <c r="A97" s="407">
        <f t="shared" si="13"/>
        <v>2020</v>
      </c>
      <c r="B97" s="474">
        <f t="shared" si="14"/>
        <v>187</v>
      </c>
      <c r="C97" s="474">
        <v>25</v>
      </c>
      <c r="D97" s="490"/>
      <c r="E97" s="490"/>
      <c r="F97" s="475"/>
      <c r="G97" s="475"/>
      <c r="H97" s="475"/>
      <c r="I97" s="476">
        <f t="shared" si="10"/>
        <v>187</v>
      </c>
      <c r="J97" s="477"/>
      <c r="K97" s="478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7"/>
      <c r="Y97" s="397"/>
      <c r="Z97" s="397"/>
      <c r="AA97" s="397"/>
      <c r="AB97" s="397"/>
      <c r="AC97" s="397"/>
      <c r="AD97" s="397"/>
      <c r="AE97" s="397"/>
      <c r="AF97" s="397"/>
      <c r="AG97" s="397"/>
      <c r="AH97" s="397"/>
      <c r="AI97" s="397"/>
      <c r="AJ97" s="397"/>
      <c r="AK97" s="397"/>
      <c r="AL97" s="397"/>
      <c r="AM97" s="397"/>
      <c r="AN97" s="397"/>
      <c r="AO97" s="397"/>
      <c r="AP97" s="397"/>
      <c r="AQ97" s="397"/>
      <c r="AR97" s="397"/>
      <c r="AS97" s="397"/>
      <c r="AT97" s="397"/>
      <c r="AU97" s="397"/>
      <c r="AV97" s="397"/>
      <c r="AW97" s="397"/>
      <c r="AX97" s="397"/>
      <c r="AY97" s="397"/>
      <c r="AZ97" s="397"/>
      <c r="BA97" s="397"/>
      <c r="BB97" s="397"/>
      <c r="BC97" s="397"/>
      <c r="BD97" s="397"/>
      <c r="BE97" s="397"/>
      <c r="BF97" s="397"/>
      <c r="BG97" s="397"/>
      <c r="BH97" s="397"/>
      <c r="BI97" s="397"/>
      <c r="BJ97" s="397"/>
      <c r="BK97" s="397"/>
      <c r="BL97" s="397"/>
      <c r="BM97" s="397"/>
      <c r="BN97" s="397"/>
      <c r="BO97" s="397"/>
      <c r="BP97" s="397"/>
      <c r="BQ97" s="397"/>
    </row>
    <row r="98" spans="1:69">
      <c r="A98" s="407">
        <f t="shared" si="13"/>
        <v>2021</v>
      </c>
      <c r="B98" s="474">
        <f t="shared" si="14"/>
        <v>192</v>
      </c>
      <c r="C98" s="474">
        <v>26</v>
      </c>
      <c r="D98" s="490"/>
      <c r="E98" s="490"/>
      <c r="F98" s="475"/>
      <c r="G98" s="475"/>
      <c r="H98" s="475"/>
      <c r="I98" s="476">
        <f t="shared" si="10"/>
        <v>192</v>
      </c>
      <c r="J98" s="477"/>
      <c r="K98" s="478"/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/>
      <c r="X98" s="397"/>
      <c r="Y98" s="397"/>
      <c r="Z98" s="397"/>
      <c r="AA98" s="397"/>
      <c r="AB98" s="397"/>
      <c r="AC98" s="397"/>
      <c r="AD98" s="397"/>
      <c r="AE98" s="397"/>
      <c r="AF98" s="397"/>
      <c r="AG98" s="397"/>
      <c r="AH98" s="397"/>
      <c r="AI98" s="397"/>
      <c r="AJ98" s="397"/>
      <c r="AK98" s="397"/>
      <c r="AL98" s="397"/>
      <c r="AM98" s="397"/>
      <c r="AN98" s="397"/>
      <c r="AO98" s="397"/>
      <c r="AP98" s="397"/>
      <c r="AQ98" s="397"/>
      <c r="AR98" s="397"/>
      <c r="AS98" s="397"/>
      <c r="AT98" s="397"/>
      <c r="AU98" s="397"/>
      <c r="AV98" s="397"/>
      <c r="AW98" s="397"/>
      <c r="AX98" s="397"/>
      <c r="AY98" s="397"/>
      <c r="AZ98" s="397"/>
      <c r="BA98" s="397"/>
      <c r="BB98" s="397"/>
      <c r="BC98" s="397"/>
      <c r="BD98" s="397"/>
      <c r="BE98" s="397"/>
      <c r="BF98" s="397"/>
      <c r="BG98" s="397"/>
      <c r="BH98" s="397"/>
      <c r="BI98" s="397"/>
      <c r="BJ98" s="397"/>
      <c r="BK98" s="397"/>
      <c r="BL98" s="397"/>
      <c r="BM98" s="397"/>
      <c r="BN98" s="397"/>
      <c r="BO98" s="397"/>
      <c r="BP98" s="397"/>
      <c r="BQ98" s="397"/>
    </row>
    <row r="99" spans="1:69">
      <c r="A99" s="407">
        <f t="shared" si="13"/>
        <v>2022</v>
      </c>
      <c r="B99" s="474">
        <f t="shared" si="14"/>
        <v>197</v>
      </c>
      <c r="C99" s="474">
        <v>27</v>
      </c>
      <c r="D99" s="490"/>
      <c r="E99" s="490"/>
      <c r="F99" s="475"/>
      <c r="G99" s="475"/>
      <c r="H99" s="475"/>
      <c r="I99" s="476">
        <f t="shared" si="10"/>
        <v>197</v>
      </c>
      <c r="J99" s="477"/>
      <c r="K99" s="478"/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/>
      <c r="X99" s="397"/>
      <c r="Y99" s="397"/>
      <c r="Z99" s="397"/>
      <c r="AA99" s="397"/>
      <c r="AB99" s="397"/>
      <c r="AC99" s="397"/>
      <c r="AD99" s="397"/>
      <c r="AE99" s="397"/>
      <c r="AF99" s="397"/>
      <c r="AG99" s="397"/>
      <c r="AH99" s="397"/>
      <c r="AI99" s="397"/>
      <c r="AJ99" s="397"/>
      <c r="AK99" s="397"/>
      <c r="AL99" s="397"/>
      <c r="AM99" s="397"/>
      <c r="AN99" s="397"/>
      <c r="AO99" s="397"/>
      <c r="AP99" s="397"/>
      <c r="AQ99" s="397"/>
      <c r="AR99" s="397"/>
      <c r="AS99" s="397"/>
      <c r="AT99" s="397"/>
      <c r="AU99" s="397"/>
      <c r="AV99" s="397"/>
      <c r="AW99" s="397"/>
      <c r="AX99" s="397"/>
      <c r="AY99" s="397"/>
      <c r="AZ99" s="397"/>
      <c r="BA99" s="397"/>
      <c r="BB99" s="397"/>
      <c r="BC99" s="397"/>
      <c r="BD99" s="397"/>
      <c r="BE99" s="397"/>
      <c r="BF99" s="397"/>
      <c r="BG99" s="397"/>
      <c r="BH99" s="397"/>
      <c r="BI99" s="397"/>
      <c r="BJ99" s="397"/>
      <c r="BK99" s="397"/>
      <c r="BL99" s="397"/>
      <c r="BM99" s="397"/>
      <c r="BN99" s="397"/>
      <c r="BO99" s="397"/>
      <c r="BP99" s="397"/>
      <c r="BQ99" s="397"/>
    </row>
    <row r="100" spans="1:69">
      <c r="A100" s="407">
        <f t="shared" si="13"/>
        <v>2023</v>
      </c>
      <c r="B100" s="474">
        <f t="shared" si="14"/>
        <v>201</v>
      </c>
      <c r="C100" s="474">
        <v>28</v>
      </c>
      <c r="D100" s="490"/>
      <c r="E100" s="490"/>
      <c r="F100" s="475"/>
      <c r="G100" s="475"/>
      <c r="H100" s="475"/>
      <c r="I100" s="476">
        <f t="shared" si="10"/>
        <v>201</v>
      </c>
      <c r="J100" s="477"/>
      <c r="K100" s="478"/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/>
      <c r="X100" s="397"/>
      <c r="Y100" s="397"/>
      <c r="Z100" s="397"/>
      <c r="AA100" s="397"/>
      <c r="AB100" s="397"/>
      <c r="AC100" s="397"/>
      <c r="AD100" s="397"/>
      <c r="AE100" s="397"/>
      <c r="AF100" s="397"/>
      <c r="AG100" s="397"/>
      <c r="AH100" s="397"/>
      <c r="AI100" s="397"/>
      <c r="AJ100" s="397"/>
      <c r="AK100" s="397"/>
      <c r="AL100" s="397"/>
      <c r="AM100" s="397"/>
      <c r="AN100" s="397"/>
      <c r="AO100" s="397"/>
      <c r="AP100" s="397"/>
      <c r="AQ100" s="397"/>
      <c r="AR100" s="397"/>
      <c r="AS100" s="397"/>
      <c r="AT100" s="397"/>
      <c r="AU100" s="397"/>
      <c r="AV100" s="397"/>
      <c r="AW100" s="397"/>
      <c r="AX100" s="397"/>
      <c r="AY100" s="397"/>
      <c r="AZ100" s="397"/>
      <c r="BA100" s="397"/>
      <c r="BB100" s="397"/>
      <c r="BC100" s="397"/>
      <c r="BD100" s="397"/>
      <c r="BE100" s="397"/>
      <c r="BF100" s="397"/>
      <c r="BG100" s="397"/>
      <c r="BH100" s="397"/>
      <c r="BI100" s="397"/>
      <c r="BJ100" s="397"/>
      <c r="BK100" s="397"/>
      <c r="BL100" s="397"/>
      <c r="BM100" s="397"/>
      <c r="BN100" s="397"/>
      <c r="BO100" s="397"/>
      <c r="BP100" s="397"/>
      <c r="BQ100" s="397"/>
    </row>
    <row r="101" spans="1:69">
      <c r="A101" s="407">
        <f t="shared" si="13"/>
        <v>2024</v>
      </c>
      <c r="B101" s="474">
        <f t="shared" si="14"/>
        <v>206</v>
      </c>
      <c r="C101" s="474">
        <v>29</v>
      </c>
      <c r="D101" s="490"/>
      <c r="E101" s="490"/>
      <c r="F101" s="475"/>
      <c r="G101" s="475"/>
      <c r="H101" s="475"/>
      <c r="I101" s="476">
        <f t="shared" si="10"/>
        <v>206</v>
      </c>
      <c r="J101" s="477"/>
      <c r="K101" s="478"/>
      <c r="L101" s="397"/>
      <c r="M101" s="397"/>
      <c r="N101" s="397"/>
      <c r="O101" s="397"/>
      <c r="P101" s="397"/>
      <c r="Q101" s="397"/>
      <c r="R101" s="397"/>
      <c r="S101" s="397"/>
      <c r="T101" s="397"/>
      <c r="U101" s="397"/>
      <c r="V101" s="397"/>
      <c r="W101" s="397"/>
      <c r="X101" s="397"/>
      <c r="Y101" s="397"/>
      <c r="Z101" s="397"/>
      <c r="AA101" s="397"/>
      <c r="AB101" s="397"/>
      <c r="AC101" s="397"/>
      <c r="AD101" s="397"/>
      <c r="AE101" s="397"/>
      <c r="AF101" s="397"/>
      <c r="AG101" s="397"/>
      <c r="AH101" s="397"/>
      <c r="AI101" s="397"/>
      <c r="AJ101" s="397"/>
      <c r="AK101" s="397"/>
      <c r="AL101" s="397"/>
      <c r="AM101" s="397"/>
      <c r="AN101" s="397"/>
      <c r="AO101" s="397"/>
      <c r="AP101" s="397"/>
      <c r="AQ101" s="397"/>
      <c r="AR101" s="397"/>
      <c r="AS101" s="397"/>
      <c r="AT101" s="397"/>
      <c r="AU101" s="397"/>
      <c r="AV101" s="397"/>
      <c r="AW101" s="397"/>
      <c r="AX101" s="397"/>
      <c r="AY101" s="397"/>
      <c r="AZ101" s="397"/>
      <c r="BA101" s="397"/>
      <c r="BB101" s="397"/>
      <c r="BC101" s="397"/>
      <c r="BD101" s="397"/>
      <c r="BE101" s="397"/>
      <c r="BF101" s="397"/>
      <c r="BG101" s="397"/>
      <c r="BH101" s="397"/>
      <c r="BI101" s="397"/>
      <c r="BJ101" s="397"/>
      <c r="BK101" s="397"/>
      <c r="BL101" s="397"/>
      <c r="BM101" s="397"/>
      <c r="BN101" s="397"/>
      <c r="BO101" s="397"/>
      <c r="BP101" s="397"/>
      <c r="BQ101" s="397"/>
    </row>
    <row r="102" spans="1:69">
      <c r="A102" s="407">
        <f t="shared" si="13"/>
        <v>2025</v>
      </c>
      <c r="B102" s="474">
        <f t="shared" si="14"/>
        <v>211</v>
      </c>
      <c r="C102" s="474">
        <v>30</v>
      </c>
      <c r="D102" s="490"/>
      <c r="E102" s="490"/>
      <c r="F102" s="475"/>
      <c r="G102" s="475"/>
      <c r="H102" s="475"/>
      <c r="I102" s="476">
        <f t="shared" si="10"/>
        <v>211</v>
      </c>
      <c r="J102" s="477"/>
      <c r="K102" s="478"/>
      <c r="L102" s="397"/>
      <c r="M102" s="397"/>
      <c r="N102" s="397"/>
      <c r="O102" s="397"/>
      <c r="P102" s="397"/>
      <c r="Q102" s="397"/>
      <c r="R102" s="397"/>
      <c r="S102" s="397"/>
      <c r="T102" s="397"/>
      <c r="U102" s="397"/>
      <c r="V102" s="397"/>
      <c r="W102" s="397"/>
      <c r="X102" s="397"/>
      <c r="Y102" s="397"/>
      <c r="Z102" s="397"/>
      <c r="AA102" s="397"/>
      <c r="AB102" s="397"/>
      <c r="AC102" s="397"/>
      <c r="AD102" s="397"/>
      <c r="AE102" s="397"/>
      <c r="AF102" s="397"/>
      <c r="AG102" s="397"/>
      <c r="AH102" s="397"/>
      <c r="AI102" s="397"/>
      <c r="AJ102" s="397"/>
      <c r="AK102" s="397"/>
      <c r="AL102" s="397"/>
      <c r="AM102" s="397"/>
      <c r="AN102" s="397"/>
      <c r="AO102" s="397"/>
      <c r="AP102" s="397"/>
      <c r="AQ102" s="397"/>
      <c r="AR102" s="397"/>
      <c r="AS102" s="397"/>
      <c r="AT102" s="397"/>
      <c r="AU102" s="397"/>
      <c r="AV102" s="397"/>
      <c r="AW102" s="397"/>
      <c r="AX102" s="397"/>
      <c r="AY102" s="397"/>
      <c r="AZ102" s="397"/>
      <c r="BA102" s="397"/>
      <c r="BB102" s="397"/>
      <c r="BC102" s="397"/>
      <c r="BD102" s="397"/>
      <c r="BE102" s="397"/>
      <c r="BF102" s="397"/>
      <c r="BG102" s="397"/>
      <c r="BH102" s="397"/>
      <c r="BI102" s="397"/>
      <c r="BJ102" s="397"/>
      <c r="BK102" s="397"/>
      <c r="BL102" s="397"/>
      <c r="BM102" s="397"/>
      <c r="BN102" s="397"/>
      <c r="BO102" s="397"/>
      <c r="BP102" s="397"/>
      <c r="BQ102" s="397"/>
    </row>
    <row r="103" spans="1:69">
      <c r="A103" s="407">
        <f t="shared" si="13"/>
        <v>2026</v>
      </c>
      <c r="B103" s="474">
        <f t="shared" si="14"/>
        <v>215</v>
      </c>
      <c r="C103" s="474">
        <v>31</v>
      </c>
      <c r="D103" s="490"/>
      <c r="E103" s="490"/>
      <c r="F103" s="475"/>
      <c r="G103" s="475"/>
      <c r="H103" s="475"/>
      <c r="I103" s="476">
        <f t="shared" si="10"/>
        <v>215</v>
      </c>
      <c r="J103" s="477"/>
      <c r="K103" s="478"/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/>
      <c r="X103" s="397"/>
      <c r="Y103" s="397"/>
      <c r="Z103" s="397"/>
      <c r="AA103" s="397"/>
      <c r="AB103" s="397"/>
      <c r="AC103" s="397"/>
      <c r="AD103" s="397"/>
      <c r="AE103" s="397"/>
      <c r="AF103" s="397"/>
      <c r="AG103" s="397"/>
      <c r="AH103" s="397"/>
      <c r="AI103" s="397"/>
      <c r="AJ103" s="397"/>
      <c r="AK103" s="397"/>
      <c r="AL103" s="397"/>
      <c r="AM103" s="397"/>
      <c r="AN103" s="397"/>
      <c r="AO103" s="397"/>
      <c r="AP103" s="397"/>
      <c r="AQ103" s="397"/>
      <c r="AR103" s="397"/>
      <c r="AS103" s="397"/>
      <c r="AT103" s="397"/>
      <c r="AU103" s="397"/>
      <c r="AV103" s="397"/>
      <c r="AW103" s="397"/>
      <c r="AX103" s="397"/>
      <c r="AY103" s="397"/>
      <c r="AZ103" s="397"/>
      <c r="BA103" s="397"/>
      <c r="BB103" s="397"/>
      <c r="BC103" s="397"/>
      <c r="BD103" s="397"/>
      <c r="BE103" s="397"/>
      <c r="BF103" s="397"/>
      <c r="BG103" s="397"/>
      <c r="BH103" s="397"/>
      <c r="BI103" s="397"/>
      <c r="BJ103" s="397"/>
      <c r="BK103" s="397"/>
      <c r="BL103" s="397"/>
      <c r="BM103" s="397"/>
      <c r="BN103" s="397"/>
      <c r="BO103" s="397"/>
      <c r="BP103" s="397"/>
      <c r="BQ103" s="397"/>
    </row>
    <row r="104" spans="1:69">
      <c r="A104" s="407">
        <f t="shared" si="13"/>
        <v>2027</v>
      </c>
      <c r="B104" s="474">
        <f t="shared" si="14"/>
        <v>220</v>
      </c>
      <c r="C104" s="474">
        <v>32</v>
      </c>
      <c r="D104" s="490"/>
      <c r="E104" s="490"/>
      <c r="F104" s="475"/>
      <c r="G104" s="475"/>
      <c r="H104" s="475"/>
      <c r="I104" s="476">
        <f t="shared" si="10"/>
        <v>220</v>
      </c>
      <c r="J104" s="477"/>
      <c r="K104" s="478"/>
      <c r="L104" s="397"/>
      <c r="M104" s="397"/>
      <c r="N104" s="397"/>
      <c r="O104" s="397"/>
      <c r="P104" s="397"/>
      <c r="Q104" s="397"/>
      <c r="R104" s="397"/>
      <c r="S104" s="397"/>
      <c r="T104" s="397"/>
      <c r="U104" s="397"/>
      <c r="V104" s="397"/>
      <c r="W104" s="397"/>
      <c r="X104" s="397"/>
      <c r="Y104" s="397"/>
      <c r="Z104" s="397"/>
      <c r="AA104" s="397"/>
      <c r="AB104" s="397"/>
      <c r="AC104" s="397"/>
      <c r="AD104" s="397"/>
      <c r="AE104" s="397"/>
      <c r="AF104" s="397"/>
      <c r="AG104" s="397"/>
      <c r="AH104" s="397"/>
      <c r="AI104" s="397"/>
      <c r="AJ104" s="397"/>
      <c r="AK104" s="397"/>
      <c r="AL104" s="397"/>
      <c r="AM104" s="397"/>
      <c r="AN104" s="397"/>
      <c r="AO104" s="397"/>
      <c r="AP104" s="397"/>
      <c r="AQ104" s="397"/>
      <c r="AR104" s="397"/>
      <c r="AS104" s="397"/>
      <c r="AT104" s="397"/>
      <c r="AU104" s="397"/>
      <c r="AV104" s="397"/>
      <c r="AW104" s="397"/>
      <c r="AX104" s="397"/>
      <c r="AY104" s="397"/>
      <c r="AZ104" s="397"/>
      <c r="BA104" s="397"/>
      <c r="BB104" s="397"/>
      <c r="BC104" s="397"/>
      <c r="BD104" s="397"/>
      <c r="BE104" s="397"/>
      <c r="BF104" s="397"/>
      <c r="BG104" s="397"/>
      <c r="BH104" s="397"/>
      <c r="BI104" s="397"/>
      <c r="BJ104" s="397"/>
      <c r="BK104" s="397"/>
      <c r="BL104" s="397"/>
      <c r="BM104" s="397"/>
      <c r="BN104" s="397"/>
      <c r="BO104" s="397"/>
      <c r="BP104" s="397"/>
      <c r="BQ104" s="397"/>
    </row>
    <row r="105" spans="1:69">
      <c r="A105" s="407">
        <f t="shared" si="13"/>
        <v>2028</v>
      </c>
      <c r="B105" s="474">
        <f t="shared" si="14"/>
        <v>225</v>
      </c>
      <c r="C105" s="474">
        <v>33</v>
      </c>
      <c r="D105" s="490"/>
      <c r="E105" s="490"/>
      <c r="F105" s="475"/>
      <c r="G105" s="475"/>
      <c r="H105" s="475"/>
      <c r="I105" s="476">
        <f t="shared" si="10"/>
        <v>225</v>
      </c>
      <c r="J105" s="477"/>
      <c r="K105" s="478"/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/>
      <c r="X105" s="397"/>
      <c r="Y105" s="397"/>
      <c r="Z105" s="397"/>
      <c r="AA105" s="397"/>
      <c r="AB105" s="397"/>
      <c r="AC105" s="397"/>
      <c r="AD105" s="397"/>
      <c r="AE105" s="397"/>
      <c r="AF105" s="397"/>
      <c r="AG105" s="397"/>
      <c r="AH105" s="397"/>
      <c r="AI105" s="397"/>
      <c r="AJ105" s="397"/>
      <c r="AK105" s="397"/>
      <c r="AL105" s="397"/>
      <c r="AM105" s="397"/>
      <c r="AN105" s="397"/>
      <c r="AO105" s="397"/>
      <c r="AP105" s="397"/>
      <c r="AQ105" s="397"/>
      <c r="AR105" s="397"/>
      <c r="AS105" s="397"/>
      <c r="AT105" s="397"/>
      <c r="AU105" s="397"/>
      <c r="AV105" s="397"/>
      <c r="AW105" s="397"/>
      <c r="AX105" s="397"/>
      <c r="AY105" s="397"/>
      <c r="AZ105" s="397"/>
      <c r="BA105" s="397"/>
      <c r="BB105" s="397"/>
      <c r="BC105" s="397"/>
      <c r="BD105" s="397"/>
      <c r="BE105" s="397"/>
      <c r="BF105" s="397"/>
      <c r="BG105" s="397"/>
      <c r="BH105" s="397"/>
      <c r="BI105" s="397"/>
      <c r="BJ105" s="397"/>
      <c r="BK105" s="397"/>
      <c r="BL105" s="397"/>
      <c r="BM105" s="397"/>
      <c r="BN105" s="397"/>
      <c r="BO105" s="397"/>
      <c r="BP105" s="397"/>
      <c r="BQ105" s="397"/>
    </row>
    <row r="106" spans="1:69">
      <c r="A106" s="407">
        <f t="shared" si="13"/>
        <v>2029</v>
      </c>
      <c r="B106" s="474">
        <f t="shared" si="14"/>
        <v>229</v>
      </c>
      <c r="C106" s="474">
        <v>34</v>
      </c>
      <c r="D106" s="490"/>
      <c r="E106" s="490"/>
      <c r="F106" s="475"/>
      <c r="G106" s="475"/>
      <c r="H106" s="475"/>
      <c r="I106" s="476">
        <f t="shared" si="10"/>
        <v>229</v>
      </c>
      <c r="J106" s="477"/>
      <c r="K106" s="478"/>
      <c r="L106" s="397"/>
      <c r="M106" s="397"/>
      <c r="N106" s="397"/>
      <c r="O106" s="397"/>
      <c r="P106" s="397"/>
      <c r="Q106" s="397"/>
      <c r="R106" s="397"/>
      <c r="S106" s="397"/>
      <c r="T106" s="397"/>
      <c r="U106" s="397"/>
      <c r="V106" s="397"/>
      <c r="W106" s="397"/>
      <c r="X106" s="397"/>
      <c r="Y106" s="397"/>
      <c r="Z106" s="397"/>
      <c r="AA106" s="397"/>
      <c r="AB106" s="397"/>
      <c r="AC106" s="397"/>
      <c r="AD106" s="397"/>
      <c r="AE106" s="397"/>
      <c r="AF106" s="397"/>
      <c r="AG106" s="397"/>
      <c r="AH106" s="397"/>
      <c r="AI106" s="397"/>
      <c r="AJ106" s="397"/>
      <c r="AK106" s="397"/>
      <c r="AL106" s="397"/>
      <c r="AM106" s="397"/>
      <c r="AN106" s="397"/>
      <c r="AO106" s="397"/>
      <c r="AP106" s="397"/>
      <c r="AQ106" s="397"/>
      <c r="AR106" s="397"/>
      <c r="AS106" s="397"/>
      <c r="AT106" s="397"/>
      <c r="AU106" s="397"/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397"/>
      <c r="BF106" s="397"/>
      <c r="BG106" s="397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</row>
    <row r="107" spans="1:69">
      <c r="A107" s="407">
        <f t="shared" si="13"/>
        <v>2030</v>
      </c>
      <c r="B107" s="474">
        <f t="shared" si="14"/>
        <v>234</v>
      </c>
      <c r="C107" s="474">
        <v>35</v>
      </c>
      <c r="D107" s="490"/>
      <c r="E107" s="490"/>
      <c r="F107" s="475"/>
      <c r="G107" s="475"/>
      <c r="H107" s="475"/>
      <c r="I107" s="476">
        <f t="shared" si="10"/>
        <v>234</v>
      </c>
      <c r="J107" s="477"/>
      <c r="K107" s="478"/>
      <c r="L107" s="397"/>
      <c r="M107" s="397"/>
      <c r="N107" s="397"/>
      <c r="O107" s="397"/>
      <c r="P107" s="397"/>
      <c r="Q107" s="397"/>
      <c r="R107" s="397"/>
      <c r="S107" s="397"/>
      <c r="T107" s="397"/>
      <c r="U107" s="397"/>
      <c r="V107" s="397"/>
      <c r="W107" s="397"/>
      <c r="X107" s="397"/>
      <c r="Y107" s="397"/>
      <c r="Z107" s="397"/>
      <c r="AA107" s="397"/>
      <c r="AB107" s="397"/>
      <c r="AC107" s="397"/>
      <c r="AD107" s="397"/>
      <c r="AE107" s="397"/>
      <c r="AF107" s="397"/>
      <c r="AG107" s="397"/>
      <c r="AH107" s="397"/>
      <c r="AI107" s="397"/>
      <c r="AJ107" s="397"/>
      <c r="AK107" s="397"/>
      <c r="AL107" s="397"/>
      <c r="AM107" s="397"/>
      <c r="AN107" s="397"/>
      <c r="AO107" s="397"/>
      <c r="AP107" s="397"/>
      <c r="AQ107" s="397"/>
      <c r="AR107" s="397"/>
      <c r="AS107" s="397"/>
      <c r="AT107" s="397"/>
      <c r="AU107" s="397"/>
      <c r="AV107" s="397"/>
      <c r="AW107" s="397"/>
      <c r="AX107" s="397"/>
      <c r="AY107" s="397"/>
      <c r="AZ107" s="397"/>
      <c r="BA107" s="397"/>
      <c r="BB107" s="397"/>
      <c r="BC107" s="397"/>
      <c r="BD107" s="397"/>
      <c r="BE107" s="397"/>
      <c r="BF107" s="397"/>
      <c r="BG107" s="397"/>
      <c r="BH107" s="397"/>
      <c r="BI107" s="397"/>
      <c r="BJ107" s="397"/>
      <c r="BK107" s="397"/>
      <c r="BL107" s="397"/>
      <c r="BM107" s="397"/>
      <c r="BN107" s="397"/>
      <c r="BO107" s="397"/>
      <c r="BP107" s="397"/>
      <c r="BQ107" s="397"/>
    </row>
    <row r="108" spans="1:69">
      <c r="A108" s="407">
        <f t="shared" si="13"/>
        <v>2031</v>
      </c>
      <c r="B108" s="474">
        <f t="shared" si="14"/>
        <v>239</v>
      </c>
      <c r="C108" s="474">
        <v>36</v>
      </c>
      <c r="D108" s="490"/>
      <c r="E108" s="490"/>
      <c r="F108" s="475"/>
      <c r="G108" s="475"/>
      <c r="H108" s="475"/>
      <c r="I108" s="476">
        <f t="shared" si="10"/>
        <v>239</v>
      </c>
      <c r="J108" s="477"/>
      <c r="K108" s="478"/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/>
      <c r="X108" s="397"/>
      <c r="Y108" s="397"/>
      <c r="Z108" s="397"/>
      <c r="AA108" s="397"/>
      <c r="AB108" s="397"/>
      <c r="AC108" s="397"/>
      <c r="AD108" s="397"/>
      <c r="AE108" s="397"/>
      <c r="AF108" s="397"/>
      <c r="AG108" s="397"/>
      <c r="AH108" s="397"/>
      <c r="AI108" s="397"/>
      <c r="AJ108" s="397"/>
      <c r="AK108" s="397"/>
      <c r="AL108" s="397"/>
      <c r="AM108" s="397"/>
      <c r="AN108" s="397"/>
      <c r="AO108" s="397"/>
      <c r="AP108" s="397"/>
      <c r="AQ108" s="397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397"/>
      <c r="BB108" s="397"/>
      <c r="BC108" s="397"/>
      <c r="BD108" s="397"/>
      <c r="BE108" s="397"/>
      <c r="BF108" s="397"/>
      <c r="BG108" s="397"/>
      <c r="BH108" s="397"/>
      <c r="BI108" s="397"/>
      <c r="BJ108" s="397"/>
      <c r="BK108" s="397"/>
      <c r="BL108" s="397"/>
      <c r="BM108" s="397"/>
      <c r="BN108" s="397"/>
      <c r="BO108" s="397"/>
      <c r="BP108" s="397"/>
      <c r="BQ108" s="397"/>
    </row>
    <row r="109" spans="1:69">
      <c r="A109" s="407">
        <f t="shared" si="13"/>
        <v>2032</v>
      </c>
      <c r="B109" s="474">
        <f t="shared" si="14"/>
        <v>243</v>
      </c>
      <c r="C109" s="474">
        <v>37</v>
      </c>
      <c r="D109" s="490"/>
      <c r="E109" s="490"/>
      <c r="F109" s="475"/>
      <c r="G109" s="475"/>
      <c r="H109" s="475"/>
      <c r="I109" s="476">
        <f t="shared" si="10"/>
        <v>243</v>
      </c>
      <c r="J109" s="477"/>
      <c r="K109" s="478"/>
      <c r="L109" s="397"/>
      <c r="M109" s="397"/>
      <c r="N109" s="397"/>
      <c r="O109" s="397"/>
      <c r="P109" s="397"/>
      <c r="Q109" s="397"/>
      <c r="R109" s="397"/>
      <c r="S109" s="397"/>
      <c r="T109" s="397"/>
      <c r="U109" s="397"/>
      <c r="V109" s="397"/>
      <c r="W109" s="397"/>
      <c r="X109" s="397"/>
      <c r="Y109" s="397"/>
      <c r="Z109" s="397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7"/>
      <c r="AK109" s="397"/>
      <c r="AL109" s="397"/>
      <c r="AM109" s="397"/>
      <c r="AN109" s="397"/>
      <c r="AO109" s="397"/>
      <c r="AP109" s="397"/>
      <c r="AQ109" s="397"/>
      <c r="AR109" s="397"/>
      <c r="AS109" s="397"/>
      <c r="AT109" s="397"/>
      <c r="AU109" s="397"/>
      <c r="AV109" s="397"/>
      <c r="AW109" s="397"/>
      <c r="AX109" s="397"/>
      <c r="AY109" s="397"/>
      <c r="AZ109" s="397"/>
      <c r="BA109" s="397"/>
      <c r="BB109" s="397"/>
      <c r="BC109" s="397"/>
      <c r="BD109" s="397"/>
      <c r="BE109" s="397"/>
      <c r="BF109" s="397"/>
      <c r="BG109" s="397"/>
      <c r="BH109" s="397"/>
      <c r="BI109" s="397"/>
      <c r="BJ109" s="397"/>
      <c r="BK109" s="397"/>
      <c r="BL109" s="397"/>
      <c r="BM109" s="397"/>
      <c r="BN109" s="397"/>
      <c r="BO109" s="397"/>
      <c r="BP109" s="397"/>
      <c r="BQ109" s="397"/>
    </row>
    <row r="110" spans="1:69">
      <c r="A110" s="407">
        <f t="shared" si="13"/>
        <v>2033</v>
      </c>
      <c r="B110" s="474">
        <f t="shared" si="14"/>
        <v>248</v>
      </c>
      <c r="C110" s="474">
        <v>38</v>
      </c>
      <c r="D110" s="490"/>
      <c r="E110" s="490"/>
      <c r="F110" s="475"/>
      <c r="G110" s="475"/>
      <c r="H110" s="475"/>
      <c r="I110" s="476">
        <f t="shared" si="10"/>
        <v>248</v>
      </c>
      <c r="J110" s="477"/>
      <c r="K110" s="476"/>
      <c r="L110" s="397"/>
      <c r="M110" s="397"/>
      <c r="N110" s="397"/>
      <c r="O110" s="397"/>
      <c r="P110" s="397"/>
      <c r="Q110" s="397"/>
      <c r="R110" s="397"/>
      <c r="S110" s="397"/>
      <c r="T110" s="397"/>
      <c r="U110" s="397"/>
      <c r="V110" s="397"/>
      <c r="W110" s="397"/>
      <c r="X110" s="397"/>
      <c r="Y110" s="397"/>
      <c r="Z110" s="397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7"/>
      <c r="AK110" s="397"/>
      <c r="AL110" s="397"/>
      <c r="AM110" s="397"/>
      <c r="AN110" s="397"/>
      <c r="AO110" s="397"/>
      <c r="AP110" s="397"/>
      <c r="AQ110" s="397"/>
      <c r="AR110" s="397"/>
      <c r="AS110" s="397"/>
      <c r="AT110" s="397"/>
      <c r="AU110" s="397"/>
      <c r="AV110" s="397"/>
      <c r="AW110" s="397"/>
      <c r="AX110" s="397"/>
      <c r="AY110" s="397"/>
      <c r="AZ110" s="397"/>
      <c r="BA110" s="397"/>
      <c r="BB110" s="397"/>
      <c r="BC110" s="397"/>
      <c r="BD110" s="397"/>
      <c r="BE110" s="397"/>
      <c r="BF110" s="397"/>
      <c r="BG110" s="397"/>
      <c r="BH110" s="397"/>
      <c r="BI110" s="397"/>
      <c r="BJ110" s="397"/>
      <c r="BK110" s="397"/>
      <c r="BL110" s="397"/>
      <c r="BM110" s="397"/>
      <c r="BN110" s="397"/>
      <c r="BO110" s="397"/>
      <c r="BP110" s="397"/>
      <c r="BQ110" s="397"/>
    </row>
    <row r="111" spans="1:69">
      <c r="A111" s="491">
        <f t="shared" si="13"/>
        <v>2034</v>
      </c>
      <c r="B111" s="474">
        <f t="shared" si="14"/>
        <v>253</v>
      </c>
      <c r="C111" s="474">
        <v>39</v>
      </c>
      <c r="D111" s="490"/>
      <c r="E111" s="490"/>
      <c r="F111" s="475"/>
      <c r="G111" s="475"/>
      <c r="H111" s="475"/>
      <c r="I111" s="476">
        <f t="shared" si="10"/>
        <v>253</v>
      </c>
      <c r="J111" s="477"/>
      <c r="K111" s="476"/>
      <c r="L111" s="397"/>
      <c r="M111" s="397"/>
      <c r="N111" s="397"/>
      <c r="O111" s="397"/>
      <c r="P111" s="397"/>
      <c r="Q111" s="397"/>
      <c r="R111" s="397"/>
      <c r="S111" s="397"/>
      <c r="T111" s="397"/>
      <c r="U111" s="397"/>
      <c r="V111" s="397"/>
      <c r="W111" s="397"/>
      <c r="X111" s="397"/>
      <c r="Y111" s="397"/>
      <c r="Z111" s="397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7"/>
      <c r="AK111" s="397"/>
      <c r="AL111" s="397"/>
      <c r="AM111" s="397"/>
      <c r="AN111" s="397"/>
      <c r="AO111" s="397"/>
      <c r="AP111" s="397"/>
      <c r="AQ111" s="397"/>
      <c r="AR111" s="397"/>
      <c r="AS111" s="397"/>
      <c r="AT111" s="397"/>
      <c r="AU111" s="397"/>
      <c r="AV111" s="397"/>
      <c r="AW111" s="397"/>
      <c r="AX111" s="397"/>
      <c r="AY111" s="397"/>
      <c r="AZ111" s="397"/>
      <c r="BA111" s="397"/>
      <c r="BB111" s="397"/>
      <c r="BC111" s="397"/>
      <c r="BD111" s="397"/>
      <c r="BE111" s="397"/>
      <c r="BF111" s="397"/>
      <c r="BG111" s="397"/>
      <c r="BH111" s="397"/>
      <c r="BI111" s="397"/>
      <c r="BJ111" s="397"/>
      <c r="BK111" s="397"/>
      <c r="BL111" s="397"/>
      <c r="BM111" s="397"/>
      <c r="BN111" s="397"/>
      <c r="BO111" s="397"/>
      <c r="BP111" s="397"/>
      <c r="BQ111" s="397"/>
    </row>
    <row r="112" spans="1:69">
      <c r="A112" s="491">
        <f t="shared" si="13"/>
        <v>2035</v>
      </c>
      <c r="B112" s="474">
        <f t="shared" si="14"/>
        <v>258</v>
      </c>
      <c r="C112" s="474">
        <v>40</v>
      </c>
      <c r="D112" s="490"/>
      <c r="E112" s="490"/>
      <c r="F112" s="475"/>
      <c r="G112" s="475"/>
      <c r="H112" s="475"/>
      <c r="I112" s="476">
        <f t="shared" si="10"/>
        <v>258</v>
      </c>
      <c r="J112" s="477"/>
      <c r="K112" s="476"/>
      <c r="L112" s="397"/>
      <c r="M112" s="397"/>
      <c r="N112" s="397"/>
      <c r="O112" s="397"/>
      <c r="P112" s="397"/>
      <c r="Q112" s="397"/>
      <c r="R112" s="397"/>
      <c r="S112" s="397"/>
      <c r="T112" s="397"/>
      <c r="U112" s="397"/>
      <c r="V112" s="397"/>
      <c r="W112" s="397"/>
      <c r="X112" s="397"/>
      <c r="Y112" s="397"/>
      <c r="Z112" s="397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7"/>
      <c r="AK112" s="397"/>
      <c r="AL112" s="397"/>
      <c r="AM112" s="397"/>
      <c r="AN112" s="397"/>
      <c r="AO112" s="397"/>
      <c r="AP112" s="397"/>
      <c r="AQ112" s="397"/>
      <c r="AR112" s="397"/>
      <c r="AS112" s="397"/>
      <c r="AT112" s="397"/>
      <c r="AU112" s="397"/>
      <c r="AV112" s="397"/>
      <c r="AW112" s="397"/>
      <c r="AX112" s="397"/>
      <c r="AY112" s="397"/>
      <c r="AZ112" s="397"/>
      <c r="BA112" s="397"/>
      <c r="BB112" s="397"/>
      <c r="BC112" s="397"/>
      <c r="BD112" s="397"/>
      <c r="BE112" s="397"/>
      <c r="BF112" s="397"/>
      <c r="BG112" s="397"/>
      <c r="BH112" s="397"/>
      <c r="BI112" s="397"/>
      <c r="BJ112" s="397"/>
      <c r="BK112" s="397"/>
      <c r="BL112" s="397"/>
      <c r="BM112" s="397"/>
      <c r="BN112" s="397"/>
      <c r="BO112" s="397"/>
      <c r="BP112" s="397"/>
      <c r="BQ112" s="397"/>
    </row>
    <row r="113" spans="1:69">
      <c r="A113" s="492">
        <f t="shared" si="13"/>
        <v>2036</v>
      </c>
      <c r="B113" s="493">
        <f t="shared" si="14"/>
        <v>262</v>
      </c>
      <c r="C113" s="493">
        <v>41</v>
      </c>
      <c r="D113" s="454"/>
      <c r="E113" s="454"/>
      <c r="F113" s="454"/>
      <c r="G113" s="454"/>
      <c r="H113" s="454"/>
      <c r="I113" s="494">
        <f t="shared" si="10"/>
        <v>262</v>
      </c>
      <c r="J113" s="495"/>
      <c r="K113" s="495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  <c r="Z113" s="397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7"/>
      <c r="AK113" s="397"/>
      <c r="AL113" s="397"/>
      <c r="AM113" s="397"/>
      <c r="AN113" s="397"/>
      <c r="AO113" s="397"/>
      <c r="AP113" s="397"/>
      <c r="AQ113" s="397"/>
      <c r="AR113" s="397"/>
      <c r="AS113" s="397"/>
      <c r="AT113" s="397"/>
      <c r="AU113" s="397"/>
      <c r="AV113" s="397"/>
      <c r="AW113" s="397"/>
      <c r="AX113" s="397"/>
      <c r="AY113" s="397"/>
      <c r="AZ113" s="397"/>
      <c r="BA113" s="397"/>
      <c r="BB113" s="397"/>
      <c r="BC113" s="397"/>
      <c r="BD113" s="397"/>
      <c r="BE113" s="397"/>
      <c r="BF113" s="397"/>
      <c r="BG113" s="397"/>
      <c r="BH113" s="397"/>
      <c r="BI113" s="397"/>
      <c r="BJ113" s="397"/>
      <c r="BK113" s="397"/>
      <c r="BL113" s="397"/>
      <c r="BM113" s="397"/>
      <c r="BN113" s="397"/>
      <c r="BO113" s="397"/>
      <c r="BP113" s="397"/>
      <c r="BQ113" s="397"/>
    </row>
    <row r="114" spans="1:69">
      <c r="A114" s="448"/>
      <c r="B114" s="496"/>
      <c r="C114" s="496"/>
      <c r="D114" s="475"/>
      <c r="E114" s="475"/>
      <c r="F114" s="475"/>
      <c r="G114" s="475"/>
      <c r="H114" s="475"/>
      <c r="I114" s="496"/>
      <c r="J114" s="475"/>
      <c r="K114" s="475"/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/>
      <c r="X114" s="397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7"/>
      <c r="AK114" s="397"/>
      <c r="AL114" s="397"/>
      <c r="AM114" s="397"/>
      <c r="AN114" s="397"/>
      <c r="AO114" s="397"/>
      <c r="AP114" s="397"/>
      <c r="AQ114" s="397"/>
      <c r="AR114" s="397"/>
      <c r="AS114" s="397"/>
      <c r="AT114" s="397"/>
      <c r="AU114" s="397"/>
      <c r="AV114" s="397"/>
      <c r="AW114" s="397"/>
      <c r="AX114" s="397"/>
      <c r="AY114" s="397"/>
      <c r="AZ114" s="397"/>
      <c r="BA114" s="397"/>
      <c r="BB114" s="397"/>
      <c r="BC114" s="397"/>
      <c r="BD114" s="397"/>
      <c r="BE114" s="397"/>
      <c r="BF114" s="397"/>
      <c r="BG114" s="397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</row>
    <row r="115" spans="1:69">
      <c r="A115" s="396" t="s">
        <v>320</v>
      </c>
      <c r="B115" s="396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7"/>
      <c r="AK115" s="397"/>
      <c r="AL115" s="397"/>
      <c r="AM115" s="397"/>
      <c r="AN115" s="397"/>
      <c r="AO115" s="397"/>
      <c r="AP115" s="397"/>
      <c r="AQ115" s="397"/>
      <c r="AR115" s="397"/>
      <c r="AS115" s="397"/>
      <c r="AT115" s="397"/>
      <c r="AU115" s="397"/>
      <c r="AV115" s="397"/>
      <c r="AW115" s="397"/>
      <c r="AX115" s="397"/>
      <c r="AY115" s="397"/>
      <c r="AZ115" s="397"/>
      <c r="BA115" s="397"/>
      <c r="BB115" s="397"/>
      <c r="BC115" s="397"/>
      <c r="BD115" s="397"/>
      <c r="BE115" s="397"/>
      <c r="BF115" s="397"/>
      <c r="BG115" s="397"/>
      <c r="BH115" s="397"/>
      <c r="BI115" s="397"/>
      <c r="BJ115" s="397"/>
      <c r="BK115" s="397"/>
      <c r="BL115" s="397"/>
      <c r="BM115" s="397"/>
      <c r="BN115" s="397"/>
      <c r="BO115" s="397"/>
      <c r="BP115" s="397"/>
      <c r="BQ115" s="397"/>
    </row>
    <row r="116" spans="1:69">
      <c r="A116" s="497" t="s">
        <v>29</v>
      </c>
      <c r="B116" s="498" t="s">
        <v>306</v>
      </c>
      <c r="C116" s="458" t="s">
        <v>321</v>
      </c>
      <c r="D116" s="458" t="s">
        <v>307</v>
      </c>
      <c r="E116" s="458"/>
      <c r="F116" s="458"/>
      <c r="G116" s="460" t="s">
        <v>308</v>
      </c>
      <c r="H116" s="461">
        <f>RSQ(I117:I136,B117:B136)</f>
        <v>0.84616059714847713</v>
      </c>
      <c r="I116" s="499" t="s">
        <v>309</v>
      </c>
      <c r="J116" s="499" t="s">
        <v>310</v>
      </c>
      <c r="K116" s="500" t="s">
        <v>311</v>
      </c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7"/>
      <c r="Z116" s="397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7"/>
      <c r="AK116" s="397"/>
      <c r="AL116" s="397"/>
      <c r="AM116" s="397"/>
      <c r="AN116" s="397"/>
      <c r="AO116" s="397"/>
      <c r="AP116" s="397"/>
      <c r="AQ116" s="397"/>
      <c r="AR116" s="397"/>
      <c r="AS116" s="397"/>
      <c r="AT116" s="397"/>
      <c r="AU116" s="397"/>
      <c r="AV116" s="397"/>
      <c r="AW116" s="397"/>
      <c r="AX116" s="397"/>
      <c r="AY116" s="397"/>
      <c r="AZ116" s="397"/>
      <c r="BA116" s="397"/>
      <c r="BB116" s="397"/>
      <c r="BC116" s="397"/>
      <c r="BD116" s="397"/>
      <c r="BE116" s="397"/>
      <c r="BF116" s="397"/>
      <c r="BG116" s="397"/>
      <c r="BH116" s="397"/>
      <c r="BI116" s="397"/>
      <c r="BJ116" s="397"/>
      <c r="BK116" s="397"/>
      <c r="BL116" s="397"/>
      <c r="BM116" s="397"/>
      <c r="BN116" s="397"/>
      <c r="BO116" s="397"/>
      <c r="BP116" s="397"/>
      <c r="BQ116" s="397"/>
    </row>
    <row r="117" spans="1:69">
      <c r="A117" s="501">
        <f t="shared" ref="A117:A157" si="15">A73</f>
        <v>1996</v>
      </c>
      <c r="B117" s="466">
        <f t="shared" ref="B117:B136" si="16">B4</f>
        <v>99.119568304458966</v>
      </c>
      <c r="C117" s="502">
        <f t="shared" ref="C117:C157" si="17">LN(B117)</f>
        <v>4.596326882029512</v>
      </c>
      <c r="D117" s="466">
        <v>1</v>
      </c>
      <c r="E117" s="503" t="s">
        <v>322</v>
      </c>
      <c r="F117" s="504"/>
      <c r="G117" s="505"/>
      <c r="H117" s="506"/>
      <c r="I117" s="471">
        <f t="shared" ref="I117:I157" si="18">ROUND($F$124*(1+$F$125)^D117,$G$1)</f>
        <v>79</v>
      </c>
      <c r="J117" s="472">
        <f t="shared" ref="J117:J136" si="19">ABS(B117-I117)/B117*100</f>
        <v>20.298280802292268</v>
      </c>
      <c r="K117" s="471">
        <f>(B117-I117)^2/1000</f>
        <v>0.40479702875778978</v>
      </c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7"/>
      <c r="AK117" s="397"/>
      <c r="AL117" s="397"/>
      <c r="AM117" s="397"/>
      <c r="AN117" s="397"/>
      <c r="AO117" s="397"/>
      <c r="AP117" s="397"/>
      <c r="AQ117" s="397"/>
      <c r="AR117" s="397"/>
      <c r="AS117" s="397"/>
      <c r="AT117" s="397"/>
      <c r="AU117" s="397"/>
      <c r="AV117" s="397"/>
      <c r="AW117" s="397"/>
      <c r="AX117" s="397"/>
      <c r="AY117" s="397"/>
      <c r="AZ117" s="397"/>
      <c r="BA117" s="397"/>
      <c r="BB117" s="397"/>
      <c r="BC117" s="397"/>
      <c r="BD117" s="397"/>
      <c r="BE117" s="397"/>
      <c r="BF117" s="397"/>
      <c r="BG117" s="397"/>
      <c r="BH117" s="397"/>
      <c r="BI117" s="397"/>
      <c r="BJ117" s="397"/>
      <c r="BK117" s="397"/>
      <c r="BL117" s="397"/>
      <c r="BM117" s="397"/>
      <c r="BN117" s="397"/>
      <c r="BO117" s="397"/>
      <c r="BP117" s="397"/>
      <c r="BQ117" s="397"/>
    </row>
    <row r="118" spans="1:69">
      <c r="A118" s="507">
        <f t="shared" si="15"/>
        <v>1997</v>
      </c>
      <c r="B118" s="474">
        <f t="shared" si="16"/>
        <v>63.828905193175508</v>
      </c>
      <c r="C118" s="508">
        <f t="shared" si="17"/>
        <v>4.1562061472044594</v>
      </c>
      <c r="D118" s="474">
        <v>2</v>
      </c>
      <c r="E118" s="503" t="s">
        <v>323</v>
      </c>
      <c r="F118" s="467"/>
      <c r="G118" s="475"/>
      <c r="H118" s="470"/>
      <c r="I118" s="476">
        <f t="shared" si="18"/>
        <v>83</v>
      </c>
      <c r="J118" s="477">
        <f t="shared" si="19"/>
        <v>30.035130242018059</v>
      </c>
      <c r="K118" s="476">
        <f t="shared" ref="K118:K136" si="20">(B118-I118)^2/1000</f>
        <v>0.36753087609225299</v>
      </c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397"/>
      <c r="AZ118" s="397"/>
      <c r="BA118" s="397"/>
      <c r="BB118" s="397"/>
      <c r="BC118" s="397"/>
      <c r="BD118" s="397"/>
      <c r="BE118" s="397"/>
      <c r="BF118" s="397"/>
      <c r="BG118" s="397"/>
      <c r="BH118" s="397"/>
      <c r="BI118" s="397"/>
      <c r="BJ118" s="397"/>
      <c r="BK118" s="397"/>
      <c r="BL118" s="397"/>
      <c r="BM118" s="397"/>
      <c r="BN118" s="397"/>
      <c r="BO118" s="397"/>
      <c r="BP118" s="397"/>
      <c r="BQ118" s="397"/>
    </row>
    <row r="119" spans="1:69">
      <c r="A119" s="507">
        <f t="shared" si="15"/>
        <v>1998</v>
      </c>
      <c r="B119" s="474">
        <f t="shared" si="16"/>
        <v>96.093401739881912</v>
      </c>
      <c r="C119" s="508">
        <f t="shared" si="17"/>
        <v>4.5653206532639894</v>
      </c>
      <c r="D119" s="474">
        <f t="shared" ref="D119:D157" si="21">C75</f>
        <v>3</v>
      </c>
      <c r="E119" s="475" t="s">
        <v>324</v>
      </c>
      <c r="F119" s="475"/>
      <c r="G119" s="475"/>
      <c r="H119" s="470"/>
      <c r="I119" s="476">
        <f t="shared" si="18"/>
        <v>86</v>
      </c>
      <c r="J119" s="477">
        <f t="shared" si="19"/>
        <v>10.503740690962363</v>
      </c>
      <c r="K119" s="476">
        <f t="shared" si="20"/>
        <v>0.10187675868265121</v>
      </c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397"/>
      <c r="AY119" s="397"/>
      <c r="AZ119" s="397"/>
      <c r="BA119" s="397"/>
      <c r="BB119" s="397"/>
      <c r="BC119" s="397"/>
      <c r="BD119" s="397"/>
      <c r="BE119" s="397"/>
      <c r="BF119" s="397"/>
      <c r="BG119" s="397"/>
      <c r="BH119" s="397"/>
      <c r="BI119" s="397"/>
      <c r="BJ119" s="397"/>
      <c r="BK119" s="397"/>
      <c r="BL119" s="397"/>
      <c r="BM119" s="397"/>
      <c r="BN119" s="397"/>
      <c r="BO119" s="397"/>
      <c r="BP119" s="397"/>
      <c r="BQ119" s="397"/>
    </row>
    <row r="120" spans="1:69">
      <c r="A120" s="507">
        <f t="shared" si="15"/>
        <v>1999</v>
      </c>
      <c r="B120" s="474">
        <f t="shared" si="16"/>
        <v>91.739604562374311</v>
      </c>
      <c r="C120" s="508">
        <f t="shared" si="17"/>
        <v>4.518954178743062</v>
      </c>
      <c r="D120" s="474">
        <f t="shared" si="21"/>
        <v>4</v>
      </c>
      <c r="E120" s="475"/>
      <c r="F120" s="475"/>
      <c r="G120" s="475"/>
      <c r="H120" s="470"/>
      <c r="I120" s="476">
        <f t="shared" si="18"/>
        <v>89</v>
      </c>
      <c r="J120" s="477">
        <f t="shared" si="19"/>
        <v>2.9862833783108766</v>
      </c>
      <c r="K120" s="476">
        <f t="shared" si="20"/>
        <v>7.5054331581821373E-3</v>
      </c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397"/>
      <c r="AY120" s="397"/>
      <c r="AZ120" s="397"/>
      <c r="BA120" s="397"/>
      <c r="BB120" s="397"/>
      <c r="BC120" s="397"/>
      <c r="BD120" s="397"/>
      <c r="BE120" s="397"/>
      <c r="BF120" s="397"/>
      <c r="BG120" s="397"/>
      <c r="BH120" s="397"/>
      <c r="BI120" s="397"/>
      <c r="BJ120" s="397"/>
      <c r="BK120" s="397"/>
      <c r="BL120" s="397"/>
      <c r="BM120" s="397"/>
      <c r="BN120" s="397"/>
      <c r="BO120" s="397"/>
      <c r="BP120" s="397"/>
      <c r="BQ120" s="397"/>
    </row>
    <row r="121" spans="1:69">
      <c r="A121" s="507">
        <f t="shared" si="15"/>
        <v>2000</v>
      </c>
      <c r="B121" s="474">
        <f t="shared" si="16"/>
        <v>90.378338343396905</v>
      </c>
      <c r="C121" s="508">
        <f t="shared" si="17"/>
        <v>4.504004618589482</v>
      </c>
      <c r="D121" s="474">
        <f t="shared" si="21"/>
        <v>5</v>
      </c>
      <c r="E121" s="470" t="s">
        <v>325</v>
      </c>
      <c r="F121" s="470" t="s">
        <v>326</v>
      </c>
      <c r="G121" s="509">
        <f>INDEX(LINEST(C117:C136,D117:D136),2)</f>
        <v>4.3338343111100928</v>
      </c>
      <c r="H121" s="470"/>
      <c r="I121" s="476">
        <f t="shared" si="18"/>
        <v>93</v>
      </c>
      <c r="J121" s="477">
        <f t="shared" si="19"/>
        <v>2.9007632853814638</v>
      </c>
      <c r="K121" s="476">
        <f t="shared" si="20"/>
        <v>6.873109841702885E-3</v>
      </c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/>
      <c r="X121" s="397"/>
      <c r="Y121" s="397"/>
      <c r="Z121" s="397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7"/>
      <c r="AK121" s="397"/>
      <c r="AL121" s="397"/>
      <c r="AM121" s="397"/>
      <c r="AN121" s="397"/>
      <c r="AO121" s="397"/>
      <c r="AP121" s="397"/>
      <c r="AQ121" s="397"/>
      <c r="AR121" s="397"/>
      <c r="AS121" s="397"/>
      <c r="AT121" s="397"/>
      <c r="AU121" s="397"/>
      <c r="AV121" s="397"/>
      <c r="AW121" s="397"/>
      <c r="AX121" s="397"/>
      <c r="AY121" s="397"/>
      <c r="AZ121" s="397"/>
      <c r="BA121" s="397"/>
      <c r="BB121" s="397"/>
      <c r="BC121" s="397"/>
      <c r="BD121" s="397"/>
      <c r="BE121" s="397"/>
      <c r="BF121" s="397"/>
      <c r="BG121" s="397"/>
      <c r="BH121" s="397"/>
      <c r="BI121" s="397"/>
      <c r="BJ121" s="397"/>
      <c r="BK121" s="397"/>
      <c r="BL121" s="397"/>
      <c r="BM121" s="397"/>
      <c r="BN121" s="397"/>
      <c r="BO121" s="397"/>
      <c r="BP121" s="397"/>
      <c r="BQ121" s="397"/>
    </row>
    <row r="122" spans="1:69">
      <c r="A122" s="507">
        <f t="shared" si="15"/>
        <v>2001</v>
      </c>
      <c r="B122" s="474">
        <f t="shared" si="16"/>
        <v>97.255844759158933</v>
      </c>
      <c r="C122" s="508">
        <f t="shared" si="17"/>
        <v>4.577345081043851</v>
      </c>
      <c r="D122" s="474">
        <f t="shared" si="21"/>
        <v>6</v>
      </c>
      <c r="E122" s="470" t="s">
        <v>327</v>
      </c>
      <c r="F122" s="470" t="s">
        <v>328</v>
      </c>
      <c r="G122" s="509">
        <f>INDEX(LINEST(C117:C136,D117:D136),1)</f>
        <v>3.9504117262506917E-2</v>
      </c>
      <c r="H122" s="470"/>
      <c r="I122" s="476">
        <f t="shared" si="18"/>
        <v>97</v>
      </c>
      <c r="J122" s="477">
        <f t="shared" si="19"/>
        <v>0.26306363364844348</v>
      </c>
      <c r="K122" s="476">
        <f t="shared" si="20"/>
        <v>6.5456540789092331E-5</v>
      </c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7"/>
      <c r="BC122" s="397"/>
      <c r="BD122" s="397"/>
      <c r="BE122" s="397"/>
      <c r="BF122" s="397"/>
      <c r="BG122" s="397"/>
      <c r="BH122" s="397"/>
      <c r="BI122" s="397"/>
      <c r="BJ122" s="397"/>
      <c r="BK122" s="397"/>
      <c r="BL122" s="397"/>
      <c r="BM122" s="397"/>
      <c r="BN122" s="397"/>
      <c r="BO122" s="397"/>
      <c r="BP122" s="397"/>
      <c r="BQ122" s="397"/>
    </row>
    <row r="123" spans="1:69">
      <c r="A123" s="507">
        <f t="shared" si="15"/>
        <v>2002</v>
      </c>
      <c r="B123" s="474">
        <f t="shared" si="16"/>
        <v>97.933237635531626</v>
      </c>
      <c r="C123" s="508">
        <f t="shared" si="17"/>
        <v>4.5842859978982657</v>
      </c>
      <c r="D123" s="474">
        <f t="shared" si="21"/>
        <v>7</v>
      </c>
      <c r="E123" s="475"/>
      <c r="F123" s="475"/>
      <c r="G123" s="475"/>
      <c r="H123" s="470"/>
      <c r="I123" s="476">
        <f t="shared" si="18"/>
        <v>101</v>
      </c>
      <c r="J123" s="477">
        <f t="shared" si="19"/>
        <v>3.1314826697363345</v>
      </c>
      <c r="K123" s="476">
        <f t="shared" si="20"/>
        <v>9.4050314001196539E-3</v>
      </c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7"/>
      <c r="AO123" s="397"/>
      <c r="AP123" s="397"/>
      <c r="AQ123" s="397"/>
      <c r="AR123" s="397"/>
      <c r="AS123" s="397"/>
      <c r="AT123" s="397"/>
      <c r="AU123" s="397"/>
      <c r="AV123" s="397"/>
      <c r="AW123" s="397"/>
      <c r="AX123" s="397"/>
      <c r="AY123" s="397"/>
      <c r="AZ123" s="397"/>
      <c r="BA123" s="397"/>
      <c r="BB123" s="397"/>
      <c r="BC123" s="397"/>
      <c r="BD123" s="397"/>
      <c r="BE123" s="397"/>
      <c r="BF123" s="397"/>
      <c r="BG123" s="397"/>
      <c r="BH123" s="397"/>
      <c r="BI123" s="397"/>
      <c r="BJ123" s="397"/>
      <c r="BK123" s="397"/>
      <c r="BL123" s="397"/>
      <c r="BM123" s="397"/>
      <c r="BN123" s="397"/>
      <c r="BO123" s="397"/>
      <c r="BP123" s="397"/>
      <c r="BQ123" s="397"/>
    </row>
    <row r="124" spans="1:69">
      <c r="A124" s="507">
        <f t="shared" si="15"/>
        <v>2003</v>
      </c>
      <c r="B124" s="474">
        <f t="shared" si="16"/>
        <v>100.19887083126848</v>
      </c>
      <c r="C124" s="508">
        <f t="shared" si="17"/>
        <v>4.6071569194382498</v>
      </c>
      <c r="D124" s="474">
        <f t="shared" si="21"/>
        <v>8</v>
      </c>
      <c r="E124" s="470" t="s">
        <v>329</v>
      </c>
      <c r="F124" s="510">
        <f>EXP(G121)</f>
        <v>76.236039569368074</v>
      </c>
      <c r="G124" s="475"/>
      <c r="H124" s="470"/>
      <c r="I124" s="476">
        <f t="shared" si="18"/>
        <v>105</v>
      </c>
      <c r="J124" s="477">
        <f t="shared" si="19"/>
        <v>4.7916000738336271</v>
      </c>
      <c r="K124" s="476">
        <f t="shared" si="20"/>
        <v>2.3050841294844623E-2</v>
      </c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7"/>
      <c r="AK124" s="397"/>
      <c r="AL124" s="397"/>
      <c r="AM124" s="397"/>
      <c r="AN124" s="397"/>
      <c r="AO124" s="397"/>
      <c r="AP124" s="397"/>
      <c r="AQ124" s="397"/>
      <c r="AR124" s="397"/>
      <c r="AS124" s="397"/>
      <c r="AT124" s="397"/>
      <c r="AU124" s="397"/>
      <c r="AV124" s="397"/>
      <c r="AW124" s="397"/>
      <c r="AX124" s="397"/>
      <c r="AY124" s="397"/>
      <c r="AZ124" s="397"/>
      <c r="BA124" s="397"/>
      <c r="BB124" s="397"/>
      <c r="BC124" s="397"/>
      <c r="BD124" s="397"/>
      <c r="BE124" s="397"/>
      <c r="BF124" s="397"/>
      <c r="BG124" s="397"/>
      <c r="BH124" s="397"/>
      <c r="BI124" s="397"/>
      <c r="BJ124" s="397"/>
      <c r="BK124" s="397"/>
      <c r="BL124" s="397"/>
      <c r="BM124" s="397"/>
      <c r="BN124" s="397"/>
      <c r="BO124" s="397"/>
      <c r="BP124" s="397"/>
      <c r="BQ124" s="397"/>
    </row>
    <row r="125" spans="1:69">
      <c r="A125" s="507">
        <f t="shared" si="15"/>
        <v>2004</v>
      </c>
      <c r="B125" s="474">
        <f t="shared" si="16"/>
        <v>108.73694514936309</v>
      </c>
      <c r="C125" s="508">
        <f t="shared" si="17"/>
        <v>4.6889316181593053</v>
      </c>
      <c r="D125" s="474">
        <f t="shared" si="21"/>
        <v>9</v>
      </c>
      <c r="E125" s="470" t="s">
        <v>330</v>
      </c>
      <c r="F125" s="511">
        <f>EXP(G122)-1</f>
        <v>4.0294782042842758E-2</v>
      </c>
      <c r="G125" s="475"/>
      <c r="H125" s="475"/>
      <c r="I125" s="476">
        <f t="shared" si="18"/>
        <v>109</v>
      </c>
      <c r="J125" s="477">
        <f t="shared" si="19"/>
        <v>0.24191855884452906</v>
      </c>
      <c r="K125" s="476">
        <f t="shared" si="20"/>
        <v>6.9197854443604529E-5</v>
      </c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</row>
    <row r="126" spans="1:69">
      <c r="A126" s="507">
        <f t="shared" si="15"/>
        <v>2005</v>
      </c>
      <c r="B126" s="474">
        <f t="shared" si="16"/>
        <v>105.6594969679462</v>
      </c>
      <c r="C126" s="508">
        <f t="shared" si="17"/>
        <v>4.6602216308687527</v>
      </c>
      <c r="D126" s="474">
        <f t="shared" si="21"/>
        <v>10</v>
      </c>
      <c r="E126" s="475"/>
      <c r="F126" s="475"/>
      <c r="G126" s="512"/>
      <c r="H126" s="475"/>
      <c r="I126" s="476">
        <f t="shared" si="18"/>
        <v>113</v>
      </c>
      <c r="J126" s="477">
        <f t="shared" si="19"/>
        <v>6.947319685120859</v>
      </c>
      <c r="K126" s="476">
        <f t="shared" si="20"/>
        <v>5.3882984763591074E-2</v>
      </c>
      <c r="L126" s="397"/>
      <c r="M126" s="397"/>
      <c r="N126" s="397"/>
      <c r="O126" s="397"/>
      <c r="P126" s="397"/>
      <c r="Q126" s="397"/>
      <c r="R126" s="397"/>
      <c r="S126" s="397"/>
      <c r="T126" s="397"/>
      <c r="U126" s="397"/>
      <c r="V126" s="397"/>
      <c r="W126" s="397"/>
      <c r="X126" s="397"/>
      <c r="Y126" s="397"/>
      <c r="Z126" s="397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7"/>
      <c r="AK126" s="397"/>
      <c r="AL126" s="397"/>
      <c r="AM126" s="397"/>
      <c r="AN126" s="397"/>
      <c r="AO126" s="397"/>
      <c r="AP126" s="397"/>
      <c r="AQ126" s="397"/>
      <c r="AR126" s="397"/>
      <c r="AS126" s="397"/>
      <c r="AT126" s="397"/>
      <c r="AU126" s="397"/>
      <c r="AV126" s="397"/>
      <c r="AW126" s="397"/>
      <c r="AX126" s="397"/>
      <c r="AY126" s="397"/>
      <c r="AZ126" s="397"/>
      <c r="BA126" s="397"/>
      <c r="BB126" s="397"/>
      <c r="BC126" s="397"/>
      <c r="BD126" s="397"/>
      <c r="BE126" s="397"/>
      <c r="BF126" s="397"/>
      <c r="BG126" s="397"/>
      <c r="BH126" s="397"/>
      <c r="BI126" s="397"/>
      <c r="BJ126" s="397"/>
      <c r="BK126" s="397"/>
      <c r="BL126" s="397"/>
      <c r="BM126" s="397"/>
      <c r="BN126" s="397"/>
      <c r="BO126" s="397"/>
      <c r="BP126" s="397"/>
      <c r="BQ126" s="397"/>
    </row>
    <row r="127" spans="1:69">
      <c r="A127" s="507">
        <f t="shared" si="15"/>
        <v>2006</v>
      </c>
      <c r="B127" s="474">
        <f t="shared" si="16"/>
        <v>114.95515708032404</v>
      </c>
      <c r="C127" s="508">
        <f t="shared" si="17"/>
        <v>4.744542113885525</v>
      </c>
      <c r="D127" s="513">
        <f t="shared" si="21"/>
        <v>11</v>
      </c>
      <c r="E127" s="674" t="s">
        <v>315</v>
      </c>
      <c r="F127" s="674"/>
      <c r="G127" s="480">
        <f>H116</f>
        <v>0.84616059714847713</v>
      </c>
      <c r="H127" s="475"/>
      <c r="I127" s="476">
        <f t="shared" si="18"/>
        <v>118</v>
      </c>
      <c r="J127" s="477">
        <f t="shared" si="19"/>
        <v>2.64872233400403</v>
      </c>
      <c r="K127" s="476">
        <f t="shared" si="20"/>
        <v>9.2710684055008086E-3</v>
      </c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/>
      <c r="X127" s="397"/>
      <c r="Y127" s="397"/>
      <c r="Z127" s="397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7"/>
      <c r="AK127" s="397"/>
      <c r="AL127" s="397"/>
      <c r="AM127" s="397"/>
      <c r="AN127" s="397"/>
      <c r="AO127" s="397"/>
      <c r="AP127" s="397"/>
      <c r="AQ127" s="397"/>
      <c r="AR127" s="397"/>
      <c r="AS127" s="397"/>
      <c r="AT127" s="397"/>
      <c r="AU127" s="397"/>
      <c r="AV127" s="397"/>
      <c r="AW127" s="397"/>
      <c r="AX127" s="397"/>
      <c r="AY127" s="397"/>
      <c r="AZ127" s="397"/>
      <c r="BA127" s="397"/>
      <c r="BB127" s="397"/>
      <c r="BC127" s="397"/>
      <c r="BD127" s="397"/>
      <c r="BE127" s="397"/>
      <c r="BF127" s="397"/>
      <c r="BG127" s="397"/>
      <c r="BH127" s="397"/>
      <c r="BI127" s="397"/>
      <c r="BJ127" s="397"/>
      <c r="BK127" s="397"/>
      <c r="BL127" s="397"/>
      <c r="BM127" s="397"/>
      <c r="BN127" s="397"/>
      <c r="BO127" s="397"/>
      <c r="BP127" s="397"/>
      <c r="BQ127" s="397"/>
    </row>
    <row r="128" spans="1:69">
      <c r="A128" s="507">
        <f t="shared" si="15"/>
        <v>2007</v>
      </c>
      <c r="B128" s="474">
        <f t="shared" si="16"/>
        <v>116.27906976744185</v>
      </c>
      <c r="C128" s="508">
        <f t="shared" si="17"/>
        <v>4.7559930757226754</v>
      </c>
      <c r="D128" s="513">
        <f t="shared" si="21"/>
        <v>12</v>
      </c>
      <c r="E128" s="674" t="s">
        <v>331</v>
      </c>
      <c r="F128" s="674"/>
      <c r="G128" s="481">
        <f>SUM(K117:K136)</f>
        <v>2.7569046223434457</v>
      </c>
      <c r="H128" s="475"/>
      <c r="I128" s="476">
        <f t="shared" si="18"/>
        <v>122</v>
      </c>
      <c r="J128" s="477">
        <f t="shared" si="19"/>
        <v>4.9200000000000053</v>
      </c>
      <c r="K128" s="476">
        <f t="shared" si="20"/>
        <v>3.2729042725797804E-2</v>
      </c>
      <c r="L128" s="397"/>
      <c r="M128" s="397"/>
      <c r="N128" s="397"/>
      <c r="O128" s="397"/>
      <c r="P128" s="397"/>
      <c r="Q128" s="397"/>
      <c r="R128" s="397"/>
      <c r="S128" s="397"/>
      <c r="T128" s="397"/>
      <c r="U128" s="397"/>
      <c r="V128" s="397"/>
      <c r="W128" s="397"/>
      <c r="X128" s="397"/>
      <c r="Y128" s="397"/>
      <c r="Z128" s="397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7"/>
      <c r="AK128" s="397"/>
      <c r="AL128" s="397"/>
      <c r="AM128" s="397"/>
      <c r="AN128" s="397"/>
      <c r="AO128" s="397"/>
      <c r="AP128" s="397"/>
      <c r="AQ128" s="397"/>
      <c r="AR128" s="397"/>
      <c r="AS128" s="397"/>
      <c r="AT128" s="397"/>
      <c r="AU128" s="397"/>
      <c r="AV128" s="397"/>
      <c r="AW128" s="397"/>
      <c r="AX128" s="397"/>
      <c r="AY128" s="397"/>
      <c r="AZ128" s="397"/>
      <c r="BA128" s="397"/>
      <c r="BB128" s="397"/>
      <c r="BC128" s="397"/>
      <c r="BD128" s="397"/>
      <c r="BE128" s="397"/>
      <c r="BF128" s="397"/>
      <c r="BG128" s="397"/>
      <c r="BH128" s="397"/>
      <c r="BI128" s="397"/>
      <c r="BJ128" s="397"/>
      <c r="BK128" s="397"/>
      <c r="BL128" s="397"/>
      <c r="BM128" s="397"/>
      <c r="BN128" s="397"/>
      <c r="BO128" s="397"/>
      <c r="BP128" s="397"/>
      <c r="BQ128" s="397"/>
    </row>
    <row r="129" spans="1:69">
      <c r="A129" s="507">
        <f t="shared" si="15"/>
        <v>2008</v>
      </c>
      <c r="B129" s="474">
        <f t="shared" si="16"/>
        <v>125.13352128460609</v>
      </c>
      <c r="C129" s="508">
        <f t="shared" si="17"/>
        <v>4.8293813374912107</v>
      </c>
      <c r="D129" s="513">
        <f t="shared" si="21"/>
        <v>13</v>
      </c>
      <c r="E129" s="674" t="s">
        <v>332</v>
      </c>
      <c r="F129" s="674"/>
      <c r="G129" s="481">
        <f>SUM(K127:K136)</f>
        <v>1.7818479039570789</v>
      </c>
      <c r="H129" s="475"/>
      <c r="I129" s="476">
        <f t="shared" si="18"/>
        <v>127</v>
      </c>
      <c r="J129" s="477">
        <f t="shared" si="19"/>
        <v>1.4915897005317664</v>
      </c>
      <c r="K129" s="476">
        <f t="shared" si="20"/>
        <v>3.4837427950185013E-3</v>
      </c>
      <c r="L129" s="397"/>
      <c r="M129" s="397"/>
      <c r="N129" s="397"/>
      <c r="O129" s="397"/>
      <c r="P129" s="397"/>
      <c r="Q129" s="397"/>
      <c r="R129" s="397"/>
      <c r="S129" s="397"/>
      <c r="T129" s="397"/>
      <c r="U129" s="397"/>
      <c r="V129" s="397"/>
      <c r="W129" s="397"/>
      <c r="X129" s="397"/>
      <c r="Y129" s="397"/>
      <c r="Z129" s="397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7"/>
      <c r="AK129" s="397"/>
      <c r="AL129" s="397"/>
      <c r="AM129" s="397"/>
      <c r="AN129" s="397"/>
      <c r="AO129" s="397"/>
      <c r="AP129" s="397"/>
      <c r="AQ129" s="397"/>
      <c r="AR129" s="397"/>
      <c r="AS129" s="397"/>
      <c r="AT129" s="397"/>
      <c r="AU129" s="397"/>
      <c r="AV129" s="397"/>
      <c r="AW129" s="397"/>
      <c r="AX129" s="397"/>
      <c r="AY129" s="397"/>
      <c r="AZ129" s="397"/>
      <c r="BA129" s="397"/>
      <c r="BB129" s="397"/>
      <c r="BC129" s="397"/>
      <c r="BD129" s="397"/>
      <c r="BE129" s="397"/>
      <c r="BF129" s="397"/>
      <c r="BG129" s="397"/>
      <c r="BH129" s="397"/>
      <c r="BI129" s="397"/>
      <c r="BJ129" s="397"/>
      <c r="BK129" s="397"/>
      <c r="BL129" s="397"/>
      <c r="BM129" s="397"/>
      <c r="BN129" s="397"/>
      <c r="BO129" s="397"/>
      <c r="BP129" s="397"/>
      <c r="BQ129" s="397"/>
    </row>
    <row r="130" spans="1:69">
      <c r="A130" s="507">
        <f t="shared" si="15"/>
        <v>2009</v>
      </c>
      <c r="B130" s="474">
        <f t="shared" si="16"/>
        <v>149.52629672696773</v>
      </c>
      <c r="C130" s="508">
        <f t="shared" si="17"/>
        <v>5.0074722752017795</v>
      </c>
      <c r="D130" s="513">
        <f t="shared" si="21"/>
        <v>14</v>
      </c>
      <c r="E130" s="674" t="s">
        <v>333</v>
      </c>
      <c r="F130" s="674"/>
      <c r="G130" s="482">
        <f>SUM(J117:J136)/D136</f>
        <v>7.7585280075637044</v>
      </c>
      <c r="H130" s="475"/>
      <c r="I130" s="476">
        <f t="shared" si="18"/>
        <v>133</v>
      </c>
      <c r="J130" s="477">
        <f t="shared" si="19"/>
        <v>11.052434982151963</v>
      </c>
      <c r="K130" s="476">
        <f t="shared" si="20"/>
        <v>0.27311848350778428</v>
      </c>
      <c r="L130" s="397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/>
      <c r="X130" s="397"/>
      <c r="Y130" s="397"/>
      <c r="Z130" s="397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7"/>
      <c r="AK130" s="397"/>
      <c r="AL130" s="397"/>
      <c r="AM130" s="397"/>
      <c r="AN130" s="397"/>
      <c r="AO130" s="397"/>
      <c r="AP130" s="397"/>
      <c r="AQ130" s="397"/>
      <c r="AR130" s="397"/>
      <c r="AS130" s="397"/>
      <c r="AT130" s="397"/>
      <c r="AU130" s="397"/>
      <c r="AV130" s="397"/>
      <c r="AW130" s="397"/>
      <c r="AX130" s="397"/>
      <c r="AY130" s="397"/>
      <c r="AZ130" s="397"/>
      <c r="BA130" s="397"/>
      <c r="BB130" s="397"/>
      <c r="BC130" s="397"/>
      <c r="BD130" s="397"/>
      <c r="BE130" s="397"/>
      <c r="BF130" s="397"/>
      <c r="BG130" s="397"/>
      <c r="BH130" s="397"/>
      <c r="BI130" s="397"/>
      <c r="BJ130" s="397"/>
      <c r="BK130" s="397"/>
      <c r="BL130" s="397"/>
      <c r="BM130" s="397"/>
      <c r="BN130" s="397"/>
      <c r="BO130" s="397"/>
      <c r="BP130" s="397"/>
      <c r="BQ130" s="397"/>
    </row>
    <row r="131" spans="1:69">
      <c r="A131" s="507">
        <f t="shared" si="15"/>
        <v>2010</v>
      </c>
      <c r="B131" s="474">
        <f t="shared" si="16"/>
        <v>150.00361977846958</v>
      </c>
      <c r="C131" s="508">
        <f t="shared" si="17"/>
        <v>5.0106594256615509</v>
      </c>
      <c r="D131" s="513">
        <f t="shared" si="21"/>
        <v>15</v>
      </c>
      <c r="E131" s="674" t="s">
        <v>334</v>
      </c>
      <c r="F131" s="674"/>
      <c r="G131" s="482">
        <f>SUM(J117:J136)/10</f>
        <v>15.517056015127409</v>
      </c>
      <c r="H131" s="475"/>
      <c r="I131" s="476">
        <f t="shared" si="18"/>
        <v>138</v>
      </c>
      <c r="J131" s="477">
        <f t="shared" si="19"/>
        <v>8.0022200772200929</v>
      </c>
      <c r="K131" s="476">
        <f t="shared" si="20"/>
        <v>0.14408688778606621</v>
      </c>
      <c r="L131" s="397"/>
      <c r="M131" s="397"/>
      <c r="N131" s="397"/>
      <c r="O131" s="397"/>
      <c r="P131" s="397"/>
      <c r="Q131" s="397"/>
      <c r="R131" s="397"/>
      <c r="S131" s="397"/>
      <c r="T131" s="397"/>
      <c r="U131" s="397"/>
      <c r="V131" s="397"/>
      <c r="W131" s="397"/>
      <c r="X131" s="397"/>
      <c r="Y131" s="397"/>
      <c r="Z131" s="397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7"/>
      <c r="AK131" s="397"/>
      <c r="AL131" s="397"/>
      <c r="AM131" s="397"/>
      <c r="AN131" s="397"/>
      <c r="AO131" s="397"/>
      <c r="AP131" s="397"/>
      <c r="AQ131" s="397"/>
      <c r="AR131" s="397"/>
      <c r="AS131" s="397"/>
      <c r="AT131" s="397"/>
      <c r="AU131" s="397"/>
      <c r="AV131" s="397"/>
      <c r="AW131" s="397"/>
      <c r="AX131" s="397"/>
      <c r="AY131" s="397"/>
      <c r="AZ131" s="397"/>
      <c r="BA131" s="397"/>
      <c r="BB131" s="397"/>
      <c r="BC131" s="397"/>
      <c r="BD131" s="397"/>
      <c r="BE131" s="397"/>
      <c r="BF131" s="397"/>
      <c r="BG131" s="397"/>
      <c r="BH131" s="397"/>
      <c r="BI131" s="397"/>
      <c r="BJ131" s="397"/>
      <c r="BK131" s="397"/>
      <c r="BL131" s="397"/>
      <c r="BM131" s="397"/>
      <c r="BN131" s="397"/>
      <c r="BO131" s="397"/>
      <c r="BP131" s="397"/>
      <c r="BQ131" s="397"/>
    </row>
    <row r="132" spans="1:69">
      <c r="A132" s="507">
        <f t="shared" si="15"/>
        <v>2011</v>
      </c>
      <c r="B132" s="474">
        <f t="shared" si="16"/>
        <v>113.28018595529082</v>
      </c>
      <c r="C132" s="508">
        <f t="shared" si="17"/>
        <v>4.7298642714985366</v>
      </c>
      <c r="D132" s="474">
        <f t="shared" si="21"/>
        <v>16</v>
      </c>
      <c r="E132" s="503"/>
      <c r="F132" s="467"/>
      <c r="G132" s="475"/>
      <c r="H132" s="475"/>
      <c r="I132" s="476">
        <f t="shared" si="18"/>
        <v>143</v>
      </c>
      <c r="J132" s="477">
        <f t="shared" si="19"/>
        <v>26.235668483488304</v>
      </c>
      <c r="K132" s="476">
        <f t="shared" si="20"/>
        <v>0.88326734685209318</v>
      </c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/>
      <c r="X132" s="397"/>
      <c r="Y132" s="397"/>
      <c r="Z132" s="397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7"/>
      <c r="AK132" s="397"/>
      <c r="AL132" s="397"/>
      <c r="AM132" s="397"/>
      <c r="AN132" s="397"/>
      <c r="AO132" s="397"/>
      <c r="AP132" s="397"/>
      <c r="AQ132" s="397"/>
      <c r="AR132" s="397"/>
      <c r="AS132" s="397"/>
      <c r="AT132" s="397"/>
      <c r="AU132" s="397"/>
      <c r="AV132" s="397"/>
      <c r="AW132" s="397"/>
      <c r="AX132" s="397"/>
      <c r="AY132" s="397"/>
      <c r="AZ132" s="397"/>
      <c r="BA132" s="397"/>
      <c r="BB132" s="397"/>
      <c r="BC132" s="397"/>
      <c r="BD132" s="397"/>
      <c r="BE132" s="397"/>
      <c r="BF132" s="397"/>
      <c r="BG132" s="397"/>
      <c r="BH132" s="397"/>
      <c r="BI132" s="397"/>
      <c r="BJ132" s="397"/>
      <c r="BK132" s="397"/>
      <c r="BL132" s="397"/>
      <c r="BM132" s="397"/>
      <c r="BN132" s="397"/>
      <c r="BO132" s="397"/>
      <c r="BP132" s="397"/>
      <c r="BQ132" s="397"/>
    </row>
    <row r="133" spans="1:69">
      <c r="A133" s="507">
        <f t="shared" si="15"/>
        <v>2012</v>
      </c>
      <c r="B133" s="474">
        <f t="shared" si="16"/>
        <v>161.97026187965122</v>
      </c>
      <c r="C133" s="508">
        <f t="shared" si="17"/>
        <v>5.0874127497374699</v>
      </c>
      <c r="D133" s="474">
        <f t="shared" si="21"/>
        <v>17</v>
      </c>
      <c r="E133" s="475"/>
      <c r="F133" s="475"/>
      <c r="G133" s="514"/>
      <c r="H133" s="475"/>
      <c r="I133" s="476">
        <f t="shared" si="18"/>
        <v>149</v>
      </c>
      <c r="J133" s="477">
        <f t="shared" si="19"/>
        <v>8.0078044754218602</v>
      </c>
      <c r="K133" s="476">
        <f t="shared" si="20"/>
        <v>0.16822769322673356</v>
      </c>
      <c r="L133" s="397"/>
      <c r="M133" s="397"/>
      <c r="N133" s="397"/>
      <c r="O133" s="397"/>
      <c r="P133" s="397"/>
      <c r="Q133" s="397"/>
      <c r="R133" s="397"/>
      <c r="S133" s="397"/>
      <c r="T133" s="397"/>
      <c r="U133" s="397"/>
      <c r="V133" s="397"/>
      <c r="W133" s="397"/>
      <c r="X133" s="397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7"/>
      <c r="AK133" s="397"/>
      <c r="AL133" s="397"/>
      <c r="AM133" s="397"/>
      <c r="AN133" s="397"/>
      <c r="AO133" s="397"/>
      <c r="AP133" s="397"/>
      <c r="AQ133" s="397"/>
      <c r="AR133" s="397"/>
      <c r="AS133" s="397"/>
      <c r="AT133" s="397"/>
      <c r="AU133" s="397"/>
      <c r="AV133" s="397"/>
      <c r="AW133" s="397"/>
      <c r="AX133" s="397"/>
      <c r="AY133" s="397"/>
      <c r="AZ133" s="397"/>
      <c r="BA133" s="397"/>
      <c r="BB133" s="397"/>
      <c r="BC133" s="397"/>
      <c r="BD133" s="397"/>
      <c r="BE133" s="397"/>
      <c r="BF133" s="397"/>
      <c r="BG133" s="397"/>
      <c r="BH133" s="397"/>
      <c r="BI133" s="397"/>
      <c r="BJ133" s="397"/>
      <c r="BK133" s="397"/>
      <c r="BL133" s="397"/>
      <c r="BM133" s="397"/>
      <c r="BN133" s="397"/>
      <c r="BO133" s="397"/>
      <c r="BP133" s="397"/>
      <c r="BQ133" s="397"/>
    </row>
    <row r="134" spans="1:69">
      <c r="A134" s="507">
        <f t="shared" si="15"/>
        <v>2013</v>
      </c>
      <c r="B134" s="474">
        <f t="shared" si="16"/>
        <v>171.30097741826762</v>
      </c>
      <c r="C134" s="508">
        <f t="shared" si="17"/>
        <v>5.1434221111997713</v>
      </c>
      <c r="D134" s="474">
        <f t="shared" si="21"/>
        <v>18</v>
      </c>
      <c r="E134" s="475"/>
      <c r="F134" s="475"/>
      <c r="G134" s="514"/>
      <c r="H134" s="475"/>
      <c r="I134" s="476">
        <f t="shared" si="18"/>
        <v>155</v>
      </c>
      <c r="J134" s="477">
        <f t="shared" si="19"/>
        <v>9.5159862272503748</v>
      </c>
      <c r="K134" s="476">
        <f t="shared" si="20"/>
        <v>0.26572186479087095</v>
      </c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75"/>
      <c r="AE134" s="475"/>
      <c r="AF134" s="475"/>
      <c r="AG134" s="475"/>
      <c r="AH134" s="475"/>
      <c r="AI134" s="475"/>
      <c r="AJ134" s="475"/>
      <c r="AK134" s="475"/>
      <c r="AL134" s="475"/>
      <c r="AM134" s="475"/>
      <c r="AN134" s="475"/>
      <c r="AO134" s="475"/>
      <c r="AP134" s="475"/>
      <c r="AQ134" s="475"/>
      <c r="AR134" s="475"/>
      <c r="AS134" s="475"/>
      <c r="AT134" s="475"/>
      <c r="AU134" s="475"/>
      <c r="AV134" s="475"/>
      <c r="AW134" s="475"/>
      <c r="AX134" s="475"/>
      <c r="AY134" s="475"/>
      <c r="AZ134" s="475"/>
      <c r="BA134" s="475"/>
      <c r="BB134" s="475"/>
      <c r="BC134" s="475"/>
      <c r="BD134" s="475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475"/>
      <c r="BQ134" s="475"/>
    </row>
    <row r="135" spans="1:69">
      <c r="A135" s="507">
        <f t="shared" si="15"/>
        <v>2014</v>
      </c>
      <c r="B135" s="474">
        <f t="shared" si="16"/>
        <v>161.94015255231761</v>
      </c>
      <c r="C135" s="508">
        <f t="shared" si="17"/>
        <v>5.0872268382873971</v>
      </c>
      <c r="D135" s="474">
        <f t="shared" si="21"/>
        <v>19</v>
      </c>
      <c r="E135" s="475"/>
      <c r="F135" s="475"/>
      <c r="G135" s="475"/>
      <c r="H135" s="475"/>
      <c r="I135" s="476">
        <f t="shared" si="18"/>
        <v>161</v>
      </c>
      <c r="J135" s="477">
        <f t="shared" si="19"/>
        <v>0.58055555555555038</v>
      </c>
      <c r="K135" s="476">
        <f t="shared" si="20"/>
        <v>8.8388682162932259E-4</v>
      </c>
      <c r="L135" s="397"/>
      <c r="M135" s="397"/>
      <c r="N135" s="397"/>
      <c r="O135" s="397"/>
      <c r="P135" s="397"/>
      <c r="Q135" s="397"/>
      <c r="R135" s="397"/>
      <c r="S135" s="397"/>
      <c r="T135" s="397"/>
      <c r="U135" s="397"/>
      <c r="V135" s="397"/>
      <c r="W135" s="397"/>
      <c r="X135" s="397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7"/>
      <c r="AK135" s="397"/>
      <c r="AL135" s="397"/>
      <c r="AM135" s="397"/>
      <c r="AN135" s="397"/>
      <c r="AO135" s="397"/>
      <c r="AP135" s="397"/>
      <c r="AQ135" s="397"/>
      <c r="AR135" s="397"/>
      <c r="AS135" s="397"/>
      <c r="AT135" s="397"/>
      <c r="AU135" s="397"/>
      <c r="AV135" s="397"/>
      <c r="AW135" s="397"/>
      <c r="AX135" s="397"/>
      <c r="AY135" s="397"/>
      <c r="AZ135" s="397"/>
      <c r="BA135" s="397"/>
      <c r="BB135" s="397"/>
      <c r="BC135" s="397"/>
      <c r="BD135" s="397"/>
      <c r="BE135" s="397"/>
      <c r="BF135" s="397"/>
      <c r="BG135" s="397"/>
      <c r="BH135" s="397"/>
      <c r="BI135" s="397"/>
      <c r="BJ135" s="397"/>
      <c r="BK135" s="397"/>
      <c r="BL135" s="397"/>
      <c r="BM135" s="397"/>
      <c r="BN135" s="397"/>
      <c r="BO135" s="397"/>
      <c r="BP135" s="397"/>
      <c r="BQ135" s="397"/>
    </row>
    <row r="136" spans="1:69" ht="14.25" thickBot="1">
      <c r="A136" s="515">
        <f t="shared" si="15"/>
        <v>2015</v>
      </c>
      <c r="B136" s="483">
        <f t="shared" si="16"/>
        <v>166.97146363915311</v>
      </c>
      <c r="C136" s="516">
        <f t="shared" si="17"/>
        <v>5.1178229214034605</v>
      </c>
      <c r="D136" s="483">
        <f t="shared" si="21"/>
        <v>20</v>
      </c>
      <c r="E136" s="484"/>
      <c r="F136" s="484"/>
      <c r="G136" s="484"/>
      <c r="H136" s="484"/>
      <c r="I136" s="486">
        <f t="shared" si="18"/>
        <v>168</v>
      </c>
      <c r="J136" s="487">
        <f t="shared" si="19"/>
        <v>0.61599529550132315</v>
      </c>
      <c r="K136" s="486">
        <f t="shared" si="20"/>
        <v>1.0578870455841549E-3</v>
      </c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  <c r="AE136" s="475"/>
      <c r="AF136" s="475"/>
      <c r="AG136" s="475"/>
      <c r="AH136" s="475"/>
      <c r="AI136" s="475"/>
      <c r="AJ136" s="475"/>
      <c r="AK136" s="475"/>
      <c r="AL136" s="475"/>
      <c r="AM136" s="475"/>
      <c r="AN136" s="475"/>
      <c r="AO136" s="475"/>
      <c r="AP136" s="475"/>
      <c r="AQ136" s="475"/>
      <c r="AR136" s="475"/>
      <c r="AS136" s="475"/>
      <c r="AT136" s="475"/>
      <c r="AU136" s="475"/>
      <c r="AV136" s="475"/>
      <c r="AW136" s="475"/>
      <c r="AX136" s="475"/>
      <c r="AY136" s="475"/>
      <c r="AZ136" s="475"/>
      <c r="BA136" s="475"/>
      <c r="BB136" s="475"/>
      <c r="BC136" s="475"/>
      <c r="BD136" s="475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</row>
    <row r="137" spans="1:69" ht="14.25" thickTop="1">
      <c r="A137" s="507">
        <f t="shared" si="15"/>
        <v>2016</v>
      </c>
      <c r="B137" s="474">
        <f t="shared" ref="B137:B157" si="22">ROUND($F$124*(1+$F$125)^D137,$G$1)</f>
        <v>175</v>
      </c>
      <c r="C137" s="508">
        <f t="shared" si="17"/>
        <v>5.1647859739235145</v>
      </c>
      <c r="D137" s="474">
        <f t="shared" si="21"/>
        <v>21</v>
      </c>
      <c r="E137" s="475"/>
      <c r="F137" s="475"/>
      <c r="G137" s="475"/>
      <c r="H137" s="475"/>
      <c r="I137" s="476">
        <f t="shared" si="18"/>
        <v>175</v>
      </c>
      <c r="J137" s="477"/>
      <c r="K137" s="476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  <c r="AE137" s="475"/>
      <c r="AF137" s="475"/>
      <c r="AG137" s="475"/>
      <c r="AH137" s="475"/>
      <c r="AI137" s="475"/>
      <c r="AJ137" s="475"/>
      <c r="AK137" s="475"/>
      <c r="AL137" s="475"/>
      <c r="AM137" s="475"/>
      <c r="AN137" s="475"/>
      <c r="AO137" s="475"/>
      <c r="AP137" s="475"/>
      <c r="AQ137" s="475"/>
      <c r="AR137" s="475"/>
      <c r="AS137" s="475"/>
      <c r="AT137" s="475"/>
      <c r="AU137" s="475"/>
      <c r="AV137" s="475"/>
      <c r="AW137" s="475"/>
      <c r="AX137" s="475"/>
      <c r="AY137" s="475"/>
      <c r="AZ137" s="475"/>
      <c r="BA137" s="475"/>
      <c r="BB137" s="475"/>
      <c r="BC137" s="475"/>
      <c r="BD137" s="475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</row>
    <row r="138" spans="1:69">
      <c r="A138" s="507">
        <f t="shared" si="15"/>
        <v>2017</v>
      </c>
      <c r="B138" s="474">
        <f t="shared" si="22"/>
        <v>182</v>
      </c>
      <c r="C138" s="508">
        <f t="shared" si="17"/>
        <v>5.2040066870767951</v>
      </c>
      <c r="D138" s="474">
        <f t="shared" si="21"/>
        <v>22</v>
      </c>
      <c r="E138" s="517"/>
      <c r="F138" s="490"/>
      <c r="G138" s="475"/>
      <c r="H138" s="475"/>
      <c r="I138" s="476">
        <f t="shared" si="18"/>
        <v>182</v>
      </c>
      <c r="J138" s="518"/>
      <c r="K138" s="518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97"/>
      <c r="BH138" s="397"/>
      <c r="BI138" s="397"/>
      <c r="BJ138" s="397"/>
      <c r="BK138" s="397"/>
      <c r="BL138" s="397"/>
      <c r="BM138" s="397"/>
      <c r="BN138" s="397"/>
      <c r="BO138" s="397"/>
      <c r="BP138" s="397"/>
      <c r="BQ138" s="397"/>
    </row>
    <row r="139" spans="1:69">
      <c r="A139" s="507">
        <f t="shared" si="15"/>
        <v>2018</v>
      </c>
      <c r="B139" s="474">
        <f t="shared" si="22"/>
        <v>189</v>
      </c>
      <c r="C139" s="508">
        <f t="shared" si="17"/>
        <v>5.2417470150596426</v>
      </c>
      <c r="D139" s="474">
        <f t="shared" si="21"/>
        <v>23</v>
      </c>
      <c r="E139" s="517"/>
      <c r="F139" s="490"/>
      <c r="G139" s="475"/>
      <c r="H139" s="475"/>
      <c r="I139" s="476">
        <f t="shared" si="18"/>
        <v>189</v>
      </c>
      <c r="J139" s="518"/>
      <c r="K139" s="518"/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/>
      <c r="X139" s="397"/>
      <c r="Y139" s="397"/>
      <c r="Z139" s="397"/>
      <c r="AA139" s="397"/>
      <c r="AB139" s="397"/>
      <c r="AC139" s="397"/>
      <c r="AD139" s="397"/>
      <c r="AE139" s="397"/>
      <c r="AF139" s="397"/>
      <c r="AG139" s="397"/>
      <c r="AH139" s="397"/>
      <c r="AI139" s="397"/>
      <c r="AJ139" s="397"/>
      <c r="AK139" s="397"/>
      <c r="AL139" s="397"/>
      <c r="AM139" s="397"/>
      <c r="AN139" s="397"/>
      <c r="AO139" s="397"/>
      <c r="AP139" s="397"/>
      <c r="AQ139" s="397"/>
      <c r="AR139" s="397"/>
      <c r="AS139" s="397"/>
      <c r="AT139" s="397"/>
      <c r="AU139" s="397"/>
      <c r="AV139" s="397"/>
      <c r="AW139" s="397"/>
      <c r="AX139" s="397"/>
      <c r="AY139" s="397"/>
      <c r="AZ139" s="397"/>
      <c r="BA139" s="397"/>
      <c r="BB139" s="397"/>
      <c r="BC139" s="397"/>
      <c r="BD139" s="397"/>
      <c r="BE139" s="397"/>
      <c r="BF139" s="397"/>
      <c r="BG139" s="397"/>
      <c r="BH139" s="397"/>
      <c r="BI139" s="397"/>
      <c r="BJ139" s="397"/>
      <c r="BK139" s="397"/>
      <c r="BL139" s="397"/>
      <c r="BM139" s="397"/>
      <c r="BN139" s="397"/>
      <c r="BO139" s="397"/>
      <c r="BP139" s="397"/>
      <c r="BQ139" s="397"/>
    </row>
    <row r="140" spans="1:69">
      <c r="A140" s="507">
        <f t="shared" si="15"/>
        <v>2019</v>
      </c>
      <c r="B140" s="474">
        <f t="shared" si="22"/>
        <v>197</v>
      </c>
      <c r="C140" s="508">
        <f t="shared" si="17"/>
        <v>5.2832037287379885</v>
      </c>
      <c r="D140" s="474">
        <f t="shared" si="21"/>
        <v>24</v>
      </c>
      <c r="E140" s="517"/>
      <c r="F140" s="490"/>
      <c r="G140" s="475"/>
      <c r="H140" s="475"/>
      <c r="I140" s="476">
        <f t="shared" si="18"/>
        <v>197</v>
      </c>
      <c r="J140" s="518"/>
      <c r="K140" s="518"/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/>
      <c r="X140" s="397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397"/>
      <c r="AK140" s="397"/>
      <c r="AL140" s="397"/>
      <c r="AM140" s="397"/>
      <c r="AN140" s="397"/>
      <c r="AO140" s="397"/>
      <c r="AP140" s="397"/>
      <c r="AQ140" s="397"/>
      <c r="AR140" s="397"/>
      <c r="AS140" s="397"/>
      <c r="AT140" s="397"/>
      <c r="AU140" s="397"/>
      <c r="AV140" s="397"/>
      <c r="AW140" s="397"/>
      <c r="AX140" s="397"/>
      <c r="AY140" s="397"/>
      <c r="AZ140" s="397"/>
      <c r="BA140" s="397"/>
      <c r="BB140" s="397"/>
      <c r="BC140" s="397"/>
      <c r="BD140" s="397"/>
      <c r="BE140" s="397"/>
      <c r="BF140" s="397"/>
      <c r="BG140" s="397"/>
      <c r="BH140" s="397"/>
      <c r="BI140" s="397"/>
      <c r="BJ140" s="397"/>
      <c r="BK140" s="397"/>
      <c r="BL140" s="397"/>
      <c r="BM140" s="397"/>
      <c r="BN140" s="397"/>
      <c r="BO140" s="397"/>
      <c r="BP140" s="397"/>
      <c r="BQ140" s="397"/>
    </row>
    <row r="141" spans="1:69">
      <c r="A141" s="507">
        <f t="shared" si="15"/>
        <v>2020</v>
      </c>
      <c r="B141" s="474">
        <f t="shared" si="22"/>
        <v>205</v>
      </c>
      <c r="C141" s="508">
        <f t="shared" si="17"/>
        <v>5.3230099791384085</v>
      </c>
      <c r="D141" s="474">
        <f t="shared" si="21"/>
        <v>25</v>
      </c>
      <c r="E141" s="517"/>
      <c r="F141" s="490"/>
      <c r="G141" s="475"/>
      <c r="H141" s="475"/>
      <c r="I141" s="476">
        <f t="shared" si="18"/>
        <v>205</v>
      </c>
      <c r="J141" s="518"/>
      <c r="K141" s="518"/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397"/>
      <c r="AB141" s="397"/>
      <c r="AC141" s="397"/>
      <c r="AD141" s="397"/>
      <c r="AE141" s="397"/>
      <c r="AF141" s="397"/>
      <c r="AG141" s="397"/>
      <c r="AH141" s="397"/>
      <c r="AI141" s="397"/>
      <c r="AJ141" s="397"/>
      <c r="AK141" s="397"/>
      <c r="AL141" s="397"/>
      <c r="AM141" s="397"/>
      <c r="AN141" s="397"/>
      <c r="AO141" s="397"/>
      <c r="AP141" s="397"/>
      <c r="AQ141" s="397"/>
      <c r="AR141" s="397"/>
      <c r="AS141" s="397"/>
      <c r="AT141" s="397"/>
      <c r="AU141" s="397"/>
      <c r="AV141" s="397"/>
      <c r="AW141" s="397"/>
      <c r="AX141" s="397"/>
      <c r="AY141" s="397"/>
      <c r="AZ141" s="397"/>
      <c r="BA141" s="397"/>
      <c r="BB141" s="397"/>
      <c r="BC141" s="397"/>
      <c r="BD141" s="397"/>
      <c r="BE141" s="397"/>
      <c r="BF141" s="397"/>
      <c r="BG141" s="397"/>
      <c r="BH141" s="397"/>
      <c r="BI141" s="397"/>
      <c r="BJ141" s="397"/>
      <c r="BK141" s="397"/>
      <c r="BL141" s="397"/>
      <c r="BM141" s="397"/>
      <c r="BN141" s="397"/>
      <c r="BO141" s="397"/>
      <c r="BP141" s="397"/>
      <c r="BQ141" s="397"/>
    </row>
    <row r="142" spans="1:69">
      <c r="A142" s="507">
        <f t="shared" si="15"/>
        <v>2021</v>
      </c>
      <c r="B142" s="474">
        <f t="shared" si="22"/>
        <v>213</v>
      </c>
      <c r="C142" s="508">
        <f t="shared" si="17"/>
        <v>5.3612921657094255</v>
      </c>
      <c r="D142" s="474">
        <f t="shared" si="21"/>
        <v>26</v>
      </c>
      <c r="E142" s="517"/>
      <c r="F142" s="490"/>
      <c r="G142" s="475"/>
      <c r="H142" s="475"/>
      <c r="I142" s="476">
        <f t="shared" si="18"/>
        <v>213</v>
      </c>
      <c r="J142" s="518"/>
      <c r="K142" s="518"/>
      <c r="L142" s="397"/>
      <c r="M142" s="397"/>
      <c r="N142" s="397"/>
      <c r="O142" s="397"/>
      <c r="P142" s="397"/>
      <c r="Q142" s="397"/>
      <c r="R142" s="397"/>
      <c r="S142" s="397"/>
      <c r="T142" s="397"/>
      <c r="U142" s="397"/>
      <c r="V142" s="397"/>
      <c r="W142" s="397"/>
      <c r="X142" s="397"/>
      <c r="Y142" s="397"/>
      <c r="Z142" s="397"/>
      <c r="AA142" s="397"/>
      <c r="AB142" s="397"/>
      <c r="AC142" s="397"/>
      <c r="AD142" s="397"/>
      <c r="AE142" s="397"/>
      <c r="AF142" s="397"/>
      <c r="AG142" s="397"/>
      <c r="AH142" s="397"/>
      <c r="AI142" s="397"/>
      <c r="AJ142" s="397"/>
      <c r="AK142" s="397"/>
      <c r="AL142" s="397"/>
      <c r="AM142" s="397"/>
      <c r="AN142" s="397"/>
      <c r="AO142" s="397"/>
      <c r="AP142" s="397"/>
      <c r="AQ142" s="397"/>
      <c r="AR142" s="397"/>
      <c r="AS142" s="397"/>
      <c r="AT142" s="397"/>
      <c r="AU142" s="397"/>
      <c r="AV142" s="397"/>
      <c r="AW142" s="397"/>
      <c r="AX142" s="397"/>
      <c r="AY142" s="397"/>
      <c r="AZ142" s="397"/>
      <c r="BA142" s="397"/>
      <c r="BB142" s="397"/>
      <c r="BC142" s="397"/>
      <c r="BD142" s="397"/>
      <c r="BE142" s="397"/>
      <c r="BF142" s="397"/>
      <c r="BG142" s="397"/>
      <c r="BH142" s="397"/>
      <c r="BI142" s="397"/>
      <c r="BJ142" s="397"/>
      <c r="BK142" s="397"/>
      <c r="BL142" s="397"/>
      <c r="BM142" s="397"/>
      <c r="BN142" s="397"/>
      <c r="BO142" s="397"/>
      <c r="BP142" s="397"/>
      <c r="BQ142" s="397"/>
    </row>
    <row r="143" spans="1:69">
      <c r="A143" s="507">
        <f t="shared" si="15"/>
        <v>2022</v>
      </c>
      <c r="B143" s="474">
        <f t="shared" si="22"/>
        <v>222</v>
      </c>
      <c r="C143" s="508">
        <f t="shared" si="17"/>
        <v>5.4026773818722793</v>
      </c>
      <c r="D143" s="474">
        <f t="shared" si="21"/>
        <v>27</v>
      </c>
      <c r="E143" s="517"/>
      <c r="F143" s="490"/>
      <c r="G143" s="475"/>
      <c r="H143" s="475"/>
      <c r="I143" s="476">
        <f t="shared" si="18"/>
        <v>222</v>
      </c>
      <c r="J143" s="518"/>
      <c r="K143" s="518"/>
      <c r="L143" s="397"/>
      <c r="M143" s="397"/>
      <c r="N143" s="397"/>
      <c r="O143" s="397"/>
      <c r="P143" s="397"/>
      <c r="Q143" s="397"/>
      <c r="R143" s="397"/>
      <c r="S143" s="397"/>
      <c r="T143" s="397"/>
      <c r="U143" s="397"/>
      <c r="V143" s="397"/>
      <c r="W143" s="397"/>
      <c r="X143" s="397"/>
      <c r="Y143" s="397"/>
      <c r="Z143" s="397"/>
      <c r="AA143" s="397"/>
      <c r="AB143" s="397"/>
      <c r="AC143" s="397"/>
      <c r="AD143" s="397"/>
      <c r="AE143" s="397"/>
      <c r="AF143" s="397"/>
      <c r="AG143" s="397"/>
      <c r="AH143" s="397"/>
      <c r="AI143" s="397"/>
      <c r="AJ143" s="397"/>
      <c r="AK143" s="397"/>
      <c r="AL143" s="397"/>
      <c r="AM143" s="397"/>
      <c r="AN143" s="397"/>
      <c r="AO143" s="397"/>
      <c r="AP143" s="397"/>
      <c r="AQ143" s="397"/>
      <c r="AR143" s="397"/>
      <c r="AS143" s="397"/>
      <c r="AT143" s="397"/>
      <c r="AU143" s="397"/>
      <c r="AV143" s="397"/>
      <c r="AW143" s="397"/>
      <c r="AX143" s="397"/>
      <c r="AY143" s="397"/>
      <c r="AZ143" s="397"/>
      <c r="BA143" s="397"/>
      <c r="BB143" s="397"/>
      <c r="BC143" s="397"/>
      <c r="BD143" s="397"/>
      <c r="BE143" s="397"/>
      <c r="BF143" s="397"/>
      <c r="BG143" s="397"/>
      <c r="BH143" s="397"/>
      <c r="BI143" s="397"/>
      <c r="BJ143" s="397"/>
      <c r="BK143" s="397"/>
      <c r="BL143" s="397"/>
      <c r="BM143" s="397"/>
      <c r="BN143" s="397"/>
      <c r="BO143" s="397"/>
      <c r="BP143" s="397"/>
      <c r="BQ143" s="397"/>
    </row>
    <row r="144" spans="1:69">
      <c r="A144" s="507">
        <f t="shared" si="15"/>
        <v>2023</v>
      </c>
      <c r="B144" s="474">
        <f t="shared" si="22"/>
        <v>230</v>
      </c>
      <c r="C144" s="508">
        <f t="shared" si="17"/>
        <v>5.4380793089231956</v>
      </c>
      <c r="D144" s="474">
        <f t="shared" si="21"/>
        <v>28</v>
      </c>
      <c r="E144" s="517"/>
      <c r="F144" s="490"/>
      <c r="G144" s="475"/>
      <c r="H144" s="475"/>
      <c r="I144" s="476">
        <f t="shared" si="18"/>
        <v>230</v>
      </c>
      <c r="J144" s="518"/>
      <c r="K144" s="518"/>
      <c r="L144" s="397"/>
      <c r="M144" s="397"/>
      <c r="N144" s="397"/>
      <c r="O144" s="397"/>
      <c r="P144" s="397"/>
      <c r="Q144" s="397"/>
      <c r="R144" s="397"/>
      <c r="S144" s="397"/>
      <c r="T144" s="397"/>
      <c r="U144" s="397"/>
      <c r="V144" s="397"/>
      <c r="W144" s="397"/>
      <c r="X144" s="397"/>
      <c r="Y144" s="397"/>
      <c r="Z144" s="397"/>
      <c r="AA144" s="397"/>
      <c r="AB144" s="397"/>
      <c r="AC144" s="397"/>
      <c r="AD144" s="397"/>
      <c r="AE144" s="397"/>
      <c r="AF144" s="397"/>
      <c r="AG144" s="397"/>
      <c r="AH144" s="397"/>
      <c r="AI144" s="397"/>
      <c r="AJ144" s="397"/>
      <c r="AK144" s="397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  <c r="BD144" s="397"/>
      <c r="BE144" s="397"/>
      <c r="BF144" s="397"/>
      <c r="BG144" s="397"/>
      <c r="BH144" s="397"/>
      <c r="BI144" s="397"/>
      <c r="BJ144" s="397"/>
      <c r="BK144" s="397"/>
      <c r="BL144" s="397"/>
      <c r="BM144" s="397"/>
      <c r="BN144" s="397"/>
      <c r="BO144" s="397"/>
      <c r="BP144" s="397"/>
      <c r="BQ144" s="397"/>
    </row>
    <row r="145" spans="1:69">
      <c r="A145" s="507">
        <f t="shared" si="15"/>
        <v>2024</v>
      </c>
      <c r="B145" s="474">
        <f t="shared" si="22"/>
        <v>240</v>
      </c>
      <c r="C145" s="508">
        <f t="shared" si="17"/>
        <v>5.4806389233419912</v>
      </c>
      <c r="D145" s="474">
        <f t="shared" si="21"/>
        <v>29</v>
      </c>
      <c r="E145" s="517"/>
      <c r="F145" s="490"/>
      <c r="G145" s="475"/>
      <c r="H145" s="475"/>
      <c r="I145" s="476">
        <f t="shared" si="18"/>
        <v>240</v>
      </c>
      <c r="J145" s="518"/>
      <c r="K145" s="518"/>
      <c r="L145" s="397"/>
      <c r="M145" s="397"/>
      <c r="N145" s="397"/>
      <c r="O145" s="397"/>
      <c r="P145" s="397"/>
      <c r="Q145" s="397"/>
      <c r="R145" s="397"/>
      <c r="S145" s="397"/>
      <c r="T145" s="397"/>
      <c r="U145" s="397"/>
      <c r="V145" s="397"/>
      <c r="W145" s="397"/>
      <c r="X145" s="397"/>
      <c r="Y145" s="397"/>
      <c r="Z145" s="397"/>
      <c r="AA145" s="397"/>
      <c r="AB145" s="397"/>
      <c r="AC145" s="397"/>
      <c r="AD145" s="397"/>
      <c r="AE145" s="397"/>
      <c r="AF145" s="397"/>
      <c r="AG145" s="397"/>
      <c r="AH145" s="397"/>
      <c r="AI145" s="397"/>
      <c r="AJ145" s="397"/>
      <c r="AK145" s="397"/>
      <c r="AL145" s="397"/>
      <c r="AM145" s="397"/>
      <c r="AN145" s="397"/>
      <c r="AO145" s="397"/>
      <c r="AP145" s="397"/>
      <c r="AQ145" s="397"/>
      <c r="AR145" s="397"/>
      <c r="AS145" s="397"/>
      <c r="AT145" s="397"/>
      <c r="AU145" s="397"/>
      <c r="AV145" s="397"/>
      <c r="AW145" s="397"/>
      <c r="AX145" s="397"/>
      <c r="AY145" s="397"/>
      <c r="AZ145" s="397"/>
      <c r="BA145" s="397"/>
      <c r="BB145" s="397"/>
      <c r="BC145" s="397"/>
      <c r="BD145" s="397"/>
      <c r="BE145" s="397"/>
      <c r="BF145" s="397"/>
      <c r="BG145" s="397"/>
      <c r="BH145" s="397"/>
      <c r="BI145" s="397"/>
      <c r="BJ145" s="397"/>
      <c r="BK145" s="397"/>
      <c r="BL145" s="397"/>
      <c r="BM145" s="397"/>
      <c r="BN145" s="397"/>
      <c r="BO145" s="397"/>
      <c r="BP145" s="397"/>
      <c r="BQ145" s="397"/>
    </row>
    <row r="146" spans="1:69">
      <c r="A146" s="507">
        <f t="shared" si="15"/>
        <v>2025</v>
      </c>
      <c r="B146" s="474">
        <f t="shared" si="22"/>
        <v>249</v>
      </c>
      <c r="C146" s="508">
        <f t="shared" si="17"/>
        <v>5.5174528964647074</v>
      </c>
      <c r="D146" s="474">
        <f t="shared" si="21"/>
        <v>30</v>
      </c>
      <c r="E146" s="517"/>
      <c r="F146" s="490"/>
      <c r="G146" s="475"/>
      <c r="H146" s="475"/>
      <c r="I146" s="476">
        <f t="shared" si="18"/>
        <v>249</v>
      </c>
      <c r="J146" s="518"/>
      <c r="K146" s="518"/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/>
      <c r="X146" s="397"/>
      <c r="Y146" s="397"/>
      <c r="Z146" s="397"/>
      <c r="AA146" s="397"/>
      <c r="AB146" s="397"/>
      <c r="AC146" s="397"/>
      <c r="AD146" s="397"/>
      <c r="AE146" s="397"/>
      <c r="AF146" s="397"/>
      <c r="AG146" s="397"/>
      <c r="AH146" s="397"/>
      <c r="AI146" s="397"/>
      <c r="AJ146" s="397"/>
      <c r="AK146" s="397"/>
      <c r="AL146" s="397"/>
      <c r="AM146" s="397"/>
      <c r="AN146" s="397"/>
      <c r="AO146" s="397"/>
      <c r="AP146" s="397"/>
      <c r="AQ146" s="397"/>
      <c r="AR146" s="397"/>
      <c r="AS146" s="397"/>
      <c r="AT146" s="397"/>
      <c r="AU146" s="397"/>
      <c r="AV146" s="397"/>
      <c r="AW146" s="397"/>
      <c r="AX146" s="397"/>
      <c r="AY146" s="397"/>
      <c r="AZ146" s="397"/>
      <c r="BA146" s="397"/>
      <c r="BB146" s="397"/>
      <c r="BC146" s="397"/>
      <c r="BD146" s="397"/>
      <c r="BE146" s="397"/>
      <c r="BF146" s="397"/>
      <c r="BG146" s="397"/>
      <c r="BH146" s="397"/>
      <c r="BI146" s="397"/>
      <c r="BJ146" s="397"/>
      <c r="BK146" s="397"/>
      <c r="BL146" s="397"/>
      <c r="BM146" s="397"/>
      <c r="BN146" s="397"/>
      <c r="BO146" s="397"/>
      <c r="BP146" s="397"/>
      <c r="BQ146" s="397"/>
    </row>
    <row r="147" spans="1:69">
      <c r="A147" s="507">
        <f t="shared" si="15"/>
        <v>2026</v>
      </c>
      <c r="B147" s="474">
        <f t="shared" si="22"/>
        <v>259</v>
      </c>
      <c r="C147" s="508">
        <f t="shared" si="17"/>
        <v>5.5568280616995374</v>
      </c>
      <c r="D147" s="474">
        <f t="shared" si="21"/>
        <v>31</v>
      </c>
      <c r="E147" s="517"/>
      <c r="F147" s="490"/>
      <c r="G147" s="475"/>
      <c r="H147" s="475"/>
      <c r="I147" s="476">
        <f t="shared" si="18"/>
        <v>259</v>
      </c>
      <c r="J147" s="518"/>
      <c r="K147" s="518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397"/>
      <c r="AK147" s="397"/>
      <c r="AL147" s="397"/>
      <c r="AM147" s="397"/>
      <c r="AN147" s="397"/>
      <c r="AO147" s="397"/>
      <c r="AP147" s="397"/>
      <c r="AQ147" s="397"/>
      <c r="AR147" s="397"/>
      <c r="AS147" s="397"/>
      <c r="AT147" s="397"/>
      <c r="AU147" s="397"/>
      <c r="AV147" s="397"/>
      <c r="AW147" s="397"/>
      <c r="AX147" s="397"/>
      <c r="AY147" s="397"/>
      <c r="AZ147" s="397"/>
      <c r="BA147" s="397"/>
      <c r="BB147" s="397"/>
      <c r="BC147" s="397"/>
      <c r="BD147" s="397"/>
      <c r="BE147" s="397"/>
      <c r="BF147" s="397"/>
      <c r="BG147" s="397"/>
      <c r="BH147" s="397"/>
      <c r="BI147" s="397"/>
      <c r="BJ147" s="397"/>
      <c r="BK147" s="397"/>
      <c r="BL147" s="397"/>
      <c r="BM147" s="397"/>
      <c r="BN147" s="397"/>
      <c r="BO147" s="397"/>
      <c r="BP147" s="397"/>
      <c r="BQ147" s="397"/>
    </row>
    <row r="148" spans="1:69">
      <c r="A148" s="507">
        <f t="shared" si="15"/>
        <v>2027</v>
      </c>
      <c r="B148" s="474">
        <f t="shared" si="22"/>
        <v>270</v>
      </c>
      <c r="C148" s="508">
        <f t="shared" si="17"/>
        <v>5.598421958998375</v>
      </c>
      <c r="D148" s="474">
        <f t="shared" si="21"/>
        <v>32</v>
      </c>
      <c r="E148" s="517"/>
      <c r="F148" s="490"/>
      <c r="G148" s="475"/>
      <c r="H148" s="475"/>
      <c r="I148" s="476">
        <f t="shared" si="18"/>
        <v>270</v>
      </c>
      <c r="J148" s="518"/>
      <c r="K148" s="518"/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/>
      <c r="X148" s="397"/>
      <c r="Y148" s="397"/>
      <c r="Z148" s="397"/>
      <c r="AA148" s="397"/>
      <c r="AB148" s="397"/>
      <c r="AC148" s="397"/>
      <c r="AD148" s="397"/>
      <c r="AE148" s="397"/>
      <c r="AF148" s="397"/>
      <c r="AG148" s="397"/>
      <c r="AH148" s="397"/>
      <c r="AI148" s="397"/>
      <c r="AJ148" s="397"/>
      <c r="AK148" s="397"/>
      <c r="AL148" s="397"/>
      <c r="AM148" s="397"/>
      <c r="AN148" s="397"/>
      <c r="AO148" s="397"/>
      <c r="AP148" s="397"/>
      <c r="AQ148" s="397"/>
      <c r="AR148" s="397"/>
      <c r="AS148" s="397"/>
      <c r="AT148" s="397"/>
      <c r="AU148" s="397"/>
      <c r="AV148" s="397"/>
      <c r="AW148" s="397"/>
      <c r="AX148" s="397"/>
      <c r="AY148" s="397"/>
      <c r="AZ148" s="397"/>
      <c r="BA148" s="397"/>
      <c r="BB148" s="397"/>
      <c r="BC148" s="397"/>
      <c r="BD148" s="397"/>
      <c r="BE148" s="397"/>
      <c r="BF148" s="397"/>
      <c r="BG148" s="397"/>
      <c r="BH148" s="397"/>
      <c r="BI148" s="397"/>
      <c r="BJ148" s="397"/>
      <c r="BK148" s="397"/>
      <c r="BL148" s="397"/>
      <c r="BM148" s="397"/>
      <c r="BN148" s="397"/>
      <c r="BO148" s="397"/>
      <c r="BP148" s="397"/>
      <c r="BQ148" s="397"/>
    </row>
    <row r="149" spans="1:69">
      <c r="A149" s="507">
        <f t="shared" si="15"/>
        <v>2028</v>
      </c>
      <c r="B149" s="474">
        <f t="shared" si="22"/>
        <v>281</v>
      </c>
      <c r="C149" s="508">
        <f t="shared" si="17"/>
        <v>5.6383546693337454</v>
      </c>
      <c r="D149" s="474">
        <f t="shared" si="21"/>
        <v>33</v>
      </c>
      <c r="E149" s="517"/>
      <c r="F149" s="490"/>
      <c r="G149" s="475"/>
      <c r="H149" s="475"/>
      <c r="I149" s="476">
        <f t="shared" si="18"/>
        <v>281</v>
      </c>
      <c r="J149" s="518"/>
      <c r="K149" s="518"/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/>
      <c r="X149" s="397"/>
      <c r="Y149" s="397"/>
      <c r="Z149" s="397"/>
      <c r="AA149" s="397"/>
      <c r="AB149" s="397"/>
      <c r="AC149" s="397"/>
      <c r="AD149" s="397"/>
      <c r="AE149" s="397"/>
      <c r="AF149" s="397"/>
      <c r="AG149" s="397"/>
      <c r="AH149" s="397"/>
      <c r="AI149" s="397"/>
      <c r="AJ149" s="397"/>
      <c r="AK149" s="397"/>
      <c r="AL149" s="397"/>
      <c r="AM149" s="397"/>
      <c r="AN149" s="397"/>
      <c r="AO149" s="397"/>
      <c r="AP149" s="397"/>
      <c r="AQ149" s="397"/>
      <c r="AR149" s="397"/>
      <c r="AS149" s="397"/>
      <c r="AT149" s="397"/>
      <c r="AU149" s="397"/>
      <c r="AV149" s="397"/>
      <c r="AW149" s="397"/>
      <c r="AX149" s="397"/>
      <c r="AY149" s="397"/>
      <c r="AZ149" s="397"/>
      <c r="BA149" s="397"/>
      <c r="BB149" s="397"/>
      <c r="BC149" s="397"/>
      <c r="BD149" s="397"/>
      <c r="BE149" s="397"/>
      <c r="BF149" s="397"/>
      <c r="BG149" s="397"/>
      <c r="BH149" s="397"/>
      <c r="BI149" s="397"/>
      <c r="BJ149" s="397"/>
      <c r="BK149" s="397"/>
      <c r="BL149" s="397"/>
      <c r="BM149" s="397"/>
      <c r="BN149" s="397"/>
      <c r="BO149" s="397"/>
      <c r="BP149" s="397"/>
      <c r="BQ149" s="397"/>
    </row>
    <row r="150" spans="1:69">
      <c r="A150" s="507">
        <f t="shared" si="15"/>
        <v>2029</v>
      </c>
      <c r="B150" s="474">
        <f t="shared" si="22"/>
        <v>292</v>
      </c>
      <c r="C150" s="508">
        <f t="shared" si="17"/>
        <v>5.6767538022682817</v>
      </c>
      <c r="D150" s="474">
        <f t="shared" si="21"/>
        <v>34</v>
      </c>
      <c r="E150" s="517"/>
      <c r="F150" s="490"/>
      <c r="G150" s="475"/>
      <c r="H150" s="475"/>
      <c r="I150" s="476">
        <f t="shared" si="18"/>
        <v>292</v>
      </c>
      <c r="J150" s="518"/>
      <c r="K150" s="518"/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/>
      <c r="X150" s="397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397"/>
      <c r="AK150" s="397"/>
      <c r="AL150" s="397"/>
      <c r="AM150" s="397"/>
      <c r="AN150" s="397"/>
      <c r="AO150" s="397"/>
      <c r="AP150" s="397"/>
      <c r="AQ150" s="397"/>
      <c r="AR150" s="397"/>
      <c r="AS150" s="397"/>
      <c r="AT150" s="397"/>
      <c r="AU150" s="397"/>
      <c r="AV150" s="397"/>
      <c r="AW150" s="397"/>
      <c r="AX150" s="397"/>
      <c r="AY150" s="397"/>
      <c r="AZ150" s="397"/>
      <c r="BA150" s="397"/>
      <c r="BB150" s="397"/>
      <c r="BC150" s="397"/>
      <c r="BD150" s="397"/>
      <c r="BE150" s="397"/>
      <c r="BF150" s="397"/>
      <c r="BG150" s="397"/>
      <c r="BH150" s="397"/>
      <c r="BI150" s="397"/>
      <c r="BJ150" s="397"/>
      <c r="BK150" s="397"/>
      <c r="BL150" s="397"/>
      <c r="BM150" s="397"/>
      <c r="BN150" s="397"/>
      <c r="BO150" s="397"/>
      <c r="BP150" s="397"/>
      <c r="BQ150" s="397"/>
    </row>
    <row r="151" spans="1:69">
      <c r="A151" s="507">
        <f t="shared" si="15"/>
        <v>2030</v>
      </c>
      <c r="B151" s="474">
        <f t="shared" si="22"/>
        <v>304</v>
      </c>
      <c r="C151" s="508">
        <f t="shared" si="17"/>
        <v>5.7170277014062219</v>
      </c>
      <c r="D151" s="474">
        <f t="shared" si="21"/>
        <v>35</v>
      </c>
      <c r="E151" s="517"/>
      <c r="F151" s="490"/>
      <c r="G151" s="475"/>
      <c r="H151" s="475"/>
      <c r="I151" s="476">
        <f t="shared" si="18"/>
        <v>304</v>
      </c>
      <c r="J151" s="518"/>
      <c r="K151" s="518"/>
      <c r="L151" s="397"/>
      <c r="M151" s="397"/>
      <c r="N151" s="397"/>
      <c r="O151" s="397"/>
      <c r="P151" s="397"/>
      <c r="Q151" s="397"/>
      <c r="R151" s="397"/>
      <c r="S151" s="397"/>
      <c r="T151" s="397"/>
      <c r="U151" s="397"/>
      <c r="V151" s="397"/>
      <c r="W151" s="397"/>
      <c r="X151" s="397"/>
      <c r="Y151" s="397"/>
      <c r="Z151" s="397"/>
      <c r="AA151" s="397"/>
      <c r="AB151" s="397"/>
      <c r="AC151" s="397"/>
      <c r="AD151" s="397"/>
      <c r="AE151" s="397"/>
      <c r="AF151" s="397"/>
      <c r="AG151" s="397"/>
      <c r="AH151" s="397"/>
      <c r="AI151" s="397"/>
      <c r="AJ151" s="397"/>
      <c r="AK151" s="397"/>
      <c r="AL151" s="397"/>
      <c r="AM151" s="397"/>
      <c r="AN151" s="397"/>
      <c r="AO151" s="397"/>
      <c r="AP151" s="397"/>
      <c r="AQ151" s="397"/>
      <c r="AR151" s="397"/>
      <c r="AS151" s="397"/>
      <c r="AT151" s="397"/>
      <c r="AU151" s="397"/>
      <c r="AV151" s="397"/>
      <c r="AW151" s="397"/>
      <c r="AX151" s="397"/>
      <c r="AY151" s="397"/>
      <c r="AZ151" s="397"/>
      <c r="BA151" s="397"/>
      <c r="BB151" s="397"/>
      <c r="BC151" s="397"/>
      <c r="BD151" s="397"/>
      <c r="BE151" s="397"/>
      <c r="BF151" s="397"/>
      <c r="BG151" s="397"/>
      <c r="BH151" s="397"/>
      <c r="BI151" s="397"/>
      <c r="BJ151" s="397"/>
      <c r="BK151" s="397"/>
      <c r="BL151" s="397"/>
      <c r="BM151" s="397"/>
      <c r="BN151" s="397"/>
      <c r="BO151" s="397"/>
      <c r="BP151" s="397"/>
      <c r="BQ151" s="397"/>
    </row>
    <row r="152" spans="1:69">
      <c r="A152" s="507">
        <f t="shared" si="15"/>
        <v>2031</v>
      </c>
      <c r="B152" s="474">
        <f t="shared" si="22"/>
        <v>316</v>
      </c>
      <c r="C152" s="508">
        <f t="shared" si="17"/>
        <v>5.7557422135869123</v>
      </c>
      <c r="D152" s="474">
        <f t="shared" si="21"/>
        <v>36</v>
      </c>
      <c r="E152" s="517"/>
      <c r="F152" s="490"/>
      <c r="G152" s="475"/>
      <c r="H152" s="475"/>
      <c r="I152" s="476">
        <f t="shared" si="18"/>
        <v>316</v>
      </c>
      <c r="J152" s="518"/>
      <c r="K152" s="518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7"/>
      <c r="Y152" s="397"/>
      <c r="Z152" s="397"/>
      <c r="AA152" s="397"/>
      <c r="AB152" s="397"/>
      <c r="AC152" s="397"/>
      <c r="AD152" s="397"/>
      <c r="AE152" s="397"/>
      <c r="AF152" s="397"/>
      <c r="AG152" s="397"/>
      <c r="AH152" s="397"/>
      <c r="AI152" s="397"/>
      <c r="AJ152" s="397"/>
      <c r="AK152" s="397"/>
      <c r="AL152" s="397"/>
      <c r="AM152" s="397"/>
      <c r="AN152" s="397"/>
      <c r="AO152" s="397"/>
      <c r="AP152" s="397"/>
      <c r="AQ152" s="397"/>
      <c r="AR152" s="397"/>
      <c r="AS152" s="397"/>
      <c r="AT152" s="397"/>
      <c r="AU152" s="397"/>
      <c r="AV152" s="397"/>
      <c r="AW152" s="397"/>
      <c r="AX152" s="397"/>
      <c r="AY152" s="397"/>
      <c r="AZ152" s="397"/>
      <c r="BA152" s="397"/>
      <c r="BB152" s="397"/>
      <c r="BC152" s="397"/>
      <c r="BD152" s="397"/>
      <c r="BE152" s="397"/>
      <c r="BF152" s="397"/>
      <c r="BG152" s="397"/>
      <c r="BH152" s="397"/>
      <c r="BI152" s="397"/>
      <c r="BJ152" s="397"/>
      <c r="BK152" s="397"/>
      <c r="BL152" s="397"/>
      <c r="BM152" s="397"/>
      <c r="BN152" s="397"/>
      <c r="BO152" s="397"/>
      <c r="BP152" s="397"/>
      <c r="BQ152" s="397"/>
    </row>
    <row r="153" spans="1:69">
      <c r="A153" s="507">
        <f t="shared" si="15"/>
        <v>2032</v>
      </c>
      <c r="B153" s="474">
        <f t="shared" si="22"/>
        <v>329</v>
      </c>
      <c r="C153" s="508">
        <f t="shared" si="17"/>
        <v>5.7960577507653719</v>
      </c>
      <c r="D153" s="474">
        <f t="shared" si="21"/>
        <v>37</v>
      </c>
      <c r="E153" s="517"/>
      <c r="F153" s="490"/>
      <c r="G153" s="475"/>
      <c r="H153" s="475"/>
      <c r="I153" s="476">
        <f t="shared" si="18"/>
        <v>329</v>
      </c>
      <c r="J153" s="518"/>
      <c r="K153" s="518"/>
      <c r="L153" s="397"/>
      <c r="M153" s="397"/>
      <c r="N153" s="397"/>
      <c r="O153" s="397"/>
      <c r="P153" s="397"/>
      <c r="Q153" s="397"/>
      <c r="R153" s="397"/>
      <c r="S153" s="397"/>
      <c r="T153" s="397"/>
      <c r="U153" s="397"/>
      <c r="V153" s="397"/>
      <c r="W153" s="397"/>
      <c r="X153" s="397"/>
      <c r="Y153" s="397"/>
      <c r="Z153" s="397"/>
      <c r="AA153" s="397"/>
      <c r="AB153" s="397"/>
      <c r="AC153" s="397"/>
      <c r="AD153" s="397"/>
      <c r="AE153" s="397"/>
      <c r="AF153" s="397"/>
      <c r="AG153" s="397"/>
      <c r="AH153" s="397"/>
      <c r="AI153" s="397"/>
      <c r="AJ153" s="397"/>
      <c r="AK153" s="397"/>
      <c r="AL153" s="397"/>
      <c r="AM153" s="397"/>
      <c r="AN153" s="397"/>
      <c r="AO153" s="397"/>
      <c r="AP153" s="397"/>
      <c r="AQ153" s="397"/>
      <c r="AR153" s="397"/>
      <c r="AS153" s="397"/>
      <c r="AT153" s="397"/>
      <c r="AU153" s="397"/>
      <c r="AV153" s="397"/>
      <c r="AW153" s="397"/>
      <c r="AX153" s="397"/>
      <c r="AY153" s="397"/>
      <c r="AZ153" s="397"/>
      <c r="BA153" s="397"/>
      <c r="BB153" s="397"/>
      <c r="BC153" s="397"/>
      <c r="BD153" s="397"/>
      <c r="BE153" s="397"/>
      <c r="BF153" s="397"/>
      <c r="BG153" s="397"/>
      <c r="BH153" s="397"/>
      <c r="BI153" s="397"/>
      <c r="BJ153" s="397"/>
      <c r="BK153" s="397"/>
      <c r="BL153" s="397"/>
      <c r="BM153" s="397"/>
      <c r="BN153" s="397"/>
      <c r="BO153" s="397"/>
      <c r="BP153" s="397"/>
      <c r="BQ153" s="397"/>
    </row>
    <row r="154" spans="1:69">
      <c r="A154" s="507">
        <f t="shared" si="15"/>
        <v>2033</v>
      </c>
      <c r="B154" s="474">
        <f t="shared" si="22"/>
        <v>342</v>
      </c>
      <c r="C154" s="508">
        <f t="shared" si="17"/>
        <v>5.8348107370626048</v>
      </c>
      <c r="D154" s="474">
        <f t="shared" si="21"/>
        <v>38</v>
      </c>
      <c r="E154" s="517"/>
      <c r="F154" s="490"/>
      <c r="G154" s="475"/>
      <c r="H154" s="475"/>
      <c r="I154" s="476">
        <f t="shared" si="18"/>
        <v>342</v>
      </c>
      <c r="J154" s="518"/>
      <c r="K154" s="518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  <c r="W154" s="397"/>
      <c r="X154" s="397"/>
      <c r="Y154" s="397"/>
      <c r="Z154" s="397"/>
      <c r="AA154" s="397"/>
      <c r="AB154" s="397"/>
      <c r="AC154" s="397"/>
      <c r="AD154" s="397"/>
      <c r="AE154" s="397"/>
      <c r="AF154" s="397"/>
      <c r="AG154" s="397"/>
      <c r="AH154" s="397"/>
      <c r="AI154" s="397"/>
      <c r="AJ154" s="397"/>
      <c r="AK154" s="397"/>
      <c r="AL154" s="397"/>
      <c r="AM154" s="397"/>
      <c r="AN154" s="397"/>
      <c r="AO154" s="397"/>
      <c r="AP154" s="397"/>
      <c r="AQ154" s="397"/>
      <c r="AR154" s="397"/>
      <c r="AS154" s="397"/>
      <c r="AT154" s="397"/>
      <c r="AU154" s="397"/>
      <c r="AV154" s="397"/>
      <c r="AW154" s="397"/>
      <c r="AX154" s="397"/>
      <c r="AY154" s="397"/>
      <c r="AZ154" s="397"/>
      <c r="BA154" s="397"/>
      <c r="BB154" s="397"/>
      <c r="BC154" s="397"/>
      <c r="BD154" s="397"/>
      <c r="BE154" s="397"/>
      <c r="BF154" s="397"/>
      <c r="BG154" s="397"/>
      <c r="BH154" s="397"/>
      <c r="BI154" s="397"/>
      <c r="BJ154" s="397"/>
      <c r="BK154" s="397"/>
      <c r="BL154" s="397"/>
      <c r="BM154" s="397"/>
      <c r="BN154" s="397"/>
      <c r="BO154" s="397"/>
      <c r="BP154" s="397"/>
      <c r="BQ154" s="397"/>
    </row>
    <row r="155" spans="1:69">
      <c r="A155" s="507">
        <f t="shared" si="15"/>
        <v>2034</v>
      </c>
      <c r="B155" s="474">
        <f t="shared" si="22"/>
        <v>356</v>
      </c>
      <c r="C155" s="508">
        <f t="shared" si="17"/>
        <v>5.8749307308520304</v>
      </c>
      <c r="D155" s="474">
        <f t="shared" si="21"/>
        <v>39</v>
      </c>
      <c r="E155" s="517"/>
      <c r="F155" s="490"/>
      <c r="G155" s="475"/>
      <c r="H155" s="475"/>
      <c r="I155" s="476">
        <f t="shared" si="18"/>
        <v>356</v>
      </c>
      <c r="J155" s="518"/>
      <c r="K155" s="518"/>
      <c r="L155" s="397"/>
      <c r="M155" s="397"/>
      <c r="N155" s="397"/>
      <c r="O155" s="397"/>
      <c r="P155" s="397"/>
      <c r="Q155" s="397"/>
      <c r="R155" s="397"/>
      <c r="S155" s="397"/>
      <c r="T155" s="397"/>
      <c r="U155" s="397"/>
      <c r="V155" s="397"/>
      <c r="W155" s="397"/>
      <c r="X155" s="397"/>
      <c r="Y155" s="397"/>
      <c r="Z155" s="397"/>
      <c r="AA155" s="397"/>
      <c r="AB155" s="397"/>
      <c r="AC155" s="397"/>
      <c r="AD155" s="397"/>
      <c r="AE155" s="397"/>
      <c r="AF155" s="397"/>
      <c r="AG155" s="397"/>
      <c r="AH155" s="397"/>
      <c r="AI155" s="397"/>
      <c r="AJ155" s="397"/>
      <c r="AK155" s="397"/>
      <c r="AL155" s="397"/>
      <c r="AM155" s="397"/>
      <c r="AN155" s="397"/>
      <c r="AO155" s="397"/>
      <c r="AP155" s="397"/>
      <c r="AQ155" s="397"/>
      <c r="AR155" s="397"/>
      <c r="AS155" s="397"/>
      <c r="AT155" s="397"/>
      <c r="AU155" s="397"/>
      <c r="AV155" s="397"/>
      <c r="AW155" s="397"/>
      <c r="AX155" s="397"/>
      <c r="AY155" s="397"/>
      <c r="AZ155" s="397"/>
      <c r="BA155" s="397"/>
      <c r="BB155" s="397"/>
      <c r="BC155" s="397"/>
      <c r="BD155" s="397"/>
      <c r="BE155" s="397"/>
      <c r="BF155" s="397"/>
      <c r="BG155" s="397"/>
      <c r="BH155" s="397"/>
      <c r="BI155" s="397"/>
      <c r="BJ155" s="397"/>
      <c r="BK155" s="397"/>
      <c r="BL155" s="397"/>
      <c r="BM155" s="397"/>
      <c r="BN155" s="397"/>
      <c r="BO155" s="397"/>
      <c r="BP155" s="397"/>
      <c r="BQ155" s="397"/>
    </row>
    <row r="156" spans="1:69">
      <c r="A156" s="507">
        <f t="shared" si="15"/>
        <v>2035</v>
      </c>
      <c r="B156" s="474">
        <f t="shared" si="22"/>
        <v>370</v>
      </c>
      <c r="C156" s="508">
        <f t="shared" si="17"/>
        <v>5.9135030056382698</v>
      </c>
      <c r="D156" s="474">
        <f t="shared" si="21"/>
        <v>40</v>
      </c>
      <c r="E156" s="517"/>
      <c r="F156" s="490"/>
      <c r="G156" s="475"/>
      <c r="H156" s="475"/>
      <c r="I156" s="476">
        <f t="shared" si="18"/>
        <v>370</v>
      </c>
      <c r="J156" s="518"/>
      <c r="K156" s="518"/>
      <c r="L156" s="397"/>
      <c r="M156" s="397"/>
      <c r="N156" s="397"/>
      <c r="O156" s="397"/>
      <c r="P156" s="397"/>
      <c r="Q156" s="397"/>
      <c r="R156" s="397"/>
      <c r="S156" s="397"/>
      <c r="T156" s="397"/>
      <c r="U156" s="397"/>
      <c r="V156" s="397"/>
      <c r="W156" s="397"/>
      <c r="X156" s="397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397"/>
      <c r="AK156" s="397"/>
      <c r="AL156" s="397"/>
      <c r="AM156" s="397"/>
      <c r="AN156" s="397"/>
      <c r="AO156" s="397"/>
      <c r="AP156" s="397"/>
      <c r="AQ156" s="397"/>
      <c r="AR156" s="397"/>
      <c r="AS156" s="397"/>
      <c r="AT156" s="397"/>
      <c r="AU156" s="397"/>
      <c r="AV156" s="397"/>
      <c r="AW156" s="397"/>
      <c r="AX156" s="397"/>
      <c r="AY156" s="397"/>
      <c r="AZ156" s="397"/>
      <c r="BA156" s="397"/>
      <c r="BB156" s="397"/>
      <c r="BC156" s="397"/>
      <c r="BD156" s="397"/>
      <c r="BE156" s="397"/>
      <c r="BF156" s="397"/>
      <c r="BG156" s="397"/>
      <c r="BH156" s="397"/>
      <c r="BI156" s="397"/>
      <c r="BJ156" s="397"/>
      <c r="BK156" s="397"/>
      <c r="BL156" s="397"/>
      <c r="BM156" s="397"/>
      <c r="BN156" s="397"/>
      <c r="BO156" s="397"/>
      <c r="BP156" s="397"/>
      <c r="BQ156" s="397"/>
    </row>
    <row r="157" spans="1:69">
      <c r="A157" s="519">
        <f t="shared" si="15"/>
        <v>2036</v>
      </c>
      <c r="B157" s="493">
        <f t="shared" si="22"/>
        <v>385</v>
      </c>
      <c r="C157" s="520">
        <f t="shared" si="17"/>
        <v>5.9532433342877846</v>
      </c>
      <c r="D157" s="493">
        <f t="shared" si="21"/>
        <v>41</v>
      </c>
      <c r="E157" s="521"/>
      <c r="F157" s="522"/>
      <c r="G157" s="454"/>
      <c r="H157" s="454"/>
      <c r="I157" s="494">
        <f t="shared" si="18"/>
        <v>385</v>
      </c>
      <c r="J157" s="523"/>
      <c r="K157" s="523"/>
      <c r="L157" s="397"/>
      <c r="M157" s="397"/>
      <c r="N157" s="397"/>
      <c r="O157" s="397"/>
      <c r="P157" s="397"/>
      <c r="Q157" s="397"/>
      <c r="R157" s="397"/>
      <c r="S157" s="397"/>
      <c r="T157" s="397"/>
      <c r="U157" s="397"/>
      <c r="V157" s="397"/>
      <c r="W157" s="397"/>
      <c r="X157" s="397"/>
      <c r="Y157" s="397"/>
      <c r="Z157" s="397"/>
      <c r="AA157" s="397"/>
      <c r="AB157" s="397"/>
      <c r="AC157" s="397"/>
      <c r="AD157" s="397"/>
      <c r="AE157" s="397"/>
      <c r="AF157" s="397"/>
      <c r="AG157" s="397"/>
      <c r="AH157" s="397"/>
      <c r="AI157" s="397"/>
      <c r="AJ157" s="397"/>
      <c r="AK157" s="397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  <c r="BD157" s="397"/>
      <c r="BE157" s="397"/>
      <c r="BF157" s="397"/>
      <c r="BG157" s="397"/>
      <c r="BH157" s="397"/>
      <c r="BI157" s="397"/>
      <c r="BJ157" s="397"/>
      <c r="BK157" s="397"/>
      <c r="BL157" s="397"/>
      <c r="BM157" s="397"/>
      <c r="BN157" s="397"/>
      <c r="BO157" s="397"/>
      <c r="BP157" s="397"/>
      <c r="BQ157" s="397"/>
    </row>
    <row r="158" spans="1:69">
      <c r="A158" s="396" t="s">
        <v>335</v>
      </c>
      <c r="B158" s="396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  <c r="O158" s="397"/>
      <c r="P158" s="397"/>
      <c r="Q158" s="397"/>
      <c r="R158" s="397"/>
      <c r="S158" s="397"/>
      <c r="T158" s="397"/>
      <c r="U158" s="397"/>
      <c r="V158" s="397"/>
      <c r="W158" s="397"/>
      <c r="X158" s="397"/>
      <c r="Y158" s="397"/>
      <c r="Z158" s="397"/>
      <c r="AA158" s="397"/>
      <c r="AB158" s="397"/>
      <c r="AC158" s="397"/>
      <c r="AD158" s="397"/>
      <c r="AE158" s="397"/>
      <c r="AF158" s="397"/>
      <c r="AG158" s="397"/>
      <c r="AH158" s="397"/>
      <c r="AI158" s="397"/>
      <c r="AJ158" s="397"/>
      <c r="AK158" s="397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  <c r="BD158" s="397"/>
      <c r="BE158" s="397"/>
      <c r="BF158" s="397"/>
      <c r="BG158" s="397"/>
      <c r="BH158" s="397"/>
      <c r="BI158" s="397"/>
      <c r="BJ158" s="397"/>
      <c r="BK158" s="397"/>
      <c r="BL158" s="397"/>
      <c r="BM158" s="397"/>
      <c r="BN158" s="397"/>
      <c r="BO158" s="397"/>
      <c r="BP158" s="397"/>
      <c r="BQ158" s="397"/>
    </row>
    <row r="159" spans="1:69">
      <c r="A159" s="497" t="s">
        <v>29</v>
      </c>
      <c r="B159" s="498" t="s">
        <v>306</v>
      </c>
      <c r="C159" s="458" t="s">
        <v>336</v>
      </c>
      <c r="D159" s="458" t="s">
        <v>307</v>
      </c>
      <c r="E159" s="458"/>
      <c r="F159" s="458"/>
      <c r="G159" s="460" t="s">
        <v>308</v>
      </c>
      <c r="H159" s="461">
        <f>RSQ(I160:I179,B160:B179)</f>
        <v>0.85209034362966107</v>
      </c>
      <c r="I159" s="499" t="s">
        <v>309</v>
      </c>
      <c r="J159" s="499" t="s">
        <v>310</v>
      </c>
      <c r="K159" s="500" t="s">
        <v>311</v>
      </c>
      <c r="L159" s="397"/>
      <c r="M159" s="524" t="s">
        <v>336</v>
      </c>
      <c r="N159" s="459"/>
      <c r="O159" s="460" t="s">
        <v>308</v>
      </c>
      <c r="P159" s="461">
        <f>RSQ($B160:$B179,Q160:Q179)</f>
        <v>0.84616059714847713</v>
      </c>
      <c r="Q159" s="462" t="s">
        <v>337</v>
      </c>
      <c r="R159" s="464" t="s">
        <v>311</v>
      </c>
      <c r="S159" s="397"/>
      <c r="T159" s="524" t="s">
        <v>336</v>
      </c>
      <c r="U159" s="459"/>
      <c r="V159" s="460" t="s">
        <v>308</v>
      </c>
      <c r="W159" s="461">
        <f>RSQ($B160:$B179,X160:X179)</f>
        <v>0.84632933621056672</v>
      </c>
      <c r="X159" s="462" t="s">
        <v>337</v>
      </c>
      <c r="Y159" s="464" t="s">
        <v>311</v>
      </c>
      <c r="Z159" s="397"/>
      <c r="AA159" s="524" t="s">
        <v>336</v>
      </c>
      <c r="AB159" s="459"/>
      <c r="AC159" s="460" t="s">
        <v>308</v>
      </c>
      <c r="AD159" s="461">
        <f>RSQ($B160:$B179,AE160:AE179)</f>
        <v>0.84847315134251389</v>
      </c>
      <c r="AE159" s="462" t="s">
        <v>337</v>
      </c>
      <c r="AF159" s="464" t="s">
        <v>311</v>
      </c>
      <c r="AG159" s="397"/>
      <c r="AH159" s="524" t="s">
        <v>336</v>
      </c>
      <c r="AI159" s="459"/>
      <c r="AJ159" s="460" t="s">
        <v>308</v>
      </c>
      <c r="AK159" s="461">
        <f>RSQ($B160:$B179,AL160:AL179)</f>
        <v>0.85209034362966107</v>
      </c>
      <c r="AL159" s="462" t="s">
        <v>337</v>
      </c>
      <c r="AM159" s="464" t="s">
        <v>311</v>
      </c>
      <c r="AN159" s="397"/>
      <c r="AO159" s="524" t="s">
        <v>336</v>
      </c>
      <c r="AP159" s="459"/>
      <c r="AQ159" s="460" t="s">
        <v>308</v>
      </c>
      <c r="AR159" s="461">
        <f>RSQ($B160:$B179,AS160:AS179)</f>
        <v>0.84573364949330232</v>
      </c>
      <c r="AS159" s="462" t="s">
        <v>337</v>
      </c>
      <c r="AT159" s="464" t="s">
        <v>311</v>
      </c>
      <c r="AU159" s="397"/>
      <c r="AV159" s="524" t="s">
        <v>336</v>
      </c>
      <c r="AW159" s="459"/>
      <c r="AX159" s="460" t="s">
        <v>308</v>
      </c>
      <c r="AY159" s="461" t="e">
        <f>RSQ($B160:$B179,AZ160:AZ179)</f>
        <v>#VALUE!</v>
      </c>
      <c r="AZ159" s="462" t="s">
        <v>337</v>
      </c>
      <c r="BA159" s="464" t="s">
        <v>311</v>
      </c>
      <c r="BB159" s="397"/>
      <c r="BC159" s="524" t="s">
        <v>336</v>
      </c>
      <c r="BD159" s="459"/>
      <c r="BE159" s="460" t="s">
        <v>308</v>
      </c>
      <c r="BF159" s="461" t="e">
        <f>RSQ($B160:$B179,BG160:BG179)</f>
        <v>#VALUE!</v>
      </c>
      <c r="BG159" s="462" t="s">
        <v>337</v>
      </c>
      <c r="BH159" s="464" t="s">
        <v>311</v>
      </c>
      <c r="BI159" s="397"/>
      <c r="BJ159" s="524" t="s">
        <v>336</v>
      </c>
      <c r="BK159" s="459"/>
      <c r="BL159" s="460" t="s">
        <v>308</v>
      </c>
      <c r="BM159" s="461" t="e">
        <f>RSQ($B160:$B179,BN160:BN179)</f>
        <v>#VALUE!</v>
      </c>
      <c r="BN159" s="462" t="s">
        <v>337</v>
      </c>
      <c r="BO159" s="464" t="s">
        <v>311</v>
      </c>
      <c r="BP159" s="397"/>
      <c r="BQ159" s="524" t="s">
        <v>336</v>
      </c>
    </row>
    <row r="160" spans="1:69">
      <c r="A160" s="501">
        <f t="shared" ref="A160:A200" si="23">A117</f>
        <v>1996</v>
      </c>
      <c r="B160" s="466">
        <f t="shared" ref="B160:B179" si="24">B4</f>
        <v>99.119568304458966</v>
      </c>
      <c r="C160" s="502">
        <f t="shared" ref="C160:C179" si="25">LN(B160-$F$164)</f>
        <v>4.0963353842944388</v>
      </c>
      <c r="D160" s="466">
        <f>D117</f>
        <v>1</v>
      </c>
      <c r="E160" s="503" t="s">
        <v>338</v>
      </c>
      <c r="F160" s="504"/>
      <c r="G160" s="505"/>
      <c r="H160" s="506"/>
      <c r="I160" s="471">
        <f t="shared" ref="I160:I200" si="26">ROUND($F$168*(1+$F$169)^D160+$F$164,$G$1)</f>
        <v>81</v>
      </c>
      <c r="J160" s="472">
        <f t="shared" ref="J160:J179" si="27">ABS(B160-I160)/B160*100</f>
        <v>18.280515759312323</v>
      </c>
      <c r="K160" s="471">
        <f>(B160-I160)^2/1000</f>
        <v>0.32831875553995393</v>
      </c>
      <c r="L160" s="397"/>
      <c r="M160" s="525">
        <f t="shared" ref="M160:M179" si="28">LN($B160-O$164)</f>
        <v>4.596326882029512</v>
      </c>
      <c r="N160" s="526"/>
      <c r="O160" s="526"/>
      <c r="P160" s="526"/>
      <c r="Q160" s="476">
        <f t="shared" ref="Q160:Q179" si="29">ROUND(O$168*(1+O$169)^$D160+O$164,$G$1)</f>
        <v>79</v>
      </c>
      <c r="R160" s="476">
        <f t="shared" ref="R160:R179" si="30">($B160-Q160)^2/1000</f>
        <v>0.40479702875778978</v>
      </c>
      <c r="S160" s="397"/>
      <c r="T160" s="525">
        <f t="shared" ref="T160:T179" si="31">LN($B160-V$164)</f>
        <v>4.5861868197114193</v>
      </c>
      <c r="U160" s="526"/>
      <c r="V160" s="526"/>
      <c r="W160" s="526"/>
      <c r="X160" s="476">
        <f t="shared" ref="X160:X179" si="32">ROUND(V$168*(1+V$169)^$D160+V$164,$G$1)</f>
        <v>79</v>
      </c>
      <c r="Y160" s="476">
        <f t="shared" ref="Y160:Y179" si="33">($B160-X160)^2/1000</f>
        <v>0.40479702875778978</v>
      </c>
      <c r="Z160" s="397"/>
      <c r="AA160" s="525">
        <f t="shared" ref="AA160:AA179" si="34">LN($B160-AC$164)</f>
        <v>4.3709602310869702</v>
      </c>
      <c r="AB160" s="526"/>
      <c r="AC160" s="526"/>
      <c r="AD160" s="526"/>
      <c r="AE160" s="476">
        <f t="shared" ref="AE160:AE179" si="35">ROUND(AC$168*(1+AC$169)^$D160+AC$164,$G$1)</f>
        <v>80</v>
      </c>
      <c r="AF160" s="476">
        <f t="shared" ref="AF160:AF179" si="36">($B160-AE160)^2/1000</f>
        <v>0.36555789214887185</v>
      </c>
      <c r="AG160" s="397"/>
      <c r="AH160" s="525">
        <f t="shared" ref="AH160:AH179" si="37">LN($B160-AJ$164)</f>
        <v>4.0963353842944388</v>
      </c>
      <c r="AI160" s="526"/>
      <c r="AJ160" s="526"/>
      <c r="AK160" s="526"/>
      <c r="AL160" s="476">
        <f t="shared" ref="AL160:AL179" si="38">ROUND(AJ$168*(1+AJ$169)^$D160+AJ$164,$G$1)</f>
        <v>81</v>
      </c>
      <c r="AM160" s="476">
        <f t="shared" ref="AM160:AM179" si="39">($B160-AL160)^2/1000</f>
        <v>0.32831875553995393</v>
      </c>
      <c r="AN160" s="397"/>
      <c r="AO160" s="525">
        <f t="shared" ref="AO160:AO179" si="40">LN($B160-AQ$164)</f>
        <v>3.7164841226593825</v>
      </c>
      <c r="AP160" s="526"/>
      <c r="AQ160" s="526"/>
      <c r="AR160" s="526"/>
      <c r="AS160" s="476">
        <f t="shared" ref="AS160:AS179" si="41">ROUND(AQ$168*(1+AQ$169)^$D160+AQ$164,$G$1)</f>
        <v>80</v>
      </c>
      <c r="AT160" s="476">
        <f t="shared" ref="AT160:AT179" si="42">($B160-AS160)^2/1000</f>
        <v>0.36555789214887185</v>
      </c>
      <c r="AU160" s="397"/>
      <c r="AV160" s="525">
        <f t="shared" ref="AV160:AV179" si="43">LN($B160-AX$164)</f>
        <v>3.0964626603904093</v>
      </c>
      <c r="AW160" s="526"/>
      <c r="AX160" s="526"/>
      <c r="AY160" s="526"/>
      <c r="AZ160" s="476" t="e">
        <f t="shared" ref="AZ160:AZ179" si="44">ROUND(AX$168*(1+AX$169)^$D160+AX$164,$G$1)</f>
        <v>#VALUE!</v>
      </c>
      <c r="BA160" s="476" t="e">
        <f t="shared" ref="BA160:BA179" si="45">($B160-AZ160)^2/1000</f>
        <v>#VALUE!</v>
      </c>
      <c r="BB160" s="397"/>
      <c r="BC160" s="525">
        <f t="shared" ref="BC160:BC179" si="46">LN($B160-BE$164)</f>
        <v>1.137694628292756</v>
      </c>
      <c r="BD160" s="526"/>
      <c r="BE160" s="526"/>
      <c r="BF160" s="526"/>
      <c r="BG160" s="476" t="e">
        <f t="shared" ref="BG160:BG179" si="47">ROUND(BE$168*(1+BE$169)^$D160+BE$164,$G$1)</f>
        <v>#VALUE!</v>
      </c>
      <c r="BH160" s="476" t="e">
        <f t="shared" ref="BH160:BH179" si="48">($B160-BG160)^2/1000</f>
        <v>#VALUE!</v>
      </c>
      <c r="BI160" s="397"/>
      <c r="BJ160" s="525" t="e">
        <f t="shared" ref="BJ160:BJ179" si="49">LN($B160-BL$164)</f>
        <v>#NUM!</v>
      </c>
      <c r="BK160" s="526"/>
      <c r="BL160" s="526"/>
      <c r="BM160" s="526"/>
      <c r="BN160" s="476" t="e">
        <f t="shared" ref="BN160:BN179" si="50">ROUND(BL$168*(1+BL$169)^$D160+BL$164,$G$1)</f>
        <v>#VALUE!</v>
      </c>
      <c r="BO160" s="476" t="e">
        <f t="shared" ref="BO160:BO179" si="51">($B160-BN160)^2/1000</f>
        <v>#VALUE!</v>
      </c>
      <c r="BP160" s="397"/>
      <c r="BQ160" s="525">
        <f t="shared" ref="BQ160:BQ179" si="52">LN($B160-BS$164)</f>
        <v>4.596326882029512</v>
      </c>
    </row>
    <row r="161" spans="1:69">
      <c r="A161" s="507">
        <f t="shared" si="23"/>
        <v>1997</v>
      </c>
      <c r="B161" s="474">
        <f t="shared" si="24"/>
        <v>63.828905193175508</v>
      </c>
      <c r="C161" s="508">
        <f t="shared" si="25"/>
        <v>3.2120085064487354</v>
      </c>
      <c r="D161" s="474">
        <f t="shared" ref="D161:D200" si="53">D118</f>
        <v>2</v>
      </c>
      <c r="E161" s="503" t="s">
        <v>339</v>
      </c>
      <c r="F161" s="467"/>
      <c r="G161" s="475"/>
      <c r="H161" s="470"/>
      <c r="I161" s="476">
        <f t="shared" si="26"/>
        <v>83</v>
      </c>
      <c r="J161" s="477">
        <f t="shared" si="27"/>
        <v>30.035130242018059</v>
      </c>
      <c r="K161" s="476">
        <f>(B161-I161)^2/1000</f>
        <v>0.36753087609225299</v>
      </c>
      <c r="L161" s="397"/>
      <c r="M161" s="525">
        <f t="shared" si="28"/>
        <v>4.1562061472044594</v>
      </c>
      <c r="N161" s="475"/>
      <c r="O161" s="475"/>
      <c r="P161" s="475"/>
      <c r="Q161" s="476">
        <f t="shared" si="29"/>
        <v>83</v>
      </c>
      <c r="R161" s="476">
        <f t="shared" si="30"/>
        <v>0.36753087609225299</v>
      </c>
      <c r="S161" s="397"/>
      <c r="T161" s="525">
        <f t="shared" si="31"/>
        <v>4.1404152413573501</v>
      </c>
      <c r="U161" s="475"/>
      <c r="V161" s="475"/>
      <c r="W161" s="475"/>
      <c r="X161" s="476">
        <f t="shared" si="32"/>
        <v>83</v>
      </c>
      <c r="Y161" s="476">
        <f t="shared" si="33"/>
        <v>0.36753087609225299</v>
      </c>
      <c r="Z161" s="397"/>
      <c r="AA161" s="525">
        <f t="shared" si="34"/>
        <v>3.7802935356376985</v>
      </c>
      <c r="AB161" s="475"/>
      <c r="AC161" s="475"/>
      <c r="AD161" s="475"/>
      <c r="AE161" s="476">
        <f t="shared" si="35"/>
        <v>83</v>
      </c>
      <c r="AF161" s="476">
        <f t="shared" si="36"/>
        <v>0.36753087609225299</v>
      </c>
      <c r="AG161" s="397"/>
      <c r="AH161" s="525">
        <f t="shared" si="37"/>
        <v>3.2120085064487354</v>
      </c>
      <c r="AI161" s="475"/>
      <c r="AJ161" s="475"/>
      <c r="AK161" s="475"/>
      <c r="AL161" s="476">
        <f t="shared" si="38"/>
        <v>83</v>
      </c>
      <c r="AM161" s="476">
        <f t="shared" si="39"/>
        <v>0.36753087609225299</v>
      </c>
      <c r="AN161" s="397"/>
      <c r="AO161" s="525">
        <f t="shared" si="40"/>
        <v>1.7628291942503227</v>
      </c>
      <c r="AP161" s="475"/>
      <c r="AQ161" s="475"/>
      <c r="AR161" s="475"/>
      <c r="AS161" s="476">
        <f t="shared" si="41"/>
        <v>82</v>
      </c>
      <c r="AT161" s="476">
        <f t="shared" si="42"/>
        <v>0.33018868647860405</v>
      </c>
      <c r="AU161" s="397"/>
      <c r="AV161" s="525" t="e">
        <f t="shared" si="43"/>
        <v>#NUM!</v>
      </c>
      <c r="AW161" s="475"/>
      <c r="AX161" s="475"/>
      <c r="AY161" s="475"/>
      <c r="AZ161" s="476" t="e">
        <f t="shared" si="44"/>
        <v>#VALUE!</v>
      </c>
      <c r="BA161" s="476" t="e">
        <f t="shared" si="45"/>
        <v>#VALUE!</v>
      </c>
      <c r="BB161" s="397"/>
      <c r="BC161" s="525" t="e">
        <f t="shared" si="46"/>
        <v>#NUM!</v>
      </c>
      <c r="BD161" s="475"/>
      <c r="BE161" s="475"/>
      <c r="BF161" s="475"/>
      <c r="BG161" s="476" t="e">
        <f t="shared" si="47"/>
        <v>#VALUE!</v>
      </c>
      <c r="BH161" s="476" t="e">
        <f t="shared" si="48"/>
        <v>#VALUE!</v>
      </c>
      <c r="BI161" s="397"/>
      <c r="BJ161" s="525" t="e">
        <f t="shared" si="49"/>
        <v>#NUM!</v>
      </c>
      <c r="BK161" s="475"/>
      <c r="BL161" s="475"/>
      <c r="BM161" s="475"/>
      <c r="BN161" s="476" t="e">
        <f t="shared" si="50"/>
        <v>#VALUE!</v>
      </c>
      <c r="BO161" s="476" t="e">
        <f t="shared" si="51"/>
        <v>#VALUE!</v>
      </c>
      <c r="BP161" s="397"/>
      <c r="BQ161" s="525">
        <f t="shared" si="52"/>
        <v>4.1562061472044594</v>
      </c>
    </row>
    <row r="162" spans="1:69">
      <c r="A162" s="507">
        <f t="shared" si="23"/>
        <v>1998</v>
      </c>
      <c r="B162" s="474">
        <f t="shared" si="24"/>
        <v>96.093401739881912</v>
      </c>
      <c r="C162" s="508">
        <f t="shared" si="25"/>
        <v>4.0446885537655994</v>
      </c>
      <c r="D162" s="474">
        <f t="shared" si="53"/>
        <v>3</v>
      </c>
      <c r="E162" s="475" t="s">
        <v>324</v>
      </c>
      <c r="F162" s="475"/>
      <c r="G162" s="475"/>
      <c r="H162" s="470"/>
      <c r="I162" s="476">
        <f t="shared" si="26"/>
        <v>86</v>
      </c>
      <c r="J162" s="477">
        <f t="shared" si="27"/>
        <v>10.503740690962363</v>
      </c>
      <c r="K162" s="476">
        <f>(B162-I162)^2/1000</f>
        <v>0.10187675868265121</v>
      </c>
      <c r="L162" s="397"/>
      <c r="M162" s="525">
        <f t="shared" si="28"/>
        <v>4.5653206532639894</v>
      </c>
      <c r="N162" s="475"/>
      <c r="O162" s="475"/>
      <c r="P162" s="475"/>
      <c r="Q162" s="476">
        <f t="shared" si="29"/>
        <v>86</v>
      </c>
      <c r="R162" s="476">
        <f t="shared" si="30"/>
        <v>0.10187675868265121</v>
      </c>
      <c r="S162" s="397"/>
      <c r="T162" s="525">
        <f t="shared" si="31"/>
        <v>4.5548595848086526</v>
      </c>
      <c r="U162" s="475"/>
      <c r="V162" s="475"/>
      <c r="W162" s="475"/>
      <c r="X162" s="476">
        <f t="shared" si="32"/>
        <v>86</v>
      </c>
      <c r="Y162" s="476">
        <f t="shared" si="33"/>
        <v>0.10187675868265121</v>
      </c>
      <c r="Z162" s="397"/>
      <c r="AA162" s="525">
        <f t="shared" si="34"/>
        <v>4.3319615559821463</v>
      </c>
      <c r="AB162" s="475"/>
      <c r="AC162" s="475"/>
      <c r="AD162" s="475"/>
      <c r="AE162" s="476">
        <f t="shared" si="35"/>
        <v>86</v>
      </c>
      <c r="AF162" s="476">
        <f t="shared" si="36"/>
        <v>0.10187675868265121</v>
      </c>
      <c r="AG162" s="397"/>
      <c r="AH162" s="525">
        <f t="shared" si="37"/>
        <v>4.0446885537655994</v>
      </c>
      <c r="AI162" s="475"/>
      <c r="AJ162" s="475"/>
      <c r="AK162" s="475"/>
      <c r="AL162" s="476">
        <f t="shared" si="38"/>
        <v>86</v>
      </c>
      <c r="AM162" s="476">
        <f t="shared" si="39"/>
        <v>0.10187675868265121</v>
      </c>
      <c r="AN162" s="397"/>
      <c r="AO162" s="525">
        <f t="shared" si="40"/>
        <v>3.6400410844545386</v>
      </c>
      <c r="AP162" s="475"/>
      <c r="AQ162" s="475"/>
      <c r="AR162" s="475"/>
      <c r="AS162" s="476">
        <f t="shared" si="41"/>
        <v>84</v>
      </c>
      <c r="AT162" s="476">
        <f t="shared" si="42"/>
        <v>0.14625036564217886</v>
      </c>
      <c r="AU162" s="397"/>
      <c r="AV162" s="525">
        <f t="shared" si="43"/>
        <v>2.9493428167230742</v>
      </c>
      <c r="AW162" s="475"/>
      <c r="AX162" s="475"/>
      <c r="AY162" s="475"/>
      <c r="AZ162" s="476" t="e">
        <f t="shared" si="44"/>
        <v>#VALUE!</v>
      </c>
      <c r="BA162" s="476" t="e">
        <f t="shared" si="45"/>
        <v>#VALUE!</v>
      </c>
      <c r="BB162" s="397"/>
      <c r="BC162" s="525">
        <f t="shared" si="46"/>
        <v>-2.370845305634846</v>
      </c>
      <c r="BD162" s="475"/>
      <c r="BE162" s="475"/>
      <c r="BF162" s="475"/>
      <c r="BG162" s="476" t="e">
        <f t="shared" si="47"/>
        <v>#VALUE!</v>
      </c>
      <c r="BH162" s="476" t="e">
        <f t="shared" si="48"/>
        <v>#VALUE!</v>
      </c>
      <c r="BI162" s="397"/>
      <c r="BJ162" s="525" t="e">
        <f t="shared" si="49"/>
        <v>#NUM!</v>
      </c>
      <c r="BK162" s="475"/>
      <c r="BL162" s="475"/>
      <c r="BM162" s="475"/>
      <c r="BN162" s="476" t="e">
        <f t="shared" si="50"/>
        <v>#VALUE!</v>
      </c>
      <c r="BO162" s="476" t="e">
        <f t="shared" si="51"/>
        <v>#VALUE!</v>
      </c>
      <c r="BP162" s="397"/>
      <c r="BQ162" s="525">
        <f t="shared" si="52"/>
        <v>4.5653206532639894</v>
      </c>
    </row>
    <row r="163" spans="1:69">
      <c r="A163" s="507">
        <f t="shared" si="23"/>
        <v>1999</v>
      </c>
      <c r="B163" s="474">
        <f t="shared" si="24"/>
        <v>91.739604562374311</v>
      </c>
      <c r="C163" s="508">
        <f t="shared" si="25"/>
        <v>3.9653666830277543</v>
      </c>
      <c r="D163" s="474">
        <f t="shared" si="53"/>
        <v>4</v>
      </c>
      <c r="E163" s="475"/>
      <c r="F163" s="475"/>
      <c r="G163" s="475"/>
      <c r="H163" s="470"/>
      <c r="I163" s="476">
        <f t="shared" si="26"/>
        <v>89</v>
      </c>
      <c r="J163" s="477">
        <f t="shared" si="27"/>
        <v>2.9862833783108766</v>
      </c>
      <c r="K163" s="476">
        <f>(B163-I163)^2/1000</f>
        <v>7.5054331581821373E-3</v>
      </c>
      <c r="L163" s="397"/>
      <c r="M163" s="525">
        <f t="shared" si="28"/>
        <v>4.518954178743062</v>
      </c>
      <c r="N163" s="475"/>
      <c r="O163" s="475"/>
      <c r="P163" s="475"/>
      <c r="Q163" s="476">
        <f t="shared" si="29"/>
        <v>89</v>
      </c>
      <c r="R163" s="476">
        <f t="shared" si="30"/>
        <v>7.5054331581821373E-3</v>
      </c>
      <c r="S163" s="397"/>
      <c r="T163" s="525">
        <f t="shared" si="31"/>
        <v>4.5079939163067086</v>
      </c>
      <c r="U163" s="475"/>
      <c r="V163" s="475"/>
      <c r="W163" s="475"/>
      <c r="X163" s="476">
        <f t="shared" si="32"/>
        <v>89</v>
      </c>
      <c r="Y163" s="476">
        <f t="shared" si="33"/>
        <v>7.5054331581821373E-3</v>
      </c>
      <c r="Z163" s="397"/>
      <c r="AA163" s="525">
        <f t="shared" si="34"/>
        <v>4.2730429599949149</v>
      </c>
      <c r="AB163" s="475"/>
      <c r="AC163" s="475"/>
      <c r="AD163" s="475"/>
      <c r="AE163" s="476">
        <f t="shared" si="35"/>
        <v>89</v>
      </c>
      <c r="AF163" s="476">
        <f t="shared" si="36"/>
        <v>7.5054331581821373E-3</v>
      </c>
      <c r="AG163" s="397"/>
      <c r="AH163" s="525">
        <f t="shared" si="37"/>
        <v>3.9653666830277543</v>
      </c>
      <c r="AI163" s="475"/>
      <c r="AJ163" s="475"/>
      <c r="AK163" s="475"/>
      <c r="AL163" s="476">
        <f t="shared" si="38"/>
        <v>89</v>
      </c>
      <c r="AM163" s="476">
        <f t="shared" si="39"/>
        <v>7.5054331581821373E-3</v>
      </c>
      <c r="AN163" s="397"/>
      <c r="AO163" s="525">
        <f t="shared" si="40"/>
        <v>3.5186723569061149</v>
      </c>
      <c r="AP163" s="475"/>
      <c r="AQ163" s="475"/>
      <c r="AR163" s="475"/>
      <c r="AS163" s="476">
        <f t="shared" si="41"/>
        <v>87</v>
      </c>
      <c r="AT163" s="476">
        <f t="shared" si="42"/>
        <v>2.2463851407679383E-2</v>
      </c>
      <c r="AU163" s="397"/>
      <c r="AV163" s="525">
        <f t="shared" si="43"/>
        <v>2.6905380588826229</v>
      </c>
      <c r="AW163" s="475"/>
      <c r="AX163" s="475"/>
      <c r="AY163" s="475"/>
      <c r="AZ163" s="476" t="e">
        <f t="shared" si="44"/>
        <v>#VALUE!</v>
      </c>
      <c r="BA163" s="476" t="e">
        <f t="shared" si="45"/>
        <v>#VALUE!</v>
      </c>
      <c r="BB163" s="397"/>
      <c r="BC163" s="525" t="e">
        <f t="shared" si="46"/>
        <v>#NUM!</v>
      </c>
      <c r="BD163" s="475"/>
      <c r="BE163" s="475"/>
      <c r="BF163" s="475"/>
      <c r="BG163" s="476" t="e">
        <f t="shared" si="47"/>
        <v>#VALUE!</v>
      </c>
      <c r="BH163" s="476" t="e">
        <f t="shared" si="48"/>
        <v>#VALUE!</v>
      </c>
      <c r="BI163" s="397"/>
      <c r="BJ163" s="525" t="e">
        <f t="shared" si="49"/>
        <v>#NUM!</v>
      </c>
      <c r="BK163" s="475"/>
      <c r="BL163" s="475"/>
      <c r="BM163" s="475"/>
      <c r="BN163" s="476" t="e">
        <f t="shared" si="50"/>
        <v>#VALUE!</v>
      </c>
      <c r="BO163" s="476" t="e">
        <f t="shared" si="51"/>
        <v>#VALUE!</v>
      </c>
      <c r="BP163" s="397"/>
      <c r="BQ163" s="525">
        <f t="shared" si="52"/>
        <v>4.518954178743062</v>
      </c>
    </row>
    <row r="164" spans="1:69">
      <c r="A164" s="507">
        <f t="shared" si="23"/>
        <v>2000</v>
      </c>
      <c r="B164" s="474">
        <f t="shared" si="24"/>
        <v>90.378338343396905</v>
      </c>
      <c r="C164" s="508">
        <f t="shared" si="25"/>
        <v>3.9392166506254296</v>
      </c>
      <c r="D164" s="474">
        <f t="shared" si="53"/>
        <v>5</v>
      </c>
      <c r="E164" s="470" t="s">
        <v>340</v>
      </c>
      <c r="F164" s="527">
        <f>E186</f>
        <v>39</v>
      </c>
      <c r="G164" s="475"/>
      <c r="H164" s="470"/>
      <c r="I164" s="476">
        <f t="shared" si="26"/>
        <v>92</v>
      </c>
      <c r="J164" s="477">
        <f t="shared" si="27"/>
        <v>1.7943034651085445</v>
      </c>
      <c r="K164" s="476">
        <v>0</v>
      </c>
      <c r="L164" s="397"/>
      <c r="M164" s="525">
        <f t="shared" si="28"/>
        <v>4.504004618589482</v>
      </c>
      <c r="N164" s="470" t="s">
        <v>340</v>
      </c>
      <c r="O164" s="475">
        <v>0</v>
      </c>
      <c r="P164" s="475"/>
      <c r="Q164" s="476">
        <f t="shared" si="29"/>
        <v>93</v>
      </c>
      <c r="R164" s="476">
        <f t="shared" si="30"/>
        <v>6.873109841702885E-3</v>
      </c>
      <c r="S164" s="397"/>
      <c r="T164" s="525">
        <f t="shared" si="31"/>
        <v>4.4928783524105507</v>
      </c>
      <c r="U164" s="470" t="s">
        <v>340</v>
      </c>
      <c r="V164" s="528">
        <f>10^U184</f>
        <v>1</v>
      </c>
      <c r="W164" s="475"/>
      <c r="X164" s="476">
        <f t="shared" si="32"/>
        <v>93</v>
      </c>
      <c r="Y164" s="476">
        <f t="shared" si="33"/>
        <v>6.873109841702885E-3</v>
      </c>
      <c r="Z164" s="397"/>
      <c r="AA164" s="525">
        <f t="shared" si="34"/>
        <v>4.2538855218306502</v>
      </c>
      <c r="AB164" s="470" t="s">
        <v>341</v>
      </c>
      <c r="AC164" s="528">
        <f>V164+AB185</f>
        <v>20</v>
      </c>
      <c r="AD164" s="475"/>
      <c r="AE164" s="476">
        <f t="shared" si="35"/>
        <v>93</v>
      </c>
      <c r="AF164" s="476">
        <f t="shared" si="36"/>
        <v>6.873109841702885E-3</v>
      </c>
      <c r="AG164" s="397"/>
      <c r="AH164" s="525">
        <f t="shared" si="37"/>
        <v>3.9392166506254296</v>
      </c>
      <c r="AI164" s="470" t="s">
        <v>341</v>
      </c>
      <c r="AJ164" s="528">
        <f>AC164+AI185</f>
        <v>39</v>
      </c>
      <c r="AK164" s="475"/>
      <c r="AL164" s="476">
        <f t="shared" si="38"/>
        <v>92</v>
      </c>
      <c r="AM164" s="476">
        <f t="shared" si="39"/>
        <v>2.6297865284966946E-3</v>
      </c>
      <c r="AN164" s="397"/>
      <c r="AO164" s="525">
        <f t="shared" si="40"/>
        <v>3.4774896295576894</v>
      </c>
      <c r="AP164" s="470" t="s">
        <v>341</v>
      </c>
      <c r="AQ164" s="528">
        <f>AJ164+AP185</f>
        <v>58</v>
      </c>
      <c r="AR164" s="475"/>
      <c r="AS164" s="476">
        <f t="shared" si="41"/>
        <v>90</v>
      </c>
      <c r="AT164" s="476">
        <f t="shared" si="42"/>
        <v>1.4313990208431439E-4</v>
      </c>
      <c r="AU164" s="397"/>
      <c r="AV164" s="525">
        <f t="shared" si="43"/>
        <v>2.5936368574062216</v>
      </c>
      <c r="AW164" s="470" t="s">
        <v>341</v>
      </c>
      <c r="AX164" s="528">
        <f>AQ164+AW185</f>
        <v>77</v>
      </c>
      <c r="AY164" s="475"/>
      <c r="AZ164" s="476" t="e">
        <f t="shared" si="44"/>
        <v>#VALUE!</v>
      </c>
      <c r="BA164" s="476" t="e">
        <f t="shared" si="45"/>
        <v>#VALUE!</v>
      </c>
      <c r="BB164" s="397"/>
      <c r="BC164" s="525" t="e">
        <f t="shared" si="46"/>
        <v>#NUM!</v>
      </c>
      <c r="BD164" s="470" t="s">
        <v>341</v>
      </c>
      <c r="BE164" s="528">
        <f>AX164+BD185</f>
        <v>96</v>
      </c>
      <c r="BF164" s="475"/>
      <c r="BG164" s="476" t="e">
        <f t="shared" si="47"/>
        <v>#VALUE!</v>
      </c>
      <c r="BH164" s="476" t="e">
        <f t="shared" si="48"/>
        <v>#VALUE!</v>
      </c>
      <c r="BI164" s="397"/>
      <c r="BJ164" s="525" t="e">
        <f t="shared" si="49"/>
        <v>#NUM!</v>
      </c>
      <c r="BK164" s="470" t="s">
        <v>341</v>
      </c>
      <c r="BL164" s="528">
        <f>BE164+BK185</f>
        <v>115</v>
      </c>
      <c r="BM164" s="475"/>
      <c r="BN164" s="476" t="e">
        <f t="shared" si="50"/>
        <v>#VALUE!</v>
      </c>
      <c r="BO164" s="476" t="e">
        <f t="shared" si="51"/>
        <v>#VALUE!</v>
      </c>
      <c r="BP164" s="397"/>
      <c r="BQ164" s="525">
        <f t="shared" si="52"/>
        <v>4.504004618589482</v>
      </c>
    </row>
    <row r="165" spans="1:69">
      <c r="A165" s="507">
        <f t="shared" si="23"/>
        <v>2001</v>
      </c>
      <c r="B165" s="474">
        <f t="shared" si="24"/>
        <v>97.255844759158933</v>
      </c>
      <c r="C165" s="508">
        <f t="shared" si="25"/>
        <v>4.0648444266251964</v>
      </c>
      <c r="D165" s="474">
        <f t="shared" si="53"/>
        <v>6</v>
      </c>
      <c r="E165" s="470" t="s">
        <v>342</v>
      </c>
      <c r="F165" s="470" t="s">
        <v>343</v>
      </c>
      <c r="G165" s="509">
        <f>INDEX(LINEST(C160:C179,D160:D179),2)</f>
        <v>3.6647501989466384</v>
      </c>
      <c r="H165" s="470"/>
      <c r="I165" s="476">
        <f t="shared" si="26"/>
        <v>95</v>
      </c>
      <c r="J165" s="477">
        <f t="shared" si="27"/>
        <v>2.3194953113051766</v>
      </c>
      <c r="K165" s="476">
        <f t="shared" ref="K165:K179" si="54">(B165-I165)^2/1000</f>
        <v>5.0888355774248231E-3</v>
      </c>
      <c r="L165" s="397"/>
      <c r="M165" s="525">
        <f t="shared" si="28"/>
        <v>4.577345081043851</v>
      </c>
      <c r="N165" s="470" t="s">
        <v>342</v>
      </c>
      <c r="O165" s="470" t="s">
        <v>343</v>
      </c>
      <c r="P165" s="509">
        <f>INDEX(LINEST(M160:M179,$D160:$D179),2)</f>
        <v>4.3338343111100928</v>
      </c>
      <c r="Q165" s="476">
        <f t="shared" si="29"/>
        <v>97</v>
      </c>
      <c r="R165" s="476">
        <f t="shared" si="30"/>
        <v>6.5456540789092331E-5</v>
      </c>
      <c r="S165" s="397"/>
      <c r="T165" s="525">
        <f t="shared" si="31"/>
        <v>4.5670096960947015</v>
      </c>
      <c r="U165" s="470" t="s">
        <v>342</v>
      </c>
      <c r="V165" s="470" t="s">
        <v>343</v>
      </c>
      <c r="W165" s="509">
        <f>INDEX(LINEST(T160:T179,$D160:$D179),2)</f>
        <v>4.3211519457303931</v>
      </c>
      <c r="X165" s="476">
        <f t="shared" si="32"/>
        <v>97</v>
      </c>
      <c r="Y165" s="476">
        <f t="shared" si="33"/>
        <v>6.5456540789092331E-5</v>
      </c>
      <c r="Z165" s="397"/>
      <c r="AA165" s="525">
        <f t="shared" si="34"/>
        <v>4.3471225732284946</v>
      </c>
      <c r="AB165" s="470" t="s">
        <v>342</v>
      </c>
      <c r="AC165" s="470" t="s">
        <v>343</v>
      </c>
      <c r="AD165" s="509">
        <f>INDEX(LINEST(AA160:AA179,$D160:$D179),2)</f>
        <v>4.0448570042769934</v>
      </c>
      <c r="AE165" s="476">
        <f t="shared" si="35"/>
        <v>96</v>
      </c>
      <c r="AF165" s="476">
        <f t="shared" si="36"/>
        <v>1.577146059106958E-3</v>
      </c>
      <c r="AG165" s="397"/>
      <c r="AH165" s="525">
        <f t="shared" si="37"/>
        <v>4.0648444266251964</v>
      </c>
      <c r="AI165" s="470" t="s">
        <v>342</v>
      </c>
      <c r="AJ165" s="470" t="s">
        <v>343</v>
      </c>
      <c r="AK165" s="509">
        <f>INDEX(LINEST(AH160:AH179,$D160:$D179),2)</f>
        <v>3.6647501989466384</v>
      </c>
      <c r="AL165" s="476">
        <f t="shared" si="38"/>
        <v>95</v>
      </c>
      <c r="AM165" s="476">
        <f t="shared" si="39"/>
        <v>5.0888355774248231E-3</v>
      </c>
      <c r="AN165" s="397"/>
      <c r="AO165" s="525">
        <f t="shared" si="40"/>
        <v>3.67010034420364</v>
      </c>
      <c r="AP165" s="470" t="s">
        <v>342</v>
      </c>
      <c r="AQ165" s="470" t="s">
        <v>343</v>
      </c>
      <c r="AR165" s="509">
        <f>INDEX(LINEST(AO160:AO179,$D160:$D179),2)</f>
        <v>3.000745826348485</v>
      </c>
      <c r="AS165" s="476">
        <f t="shared" si="41"/>
        <v>93</v>
      </c>
      <c r="AT165" s="476">
        <f t="shared" si="42"/>
        <v>1.8112214614060554E-2</v>
      </c>
      <c r="AU165" s="397"/>
      <c r="AV165" s="525">
        <f t="shared" si="43"/>
        <v>3.0084433819888221</v>
      </c>
      <c r="AW165" s="470" t="s">
        <v>342</v>
      </c>
      <c r="AX165" s="470" t="s">
        <v>343</v>
      </c>
      <c r="AY165" s="509" t="e">
        <f>INDEX(LINEST(AV160:AV179,$D160:$D179),2)</f>
        <v>#VALUE!</v>
      </c>
      <c r="AZ165" s="476" t="e">
        <f t="shared" si="44"/>
        <v>#VALUE!</v>
      </c>
      <c r="BA165" s="476" t="e">
        <f t="shared" si="45"/>
        <v>#VALUE!</v>
      </c>
      <c r="BB165" s="397"/>
      <c r="BC165" s="525">
        <f t="shared" si="46"/>
        <v>0.22780846101121802</v>
      </c>
      <c r="BD165" s="470" t="s">
        <v>342</v>
      </c>
      <c r="BE165" s="470" t="s">
        <v>343</v>
      </c>
      <c r="BF165" s="509" t="e">
        <f>INDEX(LINEST(BC160:BC179,$D160:$D179),2)</f>
        <v>#VALUE!</v>
      </c>
      <c r="BG165" s="476" t="e">
        <f t="shared" si="47"/>
        <v>#VALUE!</v>
      </c>
      <c r="BH165" s="476" t="e">
        <f t="shared" si="48"/>
        <v>#VALUE!</v>
      </c>
      <c r="BI165" s="397"/>
      <c r="BJ165" s="525" t="e">
        <f t="shared" si="49"/>
        <v>#NUM!</v>
      </c>
      <c r="BK165" s="470" t="s">
        <v>342</v>
      </c>
      <c r="BL165" s="470" t="s">
        <v>343</v>
      </c>
      <c r="BM165" s="509" t="e">
        <f>INDEX(LINEST(BJ160:BJ179,$D160:$D179),2)</f>
        <v>#VALUE!</v>
      </c>
      <c r="BN165" s="476" t="e">
        <f t="shared" si="50"/>
        <v>#VALUE!</v>
      </c>
      <c r="BO165" s="476" t="e">
        <f t="shared" si="51"/>
        <v>#VALUE!</v>
      </c>
      <c r="BP165" s="397"/>
      <c r="BQ165" s="525">
        <f t="shared" si="52"/>
        <v>4.577345081043851</v>
      </c>
    </row>
    <row r="166" spans="1:69">
      <c r="A166" s="507">
        <f t="shared" si="23"/>
        <v>2002</v>
      </c>
      <c r="B166" s="474">
        <f t="shared" si="24"/>
        <v>97.933237635531626</v>
      </c>
      <c r="C166" s="508">
        <f t="shared" si="25"/>
        <v>4.0764052377026383</v>
      </c>
      <c r="D166" s="474">
        <f t="shared" si="53"/>
        <v>7</v>
      </c>
      <c r="E166" s="470" t="s">
        <v>344</v>
      </c>
      <c r="F166" s="470" t="s">
        <v>345</v>
      </c>
      <c r="G166" s="509">
        <f>INDEX(LINEST(C160:C179,D160:D179),1)</f>
        <v>6.1328430561500835E-2</v>
      </c>
      <c r="H166" s="470"/>
      <c r="I166" s="476">
        <f t="shared" si="26"/>
        <v>99</v>
      </c>
      <c r="J166" s="477">
        <f t="shared" si="27"/>
        <v>1.0892750921177929</v>
      </c>
      <c r="K166" s="476">
        <f t="shared" si="54"/>
        <v>1.1379819422461567E-3</v>
      </c>
      <c r="L166" s="397"/>
      <c r="M166" s="525">
        <f t="shared" si="28"/>
        <v>4.5842859978982657</v>
      </c>
      <c r="N166" s="470" t="s">
        <v>344</v>
      </c>
      <c r="O166" s="470" t="s">
        <v>345</v>
      </c>
      <c r="P166" s="509">
        <f>INDEX(LINEST(M160:M179,$D160:$D179),1)</f>
        <v>3.9504117262506917E-2</v>
      </c>
      <c r="Q166" s="476">
        <f t="shared" si="29"/>
        <v>101</v>
      </c>
      <c r="R166" s="476">
        <f t="shared" si="30"/>
        <v>9.4050314001196539E-3</v>
      </c>
      <c r="S166" s="397"/>
      <c r="T166" s="525">
        <f t="shared" si="31"/>
        <v>4.5740224697369669</v>
      </c>
      <c r="U166" s="470" t="s">
        <v>344</v>
      </c>
      <c r="V166" s="470" t="s">
        <v>345</v>
      </c>
      <c r="W166" s="509">
        <f>INDEX(LINEST(T160:T179,$D160:$D179),1)</f>
        <v>3.9855917422015857E-2</v>
      </c>
      <c r="X166" s="476">
        <f t="shared" si="32"/>
        <v>100</v>
      </c>
      <c r="Y166" s="476">
        <f t="shared" si="33"/>
        <v>4.2715066711829057E-3</v>
      </c>
      <c r="Z166" s="397"/>
      <c r="AA166" s="525">
        <f t="shared" si="34"/>
        <v>4.3558525324246853</v>
      </c>
      <c r="AB166" s="470" t="s">
        <v>344</v>
      </c>
      <c r="AC166" s="470" t="s">
        <v>345</v>
      </c>
      <c r="AD166" s="509">
        <f>INDEX(LINEST(AA160:AA179,$D160:$D179),1)</f>
        <v>4.8095324444319153E-2</v>
      </c>
      <c r="AE166" s="476">
        <f t="shared" si="35"/>
        <v>100</v>
      </c>
      <c r="AF166" s="476">
        <f t="shared" si="36"/>
        <v>4.2715066711829057E-3</v>
      </c>
      <c r="AG166" s="397"/>
      <c r="AH166" s="525">
        <f t="shared" si="37"/>
        <v>4.0764052377026383</v>
      </c>
      <c r="AI166" s="470" t="s">
        <v>344</v>
      </c>
      <c r="AJ166" s="470" t="s">
        <v>345</v>
      </c>
      <c r="AK166" s="509">
        <f>INDEX(LINEST(AH160:AH179,$D160:$D179),1)</f>
        <v>6.1328430561500835E-2</v>
      </c>
      <c r="AL166" s="476">
        <f t="shared" si="38"/>
        <v>99</v>
      </c>
      <c r="AM166" s="476">
        <f t="shared" si="39"/>
        <v>1.1379819422461567E-3</v>
      </c>
      <c r="AN166" s="397"/>
      <c r="AO166" s="525">
        <f t="shared" si="40"/>
        <v>3.6872090005712601</v>
      </c>
      <c r="AP166" s="470" t="s">
        <v>344</v>
      </c>
      <c r="AQ166" s="470" t="s">
        <v>345</v>
      </c>
      <c r="AR166" s="509">
        <f>INDEX(LINEST(AO160:AO179,$D160:$D179),1)</f>
        <v>9.0786440518275571E-2</v>
      </c>
      <c r="AS166" s="476">
        <f t="shared" si="41"/>
        <v>96</v>
      </c>
      <c r="AT166" s="476">
        <f t="shared" si="42"/>
        <v>3.7374077554359103E-3</v>
      </c>
      <c r="AU166" s="397"/>
      <c r="AV166" s="525">
        <f t="shared" si="43"/>
        <v>3.0413382132445568</v>
      </c>
      <c r="AW166" s="470" t="s">
        <v>344</v>
      </c>
      <c r="AX166" s="470" t="s">
        <v>345</v>
      </c>
      <c r="AY166" s="509" t="e">
        <f>INDEX(LINEST(AV160:AV179,$D160:$D179),1)</f>
        <v>#VALUE!</v>
      </c>
      <c r="AZ166" s="476" t="e">
        <f t="shared" si="44"/>
        <v>#VALUE!</v>
      </c>
      <c r="BA166" s="476" t="e">
        <f t="shared" si="45"/>
        <v>#VALUE!</v>
      </c>
      <c r="BB166" s="397"/>
      <c r="BC166" s="525">
        <f t="shared" si="46"/>
        <v>0.6591961287962026</v>
      </c>
      <c r="BD166" s="470" t="s">
        <v>344</v>
      </c>
      <c r="BE166" s="470" t="s">
        <v>345</v>
      </c>
      <c r="BF166" s="509" t="e">
        <f>INDEX(LINEST(BC160:BC179,$D160:$D179),1)</f>
        <v>#VALUE!</v>
      </c>
      <c r="BG166" s="476" t="e">
        <f t="shared" si="47"/>
        <v>#VALUE!</v>
      </c>
      <c r="BH166" s="476" t="e">
        <f t="shared" si="48"/>
        <v>#VALUE!</v>
      </c>
      <c r="BI166" s="397"/>
      <c r="BJ166" s="525" t="e">
        <f t="shared" si="49"/>
        <v>#NUM!</v>
      </c>
      <c r="BK166" s="470" t="s">
        <v>344</v>
      </c>
      <c r="BL166" s="470" t="s">
        <v>345</v>
      </c>
      <c r="BM166" s="509" t="e">
        <f>INDEX(LINEST(BJ160:BJ179,$D160:$D179),1)</f>
        <v>#VALUE!</v>
      </c>
      <c r="BN166" s="476" t="e">
        <f t="shared" si="50"/>
        <v>#VALUE!</v>
      </c>
      <c r="BO166" s="476" t="e">
        <f t="shared" si="51"/>
        <v>#VALUE!</v>
      </c>
      <c r="BP166" s="397"/>
      <c r="BQ166" s="525">
        <f t="shared" si="52"/>
        <v>4.5842859978982657</v>
      </c>
    </row>
    <row r="167" spans="1:69">
      <c r="A167" s="507">
        <f t="shared" si="23"/>
        <v>2003</v>
      </c>
      <c r="B167" s="474">
        <f t="shared" si="24"/>
        <v>100.19887083126848</v>
      </c>
      <c r="C167" s="508">
        <f t="shared" si="25"/>
        <v>4.1141287388785992</v>
      </c>
      <c r="D167" s="474">
        <f t="shared" si="53"/>
        <v>8</v>
      </c>
      <c r="E167" s="475"/>
      <c r="F167" s="475"/>
      <c r="G167" s="475"/>
      <c r="H167" s="470"/>
      <c r="I167" s="476">
        <f t="shared" si="26"/>
        <v>103</v>
      </c>
      <c r="J167" s="477">
        <f t="shared" si="27"/>
        <v>2.7955695962367959</v>
      </c>
      <c r="K167" s="476">
        <f t="shared" si="54"/>
        <v>7.8463246199185401E-3</v>
      </c>
      <c r="L167" s="397"/>
      <c r="M167" s="525">
        <f t="shared" si="28"/>
        <v>4.6071569194382498</v>
      </c>
      <c r="N167" s="475"/>
      <c r="O167" s="475"/>
      <c r="P167" s="475"/>
      <c r="Q167" s="476">
        <f t="shared" si="29"/>
        <v>105</v>
      </c>
      <c r="R167" s="476">
        <f t="shared" si="30"/>
        <v>2.3050841294844623E-2</v>
      </c>
      <c r="S167" s="397"/>
      <c r="T167" s="525">
        <f t="shared" si="31"/>
        <v>4.5971266314767334</v>
      </c>
      <c r="U167" s="475"/>
      <c r="V167" s="475"/>
      <c r="W167" s="475"/>
      <c r="X167" s="476">
        <f t="shared" si="32"/>
        <v>105</v>
      </c>
      <c r="Y167" s="476">
        <f t="shared" si="33"/>
        <v>2.3050841294844623E-2</v>
      </c>
      <c r="Z167" s="397"/>
      <c r="AA167" s="525">
        <f t="shared" si="34"/>
        <v>4.3845094353627356</v>
      </c>
      <c r="AB167" s="475"/>
      <c r="AC167" s="475"/>
      <c r="AD167" s="475"/>
      <c r="AE167" s="476">
        <f t="shared" si="35"/>
        <v>104</v>
      </c>
      <c r="AF167" s="476">
        <f t="shared" si="36"/>
        <v>1.4448582957381582E-2</v>
      </c>
      <c r="AG167" s="397"/>
      <c r="AH167" s="525">
        <f t="shared" si="37"/>
        <v>4.1141287388785992</v>
      </c>
      <c r="AI167" s="475"/>
      <c r="AJ167" s="475"/>
      <c r="AK167" s="475"/>
      <c r="AL167" s="476">
        <f t="shared" si="38"/>
        <v>103</v>
      </c>
      <c r="AM167" s="476">
        <f t="shared" si="39"/>
        <v>7.8463246199185401E-3</v>
      </c>
      <c r="AN167" s="397"/>
      <c r="AO167" s="525">
        <f t="shared" si="40"/>
        <v>3.7423934631310969</v>
      </c>
      <c r="AP167" s="475"/>
      <c r="AQ167" s="475"/>
      <c r="AR167" s="475"/>
      <c r="AS167" s="476">
        <f t="shared" si="41"/>
        <v>100</v>
      </c>
      <c r="AT167" s="476">
        <f t="shared" si="42"/>
        <v>3.9549607529415952E-5</v>
      </c>
      <c r="AU167" s="397"/>
      <c r="AV167" s="525">
        <f t="shared" si="43"/>
        <v>3.1441036064217758</v>
      </c>
      <c r="AW167" s="475"/>
      <c r="AX167" s="475"/>
      <c r="AY167" s="475"/>
      <c r="AZ167" s="476" t="e">
        <f t="shared" si="44"/>
        <v>#VALUE!</v>
      </c>
      <c r="BA167" s="476" t="e">
        <f t="shared" si="45"/>
        <v>#VALUE!</v>
      </c>
      <c r="BB167" s="397"/>
      <c r="BC167" s="525">
        <f t="shared" si="46"/>
        <v>1.4348156394447826</v>
      </c>
      <c r="BD167" s="475"/>
      <c r="BE167" s="475"/>
      <c r="BF167" s="475"/>
      <c r="BG167" s="476" t="e">
        <f t="shared" si="47"/>
        <v>#VALUE!</v>
      </c>
      <c r="BH167" s="476" t="e">
        <f t="shared" si="48"/>
        <v>#VALUE!</v>
      </c>
      <c r="BI167" s="397"/>
      <c r="BJ167" s="525" t="e">
        <f t="shared" si="49"/>
        <v>#NUM!</v>
      </c>
      <c r="BK167" s="475"/>
      <c r="BL167" s="475"/>
      <c r="BM167" s="475"/>
      <c r="BN167" s="476" t="e">
        <f t="shared" si="50"/>
        <v>#VALUE!</v>
      </c>
      <c r="BO167" s="476" t="e">
        <f t="shared" si="51"/>
        <v>#VALUE!</v>
      </c>
      <c r="BP167" s="397"/>
      <c r="BQ167" s="525">
        <f t="shared" si="52"/>
        <v>4.6071569194382498</v>
      </c>
    </row>
    <row r="168" spans="1:69">
      <c r="A168" s="507">
        <f t="shared" si="23"/>
        <v>2004</v>
      </c>
      <c r="B168" s="474">
        <f t="shared" si="24"/>
        <v>108.73694514936309</v>
      </c>
      <c r="C168" s="508">
        <f t="shared" si="25"/>
        <v>4.2447302368662987</v>
      </c>
      <c r="D168" s="474">
        <f t="shared" si="53"/>
        <v>9</v>
      </c>
      <c r="E168" s="470" t="s">
        <v>346</v>
      </c>
      <c r="F168" s="529">
        <f>EXP(G165)</f>
        <v>39.046381117606629</v>
      </c>
      <c r="G168" s="475"/>
      <c r="H168" s="475"/>
      <c r="I168" s="476">
        <f t="shared" si="26"/>
        <v>107</v>
      </c>
      <c r="J168" s="477">
        <f t="shared" si="27"/>
        <v>1.597382699115921</v>
      </c>
      <c r="K168" s="476">
        <f t="shared" si="54"/>
        <v>3.0169784518959838E-3</v>
      </c>
      <c r="L168" s="397"/>
      <c r="M168" s="525">
        <f t="shared" si="28"/>
        <v>4.6889316181593053</v>
      </c>
      <c r="N168" s="470" t="s">
        <v>347</v>
      </c>
      <c r="O168" s="530">
        <f>EXP(P165)</f>
        <v>76.236039569368074</v>
      </c>
      <c r="P168" s="475"/>
      <c r="Q168" s="476">
        <f t="shared" si="29"/>
        <v>109</v>
      </c>
      <c r="R168" s="476">
        <f t="shared" si="30"/>
        <v>6.9197854443604529E-5</v>
      </c>
      <c r="S168" s="397"/>
      <c r="T168" s="525">
        <f t="shared" si="31"/>
        <v>4.6796925629369408</v>
      </c>
      <c r="U168" s="470" t="s">
        <v>348</v>
      </c>
      <c r="V168" s="530">
        <f>EXP(W165)</f>
        <v>75.275291417383471</v>
      </c>
      <c r="W168" s="475"/>
      <c r="X168" s="476">
        <f t="shared" si="32"/>
        <v>109</v>
      </c>
      <c r="Y168" s="476">
        <f t="shared" si="33"/>
        <v>6.9197854443604529E-5</v>
      </c>
      <c r="Z168" s="397"/>
      <c r="AA168" s="525">
        <f t="shared" si="34"/>
        <v>4.4856763206271291</v>
      </c>
      <c r="AB168" s="470" t="s">
        <v>349</v>
      </c>
      <c r="AC168" s="530">
        <f>EXP(AD165)</f>
        <v>57.103019962676754</v>
      </c>
      <c r="AD168" s="475"/>
      <c r="AE168" s="476">
        <f t="shared" si="35"/>
        <v>108</v>
      </c>
      <c r="AF168" s="476">
        <f t="shared" si="36"/>
        <v>5.4308815316979396E-4</v>
      </c>
      <c r="AG168" s="397"/>
      <c r="AH168" s="525">
        <f t="shared" si="37"/>
        <v>4.2447302368662987</v>
      </c>
      <c r="AI168" s="470" t="s">
        <v>349</v>
      </c>
      <c r="AJ168" s="530">
        <f>EXP(AK165)</f>
        <v>39.046381117606629</v>
      </c>
      <c r="AK168" s="475"/>
      <c r="AL168" s="476">
        <f t="shared" si="38"/>
        <v>107</v>
      </c>
      <c r="AM168" s="476">
        <f t="shared" si="39"/>
        <v>3.0169784518959838E-3</v>
      </c>
      <c r="AN168" s="397"/>
      <c r="AO168" s="525">
        <f t="shared" si="40"/>
        <v>3.9266543463942201</v>
      </c>
      <c r="AP168" s="470" t="s">
        <v>329</v>
      </c>
      <c r="AQ168" s="530">
        <f>EXP(AR165)</f>
        <v>20.1005228335972</v>
      </c>
      <c r="AR168" s="475"/>
      <c r="AS168" s="476">
        <f t="shared" si="41"/>
        <v>104</v>
      </c>
      <c r="AT168" s="476">
        <f t="shared" si="42"/>
        <v>2.2438649348074553E-2</v>
      </c>
      <c r="AU168" s="397"/>
      <c r="AV168" s="525">
        <f t="shared" si="43"/>
        <v>3.4574814643844936</v>
      </c>
      <c r="AW168" s="470" t="s">
        <v>329</v>
      </c>
      <c r="AX168" s="530" t="e">
        <f>EXP(AY165)</f>
        <v>#VALUE!</v>
      </c>
      <c r="AY168" s="475"/>
      <c r="AZ168" s="476" t="e">
        <f t="shared" si="44"/>
        <v>#VALUE!</v>
      </c>
      <c r="BA168" s="476" t="e">
        <f t="shared" si="45"/>
        <v>#VALUE!</v>
      </c>
      <c r="BB168" s="397"/>
      <c r="BC168" s="525">
        <f t="shared" si="46"/>
        <v>2.5445068371967712</v>
      </c>
      <c r="BD168" s="470" t="s">
        <v>329</v>
      </c>
      <c r="BE168" s="530" t="e">
        <f>EXP(BF165)</f>
        <v>#VALUE!</v>
      </c>
      <c r="BF168" s="475"/>
      <c r="BG168" s="476" t="e">
        <f t="shared" si="47"/>
        <v>#VALUE!</v>
      </c>
      <c r="BH168" s="476" t="e">
        <f t="shared" si="48"/>
        <v>#VALUE!</v>
      </c>
      <c r="BI168" s="397"/>
      <c r="BJ168" s="525" t="e">
        <f t="shared" si="49"/>
        <v>#NUM!</v>
      </c>
      <c r="BK168" s="470" t="s">
        <v>329</v>
      </c>
      <c r="BL168" s="530" t="e">
        <f>EXP(BM165)</f>
        <v>#VALUE!</v>
      </c>
      <c r="BM168" s="475"/>
      <c r="BN168" s="476" t="e">
        <f t="shared" si="50"/>
        <v>#VALUE!</v>
      </c>
      <c r="BO168" s="476" t="e">
        <f t="shared" si="51"/>
        <v>#VALUE!</v>
      </c>
      <c r="BP168" s="397"/>
      <c r="BQ168" s="525">
        <f t="shared" si="52"/>
        <v>4.6889316181593053</v>
      </c>
    </row>
    <row r="169" spans="1:69">
      <c r="A169" s="507">
        <f t="shared" si="23"/>
        <v>2005</v>
      </c>
      <c r="B169" s="474">
        <f t="shared" si="24"/>
        <v>105.6594969679462</v>
      </c>
      <c r="C169" s="508">
        <f t="shared" si="25"/>
        <v>4.1995975266156904</v>
      </c>
      <c r="D169" s="474">
        <f t="shared" si="53"/>
        <v>10</v>
      </c>
      <c r="E169" s="470" t="s">
        <v>330</v>
      </c>
      <c r="F169" s="531">
        <f>EXP(G166)-1</f>
        <v>6.3248060006340756E-2</v>
      </c>
      <c r="G169" s="475"/>
      <c r="H169" s="475"/>
      <c r="I169" s="476">
        <f t="shared" si="26"/>
        <v>111</v>
      </c>
      <c r="J169" s="477">
        <f t="shared" si="27"/>
        <v>5.0544467703399585</v>
      </c>
      <c r="K169" s="476">
        <f t="shared" si="54"/>
        <v>2.8520972635375865E-2</v>
      </c>
      <c r="L169" s="397"/>
      <c r="M169" s="525">
        <f t="shared" si="28"/>
        <v>4.6602216308687527</v>
      </c>
      <c r="N169" s="470" t="s">
        <v>330</v>
      </c>
      <c r="O169" s="514">
        <f>EXP(P166)-1</f>
        <v>4.0294782042842758E-2</v>
      </c>
      <c r="P169" s="475"/>
      <c r="Q169" s="476">
        <f t="shared" si="29"/>
        <v>113</v>
      </c>
      <c r="R169" s="476">
        <f t="shared" si="30"/>
        <v>5.3882984763591074E-2</v>
      </c>
      <c r="S169" s="397"/>
      <c r="T169" s="525">
        <f t="shared" si="31"/>
        <v>4.6507121945876442</v>
      </c>
      <c r="U169" s="470" t="s">
        <v>330</v>
      </c>
      <c r="V169" s="514">
        <f>EXP(W166)-1</f>
        <v>4.066082229583623E-2</v>
      </c>
      <c r="W169" s="475"/>
      <c r="X169" s="476">
        <f t="shared" si="32"/>
        <v>113</v>
      </c>
      <c r="Y169" s="476">
        <f t="shared" si="33"/>
        <v>5.3882984763591074E-2</v>
      </c>
      <c r="Z169" s="397"/>
      <c r="AA169" s="525">
        <f t="shared" si="34"/>
        <v>4.4503800997434846</v>
      </c>
      <c r="AB169" s="470" t="s">
        <v>330</v>
      </c>
      <c r="AC169" s="514">
        <f>EXP(AD166)-1</f>
        <v>4.9270671701112212E-2</v>
      </c>
      <c r="AD169" s="475"/>
      <c r="AE169" s="476">
        <f t="shared" si="35"/>
        <v>112</v>
      </c>
      <c r="AF169" s="476">
        <f t="shared" si="36"/>
        <v>4.020197869948347E-2</v>
      </c>
      <c r="AG169" s="397"/>
      <c r="AH169" s="525">
        <f t="shared" si="37"/>
        <v>4.1995975266156904</v>
      </c>
      <c r="AI169" s="470" t="s">
        <v>330</v>
      </c>
      <c r="AJ169" s="514">
        <f>EXP(AK166)-1</f>
        <v>6.3248060006340756E-2</v>
      </c>
      <c r="AK169" s="475"/>
      <c r="AL169" s="476">
        <f t="shared" si="38"/>
        <v>111</v>
      </c>
      <c r="AM169" s="476">
        <f t="shared" si="39"/>
        <v>2.8520972635375865E-2</v>
      </c>
      <c r="AN169" s="397"/>
      <c r="AO169" s="525">
        <f t="shared" si="40"/>
        <v>3.8640819170187188</v>
      </c>
      <c r="AP169" s="470" t="s">
        <v>330</v>
      </c>
      <c r="AQ169" s="514">
        <f>EXP(AR166)-1</f>
        <v>9.5035125151899713E-2</v>
      </c>
      <c r="AR169" s="475"/>
      <c r="AS169" s="476">
        <f t="shared" si="41"/>
        <v>108</v>
      </c>
      <c r="AT169" s="476">
        <f t="shared" si="42"/>
        <v>5.4779544430530467E-3</v>
      </c>
      <c r="AU169" s="397"/>
      <c r="AV169" s="525">
        <f t="shared" si="43"/>
        <v>3.3554848705344154</v>
      </c>
      <c r="AW169" s="470" t="s">
        <v>330</v>
      </c>
      <c r="AX169" s="514" t="e">
        <f>EXP(AY166)-1</f>
        <v>#VALUE!</v>
      </c>
      <c r="AY169" s="475"/>
      <c r="AZ169" s="476" t="e">
        <f t="shared" si="44"/>
        <v>#VALUE!</v>
      </c>
      <c r="BA169" s="476" t="e">
        <f t="shared" si="45"/>
        <v>#VALUE!</v>
      </c>
      <c r="BB169" s="397"/>
      <c r="BC169" s="525">
        <f t="shared" si="46"/>
        <v>2.2679415731569699</v>
      </c>
      <c r="BD169" s="470" t="s">
        <v>330</v>
      </c>
      <c r="BE169" s="514" t="e">
        <f>EXP(BF166)-1</f>
        <v>#VALUE!</v>
      </c>
      <c r="BF169" s="475"/>
      <c r="BG169" s="476" t="e">
        <f t="shared" si="47"/>
        <v>#VALUE!</v>
      </c>
      <c r="BH169" s="476" t="e">
        <f t="shared" si="48"/>
        <v>#VALUE!</v>
      </c>
      <c r="BI169" s="397"/>
      <c r="BJ169" s="525" t="e">
        <f t="shared" si="49"/>
        <v>#NUM!</v>
      </c>
      <c r="BK169" s="470" t="s">
        <v>330</v>
      </c>
      <c r="BL169" s="514" t="e">
        <f>EXP(BM166)-1</f>
        <v>#VALUE!</v>
      </c>
      <c r="BM169" s="475"/>
      <c r="BN169" s="476" t="e">
        <f t="shared" si="50"/>
        <v>#VALUE!</v>
      </c>
      <c r="BO169" s="476" t="e">
        <f t="shared" si="51"/>
        <v>#VALUE!</v>
      </c>
      <c r="BP169" s="397"/>
      <c r="BQ169" s="525">
        <f t="shared" si="52"/>
        <v>4.6602216308687527</v>
      </c>
    </row>
    <row r="170" spans="1:69">
      <c r="A170" s="507">
        <f t="shared" si="23"/>
        <v>2006</v>
      </c>
      <c r="B170" s="474">
        <f t="shared" si="24"/>
        <v>114.95515708032404</v>
      </c>
      <c r="C170" s="508">
        <f t="shared" si="25"/>
        <v>4.3301431277283724</v>
      </c>
      <c r="D170" s="474">
        <f t="shared" si="53"/>
        <v>11</v>
      </c>
      <c r="E170" s="475"/>
      <c r="F170" s="475"/>
      <c r="G170" s="512"/>
      <c r="H170" s="475"/>
      <c r="I170" s="476">
        <f t="shared" si="26"/>
        <v>116</v>
      </c>
      <c r="J170" s="477">
        <f t="shared" si="27"/>
        <v>0.90891348088531743</v>
      </c>
      <c r="K170" s="476">
        <f t="shared" si="54"/>
        <v>1.0916967267969797E-3</v>
      </c>
      <c r="L170" s="397"/>
      <c r="M170" s="525">
        <f t="shared" si="28"/>
        <v>4.744542113885525</v>
      </c>
      <c r="N170" s="475"/>
      <c r="O170" s="475"/>
      <c r="P170" s="512"/>
      <c r="Q170" s="476">
        <f t="shared" si="29"/>
        <v>118</v>
      </c>
      <c r="R170" s="476">
        <f t="shared" si="30"/>
        <v>9.2710684055008086E-3</v>
      </c>
      <c r="S170" s="397"/>
      <c r="T170" s="525">
        <f t="shared" si="31"/>
        <v>4.7358050120640458</v>
      </c>
      <c r="U170" s="475"/>
      <c r="V170" s="475"/>
      <c r="W170" s="512"/>
      <c r="X170" s="476">
        <f t="shared" si="32"/>
        <v>118</v>
      </c>
      <c r="Y170" s="476">
        <f t="shared" si="33"/>
        <v>9.2710684055008086E-3</v>
      </c>
      <c r="Z170" s="397"/>
      <c r="AA170" s="525">
        <f t="shared" si="34"/>
        <v>4.5534047494255327</v>
      </c>
      <c r="AB170" s="475"/>
      <c r="AC170" s="475"/>
      <c r="AD170" s="512"/>
      <c r="AE170" s="476">
        <f t="shared" si="35"/>
        <v>117</v>
      </c>
      <c r="AF170" s="476">
        <f t="shared" si="36"/>
        <v>4.1813825661488951E-3</v>
      </c>
      <c r="AG170" s="397"/>
      <c r="AH170" s="525">
        <f t="shared" si="37"/>
        <v>4.3301431277283724</v>
      </c>
      <c r="AI170" s="475"/>
      <c r="AJ170" s="475"/>
      <c r="AK170" s="512"/>
      <c r="AL170" s="476">
        <f t="shared" si="38"/>
        <v>116</v>
      </c>
      <c r="AM170" s="476">
        <f t="shared" si="39"/>
        <v>1.0916967267969797E-3</v>
      </c>
      <c r="AN170" s="397"/>
      <c r="AO170" s="525">
        <f t="shared" si="40"/>
        <v>4.0422642403205771</v>
      </c>
      <c r="AP170" s="475"/>
      <c r="AQ170" s="475"/>
      <c r="AR170" s="512"/>
      <c r="AS170" s="476">
        <f t="shared" si="41"/>
        <v>113</v>
      </c>
      <c r="AT170" s="476">
        <f t="shared" si="42"/>
        <v>3.8226392087412336E-3</v>
      </c>
      <c r="AU170" s="397"/>
      <c r="AV170" s="525">
        <f t="shared" si="43"/>
        <v>3.6364053860538719</v>
      </c>
      <c r="AW170" s="475"/>
      <c r="AX170" s="475"/>
      <c r="AY170" s="512"/>
      <c r="AZ170" s="476" t="e">
        <f t="shared" si="44"/>
        <v>#VALUE!</v>
      </c>
      <c r="BA170" s="476" t="e">
        <f t="shared" si="45"/>
        <v>#VALUE!</v>
      </c>
      <c r="BB170" s="397"/>
      <c r="BC170" s="525">
        <f t="shared" si="46"/>
        <v>2.9420760359465721</v>
      </c>
      <c r="BD170" s="475"/>
      <c r="BE170" s="475"/>
      <c r="BF170" s="512"/>
      <c r="BG170" s="476" t="e">
        <f t="shared" si="47"/>
        <v>#VALUE!</v>
      </c>
      <c r="BH170" s="476" t="e">
        <f t="shared" si="48"/>
        <v>#VALUE!</v>
      </c>
      <c r="BI170" s="397"/>
      <c r="BJ170" s="525" t="e">
        <f t="shared" si="49"/>
        <v>#NUM!</v>
      </c>
      <c r="BK170" s="475"/>
      <c r="BL170" s="475"/>
      <c r="BM170" s="512"/>
      <c r="BN170" s="476" t="e">
        <f t="shared" si="50"/>
        <v>#VALUE!</v>
      </c>
      <c r="BO170" s="476" t="e">
        <f t="shared" si="51"/>
        <v>#VALUE!</v>
      </c>
      <c r="BP170" s="397"/>
      <c r="BQ170" s="525">
        <f t="shared" si="52"/>
        <v>4.744542113885525</v>
      </c>
    </row>
    <row r="171" spans="1:69">
      <c r="A171" s="507">
        <f t="shared" si="23"/>
        <v>2007</v>
      </c>
      <c r="B171" s="474">
        <f t="shared" si="24"/>
        <v>116.27906976744185</v>
      </c>
      <c r="C171" s="508">
        <f t="shared" si="25"/>
        <v>4.3474231526610314</v>
      </c>
      <c r="D171" s="513">
        <f t="shared" si="53"/>
        <v>12</v>
      </c>
      <c r="E171" s="674" t="s">
        <v>315</v>
      </c>
      <c r="F171" s="674"/>
      <c r="G171" s="480">
        <f>H159</f>
        <v>0.85209034362966107</v>
      </c>
      <c r="H171" s="475"/>
      <c r="I171" s="476">
        <f t="shared" si="26"/>
        <v>121</v>
      </c>
      <c r="J171" s="477">
        <f t="shared" si="27"/>
        <v>4.0600000000000058</v>
      </c>
      <c r="K171" s="476">
        <f t="shared" si="54"/>
        <v>2.228718226068151E-2</v>
      </c>
      <c r="L171" s="397"/>
      <c r="M171" s="525">
        <f t="shared" si="28"/>
        <v>4.7559930757226754</v>
      </c>
      <c r="N171" s="467" t="s">
        <v>350</v>
      </c>
      <c r="O171" s="509">
        <f>P159</f>
        <v>0.84616059714847713</v>
      </c>
      <c r="P171" s="512"/>
      <c r="Q171" s="476">
        <f t="shared" si="29"/>
        <v>122</v>
      </c>
      <c r="R171" s="476">
        <f t="shared" si="30"/>
        <v>3.2729042725797804E-2</v>
      </c>
      <c r="S171" s="397"/>
      <c r="T171" s="525">
        <f t="shared" si="31"/>
        <v>4.7473558823270112</v>
      </c>
      <c r="U171" s="467" t="s">
        <v>350</v>
      </c>
      <c r="V171" s="509">
        <f>W159</f>
        <v>0.84632933621056672</v>
      </c>
      <c r="W171" s="512"/>
      <c r="X171" s="476">
        <f t="shared" si="32"/>
        <v>122</v>
      </c>
      <c r="Y171" s="476">
        <f t="shared" si="33"/>
        <v>3.2729042725797804E-2</v>
      </c>
      <c r="Z171" s="397"/>
      <c r="AA171" s="525">
        <f t="shared" si="34"/>
        <v>4.5672509511257973</v>
      </c>
      <c r="AB171" s="467" t="s">
        <v>350</v>
      </c>
      <c r="AC171" s="509">
        <f>AD159</f>
        <v>0.84847315134251389</v>
      </c>
      <c r="AD171" s="512"/>
      <c r="AE171" s="476">
        <f t="shared" si="35"/>
        <v>122</v>
      </c>
      <c r="AF171" s="476">
        <f t="shared" si="36"/>
        <v>3.2729042725797804E-2</v>
      </c>
      <c r="AG171" s="397"/>
      <c r="AH171" s="525">
        <f t="shared" si="37"/>
        <v>4.3474231526610314</v>
      </c>
      <c r="AI171" s="467" t="s">
        <v>350</v>
      </c>
      <c r="AJ171" s="509">
        <f>AK159</f>
        <v>0.85209034362966107</v>
      </c>
      <c r="AK171" s="512"/>
      <c r="AL171" s="476">
        <f t="shared" si="38"/>
        <v>121</v>
      </c>
      <c r="AM171" s="476">
        <f t="shared" si="39"/>
        <v>2.228718226068151E-2</v>
      </c>
      <c r="AN171" s="397"/>
      <c r="AO171" s="525">
        <f t="shared" si="40"/>
        <v>4.0652430197624509</v>
      </c>
      <c r="AP171" s="467" t="s">
        <v>350</v>
      </c>
      <c r="AQ171" s="509">
        <f>AR159</f>
        <v>0.84573364949330232</v>
      </c>
      <c r="AR171" s="512"/>
      <c r="AS171" s="476">
        <f t="shared" si="41"/>
        <v>118</v>
      </c>
      <c r="AT171" s="476">
        <f t="shared" si="42"/>
        <v>2.961600865332635E-3</v>
      </c>
      <c r="AU171" s="397"/>
      <c r="AV171" s="525">
        <f t="shared" si="43"/>
        <v>3.6706918011142373</v>
      </c>
      <c r="AW171" s="467" t="s">
        <v>350</v>
      </c>
      <c r="AX171" s="509" t="e">
        <f>AY159</f>
        <v>#VALUE!</v>
      </c>
      <c r="AY171" s="512"/>
      <c r="AZ171" s="476" t="e">
        <f t="shared" si="44"/>
        <v>#VALUE!</v>
      </c>
      <c r="BA171" s="476" t="e">
        <f t="shared" si="45"/>
        <v>#VALUE!</v>
      </c>
      <c r="BB171" s="397"/>
      <c r="BC171" s="525">
        <f t="shared" si="46"/>
        <v>3.0095893082154168</v>
      </c>
      <c r="BD171" s="467" t="s">
        <v>350</v>
      </c>
      <c r="BE171" s="509" t="e">
        <f>BF159</f>
        <v>#VALUE!</v>
      </c>
      <c r="BF171" s="512"/>
      <c r="BG171" s="476" t="e">
        <f t="shared" si="47"/>
        <v>#VALUE!</v>
      </c>
      <c r="BH171" s="476" t="e">
        <f t="shared" si="48"/>
        <v>#VALUE!</v>
      </c>
      <c r="BI171" s="397"/>
      <c r="BJ171" s="525">
        <f t="shared" si="49"/>
        <v>0.24613306953890332</v>
      </c>
      <c r="BK171" s="467" t="s">
        <v>351</v>
      </c>
      <c r="BL171" s="509" t="e">
        <f>BM159</f>
        <v>#VALUE!</v>
      </c>
      <c r="BM171" s="512"/>
      <c r="BN171" s="476" t="e">
        <f t="shared" si="50"/>
        <v>#VALUE!</v>
      </c>
      <c r="BO171" s="476" t="e">
        <f t="shared" si="51"/>
        <v>#VALUE!</v>
      </c>
      <c r="BP171" s="397"/>
      <c r="BQ171" s="525">
        <f t="shared" si="52"/>
        <v>4.7559930757226754</v>
      </c>
    </row>
    <row r="172" spans="1:69">
      <c r="A172" s="507">
        <f t="shared" si="23"/>
        <v>2008</v>
      </c>
      <c r="B172" s="474">
        <f t="shared" si="24"/>
        <v>125.13352128460609</v>
      </c>
      <c r="C172" s="508">
        <f t="shared" si="25"/>
        <v>4.4558986653347761</v>
      </c>
      <c r="D172" s="513">
        <f t="shared" si="53"/>
        <v>13</v>
      </c>
      <c r="E172" s="674" t="s">
        <v>352</v>
      </c>
      <c r="F172" s="674"/>
      <c r="G172" s="481">
        <f>SUM(K160:K179)</f>
        <v>2.6478919996876793</v>
      </c>
      <c r="H172" s="475"/>
      <c r="I172" s="476">
        <f t="shared" si="26"/>
        <v>126</v>
      </c>
      <c r="J172" s="477">
        <f t="shared" si="27"/>
        <v>0.69244332493702809</v>
      </c>
      <c r="K172" s="476">
        <f t="shared" si="54"/>
        <v>7.507853642306809E-4</v>
      </c>
      <c r="L172" s="397"/>
      <c r="M172" s="525">
        <f t="shared" si="28"/>
        <v>4.8293813374912107</v>
      </c>
      <c r="N172" s="467" t="s">
        <v>353</v>
      </c>
      <c r="O172" s="510">
        <f>SUM(R160:R180)</f>
        <v>2.7569046223434457</v>
      </c>
      <c r="P172" s="475"/>
      <c r="Q172" s="476">
        <f t="shared" si="29"/>
        <v>127</v>
      </c>
      <c r="R172" s="476">
        <f t="shared" si="30"/>
        <v>3.4837427950185013E-3</v>
      </c>
      <c r="S172" s="397"/>
      <c r="T172" s="525">
        <f t="shared" si="31"/>
        <v>4.8213577708416535</v>
      </c>
      <c r="U172" s="467" t="s">
        <v>353</v>
      </c>
      <c r="V172" s="510">
        <f>SUM(Y160:Y180)</f>
        <v>2.7508907925098738</v>
      </c>
      <c r="W172" s="475"/>
      <c r="X172" s="476">
        <f t="shared" si="32"/>
        <v>127</v>
      </c>
      <c r="Y172" s="476">
        <f t="shared" si="33"/>
        <v>3.4837427950185013E-3</v>
      </c>
      <c r="Z172" s="397"/>
      <c r="AA172" s="525">
        <f t="shared" si="34"/>
        <v>4.6552311736012033</v>
      </c>
      <c r="AB172" s="467" t="s">
        <v>353</v>
      </c>
      <c r="AC172" s="510">
        <f>SUM(AF160:AF180)</f>
        <v>2.7167792363731107</v>
      </c>
      <c r="AD172" s="475"/>
      <c r="AE172" s="476">
        <f t="shared" si="35"/>
        <v>127</v>
      </c>
      <c r="AF172" s="476">
        <f t="shared" si="36"/>
        <v>3.4837427950185013E-3</v>
      </c>
      <c r="AG172" s="397"/>
      <c r="AH172" s="525">
        <f t="shared" si="37"/>
        <v>4.4558986653347761</v>
      </c>
      <c r="AI172" s="467" t="s">
        <v>353</v>
      </c>
      <c r="AJ172" s="510">
        <f>SUM(AM160:AM180)</f>
        <v>2.6505217862161756</v>
      </c>
      <c r="AK172" s="475"/>
      <c r="AL172" s="476">
        <f t="shared" si="38"/>
        <v>126</v>
      </c>
      <c r="AM172" s="476">
        <f t="shared" si="39"/>
        <v>7.507853642306809E-4</v>
      </c>
      <c r="AN172" s="397"/>
      <c r="AO172" s="525">
        <f t="shared" si="40"/>
        <v>4.2066834912838251</v>
      </c>
      <c r="AP172" s="467" t="s">
        <v>353</v>
      </c>
      <c r="AQ172" s="510">
        <f>SUM(AT160:AT180)</f>
        <v>2.9602844688496197</v>
      </c>
      <c r="AR172" s="475"/>
      <c r="AS172" s="476">
        <f t="shared" si="41"/>
        <v>123</v>
      </c>
      <c r="AT172" s="476">
        <f t="shared" si="42"/>
        <v>4.55191307186722E-3</v>
      </c>
      <c r="AU172" s="397"/>
      <c r="AV172" s="525">
        <f t="shared" si="43"/>
        <v>3.8739788425878281</v>
      </c>
      <c r="AW172" s="467" t="s">
        <v>353</v>
      </c>
      <c r="AX172" s="510" t="e">
        <f>SUM(BA160:BA180)</f>
        <v>#VALUE!</v>
      </c>
      <c r="AY172" s="475"/>
      <c r="AZ172" s="476" t="e">
        <f t="shared" si="44"/>
        <v>#VALUE!</v>
      </c>
      <c r="BA172" s="476" t="e">
        <f t="shared" si="45"/>
        <v>#VALUE!</v>
      </c>
      <c r="BB172" s="397"/>
      <c r="BC172" s="525">
        <f t="shared" si="46"/>
        <v>3.3718894453892547</v>
      </c>
      <c r="BD172" s="467" t="s">
        <v>353</v>
      </c>
      <c r="BE172" s="510" t="e">
        <f>SUM(BH160:BH180)</f>
        <v>#VALUE!</v>
      </c>
      <c r="BF172" s="475"/>
      <c r="BG172" s="476" t="e">
        <f t="shared" si="47"/>
        <v>#VALUE!</v>
      </c>
      <c r="BH172" s="476" t="e">
        <f t="shared" si="48"/>
        <v>#VALUE!</v>
      </c>
      <c r="BI172" s="397"/>
      <c r="BJ172" s="525">
        <f t="shared" si="49"/>
        <v>2.3158488673950268</v>
      </c>
      <c r="BK172" s="467" t="s">
        <v>353</v>
      </c>
      <c r="BL172" s="510" t="e">
        <f>SUM(BO160:BO180)</f>
        <v>#VALUE!</v>
      </c>
      <c r="BM172" s="475"/>
      <c r="BN172" s="476" t="e">
        <f t="shared" si="50"/>
        <v>#VALUE!</v>
      </c>
      <c r="BO172" s="476" t="e">
        <f t="shared" si="51"/>
        <v>#VALUE!</v>
      </c>
      <c r="BP172" s="397"/>
      <c r="BQ172" s="525">
        <f t="shared" si="52"/>
        <v>4.8293813374912107</v>
      </c>
    </row>
    <row r="173" spans="1:69">
      <c r="A173" s="507">
        <f t="shared" si="23"/>
        <v>2009</v>
      </c>
      <c r="B173" s="474">
        <f t="shared" si="24"/>
        <v>149.52629672696773</v>
      </c>
      <c r="C173" s="508">
        <f t="shared" si="25"/>
        <v>4.7052534720747667</v>
      </c>
      <c r="D173" s="513">
        <f t="shared" si="53"/>
        <v>14</v>
      </c>
      <c r="E173" s="674" t="s">
        <v>354</v>
      </c>
      <c r="F173" s="674"/>
      <c r="G173" s="481">
        <f>SUM(K170:K179)</f>
        <v>1.7970490829877774</v>
      </c>
      <c r="H173" s="475"/>
      <c r="I173" s="476">
        <f t="shared" si="26"/>
        <v>131</v>
      </c>
      <c r="J173" s="477">
        <f t="shared" si="27"/>
        <v>12.389992350841409</v>
      </c>
      <c r="K173" s="476">
        <f t="shared" si="54"/>
        <v>0.34322367041565521</v>
      </c>
      <c r="L173" s="397"/>
      <c r="M173" s="525">
        <f t="shared" si="28"/>
        <v>5.0074722752017795</v>
      </c>
      <c r="N173" s="475"/>
      <c r="O173" s="532"/>
      <c r="P173" s="475"/>
      <c r="Q173" s="476">
        <f t="shared" si="29"/>
        <v>133</v>
      </c>
      <c r="R173" s="476">
        <f t="shared" si="30"/>
        <v>0.27311848350778428</v>
      </c>
      <c r="S173" s="397"/>
      <c r="T173" s="525">
        <f t="shared" si="31"/>
        <v>5.000762024902011</v>
      </c>
      <c r="U173" s="475"/>
      <c r="V173" s="532"/>
      <c r="W173" s="475"/>
      <c r="X173" s="476">
        <f t="shared" si="32"/>
        <v>133</v>
      </c>
      <c r="Y173" s="476">
        <f t="shared" si="33"/>
        <v>0.27311848350778428</v>
      </c>
      <c r="Z173" s="397"/>
      <c r="AA173" s="525">
        <f t="shared" si="34"/>
        <v>4.8638839240536935</v>
      </c>
      <c r="AB173" s="475"/>
      <c r="AC173" s="532"/>
      <c r="AD173" s="475"/>
      <c r="AE173" s="476">
        <f t="shared" si="35"/>
        <v>132</v>
      </c>
      <c r="AF173" s="476">
        <f t="shared" si="36"/>
        <v>0.30717107696171975</v>
      </c>
      <c r="AG173" s="397"/>
      <c r="AH173" s="525">
        <f t="shared" si="37"/>
        <v>4.7052534720747667</v>
      </c>
      <c r="AI173" s="475"/>
      <c r="AJ173" s="532"/>
      <c r="AK173" s="475"/>
      <c r="AL173" s="476">
        <f t="shared" si="38"/>
        <v>131</v>
      </c>
      <c r="AM173" s="476">
        <f t="shared" si="39"/>
        <v>0.34322367041565521</v>
      </c>
      <c r="AN173" s="397"/>
      <c r="AO173" s="525">
        <f t="shared" si="40"/>
        <v>4.5166263269143228</v>
      </c>
      <c r="AP173" s="475"/>
      <c r="AQ173" s="532"/>
      <c r="AR173" s="475"/>
      <c r="AS173" s="476">
        <f t="shared" si="41"/>
        <v>130</v>
      </c>
      <c r="AT173" s="476">
        <f t="shared" si="42"/>
        <v>0.38127626386959063</v>
      </c>
      <c r="AU173" s="397"/>
      <c r="AV173" s="525">
        <f t="shared" si="43"/>
        <v>4.2839492095714151</v>
      </c>
      <c r="AW173" s="475"/>
      <c r="AX173" s="532"/>
      <c r="AY173" s="475"/>
      <c r="AZ173" s="476" t="e">
        <f t="shared" si="44"/>
        <v>#VALUE!</v>
      </c>
      <c r="BA173" s="476" t="e">
        <f t="shared" si="45"/>
        <v>#VALUE!</v>
      </c>
      <c r="BB173" s="397"/>
      <c r="BC173" s="525">
        <f t="shared" si="46"/>
        <v>3.9801730607487098</v>
      </c>
      <c r="BD173" s="475"/>
      <c r="BE173" s="532"/>
      <c r="BF173" s="475"/>
      <c r="BG173" s="476" t="e">
        <f t="shared" si="47"/>
        <v>#VALUE!</v>
      </c>
      <c r="BH173" s="476" t="e">
        <f t="shared" si="48"/>
        <v>#VALUE!</v>
      </c>
      <c r="BI173" s="397"/>
      <c r="BJ173" s="525">
        <f t="shared" si="49"/>
        <v>3.5417212576622323</v>
      </c>
      <c r="BK173" s="475"/>
      <c r="BL173" s="532"/>
      <c r="BM173" s="475"/>
      <c r="BN173" s="476" t="e">
        <f t="shared" si="50"/>
        <v>#VALUE!</v>
      </c>
      <c r="BO173" s="476" t="e">
        <f t="shared" si="51"/>
        <v>#VALUE!</v>
      </c>
      <c r="BP173" s="397"/>
      <c r="BQ173" s="525">
        <f t="shared" si="52"/>
        <v>5.0074722752017795</v>
      </c>
    </row>
    <row r="174" spans="1:69">
      <c r="A174" s="507">
        <f t="shared" si="23"/>
        <v>2010</v>
      </c>
      <c r="B174" s="474">
        <f t="shared" si="24"/>
        <v>150.00361977846958</v>
      </c>
      <c r="C174" s="508">
        <f t="shared" si="25"/>
        <v>4.709562811397463</v>
      </c>
      <c r="D174" s="513">
        <f t="shared" si="53"/>
        <v>15</v>
      </c>
      <c r="E174" s="674" t="s">
        <v>355</v>
      </c>
      <c r="F174" s="674"/>
      <c r="G174" s="533">
        <f>SUM(J165:J174)/D179</f>
        <v>1.9788194641075036</v>
      </c>
      <c r="H174" s="475"/>
      <c r="I174" s="476">
        <f t="shared" si="26"/>
        <v>137</v>
      </c>
      <c r="J174" s="477">
        <f t="shared" si="27"/>
        <v>8.6688706563706717</v>
      </c>
      <c r="K174" s="476">
        <f t="shared" si="54"/>
        <v>0.16909412734300536</v>
      </c>
      <c r="L174" s="397"/>
      <c r="M174" s="525">
        <f t="shared" si="28"/>
        <v>5.0106594256615509</v>
      </c>
      <c r="N174" s="475"/>
      <c r="O174" s="475"/>
      <c r="P174" s="475"/>
      <c r="Q174" s="476">
        <f t="shared" si="29"/>
        <v>138</v>
      </c>
      <c r="R174" s="476">
        <f t="shared" si="30"/>
        <v>0.14408688778606621</v>
      </c>
      <c r="S174" s="397"/>
      <c r="T174" s="525">
        <f t="shared" si="31"/>
        <v>5.0039705994656014</v>
      </c>
      <c r="U174" s="475"/>
      <c r="V174" s="475"/>
      <c r="W174" s="475"/>
      <c r="X174" s="476">
        <f t="shared" si="32"/>
        <v>138</v>
      </c>
      <c r="Y174" s="476">
        <f t="shared" si="33"/>
        <v>0.14408688778606621</v>
      </c>
      <c r="Z174" s="397"/>
      <c r="AA174" s="525">
        <f t="shared" si="34"/>
        <v>4.8675622945176986</v>
      </c>
      <c r="AB174" s="475"/>
      <c r="AC174" s="475"/>
      <c r="AD174" s="475"/>
      <c r="AE174" s="476">
        <f t="shared" si="35"/>
        <v>137</v>
      </c>
      <c r="AF174" s="476">
        <f t="shared" si="36"/>
        <v>0.16909412734300536</v>
      </c>
      <c r="AG174" s="397"/>
      <c r="AH174" s="525">
        <f t="shared" si="37"/>
        <v>4.709562811397463</v>
      </c>
      <c r="AI174" s="475"/>
      <c r="AJ174" s="475"/>
      <c r="AK174" s="475"/>
      <c r="AL174" s="476">
        <f t="shared" si="38"/>
        <v>137</v>
      </c>
      <c r="AM174" s="476">
        <f t="shared" si="39"/>
        <v>0.16909412734300536</v>
      </c>
      <c r="AN174" s="397"/>
      <c r="AO174" s="525">
        <f t="shared" si="40"/>
        <v>4.5218279216931769</v>
      </c>
      <c r="AP174" s="475"/>
      <c r="AQ174" s="475"/>
      <c r="AR174" s="475"/>
      <c r="AS174" s="476">
        <f t="shared" si="41"/>
        <v>136</v>
      </c>
      <c r="AT174" s="476">
        <f t="shared" si="42"/>
        <v>0.19610136689994453</v>
      </c>
      <c r="AU174" s="397"/>
      <c r="AV174" s="525">
        <f t="shared" si="43"/>
        <v>4.2905090259254788</v>
      </c>
      <c r="AW174" s="475"/>
      <c r="AX174" s="475"/>
      <c r="AY174" s="475"/>
      <c r="AZ174" s="476" t="e">
        <f t="shared" si="44"/>
        <v>#VALUE!</v>
      </c>
      <c r="BA174" s="476" t="e">
        <f t="shared" si="45"/>
        <v>#VALUE!</v>
      </c>
      <c r="BB174" s="397"/>
      <c r="BC174" s="525">
        <f t="shared" si="46"/>
        <v>3.9890510772522894</v>
      </c>
      <c r="BD174" s="475"/>
      <c r="BE174" s="475"/>
      <c r="BF174" s="475"/>
      <c r="BG174" s="476" t="e">
        <f t="shared" si="47"/>
        <v>#VALUE!</v>
      </c>
      <c r="BH174" s="476" t="e">
        <f t="shared" si="48"/>
        <v>#VALUE!</v>
      </c>
      <c r="BI174" s="397"/>
      <c r="BJ174" s="525">
        <f t="shared" si="49"/>
        <v>3.5554514783836906</v>
      </c>
      <c r="BK174" s="475"/>
      <c r="BL174" s="475"/>
      <c r="BM174" s="475"/>
      <c r="BN174" s="476" t="e">
        <f t="shared" si="50"/>
        <v>#VALUE!</v>
      </c>
      <c r="BO174" s="476" t="e">
        <f t="shared" si="51"/>
        <v>#VALUE!</v>
      </c>
      <c r="BP174" s="397"/>
      <c r="BQ174" s="525">
        <f t="shared" si="52"/>
        <v>5.0106594256615509</v>
      </c>
    </row>
    <row r="175" spans="1:69">
      <c r="A175" s="507">
        <f t="shared" si="23"/>
        <v>2011</v>
      </c>
      <c r="B175" s="474">
        <f t="shared" si="24"/>
        <v>113.28018595529082</v>
      </c>
      <c r="C175" s="508">
        <f t="shared" si="25"/>
        <v>4.3078442399182428</v>
      </c>
      <c r="D175" s="513">
        <f t="shared" si="53"/>
        <v>16</v>
      </c>
      <c r="E175" s="674" t="s">
        <v>356</v>
      </c>
      <c r="F175" s="674"/>
      <c r="G175" s="482">
        <f>SUM(J170:J179)/10</f>
        <v>7.2978340959648262</v>
      </c>
      <c r="H175" s="475"/>
      <c r="I175" s="476">
        <f t="shared" si="26"/>
        <v>143</v>
      </c>
      <c r="J175" s="477">
        <f t="shared" si="27"/>
        <v>26.235668483488304</v>
      </c>
      <c r="K175" s="476">
        <f t="shared" si="54"/>
        <v>0.88326734685209318</v>
      </c>
      <c r="L175" s="397"/>
      <c r="M175" s="525">
        <f t="shared" si="28"/>
        <v>4.7298642714985366</v>
      </c>
      <c r="N175" s="475"/>
      <c r="O175" s="475"/>
      <c r="P175" s="475"/>
      <c r="Q175" s="476">
        <f t="shared" si="29"/>
        <v>143</v>
      </c>
      <c r="R175" s="476">
        <f t="shared" si="30"/>
        <v>0.88326734685209318</v>
      </c>
      <c r="S175" s="397"/>
      <c r="T175" s="525">
        <f t="shared" si="31"/>
        <v>4.7209974076669701</v>
      </c>
      <c r="U175" s="475"/>
      <c r="V175" s="475"/>
      <c r="W175" s="475"/>
      <c r="X175" s="476">
        <f t="shared" si="32"/>
        <v>143</v>
      </c>
      <c r="Y175" s="476">
        <f t="shared" si="33"/>
        <v>0.88326734685209318</v>
      </c>
      <c r="Z175" s="397"/>
      <c r="AA175" s="525">
        <f t="shared" si="34"/>
        <v>4.5356077161174637</v>
      </c>
      <c r="AB175" s="475"/>
      <c r="AC175" s="475"/>
      <c r="AD175" s="475"/>
      <c r="AE175" s="476">
        <f t="shared" si="35"/>
        <v>143</v>
      </c>
      <c r="AF175" s="476">
        <f t="shared" si="36"/>
        <v>0.88326734685209318</v>
      </c>
      <c r="AG175" s="397"/>
      <c r="AH175" s="525">
        <f t="shared" si="37"/>
        <v>4.3078442399182428</v>
      </c>
      <c r="AI175" s="475"/>
      <c r="AJ175" s="475"/>
      <c r="AK175" s="475"/>
      <c r="AL175" s="476">
        <f t="shared" si="38"/>
        <v>143</v>
      </c>
      <c r="AM175" s="476">
        <f t="shared" si="39"/>
        <v>0.88326734685209318</v>
      </c>
      <c r="AN175" s="397"/>
      <c r="AO175" s="525">
        <f t="shared" si="40"/>
        <v>4.0124145433338363</v>
      </c>
      <c r="AP175" s="475"/>
      <c r="AQ175" s="475"/>
      <c r="AR175" s="475"/>
      <c r="AS175" s="476">
        <f t="shared" si="41"/>
        <v>144</v>
      </c>
      <c r="AT175" s="476">
        <f t="shared" si="42"/>
        <v>0.94370697494151146</v>
      </c>
      <c r="AU175" s="397"/>
      <c r="AV175" s="525">
        <f t="shared" si="43"/>
        <v>3.591271750793084</v>
      </c>
      <c r="AW175" s="475"/>
      <c r="AX175" s="475"/>
      <c r="AY175" s="475"/>
      <c r="AZ175" s="476" t="e">
        <f t="shared" si="44"/>
        <v>#VALUE!</v>
      </c>
      <c r="BA175" s="476" t="e">
        <f t="shared" si="45"/>
        <v>#VALUE!</v>
      </c>
      <c r="BB175" s="397"/>
      <c r="BC175" s="525">
        <f t="shared" si="46"/>
        <v>2.8495605246195592</v>
      </c>
      <c r="BD175" s="475"/>
      <c r="BE175" s="475"/>
      <c r="BF175" s="475"/>
      <c r="BG175" s="476" t="e">
        <f t="shared" si="47"/>
        <v>#VALUE!</v>
      </c>
      <c r="BH175" s="476" t="e">
        <f t="shared" si="48"/>
        <v>#VALUE!</v>
      </c>
      <c r="BI175" s="397"/>
      <c r="BJ175" s="525" t="e">
        <f t="shared" si="49"/>
        <v>#NUM!</v>
      </c>
      <c r="BK175" s="475"/>
      <c r="BL175" s="475"/>
      <c r="BM175" s="475"/>
      <c r="BN175" s="476" t="e">
        <f t="shared" si="50"/>
        <v>#VALUE!</v>
      </c>
      <c r="BO175" s="476" t="e">
        <f t="shared" si="51"/>
        <v>#VALUE!</v>
      </c>
      <c r="BP175" s="397"/>
      <c r="BQ175" s="525">
        <f t="shared" si="52"/>
        <v>4.7298642714985366</v>
      </c>
    </row>
    <row r="176" spans="1:69">
      <c r="A176" s="507">
        <f t="shared" si="23"/>
        <v>2012</v>
      </c>
      <c r="B176" s="474">
        <f t="shared" si="24"/>
        <v>161.97026187965122</v>
      </c>
      <c r="C176" s="508">
        <f t="shared" si="25"/>
        <v>4.8119425528043633</v>
      </c>
      <c r="D176" s="474">
        <f t="shared" si="53"/>
        <v>17</v>
      </c>
      <c r="E176" s="475"/>
      <c r="F176" s="475"/>
      <c r="G176" s="514"/>
      <c r="H176" s="475"/>
      <c r="I176" s="476">
        <f t="shared" si="26"/>
        <v>150</v>
      </c>
      <c r="J176" s="477">
        <f t="shared" si="27"/>
        <v>7.3904071900220085</v>
      </c>
      <c r="K176" s="476">
        <f t="shared" si="54"/>
        <v>0.14328716946743111</v>
      </c>
      <c r="L176" s="397"/>
      <c r="M176" s="525">
        <f t="shared" si="28"/>
        <v>5.0874127497374699</v>
      </c>
      <c r="N176" s="475"/>
      <c r="O176" s="475"/>
      <c r="P176" s="475"/>
      <c r="Q176" s="476">
        <f t="shared" si="29"/>
        <v>149</v>
      </c>
      <c r="R176" s="476">
        <f t="shared" si="30"/>
        <v>0.16822769322673356</v>
      </c>
      <c r="S176" s="397"/>
      <c r="T176" s="525">
        <f t="shared" si="31"/>
        <v>5.0812196391016453</v>
      </c>
      <c r="U176" s="475"/>
      <c r="V176" s="475"/>
      <c r="W176" s="475"/>
      <c r="X176" s="476">
        <f t="shared" si="32"/>
        <v>149</v>
      </c>
      <c r="Y176" s="476">
        <f t="shared" si="33"/>
        <v>0.16822769322673356</v>
      </c>
      <c r="Z176" s="397"/>
      <c r="AA176" s="525">
        <f t="shared" si="34"/>
        <v>4.9556176122863844</v>
      </c>
      <c r="AB176" s="475"/>
      <c r="AC176" s="475"/>
      <c r="AD176" s="475"/>
      <c r="AE176" s="476">
        <f t="shared" si="35"/>
        <v>149</v>
      </c>
      <c r="AF176" s="476">
        <f t="shared" si="36"/>
        <v>0.16822769322673356</v>
      </c>
      <c r="AG176" s="397"/>
      <c r="AH176" s="525">
        <f t="shared" si="37"/>
        <v>4.8119425528043633</v>
      </c>
      <c r="AI176" s="475"/>
      <c r="AJ176" s="475"/>
      <c r="AK176" s="475"/>
      <c r="AL176" s="476">
        <f t="shared" si="38"/>
        <v>150</v>
      </c>
      <c r="AM176" s="476">
        <f t="shared" si="39"/>
        <v>0.14328716946743111</v>
      </c>
      <c r="AN176" s="397"/>
      <c r="AO176" s="525">
        <f t="shared" si="40"/>
        <v>4.6441049147868529</v>
      </c>
      <c r="AP176" s="475"/>
      <c r="AQ176" s="475"/>
      <c r="AR176" s="475"/>
      <c r="AS176" s="476">
        <f t="shared" si="41"/>
        <v>152</v>
      </c>
      <c r="AT176" s="476">
        <f t="shared" si="42"/>
        <v>9.940612194882624E-2</v>
      </c>
      <c r="AU176" s="397"/>
      <c r="AV176" s="525">
        <f t="shared" si="43"/>
        <v>4.4423013350355474</v>
      </c>
      <c r="AW176" s="475"/>
      <c r="AX176" s="475"/>
      <c r="AY176" s="475"/>
      <c r="AZ176" s="476" t="e">
        <f t="shared" si="44"/>
        <v>#VALUE!</v>
      </c>
      <c r="BA176" s="476" t="e">
        <f t="shared" si="45"/>
        <v>#VALUE!</v>
      </c>
      <c r="BB176" s="397"/>
      <c r="BC176" s="525">
        <f t="shared" si="46"/>
        <v>4.1892040629048024</v>
      </c>
      <c r="BD176" s="475"/>
      <c r="BE176" s="475"/>
      <c r="BF176" s="475"/>
      <c r="BG176" s="476" t="e">
        <f t="shared" si="47"/>
        <v>#VALUE!</v>
      </c>
      <c r="BH176" s="476" t="e">
        <f t="shared" si="48"/>
        <v>#VALUE!</v>
      </c>
      <c r="BI176" s="397"/>
      <c r="BJ176" s="525">
        <f t="shared" si="49"/>
        <v>3.8495146754896417</v>
      </c>
      <c r="BK176" s="475"/>
      <c r="BL176" s="475"/>
      <c r="BM176" s="475"/>
      <c r="BN176" s="476" t="e">
        <f t="shared" si="50"/>
        <v>#VALUE!</v>
      </c>
      <c r="BO176" s="476" t="e">
        <f t="shared" si="51"/>
        <v>#VALUE!</v>
      </c>
      <c r="BP176" s="397"/>
      <c r="BQ176" s="525">
        <f t="shared" si="52"/>
        <v>5.0874127497374699</v>
      </c>
    </row>
    <row r="177" spans="1:69">
      <c r="A177" s="507">
        <f t="shared" si="23"/>
        <v>2013</v>
      </c>
      <c r="B177" s="474">
        <f t="shared" si="24"/>
        <v>171.30097741826762</v>
      </c>
      <c r="C177" s="508">
        <f t="shared" si="25"/>
        <v>4.885079458986799</v>
      </c>
      <c r="D177" s="474">
        <f t="shared" si="53"/>
        <v>18</v>
      </c>
      <c r="E177" s="475"/>
      <c r="F177" s="475"/>
      <c r="G177" s="514"/>
      <c r="H177" s="475"/>
      <c r="I177" s="476">
        <f t="shared" si="26"/>
        <v>157</v>
      </c>
      <c r="J177" s="477">
        <f t="shared" si="27"/>
        <v>8.3484505656665089</v>
      </c>
      <c r="K177" s="476">
        <f t="shared" si="54"/>
        <v>0.20451795511780044</v>
      </c>
      <c r="L177" s="475"/>
      <c r="M177" s="525">
        <f t="shared" si="28"/>
        <v>5.1434221111997713</v>
      </c>
      <c r="N177" s="475"/>
      <c r="O177" s="475"/>
      <c r="P177" s="475"/>
      <c r="Q177" s="476">
        <f t="shared" si="29"/>
        <v>155</v>
      </c>
      <c r="R177" s="476">
        <f t="shared" si="30"/>
        <v>0.26572186479087095</v>
      </c>
      <c r="S177" s="475"/>
      <c r="T177" s="525">
        <f t="shared" si="31"/>
        <v>5.1375673270430564</v>
      </c>
      <c r="U177" s="475"/>
      <c r="V177" s="475"/>
      <c r="W177" s="475"/>
      <c r="X177" s="476">
        <f t="shared" si="32"/>
        <v>155</v>
      </c>
      <c r="Y177" s="476">
        <f t="shared" si="33"/>
        <v>0.26572186479087095</v>
      </c>
      <c r="Z177" s="475"/>
      <c r="AA177" s="525">
        <f t="shared" si="34"/>
        <v>5.0192710809074006</v>
      </c>
      <c r="AB177" s="475"/>
      <c r="AC177" s="475"/>
      <c r="AD177" s="475"/>
      <c r="AE177" s="476">
        <f t="shared" si="35"/>
        <v>156</v>
      </c>
      <c r="AF177" s="476">
        <f t="shared" si="36"/>
        <v>0.23411990995433568</v>
      </c>
      <c r="AG177" s="475"/>
      <c r="AH177" s="525">
        <f t="shared" si="37"/>
        <v>4.885079458986799</v>
      </c>
      <c r="AI177" s="475"/>
      <c r="AJ177" s="475"/>
      <c r="AK177" s="475"/>
      <c r="AL177" s="476">
        <f t="shared" si="38"/>
        <v>157</v>
      </c>
      <c r="AM177" s="476">
        <f t="shared" si="39"/>
        <v>0.20451795511780044</v>
      </c>
      <c r="AN177" s="475"/>
      <c r="AO177" s="525">
        <f t="shared" si="40"/>
        <v>4.7300477948128803</v>
      </c>
      <c r="AP177" s="475"/>
      <c r="AQ177" s="475"/>
      <c r="AR177" s="475"/>
      <c r="AS177" s="476">
        <f t="shared" si="41"/>
        <v>161</v>
      </c>
      <c r="AT177" s="476">
        <f t="shared" si="42"/>
        <v>0.10611013577165945</v>
      </c>
      <c r="AU177" s="475"/>
      <c r="AV177" s="525">
        <f t="shared" si="43"/>
        <v>4.5464915545726274</v>
      </c>
      <c r="AW177" s="475"/>
      <c r="AX177" s="475"/>
      <c r="AY177" s="475"/>
      <c r="AZ177" s="476" t="e">
        <f t="shared" si="44"/>
        <v>#VALUE!</v>
      </c>
      <c r="BA177" s="476" t="e">
        <f t="shared" si="45"/>
        <v>#VALUE!</v>
      </c>
      <c r="BB177" s="475"/>
      <c r="BC177" s="525">
        <f t="shared" si="46"/>
        <v>4.3214931150438831</v>
      </c>
      <c r="BD177" s="475"/>
      <c r="BE177" s="475"/>
      <c r="BF177" s="475"/>
      <c r="BG177" s="476" t="e">
        <f t="shared" si="47"/>
        <v>#VALUE!</v>
      </c>
      <c r="BH177" s="476" t="e">
        <f t="shared" si="48"/>
        <v>#VALUE!</v>
      </c>
      <c r="BI177" s="475"/>
      <c r="BJ177" s="525">
        <f t="shared" si="49"/>
        <v>4.0307118958877988</v>
      </c>
      <c r="BK177" s="475"/>
      <c r="BL177" s="475"/>
      <c r="BM177" s="475"/>
      <c r="BN177" s="476" t="e">
        <f t="shared" si="50"/>
        <v>#VALUE!</v>
      </c>
      <c r="BO177" s="476" t="e">
        <f t="shared" si="51"/>
        <v>#VALUE!</v>
      </c>
      <c r="BP177" s="475"/>
      <c r="BQ177" s="525">
        <f t="shared" si="52"/>
        <v>5.1434221111997713</v>
      </c>
    </row>
    <row r="178" spans="1:69">
      <c r="A178" s="507">
        <f t="shared" si="23"/>
        <v>2014</v>
      </c>
      <c r="B178" s="474">
        <f t="shared" si="24"/>
        <v>161.94015255231761</v>
      </c>
      <c r="C178" s="508">
        <f t="shared" si="25"/>
        <v>4.8116976723461402</v>
      </c>
      <c r="D178" s="474">
        <f t="shared" si="53"/>
        <v>19</v>
      </c>
      <c r="E178" s="475"/>
      <c r="F178" s="475"/>
      <c r="G178" s="475"/>
      <c r="H178" s="475"/>
      <c r="I178" s="476">
        <f t="shared" si="26"/>
        <v>164</v>
      </c>
      <c r="J178" s="477">
        <f t="shared" si="27"/>
        <v>1.2719806763285078</v>
      </c>
      <c r="K178" s="476">
        <f t="shared" si="54"/>
        <v>4.2429715077236425E-3</v>
      </c>
      <c r="L178" s="397"/>
      <c r="M178" s="525">
        <f t="shared" si="28"/>
        <v>5.0872268382873971</v>
      </c>
      <c r="N178" s="475"/>
      <c r="O178" s="475"/>
      <c r="P178" s="475"/>
      <c r="Q178" s="476">
        <f t="shared" si="29"/>
        <v>161</v>
      </c>
      <c r="R178" s="476">
        <f t="shared" si="30"/>
        <v>8.8388682162932259E-4</v>
      </c>
      <c r="S178" s="397"/>
      <c r="T178" s="525">
        <f t="shared" si="31"/>
        <v>5.0810325726007086</v>
      </c>
      <c r="U178" s="475"/>
      <c r="V178" s="475"/>
      <c r="W178" s="475"/>
      <c r="X178" s="476">
        <f t="shared" si="32"/>
        <v>162</v>
      </c>
      <c r="Y178" s="476">
        <f t="shared" si="33"/>
        <v>3.5817169940960133E-6</v>
      </c>
      <c r="Z178" s="397"/>
      <c r="AA178" s="525">
        <f t="shared" si="34"/>
        <v>4.9554055078624817</v>
      </c>
      <c r="AB178" s="475"/>
      <c r="AC178" s="475"/>
      <c r="AD178" s="475"/>
      <c r="AE178" s="476">
        <f t="shared" si="35"/>
        <v>162</v>
      </c>
      <c r="AF178" s="476">
        <f t="shared" si="36"/>
        <v>3.5817169940960133E-6</v>
      </c>
      <c r="AG178" s="397"/>
      <c r="AH178" s="525">
        <f t="shared" si="37"/>
        <v>4.8116976723461402</v>
      </c>
      <c r="AI178" s="475"/>
      <c r="AJ178" s="475"/>
      <c r="AK178" s="475"/>
      <c r="AL178" s="476">
        <f t="shared" si="38"/>
        <v>164</v>
      </c>
      <c r="AM178" s="476">
        <f t="shared" si="39"/>
        <v>4.2429715077236425E-3</v>
      </c>
      <c r="AN178" s="397"/>
      <c r="AO178" s="525">
        <f t="shared" si="40"/>
        <v>4.6438152772751744</v>
      </c>
      <c r="AP178" s="475"/>
      <c r="AQ178" s="475"/>
      <c r="AR178" s="475"/>
      <c r="AS178" s="476">
        <f t="shared" si="41"/>
        <v>171</v>
      </c>
      <c r="AT178" s="476">
        <f t="shared" si="42"/>
        <v>8.2080835775277056E-2</v>
      </c>
      <c r="AU178" s="397"/>
      <c r="AV178" s="525">
        <f t="shared" si="43"/>
        <v>4.4419469208844262</v>
      </c>
      <c r="AW178" s="475"/>
      <c r="AX178" s="475"/>
      <c r="AY178" s="475"/>
      <c r="AZ178" s="476" t="e">
        <f t="shared" si="44"/>
        <v>#VALUE!</v>
      </c>
      <c r="BA178" s="476" t="e">
        <f t="shared" si="45"/>
        <v>#VALUE!</v>
      </c>
      <c r="BB178" s="397"/>
      <c r="BC178" s="525">
        <f t="shared" si="46"/>
        <v>4.1887475511428445</v>
      </c>
      <c r="BD178" s="475"/>
      <c r="BE178" s="475"/>
      <c r="BF178" s="475"/>
      <c r="BG178" s="476" t="e">
        <f t="shared" si="47"/>
        <v>#VALUE!</v>
      </c>
      <c r="BH178" s="476" t="e">
        <f t="shared" si="48"/>
        <v>#VALUE!</v>
      </c>
      <c r="BI178" s="397"/>
      <c r="BJ178" s="525">
        <f t="shared" si="49"/>
        <v>3.8488734403604514</v>
      </c>
      <c r="BK178" s="475"/>
      <c r="BL178" s="475"/>
      <c r="BM178" s="475"/>
      <c r="BN178" s="476" t="e">
        <f t="shared" si="50"/>
        <v>#VALUE!</v>
      </c>
      <c r="BO178" s="476" t="e">
        <f t="shared" si="51"/>
        <v>#VALUE!</v>
      </c>
      <c r="BP178" s="397"/>
      <c r="BQ178" s="525">
        <f t="shared" si="52"/>
        <v>5.0872268382873971</v>
      </c>
    </row>
    <row r="179" spans="1:69" ht="14.25" thickBot="1">
      <c r="A179" s="515">
        <f t="shared" si="23"/>
        <v>2015</v>
      </c>
      <c r="B179" s="483">
        <f t="shared" si="24"/>
        <v>166.97146363915311</v>
      </c>
      <c r="C179" s="516">
        <f t="shared" si="25"/>
        <v>4.851807298745614</v>
      </c>
      <c r="D179" s="483">
        <f t="shared" si="53"/>
        <v>20</v>
      </c>
      <c r="E179" s="484"/>
      <c r="F179" s="484"/>
      <c r="G179" s="484"/>
      <c r="H179" s="484"/>
      <c r="I179" s="486">
        <f t="shared" si="26"/>
        <v>172</v>
      </c>
      <c r="J179" s="487">
        <f t="shared" si="27"/>
        <v>3.0116142311084975</v>
      </c>
      <c r="K179" s="486">
        <f t="shared" si="54"/>
        <v>2.5286177932359242E-2</v>
      </c>
      <c r="L179" s="475"/>
      <c r="M179" s="525">
        <f t="shared" si="28"/>
        <v>5.1178229214034605</v>
      </c>
      <c r="N179" s="475"/>
      <c r="O179" s="475"/>
      <c r="P179" s="475"/>
      <c r="Q179" s="476">
        <f t="shared" si="29"/>
        <v>168</v>
      </c>
      <c r="R179" s="476">
        <f t="shared" si="30"/>
        <v>1.0578870455841549E-3</v>
      </c>
      <c r="S179" s="475"/>
      <c r="T179" s="525">
        <f t="shared" si="31"/>
        <v>5.1118158677908152</v>
      </c>
      <c r="U179" s="475"/>
      <c r="V179" s="475"/>
      <c r="W179" s="475"/>
      <c r="X179" s="476">
        <f t="shared" si="32"/>
        <v>168</v>
      </c>
      <c r="Y179" s="476">
        <f t="shared" si="33"/>
        <v>1.0578870455841549E-3</v>
      </c>
      <c r="Z179" s="475"/>
      <c r="AA179" s="525">
        <f t="shared" si="34"/>
        <v>4.9902384430303384</v>
      </c>
      <c r="AB179" s="475"/>
      <c r="AC179" s="475"/>
      <c r="AD179" s="475"/>
      <c r="AE179" s="476">
        <f t="shared" si="35"/>
        <v>169</v>
      </c>
      <c r="AF179" s="476">
        <f t="shared" si="36"/>
        <v>4.1149597672779266E-3</v>
      </c>
      <c r="AG179" s="475"/>
      <c r="AH179" s="525">
        <f t="shared" si="37"/>
        <v>4.851807298745614</v>
      </c>
      <c r="AI179" s="475"/>
      <c r="AJ179" s="475"/>
      <c r="AK179" s="475"/>
      <c r="AL179" s="476">
        <f t="shared" si="38"/>
        <v>172</v>
      </c>
      <c r="AM179" s="476">
        <f t="shared" si="39"/>
        <v>2.5286177932359242E-2</v>
      </c>
      <c r="AN179" s="475"/>
      <c r="AO179" s="525">
        <f t="shared" si="40"/>
        <v>4.6910860464774951</v>
      </c>
      <c r="AP179" s="475"/>
      <c r="AQ179" s="475"/>
      <c r="AR179" s="475"/>
      <c r="AS179" s="476">
        <f t="shared" si="41"/>
        <v>182</v>
      </c>
      <c r="AT179" s="476">
        <f t="shared" si="42"/>
        <v>0.22585690514929696</v>
      </c>
      <c r="AU179" s="475"/>
      <c r="AV179" s="525">
        <f t="shared" si="43"/>
        <v>4.4994925493766535</v>
      </c>
      <c r="AW179" s="475"/>
      <c r="AX179" s="475"/>
      <c r="AY179" s="475"/>
      <c r="AZ179" s="476" t="e">
        <f t="shared" si="44"/>
        <v>#VALUE!</v>
      </c>
      <c r="BA179" s="476" t="e">
        <f t="shared" si="45"/>
        <v>#VALUE!</v>
      </c>
      <c r="BB179" s="475"/>
      <c r="BC179" s="525">
        <f t="shared" si="46"/>
        <v>4.2622778756742843</v>
      </c>
      <c r="BD179" s="475"/>
      <c r="BE179" s="475"/>
      <c r="BF179" s="475"/>
      <c r="BG179" s="476" t="e">
        <f t="shared" si="47"/>
        <v>#VALUE!</v>
      </c>
      <c r="BH179" s="476" t="e">
        <f t="shared" si="48"/>
        <v>#VALUE!</v>
      </c>
      <c r="BI179" s="475"/>
      <c r="BJ179" s="525">
        <f t="shared" si="49"/>
        <v>3.9506947917785409</v>
      </c>
      <c r="BK179" s="475"/>
      <c r="BL179" s="475"/>
      <c r="BM179" s="475"/>
      <c r="BN179" s="476" t="e">
        <f t="shared" si="50"/>
        <v>#VALUE!</v>
      </c>
      <c r="BO179" s="476" t="e">
        <f t="shared" si="51"/>
        <v>#VALUE!</v>
      </c>
      <c r="BP179" s="475"/>
      <c r="BQ179" s="525">
        <f t="shared" si="52"/>
        <v>5.1178229214034605</v>
      </c>
    </row>
    <row r="180" spans="1:69" ht="14.25" thickTop="1">
      <c r="A180" s="507">
        <f t="shared" si="23"/>
        <v>2016</v>
      </c>
      <c r="B180" s="474">
        <f t="shared" ref="B180:B200" si="55">ROUND($F$168*(1+$F$169)^D180+$F$164,$G$1)</f>
        <v>181</v>
      </c>
      <c r="C180" s="508"/>
      <c r="D180" s="474">
        <f t="shared" si="53"/>
        <v>21</v>
      </c>
      <c r="E180" s="475"/>
      <c r="F180" s="475"/>
      <c r="G180" s="475"/>
      <c r="H180" s="475"/>
      <c r="I180" s="476">
        <f t="shared" si="26"/>
        <v>181</v>
      </c>
      <c r="J180" s="477"/>
      <c r="K180" s="476"/>
      <c r="L180" s="475"/>
      <c r="M180" s="534"/>
      <c r="N180" s="454"/>
      <c r="O180" s="454"/>
      <c r="P180" s="454"/>
      <c r="Q180" s="494"/>
      <c r="R180" s="494"/>
      <c r="S180" s="475"/>
      <c r="T180" s="534"/>
      <c r="U180" s="454"/>
      <c r="V180" s="454"/>
      <c r="W180" s="454"/>
      <c r="X180" s="494"/>
      <c r="Y180" s="494"/>
      <c r="Z180" s="475"/>
      <c r="AA180" s="534"/>
      <c r="AB180" s="454"/>
      <c r="AC180" s="454"/>
      <c r="AD180" s="454"/>
      <c r="AE180" s="494"/>
      <c r="AF180" s="494"/>
      <c r="AG180" s="475"/>
      <c r="AH180" s="534"/>
      <c r="AI180" s="454"/>
      <c r="AJ180" s="454"/>
      <c r="AK180" s="454"/>
      <c r="AL180" s="494"/>
      <c r="AM180" s="494"/>
      <c r="AN180" s="475"/>
      <c r="AO180" s="534"/>
      <c r="AP180" s="454"/>
      <c r="AQ180" s="454"/>
      <c r="AR180" s="454"/>
      <c r="AS180" s="494"/>
      <c r="AT180" s="494"/>
      <c r="AU180" s="475"/>
      <c r="AV180" s="534"/>
      <c r="AW180" s="454"/>
      <c r="AX180" s="454"/>
      <c r="AY180" s="454"/>
      <c r="AZ180" s="494"/>
      <c r="BA180" s="494"/>
      <c r="BB180" s="475"/>
      <c r="BC180" s="534"/>
      <c r="BD180" s="454"/>
      <c r="BE180" s="454"/>
      <c r="BF180" s="454"/>
      <c r="BG180" s="494"/>
      <c r="BH180" s="494"/>
      <c r="BI180" s="475"/>
      <c r="BJ180" s="534"/>
      <c r="BK180" s="454"/>
      <c r="BL180" s="454"/>
      <c r="BM180" s="454"/>
      <c r="BN180" s="494"/>
      <c r="BO180" s="494"/>
      <c r="BP180" s="475"/>
      <c r="BQ180" s="534"/>
    </row>
    <row r="181" spans="1:69">
      <c r="A181" s="507">
        <f t="shared" si="23"/>
        <v>2017</v>
      </c>
      <c r="B181" s="474">
        <f t="shared" si="55"/>
        <v>190</v>
      </c>
      <c r="C181" s="535"/>
      <c r="D181" s="474">
        <f t="shared" si="53"/>
        <v>22</v>
      </c>
      <c r="E181" s="517"/>
      <c r="F181" s="490"/>
      <c r="G181" s="475"/>
      <c r="H181" s="475"/>
      <c r="I181" s="476">
        <f t="shared" si="26"/>
        <v>190</v>
      </c>
      <c r="J181" s="518"/>
      <c r="K181" s="518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  <c r="Z181" s="397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7"/>
      <c r="AP181" s="397"/>
      <c r="AQ181" s="397"/>
      <c r="AR181" s="397"/>
      <c r="AS181" s="397"/>
      <c r="AT181" s="397"/>
      <c r="AU181" s="397"/>
      <c r="AV181" s="397"/>
      <c r="AW181" s="397"/>
      <c r="AX181" s="397"/>
      <c r="AY181" s="397"/>
      <c r="AZ181" s="397"/>
      <c r="BA181" s="397"/>
      <c r="BB181" s="397"/>
      <c r="BC181" s="397"/>
      <c r="BD181" s="397"/>
      <c r="BE181" s="397"/>
      <c r="BF181" s="397"/>
      <c r="BG181" s="397"/>
      <c r="BH181" s="397"/>
      <c r="BI181" s="397"/>
      <c r="BJ181" s="397"/>
      <c r="BK181" s="397"/>
      <c r="BL181" s="397"/>
      <c r="BM181" s="397"/>
      <c r="BN181" s="397"/>
      <c r="BO181" s="397"/>
      <c r="BP181" s="397"/>
      <c r="BQ181" s="397"/>
    </row>
    <row r="182" spans="1:69" ht="14.25" thickBot="1">
      <c r="A182" s="507">
        <f t="shared" si="23"/>
        <v>2018</v>
      </c>
      <c r="B182" s="474">
        <f t="shared" si="55"/>
        <v>199</v>
      </c>
      <c r="C182" s="535"/>
      <c r="D182" s="513">
        <f t="shared" si="53"/>
        <v>23</v>
      </c>
      <c r="E182" s="536" t="s">
        <v>357</v>
      </c>
      <c r="F182" s="537" t="s">
        <v>358</v>
      </c>
      <c r="G182" s="538" t="s">
        <v>359</v>
      </c>
      <c r="H182" s="475"/>
      <c r="I182" s="476">
        <f t="shared" si="26"/>
        <v>199</v>
      </c>
      <c r="J182" s="518"/>
      <c r="K182" s="518"/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/>
      <c r="X182" s="397"/>
      <c r="Y182" s="397"/>
      <c r="Z182" s="397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  <c r="BD182" s="397"/>
      <c r="BE182" s="397"/>
      <c r="BF182" s="397"/>
      <c r="BG182" s="397"/>
      <c r="BH182" s="397"/>
      <c r="BI182" s="397"/>
      <c r="BJ182" s="397"/>
      <c r="BK182" s="397"/>
      <c r="BL182" s="397"/>
      <c r="BM182" s="397"/>
      <c r="BN182" s="397"/>
      <c r="BO182" s="397"/>
      <c r="BP182" s="397"/>
      <c r="BQ182" s="397"/>
    </row>
    <row r="183" spans="1:69" ht="14.25" thickTop="1">
      <c r="A183" s="507">
        <f t="shared" si="23"/>
        <v>2019</v>
      </c>
      <c r="B183" s="474">
        <f t="shared" si="55"/>
        <v>209</v>
      </c>
      <c r="C183" s="535"/>
      <c r="D183" s="513">
        <f t="shared" si="53"/>
        <v>24</v>
      </c>
      <c r="E183" s="510">
        <f>O164</f>
        <v>0</v>
      </c>
      <c r="F183" s="511">
        <f>O171</f>
        <v>0.84616059714847713</v>
      </c>
      <c r="G183" s="511">
        <f>O172</f>
        <v>2.7569046223434457</v>
      </c>
      <c r="H183" s="475"/>
      <c r="I183" s="476">
        <f t="shared" si="26"/>
        <v>209</v>
      </c>
      <c r="J183" s="518"/>
      <c r="K183" s="518"/>
      <c r="L183" s="397"/>
      <c r="M183" s="539" t="s">
        <v>360</v>
      </c>
      <c r="N183" s="539">
        <f>MIN(B160:B179)</f>
        <v>63.828905193175508</v>
      </c>
      <c r="O183" s="397"/>
      <c r="P183" s="397"/>
      <c r="Q183" s="397"/>
      <c r="R183" s="397"/>
      <c r="S183" s="397"/>
      <c r="T183" s="539" t="s">
        <v>360</v>
      </c>
      <c r="U183" s="539">
        <f>N183</f>
        <v>63.828905193175508</v>
      </c>
      <c r="V183" s="397"/>
      <c r="W183" s="397"/>
      <c r="X183" s="397"/>
      <c r="Y183" s="397"/>
      <c r="Z183" s="397"/>
      <c r="AA183" s="539" t="s">
        <v>360</v>
      </c>
      <c r="AB183" s="539">
        <f>U183</f>
        <v>63.828905193175508</v>
      </c>
      <c r="AC183" s="397"/>
      <c r="AD183" s="397"/>
      <c r="AE183" s="397"/>
      <c r="AF183" s="397"/>
      <c r="AG183" s="397"/>
      <c r="AH183" s="539" t="s">
        <v>361</v>
      </c>
      <c r="AI183" s="539">
        <f>AB183</f>
        <v>63.828905193175508</v>
      </c>
      <c r="AJ183" s="397"/>
      <c r="AK183" s="397"/>
      <c r="AL183" s="397"/>
      <c r="AM183" s="397"/>
      <c r="AN183" s="397"/>
      <c r="AO183" s="539" t="s">
        <v>360</v>
      </c>
      <c r="AP183" s="539">
        <f>AI183</f>
        <v>63.828905193175508</v>
      </c>
      <c r="AQ183" s="397"/>
      <c r="AR183" s="397"/>
      <c r="AS183" s="397"/>
      <c r="AT183" s="397"/>
      <c r="AU183" s="397"/>
      <c r="AV183" s="539" t="s">
        <v>360</v>
      </c>
      <c r="AW183" s="539">
        <f>AP183</f>
        <v>63.828905193175508</v>
      </c>
      <c r="AX183" s="397"/>
      <c r="AY183" s="397"/>
      <c r="AZ183" s="397"/>
      <c r="BA183" s="397"/>
      <c r="BB183" s="397"/>
      <c r="BC183" s="539" t="s">
        <v>360</v>
      </c>
      <c r="BD183" s="539">
        <f>AW183</f>
        <v>63.828905193175508</v>
      </c>
      <c r="BE183" s="397"/>
      <c r="BF183" s="397"/>
      <c r="BG183" s="397"/>
      <c r="BH183" s="397"/>
      <c r="BI183" s="397"/>
      <c r="BJ183" s="539" t="s">
        <v>360</v>
      </c>
      <c r="BK183" s="539">
        <f>BD183</f>
        <v>63.828905193175508</v>
      </c>
      <c r="BL183" s="397"/>
      <c r="BM183" s="397"/>
      <c r="BN183" s="397"/>
      <c r="BO183" s="397"/>
      <c r="BP183" s="397"/>
      <c r="BQ183" s="539" t="s">
        <v>361</v>
      </c>
    </row>
    <row r="184" spans="1:69">
      <c r="A184" s="507">
        <f t="shared" si="23"/>
        <v>2020</v>
      </c>
      <c r="B184" s="474">
        <f t="shared" si="55"/>
        <v>220</v>
      </c>
      <c r="C184" s="535"/>
      <c r="D184" s="513">
        <f t="shared" si="53"/>
        <v>25</v>
      </c>
      <c r="E184" s="510">
        <f>V164</f>
        <v>1</v>
      </c>
      <c r="F184" s="511">
        <f>V171</f>
        <v>0.84632933621056672</v>
      </c>
      <c r="G184" s="511">
        <f>V172</f>
        <v>2.7508907925098738</v>
      </c>
      <c r="H184" s="475"/>
      <c r="I184" s="476">
        <f t="shared" si="26"/>
        <v>220</v>
      </c>
      <c r="J184" s="518"/>
      <c r="K184" s="518"/>
      <c r="L184" s="397"/>
      <c r="M184" s="539" t="s">
        <v>362</v>
      </c>
      <c r="N184" s="539">
        <v>0</v>
      </c>
      <c r="O184" s="397"/>
      <c r="P184" s="397"/>
      <c r="Q184" s="397"/>
      <c r="R184" s="397"/>
      <c r="S184" s="397"/>
      <c r="T184" s="539" t="s">
        <v>362</v>
      </c>
      <c r="U184" s="539">
        <f>N184</f>
        <v>0</v>
      </c>
      <c r="V184" s="397"/>
      <c r="W184" s="397"/>
      <c r="X184" s="397"/>
      <c r="Y184" s="397"/>
      <c r="Z184" s="397"/>
      <c r="AA184" s="539" t="s">
        <v>362</v>
      </c>
      <c r="AB184" s="539">
        <f>U184</f>
        <v>0</v>
      </c>
      <c r="AC184" s="397"/>
      <c r="AD184" s="397"/>
      <c r="AE184" s="397"/>
      <c r="AF184" s="397"/>
      <c r="AG184" s="397"/>
      <c r="AH184" s="539" t="s">
        <v>363</v>
      </c>
      <c r="AI184" s="539">
        <f>AB184</f>
        <v>0</v>
      </c>
      <c r="AJ184" s="397"/>
      <c r="AK184" s="397"/>
      <c r="AL184" s="397"/>
      <c r="AM184" s="397"/>
      <c r="AN184" s="397"/>
      <c r="AO184" s="539" t="s">
        <v>362</v>
      </c>
      <c r="AP184" s="539">
        <f>AI184</f>
        <v>0</v>
      </c>
      <c r="AQ184" s="397"/>
      <c r="AR184" s="397"/>
      <c r="AS184" s="397"/>
      <c r="AT184" s="397"/>
      <c r="AU184" s="397"/>
      <c r="AV184" s="539" t="s">
        <v>362</v>
      </c>
      <c r="AW184" s="539">
        <f>AP184</f>
        <v>0</v>
      </c>
      <c r="AX184" s="397"/>
      <c r="AY184" s="397"/>
      <c r="AZ184" s="397"/>
      <c r="BA184" s="397"/>
      <c r="BB184" s="397"/>
      <c r="BC184" s="539" t="s">
        <v>362</v>
      </c>
      <c r="BD184" s="539">
        <f>AW184</f>
        <v>0</v>
      </c>
      <c r="BE184" s="397"/>
      <c r="BF184" s="397"/>
      <c r="BG184" s="397"/>
      <c r="BH184" s="397"/>
      <c r="BI184" s="397"/>
      <c r="BJ184" s="539" t="s">
        <v>362</v>
      </c>
      <c r="BK184" s="539">
        <f>BD184</f>
        <v>0</v>
      </c>
      <c r="BL184" s="397"/>
      <c r="BM184" s="397"/>
      <c r="BN184" s="397"/>
      <c r="BO184" s="397"/>
      <c r="BP184" s="397"/>
      <c r="BQ184" s="539" t="s">
        <v>364</v>
      </c>
    </row>
    <row r="185" spans="1:69">
      <c r="A185" s="507">
        <f t="shared" si="23"/>
        <v>2021</v>
      </c>
      <c r="B185" s="474">
        <f t="shared" si="55"/>
        <v>231</v>
      </c>
      <c r="C185" s="535"/>
      <c r="D185" s="513">
        <f t="shared" si="53"/>
        <v>26</v>
      </c>
      <c r="E185" s="510">
        <f>AC164</f>
        <v>20</v>
      </c>
      <c r="F185" s="511">
        <f>AC171</f>
        <v>0.84847315134251389</v>
      </c>
      <c r="G185" s="511">
        <f>AC172</f>
        <v>2.7167792363731107</v>
      </c>
      <c r="H185" s="475"/>
      <c r="I185" s="476">
        <f t="shared" si="26"/>
        <v>231</v>
      </c>
      <c r="J185" s="518"/>
      <c r="K185" s="518"/>
      <c r="L185" s="397"/>
      <c r="M185" s="539" t="s">
        <v>365</v>
      </c>
      <c r="N185" s="539">
        <v>19</v>
      </c>
      <c r="O185" s="397"/>
      <c r="P185" s="397"/>
      <c r="Q185" s="397"/>
      <c r="R185" s="397"/>
      <c r="S185" s="397"/>
      <c r="T185" s="539" t="s">
        <v>365</v>
      </c>
      <c r="U185" s="539">
        <f>N185</f>
        <v>19</v>
      </c>
      <c r="V185" s="397"/>
      <c r="W185" s="397"/>
      <c r="X185" s="397"/>
      <c r="Y185" s="397"/>
      <c r="Z185" s="397"/>
      <c r="AA185" s="539" t="s">
        <v>365</v>
      </c>
      <c r="AB185" s="539">
        <f>U185</f>
        <v>19</v>
      </c>
      <c r="AC185" s="397"/>
      <c r="AD185" s="397"/>
      <c r="AE185" s="397"/>
      <c r="AF185" s="397"/>
      <c r="AG185" s="397"/>
      <c r="AH185" s="539" t="s">
        <v>366</v>
      </c>
      <c r="AI185" s="539">
        <f>AB185</f>
        <v>19</v>
      </c>
      <c r="AJ185" s="397"/>
      <c r="AK185" s="397"/>
      <c r="AL185" s="397"/>
      <c r="AM185" s="397"/>
      <c r="AN185" s="397"/>
      <c r="AO185" s="539" t="s">
        <v>367</v>
      </c>
      <c r="AP185" s="539">
        <f>AI185</f>
        <v>19</v>
      </c>
      <c r="AQ185" s="397"/>
      <c r="AR185" s="397"/>
      <c r="AS185" s="397"/>
      <c r="AT185" s="397"/>
      <c r="AU185" s="397"/>
      <c r="AV185" s="539" t="s">
        <v>366</v>
      </c>
      <c r="AW185" s="539">
        <f>AP185</f>
        <v>19</v>
      </c>
      <c r="AX185" s="397"/>
      <c r="AY185" s="397"/>
      <c r="AZ185" s="397"/>
      <c r="BA185" s="397"/>
      <c r="BB185" s="397"/>
      <c r="BC185" s="539" t="s">
        <v>365</v>
      </c>
      <c r="BD185" s="539">
        <f>AW185</f>
        <v>19</v>
      </c>
      <c r="BE185" s="397"/>
      <c r="BF185" s="397"/>
      <c r="BG185" s="397"/>
      <c r="BH185" s="397"/>
      <c r="BI185" s="397"/>
      <c r="BJ185" s="539" t="s">
        <v>365</v>
      </c>
      <c r="BK185" s="539">
        <f>BD185</f>
        <v>19</v>
      </c>
      <c r="BL185" s="397"/>
      <c r="BM185" s="397"/>
      <c r="BN185" s="397"/>
      <c r="BO185" s="397"/>
      <c r="BP185" s="397"/>
      <c r="BQ185" s="539" t="s">
        <v>365</v>
      </c>
    </row>
    <row r="186" spans="1:69">
      <c r="A186" s="507">
        <f t="shared" si="23"/>
        <v>2022</v>
      </c>
      <c r="B186" s="474">
        <f t="shared" si="55"/>
        <v>244</v>
      </c>
      <c r="C186" s="535"/>
      <c r="D186" s="513">
        <f t="shared" si="53"/>
        <v>27</v>
      </c>
      <c r="E186" s="510">
        <f>AJ164</f>
        <v>39</v>
      </c>
      <c r="F186" s="511">
        <f>AJ171</f>
        <v>0.85209034362966107</v>
      </c>
      <c r="G186" s="511">
        <f>AJ172</f>
        <v>2.6505217862161756</v>
      </c>
      <c r="H186" s="475"/>
      <c r="I186" s="476">
        <f t="shared" si="26"/>
        <v>244</v>
      </c>
      <c r="J186" s="518"/>
      <c r="K186" s="518"/>
      <c r="L186" s="397"/>
      <c r="M186" s="397"/>
      <c r="N186" s="397"/>
      <c r="O186" s="397"/>
      <c r="P186" s="397"/>
      <c r="Q186" s="397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397"/>
      <c r="AE186" s="397"/>
      <c r="AF186" s="397"/>
      <c r="AG186" s="397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  <c r="BD186" s="397"/>
      <c r="BE186" s="397"/>
      <c r="BF186" s="397"/>
      <c r="BG186" s="397"/>
      <c r="BH186" s="397"/>
      <c r="BI186" s="397"/>
      <c r="BJ186" s="397"/>
      <c r="BK186" s="397"/>
      <c r="BL186" s="397"/>
      <c r="BM186" s="397"/>
      <c r="BN186" s="397"/>
      <c r="BO186" s="397"/>
      <c r="BP186" s="397"/>
      <c r="BQ186" s="397"/>
    </row>
    <row r="187" spans="1:69">
      <c r="A187" s="507">
        <f t="shared" si="23"/>
        <v>2023</v>
      </c>
      <c r="B187" s="474">
        <f t="shared" si="55"/>
        <v>256</v>
      </c>
      <c r="C187" s="535"/>
      <c r="D187" s="513">
        <f t="shared" si="53"/>
        <v>28</v>
      </c>
      <c r="E187" s="510">
        <f>AQ164</f>
        <v>58</v>
      </c>
      <c r="F187" s="511">
        <f>AQ171</f>
        <v>0.84573364949330232</v>
      </c>
      <c r="G187" s="511">
        <f>AQ172</f>
        <v>2.9602844688496197</v>
      </c>
      <c r="H187" s="475"/>
      <c r="I187" s="476">
        <f t="shared" si="26"/>
        <v>256</v>
      </c>
      <c r="J187" s="518"/>
      <c r="K187" s="518"/>
      <c r="L187" s="397"/>
      <c r="M187" s="397"/>
      <c r="N187" s="397"/>
      <c r="O187" s="397"/>
      <c r="P187" s="397"/>
      <c r="Q187" s="397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  <c r="BD187" s="397"/>
      <c r="BE187" s="397"/>
      <c r="BF187" s="397"/>
      <c r="BG187" s="397"/>
      <c r="BH187" s="397"/>
      <c r="BI187" s="397"/>
      <c r="BJ187" s="397"/>
      <c r="BK187" s="397"/>
      <c r="BL187" s="397"/>
      <c r="BM187" s="397"/>
      <c r="BN187" s="397"/>
      <c r="BO187" s="397"/>
      <c r="BP187" s="397"/>
      <c r="BQ187" s="397"/>
    </row>
    <row r="188" spans="1:69">
      <c r="A188" s="507">
        <f t="shared" si="23"/>
        <v>2024</v>
      </c>
      <c r="B188" s="474">
        <f t="shared" si="55"/>
        <v>270</v>
      </c>
      <c r="C188" s="535"/>
      <c r="D188" s="513">
        <f t="shared" si="53"/>
        <v>29</v>
      </c>
      <c r="E188" s="510">
        <f>AX164</f>
        <v>77</v>
      </c>
      <c r="F188" s="511" t="e">
        <f>AX171</f>
        <v>#VALUE!</v>
      </c>
      <c r="G188" s="511" t="e">
        <f>AX172</f>
        <v>#VALUE!</v>
      </c>
      <c r="H188" s="475"/>
      <c r="I188" s="476">
        <f t="shared" si="26"/>
        <v>270</v>
      </c>
      <c r="J188" s="518"/>
      <c r="K188" s="518"/>
      <c r="L188" s="397"/>
      <c r="M188" s="397"/>
      <c r="N188" s="397"/>
      <c r="O188" s="397"/>
      <c r="P188" s="397"/>
      <c r="Q188" s="397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397"/>
      <c r="AE188" s="397"/>
      <c r="AF188" s="397"/>
      <c r="AG188" s="397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  <c r="BD188" s="397"/>
      <c r="BE188" s="397"/>
      <c r="BF188" s="397"/>
      <c r="BG188" s="397"/>
      <c r="BH188" s="397"/>
      <c r="BI188" s="397"/>
      <c r="BJ188" s="397"/>
      <c r="BK188" s="397"/>
      <c r="BL188" s="397"/>
      <c r="BM188" s="397"/>
      <c r="BN188" s="397"/>
      <c r="BO188" s="397"/>
      <c r="BP188" s="397"/>
      <c r="BQ188" s="397"/>
    </row>
    <row r="189" spans="1:69">
      <c r="A189" s="507">
        <f t="shared" si="23"/>
        <v>2025</v>
      </c>
      <c r="B189" s="474">
        <f t="shared" si="55"/>
        <v>285</v>
      </c>
      <c r="C189" s="535"/>
      <c r="D189" s="513">
        <f t="shared" si="53"/>
        <v>30</v>
      </c>
      <c r="E189" s="510">
        <f>BE164</f>
        <v>96</v>
      </c>
      <c r="F189" s="511" t="e">
        <f>BE171</f>
        <v>#VALUE!</v>
      </c>
      <c r="G189" s="511" t="e">
        <f>BE172</f>
        <v>#VALUE!</v>
      </c>
      <c r="H189" s="475"/>
      <c r="I189" s="476">
        <f t="shared" si="26"/>
        <v>285</v>
      </c>
      <c r="J189" s="518"/>
      <c r="K189" s="518"/>
      <c r="L189" s="397"/>
      <c r="M189" s="397"/>
      <c r="N189" s="397"/>
      <c r="O189" s="397"/>
      <c r="P189" s="397"/>
      <c r="Q189" s="397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397"/>
      <c r="AE189" s="397"/>
      <c r="AF189" s="397"/>
      <c r="AG189" s="397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  <c r="BD189" s="397"/>
      <c r="BE189" s="397"/>
      <c r="BF189" s="397"/>
      <c r="BG189" s="397"/>
      <c r="BH189" s="397"/>
      <c r="BI189" s="397"/>
      <c r="BJ189" s="397"/>
      <c r="BK189" s="397"/>
      <c r="BL189" s="397"/>
      <c r="BM189" s="397"/>
      <c r="BN189" s="397"/>
      <c r="BO189" s="397"/>
      <c r="BP189" s="397"/>
      <c r="BQ189" s="397"/>
    </row>
    <row r="190" spans="1:69">
      <c r="A190" s="507">
        <f t="shared" si="23"/>
        <v>2026</v>
      </c>
      <c r="B190" s="474">
        <f t="shared" si="55"/>
        <v>300</v>
      </c>
      <c r="C190" s="535"/>
      <c r="D190" s="513">
        <f t="shared" si="53"/>
        <v>31</v>
      </c>
      <c r="E190" s="510">
        <f>BL164</f>
        <v>115</v>
      </c>
      <c r="F190" s="511" t="e">
        <f>BL171</f>
        <v>#VALUE!</v>
      </c>
      <c r="G190" s="511" t="e">
        <f>BL172</f>
        <v>#VALUE!</v>
      </c>
      <c r="H190" s="475"/>
      <c r="I190" s="476">
        <f t="shared" si="26"/>
        <v>300</v>
      </c>
      <c r="J190" s="518"/>
      <c r="K190" s="518"/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397"/>
      <c r="AE190" s="397"/>
      <c r="AF190" s="397"/>
      <c r="AG190" s="397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  <c r="BD190" s="397"/>
      <c r="BE190" s="397"/>
      <c r="BF190" s="397"/>
      <c r="BG190" s="397"/>
      <c r="BH190" s="397"/>
      <c r="BI190" s="397"/>
      <c r="BJ190" s="397"/>
      <c r="BK190" s="397"/>
      <c r="BL190" s="397"/>
      <c r="BM190" s="397"/>
      <c r="BN190" s="397"/>
      <c r="BO190" s="397"/>
      <c r="BP190" s="397"/>
      <c r="BQ190" s="397"/>
    </row>
    <row r="191" spans="1:69">
      <c r="A191" s="507">
        <f t="shared" si="23"/>
        <v>2027</v>
      </c>
      <c r="B191" s="474">
        <f t="shared" si="55"/>
        <v>317</v>
      </c>
      <c r="C191" s="535"/>
      <c r="D191" s="513">
        <f t="shared" si="53"/>
        <v>32</v>
      </c>
      <c r="E191" s="510">
        <f>BS164</f>
        <v>0</v>
      </c>
      <c r="F191" s="511">
        <f>BS171</f>
        <v>0</v>
      </c>
      <c r="G191" s="510">
        <f>BS172</f>
        <v>0</v>
      </c>
      <c r="H191" s="475"/>
      <c r="I191" s="476">
        <f t="shared" si="26"/>
        <v>317</v>
      </c>
      <c r="J191" s="518"/>
      <c r="K191" s="518"/>
      <c r="L191" s="397"/>
      <c r="M191" s="397"/>
      <c r="N191" s="397"/>
      <c r="O191" s="397"/>
      <c r="P191" s="397"/>
      <c r="Q191" s="397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397"/>
      <c r="AE191" s="397"/>
      <c r="AF191" s="397"/>
      <c r="AG191" s="397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  <c r="BD191" s="397"/>
      <c r="BE191" s="397"/>
      <c r="BF191" s="397"/>
      <c r="BG191" s="397"/>
      <c r="BH191" s="397"/>
      <c r="BI191" s="397"/>
      <c r="BJ191" s="397"/>
      <c r="BK191" s="397"/>
      <c r="BL191" s="397"/>
      <c r="BM191" s="397"/>
      <c r="BN191" s="397"/>
      <c r="BO191" s="397"/>
      <c r="BP191" s="397"/>
      <c r="BQ191" s="397"/>
    </row>
    <row r="192" spans="1:69">
      <c r="A192" s="507">
        <f t="shared" si="23"/>
        <v>2028</v>
      </c>
      <c r="B192" s="474">
        <f t="shared" si="55"/>
        <v>334</v>
      </c>
      <c r="C192" s="535"/>
      <c r="D192" s="513">
        <f t="shared" si="53"/>
        <v>33</v>
      </c>
      <c r="E192" s="510">
        <f>BZ164</f>
        <v>0</v>
      </c>
      <c r="F192" s="511">
        <f>BZ171</f>
        <v>0</v>
      </c>
      <c r="G192" s="510">
        <f>BZ172</f>
        <v>0</v>
      </c>
      <c r="H192" s="475"/>
      <c r="I192" s="476">
        <f t="shared" si="26"/>
        <v>334</v>
      </c>
      <c r="J192" s="518"/>
      <c r="K192" s="518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397"/>
      <c r="AE192" s="397"/>
      <c r="AF192" s="397"/>
      <c r="AG192" s="397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  <c r="BD192" s="397"/>
      <c r="BE192" s="397"/>
      <c r="BF192" s="397"/>
      <c r="BG192" s="397"/>
      <c r="BH192" s="397"/>
      <c r="BI192" s="397"/>
      <c r="BJ192" s="397"/>
      <c r="BK192" s="397"/>
      <c r="BL192" s="397"/>
      <c r="BM192" s="397"/>
      <c r="BN192" s="397"/>
      <c r="BO192" s="397"/>
      <c r="BP192" s="397"/>
      <c r="BQ192" s="397"/>
    </row>
    <row r="193" spans="1:69">
      <c r="A193" s="507">
        <f t="shared" si="23"/>
        <v>2029</v>
      </c>
      <c r="B193" s="474">
        <f t="shared" si="55"/>
        <v>353</v>
      </c>
      <c r="C193" s="535"/>
      <c r="D193" s="513">
        <f t="shared" si="53"/>
        <v>34</v>
      </c>
      <c r="E193" s="510">
        <f>CG164</f>
        <v>0</v>
      </c>
      <c r="F193" s="511">
        <f>CG171</f>
        <v>0</v>
      </c>
      <c r="G193" s="510">
        <f>CG172</f>
        <v>0</v>
      </c>
      <c r="H193" s="475"/>
      <c r="I193" s="476">
        <f t="shared" si="26"/>
        <v>353</v>
      </c>
      <c r="J193" s="518"/>
      <c r="K193" s="518"/>
      <c r="L193" s="397"/>
      <c r="M193" s="397"/>
      <c r="N193" s="397"/>
      <c r="O193" s="397"/>
      <c r="P193" s="397"/>
      <c r="Q193" s="397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397"/>
      <c r="AE193" s="397"/>
      <c r="AF193" s="397"/>
      <c r="AG193" s="397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  <c r="BD193" s="397"/>
      <c r="BE193" s="397"/>
      <c r="BF193" s="397"/>
      <c r="BG193" s="397"/>
      <c r="BH193" s="397"/>
      <c r="BI193" s="397"/>
      <c r="BJ193" s="397"/>
      <c r="BK193" s="397"/>
      <c r="BL193" s="397"/>
      <c r="BM193" s="397"/>
      <c r="BN193" s="397"/>
      <c r="BO193" s="397"/>
      <c r="BP193" s="397"/>
      <c r="BQ193" s="397"/>
    </row>
    <row r="194" spans="1:69">
      <c r="A194" s="507">
        <f t="shared" si="23"/>
        <v>2030</v>
      </c>
      <c r="B194" s="474">
        <f t="shared" si="55"/>
        <v>373</v>
      </c>
      <c r="C194" s="535"/>
      <c r="D194" s="513">
        <f t="shared" si="53"/>
        <v>35</v>
      </c>
      <c r="E194" s="510">
        <f>CN164</f>
        <v>0</v>
      </c>
      <c r="F194" s="511">
        <f>CN171</f>
        <v>0</v>
      </c>
      <c r="G194" s="510">
        <f>CN172</f>
        <v>0</v>
      </c>
      <c r="H194" s="475"/>
      <c r="I194" s="476">
        <f t="shared" si="26"/>
        <v>373</v>
      </c>
      <c r="J194" s="518"/>
      <c r="K194" s="518"/>
      <c r="L194" s="397"/>
      <c r="M194" s="397"/>
      <c r="N194" s="397"/>
      <c r="O194" s="397"/>
      <c r="P194" s="397"/>
      <c r="Q194" s="397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397"/>
      <c r="AE194" s="397"/>
      <c r="AF194" s="397"/>
      <c r="AG194" s="397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  <c r="BD194" s="397"/>
      <c r="BE194" s="397"/>
      <c r="BF194" s="397"/>
      <c r="BG194" s="397"/>
      <c r="BH194" s="397"/>
      <c r="BI194" s="397"/>
      <c r="BJ194" s="397"/>
      <c r="BK194" s="397"/>
      <c r="BL194" s="397"/>
      <c r="BM194" s="397"/>
      <c r="BN194" s="397"/>
      <c r="BO194" s="397"/>
      <c r="BP194" s="397"/>
      <c r="BQ194" s="397"/>
    </row>
    <row r="195" spans="1:69">
      <c r="A195" s="507">
        <f t="shared" si="23"/>
        <v>2031</v>
      </c>
      <c r="B195" s="474">
        <f t="shared" si="55"/>
        <v>394</v>
      </c>
      <c r="C195" s="535"/>
      <c r="D195" s="513">
        <f t="shared" si="53"/>
        <v>36</v>
      </c>
      <c r="E195" s="510">
        <f>CU164</f>
        <v>0</v>
      </c>
      <c r="F195" s="511">
        <f>CU171</f>
        <v>0</v>
      </c>
      <c r="G195" s="510">
        <f>CU172</f>
        <v>0</v>
      </c>
      <c r="H195" s="475"/>
      <c r="I195" s="476">
        <f t="shared" si="26"/>
        <v>394</v>
      </c>
      <c r="J195" s="518"/>
      <c r="K195" s="518"/>
      <c r="L195" s="397"/>
      <c r="M195" s="397"/>
      <c r="N195" s="397"/>
      <c r="O195" s="397"/>
      <c r="P195" s="397"/>
      <c r="Q195" s="397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397"/>
      <c r="AE195" s="397"/>
      <c r="AF195" s="397"/>
      <c r="AG195" s="397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  <c r="BD195" s="397"/>
      <c r="BE195" s="397"/>
      <c r="BF195" s="397"/>
      <c r="BG195" s="397"/>
      <c r="BH195" s="397"/>
      <c r="BI195" s="397"/>
      <c r="BJ195" s="397"/>
      <c r="BK195" s="397"/>
      <c r="BL195" s="397"/>
      <c r="BM195" s="397"/>
      <c r="BN195" s="397"/>
      <c r="BO195" s="397"/>
      <c r="BP195" s="397"/>
      <c r="BQ195" s="397"/>
    </row>
    <row r="196" spans="1:69">
      <c r="A196" s="507">
        <f t="shared" si="23"/>
        <v>2032</v>
      </c>
      <c r="B196" s="474">
        <f t="shared" si="55"/>
        <v>417</v>
      </c>
      <c r="C196" s="535"/>
      <c r="D196" s="513">
        <f t="shared" si="53"/>
        <v>37</v>
      </c>
      <c r="E196" s="510">
        <f>DB164</f>
        <v>0</v>
      </c>
      <c r="F196" s="511">
        <f>DB171</f>
        <v>0</v>
      </c>
      <c r="G196" s="510">
        <f>DB172</f>
        <v>0</v>
      </c>
      <c r="H196" s="475"/>
      <c r="I196" s="476">
        <f t="shared" si="26"/>
        <v>417</v>
      </c>
      <c r="J196" s="518"/>
      <c r="K196" s="518"/>
      <c r="L196" s="397"/>
      <c r="M196" s="397"/>
      <c r="N196" s="397"/>
      <c r="O196" s="397"/>
      <c r="P196" s="397"/>
      <c r="Q196" s="397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397"/>
      <c r="AE196" s="397"/>
      <c r="AF196" s="397"/>
      <c r="AG196" s="397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  <c r="BD196" s="397"/>
      <c r="BE196" s="397"/>
      <c r="BF196" s="397"/>
      <c r="BG196" s="397"/>
      <c r="BH196" s="397"/>
      <c r="BI196" s="397"/>
      <c r="BJ196" s="397"/>
      <c r="BK196" s="397"/>
      <c r="BL196" s="397"/>
      <c r="BM196" s="397"/>
      <c r="BN196" s="397"/>
      <c r="BO196" s="397"/>
      <c r="BP196" s="397"/>
      <c r="BQ196" s="397"/>
    </row>
    <row r="197" spans="1:69">
      <c r="A197" s="507">
        <f t="shared" si="23"/>
        <v>2033</v>
      </c>
      <c r="B197" s="474">
        <f t="shared" si="55"/>
        <v>441</v>
      </c>
      <c r="C197" s="535"/>
      <c r="D197" s="474">
        <f t="shared" si="53"/>
        <v>38</v>
      </c>
      <c r="E197" s="517"/>
      <c r="F197" s="490"/>
      <c r="G197" s="475"/>
      <c r="H197" s="475"/>
      <c r="I197" s="476">
        <f t="shared" si="26"/>
        <v>441</v>
      </c>
      <c r="J197" s="518"/>
      <c r="K197" s="518"/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397"/>
      <c r="AE197" s="397"/>
      <c r="AF197" s="397"/>
      <c r="AG197" s="397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  <c r="BD197" s="397"/>
      <c r="BE197" s="397"/>
      <c r="BF197" s="397"/>
      <c r="BG197" s="397"/>
      <c r="BH197" s="397"/>
      <c r="BI197" s="397"/>
      <c r="BJ197" s="397"/>
      <c r="BK197" s="397"/>
      <c r="BL197" s="397"/>
      <c r="BM197" s="397"/>
      <c r="BN197" s="397"/>
      <c r="BO197" s="397"/>
      <c r="BP197" s="397"/>
      <c r="BQ197" s="397"/>
    </row>
    <row r="198" spans="1:69">
      <c r="A198" s="507">
        <f t="shared" si="23"/>
        <v>2034</v>
      </c>
      <c r="B198" s="474">
        <f t="shared" si="55"/>
        <v>466</v>
      </c>
      <c r="C198" s="535"/>
      <c r="D198" s="474">
        <f t="shared" si="53"/>
        <v>39</v>
      </c>
      <c r="E198" s="517"/>
      <c r="F198" s="490"/>
      <c r="G198" s="475"/>
      <c r="H198" s="475"/>
      <c r="I198" s="476">
        <f t="shared" si="26"/>
        <v>466</v>
      </c>
      <c r="J198" s="518"/>
      <c r="K198" s="518"/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397"/>
      <c r="AE198" s="397"/>
      <c r="AF198" s="397"/>
      <c r="AG198" s="397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  <c r="BD198" s="397"/>
      <c r="BE198" s="397"/>
      <c r="BF198" s="397"/>
      <c r="BG198" s="397"/>
      <c r="BH198" s="397"/>
      <c r="BI198" s="397"/>
      <c r="BJ198" s="397"/>
      <c r="BK198" s="397"/>
      <c r="BL198" s="397"/>
      <c r="BM198" s="397"/>
      <c r="BN198" s="397"/>
      <c r="BO198" s="397"/>
      <c r="BP198" s="397"/>
      <c r="BQ198" s="397"/>
    </row>
    <row r="199" spans="1:69">
      <c r="A199" s="507">
        <f t="shared" si="23"/>
        <v>2035</v>
      </c>
      <c r="B199" s="474">
        <f t="shared" si="55"/>
        <v>493</v>
      </c>
      <c r="C199" s="535"/>
      <c r="D199" s="474">
        <f t="shared" si="53"/>
        <v>40</v>
      </c>
      <c r="E199" s="517"/>
      <c r="F199" s="490"/>
      <c r="G199" s="475"/>
      <c r="H199" s="475"/>
      <c r="I199" s="476">
        <f t="shared" si="26"/>
        <v>493</v>
      </c>
      <c r="J199" s="518"/>
      <c r="K199" s="518"/>
      <c r="L199" s="397"/>
      <c r="M199" s="397"/>
      <c r="N199" s="397"/>
      <c r="O199" s="397"/>
      <c r="P199" s="397"/>
      <c r="Q199" s="397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397"/>
      <c r="AE199" s="397"/>
      <c r="AF199" s="397"/>
      <c r="AG199" s="397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  <c r="BD199" s="397"/>
      <c r="BE199" s="397"/>
      <c r="BF199" s="397"/>
      <c r="BG199" s="397"/>
      <c r="BH199" s="397"/>
      <c r="BI199" s="397"/>
      <c r="BJ199" s="397"/>
      <c r="BK199" s="397"/>
      <c r="BL199" s="397"/>
      <c r="BM199" s="397"/>
      <c r="BN199" s="397"/>
      <c r="BO199" s="397"/>
      <c r="BP199" s="397"/>
      <c r="BQ199" s="397"/>
    </row>
    <row r="200" spans="1:69">
      <c r="A200" s="519">
        <f t="shared" si="23"/>
        <v>2036</v>
      </c>
      <c r="B200" s="493">
        <f t="shared" si="55"/>
        <v>522</v>
      </c>
      <c r="C200" s="540"/>
      <c r="D200" s="493">
        <f t="shared" si="53"/>
        <v>41</v>
      </c>
      <c r="E200" s="521"/>
      <c r="F200" s="522"/>
      <c r="G200" s="454"/>
      <c r="H200" s="454"/>
      <c r="I200" s="494">
        <f t="shared" si="26"/>
        <v>522</v>
      </c>
      <c r="J200" s="523"/>
      <c r="K200" s="523"/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397"/>
      <c r="AE200" s="397"/>
      <c r="AF200" s="397"/>
      <c r="AG200" s="397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  <c r="BD200" s="397"/>
      <c r="BE200" s="397"/>
      <c r="BF200" s="397"/>
      <c r="BG200" s="397"/>
      <c r="BH200" s="397"/>
      <c r="BI200" s="397"/>
      <c r="BJ200" s="397"/>
      <c r="BK200" s="397"/>
      <c r="BL200" s="397"/>
      <c r="BM200" s="397"/>
      <c r="BN200" s="397"/>
      <c r="BO200" s="397"/>
      <c r="BP200" s="397"/>
      <c r="BQ200" s="397"/>
    </row>
    <row r="201" spans="1:69">
      <c r="A201" s="396" t="s">
        <v>368</v>
      </c>
      <c r="B201" s="396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  <c r="O201" s="397"/>
      <c r="P201" s="397"/>
      <c r="Q201" s="397"/>
      <c r="R201" s="397"/>
      <c r="S201" s="397"/>
      <c r="T201" s="397"/>
      <c r="U201" s="397"/>
      <c r="V201" s="397"/>
      <c r="W201" s="397"/>
      <c r="X201" s="397"/>
      <c r="Y201" s="397"/>
      <c r="Z201" s="397"/>
      <c r="AA201" s="397"/>
      <c r="AB201" s="397"/>
      <c r="AC201" s="397"/>
      <c r="AD201" s="397"/>
      <c r="AE201" s="397"/>
      <c r="AF201" s="397"/>
      <c r="AG201" s="397"/>
      <c r="AH201" s="397"/>
      <c r="AI201" s="397"/>
      <c r="AJ201" s="397"/>
      <c r="AK201" s="397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  <c r="BD201" s="397"/>
      <c r="BE201" s="397"/>
      <c r="BF201" s="397"/>
      <c r="BG201" s="397"/>
      <c r="BH201" s="397"/>
      <c r="BI201" s="397"/>
      <c r="BJ201" s="397"/>
      <c r="BK201" s="397"/>
      <c r="BL201" s="397"/>
      <c r="BM201" s="397"/>
      <c r="BN201" s="397"/>
      <c r="BO201" s="397"/>
      <c r="BP201" s="397"/>
      <c r="BQ201" s="397"/>
    </row>
    <row r="202" spans="1:69">
      <c r="A202" s="455" t="s">
        <v>29</v>
      </c>
      <c r="B202" s="456" t="s">
        <v>306</v>
      </c>
      <c r="C202" s="457" t="s">
        <v>336</v>
      </c>
      <c r="D202" s="457" t="s">
        <v>307</v>
      </c>
      <c r="E202" s="457" t="s">
        <v>369</v>
      </c>
      <c r="F202" s="458"/>
      <c r="G202" s="460" t="s">
        <v>308</v>
      </c>
      <c r="H202" s="461">
        <f>RSQ(I203:I222,B203:B222)</f>
        <v>0.80756527677513112</v>
      </c>
      <c r="I202" s="462" t="s">
        <v>309</v>
      </c>
      <c r="J202" s="463" t="s">
        <v>310</v>
      </c>
      <c r="K202" s="464" t="s">
        <v>311</v>
      </c>
      <c r="L202" s="397"/>
      <c r="M202" s="524" t="s">
        <v>336</v>
      </c>
      <c r="N202" s="458"/>
      <c r="O202" s="460" t="s">
        <v>308</v>
      </c>
      <c r="P202" s="461">
        <f>RSQ($B203:$B222,Q203:Q222)</f>
        <v>0.68307590877618773</v>
      </c>
      <c r="Q202" s="462" t="s">
        <v>337</v>
      </c>
      <c r="R202" s="464" t="s">
        <v>311</v>
      </c>
      <c r="S202" s="397"/>
      <c r="T202" s="524" t="s">
        <v>336</v>
      </c>
      <c r="U202" s="458"/>
      <c r="V202" s="460" t="s">
        <v>308</v>
      </c>
      <c r="W202" s="461">
        <f>RSQ($B203:$B222,X203:X222)</f>
        <v>0.68635441177671919</v>
      </c>
      <c r="X202" s="462" t="s">
        <v>337</v>
      </c>
      <c r="Y202" s="464" t="s">
        <v>311</v>
      </c>
      <c r="Z202" s="397"/>
      <c r="AA202" s="524" t="s">
        <v>336</v>
      </c>
      <c r="AB202" s="458"/>
      <c r="AC202" s="460" t="s">
        <v>308</v>
      </c>
      <c r="AD202" s="461">
        <f>RSQ($B203:$B222,AE203:AE222)</f>
        <v>0.6935649083152462</v>
      </c>
      <c r="AE202" s="462" t="s">
        <v>337</v>
      </c>
      <c r="AF202" s="464" t="s">
        <v>311</v>
      </c>
      <c r="AG202" s="397"/>
      <c r="AH202" s="524" t="s">
        <v>336</v>
      </c>
      <c r="AI202" s="458"/>
      <c r="AJ202" s="460" t="s">
        <v>308</v>
      </c>
      <c r="AK202" s="461">
        <f>RSQ($B203:$B222,AL203:AL222)</f>
        <v>0.70432401451551863</v>
      </c>
      <c r="AL202" s="462" t="s">
        <v>337</v>
      </c>
      <c r="AM202" s="464" t="s">
        <v>311</v>
      </c>
      <c r="AN202" s="397"/>
      <c r="AO202" s="524" t="s">
        <v>336</v>
      </c>
      <c r="AP202" s="458"/>
      <c r="AQ202" s="460" t="s">
        <v>308</v>
      </c>
      <c r="AR202" s="461">
        <f>RSQ($B203:$B222,AS203:AS222)</f>
        <v>0.71560344694283795</v>
      </c>
      <c r="AS202" s="462" t="s">
        <v>337</v>
      </c>
      <c r="AT202" s="464" t="s">
        <v>311</v>
      </c>
      <c r="AU202" s="397"/>
      <c r="AV202" s="524" t="s">
        <v>336</v>
      </c>
      <c r="AW202" s="458"/>
      <c r="AX202" s="460" t="s">
        <v>308</v>
      </c>
      <c r="AY202" s="461">
        <f>RSQ($B203:$B222,AZ203:AZ222)</f>
        <v>0.72752157988278854</v>
      </c>
      <c r="AZ202" s="462" t="s">
        <v>337</v>
      </c>
      <c r="BA202" s="464" t="s">
        <v>311</v>
      </c>
      <c r="BB202" s="397"/>
      <c r="BC202" s="524" t="s">
        <v>336</v>
      </c>
      <c r="BD202" s="458"/>
      <c r="BE202" s="460" t="s">
        <v>308</v>
      </c>
      <c r="BF202" s="461">
        <f>RSQ($B203:$B222,BG203:BG222)</f>
        <v>0.75596593389600508</v>
      </c>
      <c r="BG202" s="462" t="s">
        <v>337</v>
      </c>
      <c r="BH202" s="464" t="s">
        <v>311</v>
      </c>
      <c r="BI202" s="397"/>
      <c r="BJ202" s="524" t="s">
        <v>336</v>
      </c>
      <c r="BK202" s="458"/>
      <c r="BL202" s="460" t="s">
        <v>308</v>
      </c>
      <c r="BM202" s="461">
        <f>RSQ($B203:$B222,BN203:BN222)</f>
        <v>0.80756527677513112</v>
      </c>
      <c r="BN202" s="462" t="s">
        <v>337</v>
      </c>
      <c r="BO202" s="464" t="s">
        <v>311</v>
      </c>
      <c r="BP202" s="397"/>
      <c r="BQ202" s="524" t="s">
        <v>336</v>
      </c>
    </row>
    <row r="203" spans="1:69">
      <c r="A203" s="507">
        <f t="shared" ref="A203:A243" si="56">A117</f>
        <v>1996</v>
      </c>
      <c r="B203" s="474">
        <f t="shared" ref="B203:B222" si="57">B4</f>
        <v>99.119568304458966</v>
      </c>
      <c r="C203" s="541">
        <f t="shared" ref="C203:C222" si="58">LN(B203-$G$207)</f>
        <v>3.5868347767735687</v>
      </c>
      <c r="D203" s="474">
        <f>D160</f>
        <v>1</v>
      </c>
      <c r="E203" s="542">
        <f t="shared" ref="E203:E222" si="59">LN(D203)</f>
        <v>0</v>
      </c>
      <c r="F203" s="503" t="s">
        <v>370</v>
      </c>
      <c r="G203" s="475"/>
      <c r="H203" s="475"/>
      <c r="I203" s="471">
        <f t="shared" ref="I203:I243" si="60">ROUND($G$207+$G$210*D203^$G$208,$G$1)</f>
        <v>70</v>
      </c>
      <c r="J203" s="472">
        <f t="shared" ref="J203:J222" si="61">ABS(B203-I203)/B203*100</f>
        <v>29.378223495702009</v>
      </c>
      <c r="K203" s="471">
        <f t="shared" ref="K203:K222" si="62">(B203-I203)^2/1000</f>
        <v>0.84794925823805123</v>
      </c>
      <c r="L203" s="397"/>
      <c r="M203" s="543">
        <f t="shared" ref="M203:M222" si="63">LN($B203-O$207)</f>
        <v>4.596326882029512</v>
      </c>
      <c r="N203" s="503" t="s">
        <v>370</v>
      </c>
      <c r="O203" s="397"/>
      <c r="P203" s="397"/>
      <c r="Q203" s="518">
        <f t="shared" ref="Q203:Q222" si="64">ROUND(O$207+O$210*$D203^O$208,$G$1)</f>
        <v>68</v>
      </c>
      <c r="R203" s="476">
        <f t="shared" ref="R203:R222" si="65">($B203-Q203)^2/1000</f>
        <v>0.96842753145588711</v>
      </c>
      <c r="S203" s="397"/>
      <c r="T203" s="543">
        <f t="shared" ref="T203:T222" si="66">LN($B203-V$207)</f>
        <v>4.5011373253224214</v>
      </c>
      <c r="U203" s="503" t="s">
        <v>370</v>
      </c>
      <c r="V203" s="397"/>
      <c r="W203" s="397"/>
      <c r="X203" s="518">
        <f t="shared" ref="X203:X222" si="67">ROUND(V$207+V$210*$D203^V$208,$G$1)</f>
        <v>68</v>
      </c>
      <c r="Y203" s="476">
        <f t="shared" ref="Y203:Y222" si="68">($B203-X203)^2/1000</f>
        <v>0.96842753145588711</v>
      </c>
      <c r="Z203" s="397"/>
      <c r="AA203" s="543">
        <f t="shared" ref="AA203:AA222" si="69">LN($B203-AC$207)</f>
        <v>4.3959242181381182</v>
      </c>
      <c r="AB203" s="503" t="s">
        <v>370</v>
      </c>
      <c r="AC203" s="397"/>
      <c r="AD203" s="397"/>
      <c r="AE203" s="518">
        <f t="shared" ref="AE203:AE222" si="70">ROUND(AC$207+AC$210*$D203^AC$208,$G$1)</f>
        <v>69</v>
      </c>
      <c r="AF203" s="476">
        <f t="shared" ref="AF203:AF221" si="71">($B203-AE203)^2/1000</f>
        <v>0.90718839484696912</v>
      </c>
      <c r="AG203" s="397"/>
      <c r="AH203" s="543">
        <f t="shared" ref="AH203:AH222" si="72">LN($B203-AJ$207)</f>
        <v>4.2783254125221237</v>
      </c>
      <c r="AI203" s="503" t="s">
        <v>370</v>
      </c>
      <c r="AJ203" s="397"/>
      <c r="AK203" s="397"/>
      <c r="AL203" s="518">
        <f t="shared" ref="AL203:AL222" si="73">ROUND(AJ$207+AJ$210*$D203^AJ$208,$G$1)</f>
        <v>70</v>
      </c>
      <c r="AM203" s="476">
        <f t="shared" ref="AM203:AM221" si="74">($B203-AL203)^2/1000</f>
        <v>0.84794925823805123</v>
      </c>
      <c r="AN203" s="397"/>
      <c r="AO203" s="543">
        <f t="shared" ref="AO203:AO222" si="75">LN($B203-AQ$207)</f>
        <v>4.1450308372312614</v>
      </c>
      <c r="AP203" s="503" t="s">
        <v>370</v>
      </c>
      <c r="AQ203" s="397"/>
      <c r="AR203" s="397"/>
      <c r="AS203" s="518">
        <f t="shared" ref="AS203:AS222" si="76">ROUND(AQ$207+AQ$210*$D203^AQ$208,$G$1)</f>
        <v>70</v>
      </c>
      <c r="AT203" s="476">
        <f t="shared" ref="AT203:AT221" si="77">($B203-AS203)^2/1000</f>
        <v>0.84794925823805123</v>
      </c>
      <c r="AU203" s="397"/>
      <c r="AV203" s="543">
        <f t="shared" ref="AV203:AV222" si="78">LN($B203-AX$207)</f>
        <v>3.9911958266347605</v>
      </c>
      <c r="AW203" s="503" t="s">
        <v>370</v>
      </c>
      <c r="AX203" s="397"/>
      <c r="AY203" s="397"/>
      <c r="AZ203" s="518">
        <f t="shared" ref="AZ203:AZ222" si="79">ROUND(AX$207+AX$210*$D203^AX$208,$G$1)</f>
        <v>71</v>
      </c>
      <c r="BA203" s="476">
        <f t="shared" ref="BA203:BA221" si="80">($B203-AZ203)^2/1000</f>
        <v>0.79071012162913323</v>
      </c>
      <c r="BB203" s="397"/>
      <c r="BC203" s="543">
        <f t="shared" ref="BC203:BC222" si="81">LN($B203-BE$207)</f>
        <v>3.8093160394237082</v>
      </c>
      <c r="BD203" s="503" t="s">
        <v>370</v>
      </c>
      <c r="BE203" s="397"/>
      <c r="BF203" s="397"/>
      <c r="BG203" s="518">
        <f t="shared" ref="BG203:BG222" si="82">ROUND(BE$207+BE$210*$D203^BE$208,$G$1)</f>
        <v>72</v>
      </c>
      <c r="BH203" s="476">
        <f t="shared" ref="BH203:BH221" si="83">($B203-BG203)^2/1000</f>
        <v>0.73547098502021535</v>
      </c>
      <c r="BI203" s="397"/>
      <c r="BJ203" s="543">
        <f t="shared" ref="BJ203:BJ222" si="84">LN($B203-BL$207)</f>
        <v>3.5868347767735687</v>
      </c>
      <c r="BK203" s="503" t="s">
        <v>370</v>
      </c>
      <c r="BL203" s="397"/>
      <c r="BM203" s="397"/>
      <c r="BN203" s="518">
        <f t="shared" ref="BN203:BN222" si="85">ROUND(BL$207+BL$210*$D203^BL$208,$G$1)</f>
        <v>70</v>
      </c>
      <c r="BO203" s="476">
        <f t="shared" ref="BO203:BO221" si="86">($B203-BN203)^2/1000</f>
        <v>0.84794925823805123</v>
      </c>
      <c r="BP203" s="397"/>
      <c r="BQ203" s="543">
        <f t="shared" ref="BQ203:BQ222" si="87">LN($B203-BS$207)</f>
        <v>4.596326882029512</v>
      </c>
    </row>
    <row r="204" spans="1:69">
      <c r="A204" s="507">
        <f t="shared" si="56"/>
        <v>1997</v>
      </c>
      <c r="B204" s="474">
        <f t="shared" si="57"/>
        <v>63.828905193175508</v>
      </c>
      <c r="C204" s="541">
        <f t="shared" si="58"/>
        <v>-0.18764949326312153</v>
      </c>
      <c r="D204" s="474">
        <f t="shared" ref="D204:D243" si="88">D161</f>
        <v>2</v>
      </c>
      <c r="E204" s="542">
        <f t="shared" si="59"/>
        <v>0.69314718055994529</v>
      </c>
      <c r="F204" s="503" t="s">
        <v>371</v>
      </c>
      <c r="G204" s="475"/>
      <c r="H204" s="475"/>
      <c r="I204" s="476">
        <f t="shared" si="60"/>
        <v>76</v>
      </c>
      <c r="J204" s="477">
        <f t="shared" si="61"/>
        <v>19.068312028835813</v>
      </c>
      <c r="K204" s="476">
        <f t="shared" si="62"/>
        <v>0.14813554879671012</v>
      </c>
      <c r="L204" s="397"/>
      <c r="M204" s="543">
        <f t="shared" si="63"/>
        <v>4.1562061472044594</v>
      </c>
      <c r="N204" s="503" t="s">
        <v>371</v>
      </c>
      <c r="O204" s="397"/>
      <c r="P204" s="397"/>
      <c r="Q204" s="518">
        <f t="shared" si="64"/>
        <v>80</v>
      </c>
      <c r="R204" s="476">
        <f t="shared" si="65"/>
        <v>0.26150430725130602</v>
      </c>
      <c r="S204" s="397"/>
      <c r="T204" s="543">
        <f t="shared" si="66"/>
        <v>4.0042175219208849</v>
      </c>
      <c r="U204" s="503" t="s">
        <v>371</v>
      </c>
      <c r="V204" s="397"/>
      <c r="W204" s="397"/>
      <c r="X204" s="518">
        <f t="shared" si="67"/>
        <v>81</v>
      </c>
      <c r="Y204" s="476">
        <f t="shared" si="68"/>
        <v>0.29484649686495507</v>
      </c>
      <c r="Z204" s="397"/>
      <c r="AA204" s="543">
        <f t="shared" si="69"/>
        <v>3.8249150098040063</v>
      </c>
      <c r="AB204" s="503" t="s">
        <v>371</v>
      </c>
      <c r="AC204" s="397"/>
      <c r="AD204" s="397"/>
      <c r="AE204" s="518">
        <f t="shared" si="70"/>
        <v>81</v>
      </c>
      <c r="AF204" s="476">
        <f t="shared" si="71"/>
        <v>0.29484649686495507</v>
      </c>
      <c r="AG204" s="397"/>
      <c r="AH204" s="543">
        <f t="shared" si="72"/>
        <v>3.6062830040628144</v>
      </c>
      <c r="AI204" s="503" t="s">
        <v>371</v>
      </c>
      <c r="AJ204" s="397"/>
      <c r="AK204" s="397"/>
      <c r="AL204" s="518">
        <f t="shared" si="73"/>
        <v>81</v>
      </c>
      <c r="AM204" s="476">
        <f t="shared" si="74"/>
        <v>0.29484649686495507</v>
      </c>
      <c r="AN204" s="397"/>
      <c r="AO204" s="543">
        <f t="shared" si="75"/>
        <v>3.3260752356758014</v>
      </c>
      <c r="AP204" s="503" t="s">
        <v>371</v>
      </c>
      <c r="AQ204" s="397"/>
      <c r="AR204" s="397"/>
      <c r="AS204" s="518">
        <f t="shared" si="76"/>
        <v>81</v>
      </c>
      <c r="AT204" s="476">
        <f t="shared" si="77"/>
        <v>0.29484649686495507</v>
      </c>
      <c r="AU204" s="397"/>
      <c r="AV204" s="543">
        <f t="shared" si="78"/>
        <v>2.9353931993524043</v>
      </c>
      <c r="AW204" s="503" t="s">
        <v>371</v>
      </c>
      <c r="AX204" s="397"/>
      <c r="AY204" s="397"/>
      <c r="AZ204" s="518">
        <f t="shared" si="79"/>
        <v>81</v>
      </c>
      <c r="BA204" s="476">
        <f t="shared" si="80"/>
        <v>0.29484649686495507</v>
      </c>
      <c r="BB204" s="397"/>
      <c r="BC204" s="543">
        <f t="shared" si="81"/>
        <v>2.2853275539153772</v>
      </c>
      <c r="BD204" s="503" t="s">
        <v>371</v>
      </c>
      <c r="BE204" s="397"/>
      <c r="BF204" s="397"/>
      <c r="BG204" s="518">
        <f t="shared" si="82"/>
        <v>80</v>
      </c>
      <c r="BH204" s="476">
        <f t="shared" si="83"/>
        <v>0.26150430725130602</v>
      </c>
      <c r="BI204" s="397"/>
      <c r="BJ204" s="543">
        <f t="shared" si="84"/>
        <v>-0.18764949326312153</v>
      </c>
      <c r="BK204" s="503" t="s">
        <v>371</v>
      </c>
      <c r="BL204" s="397"/>
      <c r="BM204" s="397"/>
      <c r="BN204" s="518">
        <f t="shared" si="85"/>
        <v>76</v>
      </c>
      <c r="BO204" s="476">
        <f t="shared" si="86"/>
        <v>0.14813554879671012</v>
      </c>
      <c r="BP204" s="397"/>
      <c r="BQ204" s="543">
        <f t="shared" si="87"/>
        <v>4.1562061472044594</v>
      </c>
    </row>
    <row r="205" spans="1:69">
      <c r="A205" s="507">
        <f t="shared" si="56"/>
        <v>1998</v>
      </c>
      <c r="B205" s="474">
        <f t="shared" si="57"/>
        <v>96.093401739881912</v>
      </c>
      <c r="C205" s="541">
        <f t="shared" si="58"/>
        <v>3.4993339193055348</v>
      </c>
      <c r="D205" s="474">
        <f t="shared" si="88"/>
        <v>3</v>
      </c>
      <c r="E205" s="542">
        <f t="shared" si="59"/>
        <v>1.0986122886681098</v>
      </c>
      <c r="F205" s="475" t="s">
        <v>372</v>
      </c>
      <c r="G205" s="503"/>
      <c r="H205" s="467"/>
      <c r="I205" s="476">
        <f t="shared" si="60"/>
        <v>81</v>
      </c>
      <c r="J205" s="477">
        <f t="shared" si="61"/>
        <v>15.707011581022693</v>
      </c>
      <c r="K205" s="476">
        <f t="shared" si="62"/>
        <v>0.22781077608147032</v>
      </c>
      <c r="L205" s="397"/>
      <c r="M205" s="543">
        <f t="shared" si="63"/>
        <v>4.5653206532639894</v>
      </c>
      <c r="N205" s="475" t="s">
        <v>372</v>
      </c>
      <c r="O205" s="503"/>
      <c r="P205" s="467"/>
      <c r="Q205" s="518">
        <f t="shared" si="64"/>
        <v>89</v>
      </c>
      <c r="R205" s="476">
        <f t="shared" si="65"/>
        <v>5.0316348243359739E-2</v>
      </c>
      <c r="S205" s="397"/>
      <c r="T205" s="543">
        <f t="shared" si="66"/>
        <v>4.4669811259932874</v>
      </c>
      <c r="U205" s="475" t="s">
        <v>372</v>
      </c>
      <c r="V205" s="503"/>
      <c r="W205" s="467"/>
      <c r="X205" s="518">
        <f t="shared" si="67"/>
        <v>89</v>
      </c>
      <c r="Y205" s="476">
        <f t="shared" si="68"/>
        <v>5.0316348243359739E-2</v>
      </c>
      <c r="Z205" s="397"/>
      <c r="AA205" s="543">
        <f t="shared" si="69"/>
        <v>4.3579055685119652</v>
      </c>
      <c r="AB205" s="475" t="s">
        <v>372</v>
      </c>
      <c r="AC205" s="503"/>
      <c r="AD205" s="467"/>
      <c r="AE205" s="518">
        <f t="shared" si="70"/>
        <v>89</v>
      </c>
      <c r="AF205" s="476">
        <f t="shared" si="71"/>
        <v>5.0316348243359739E-2</v>
      </c>
      <c r="AG205" s="397"/>
      <c r="AH205" s="543">
        <f t="shared" si="72"/>
        <v>4.2354592376452977</v>
      </c>
      <c r="AI205" s="475" t="s">
        <v>372</v>
      </c>
      <c r="AJ205" s="503"/>
      <c r="AK205" s="467"/>
      <c r="AL205" s="518">
        <f t="shared" si="73"/>
        <v>89</v>
      </c>
      <c r="AM205" s="476">
        <f t="shared" si="74"/>
        <v>5.0316348243359739E-2</v>
      </c>
      <c r="AN205" s="397"/>
      <c r="AO205" s="543">
        <f t="shared" si="75"/>
        <v>4.0959000474920844</v>
      </c>
      <c r="AP205" s="475" t="s">
        <v>372</v>
      </c>
      <c r="AQ205" s="503"/>
      <c r="AR205" s="467"/>
      <c r="AS205" s="518">
        <f t="shared" si="76"/>
        <v>88</v>
      </c>
      <c r="AT205" s="476">
        <f t="shared" si="77"/>
        <v>6.550315172312357E-2</v>
      </c>
      <c r="AU205" s="397"/>
      <c r="AV205" s="543">
        <f t="shared" si="78"/>
        <v>3.9336553644082271</v>
      </c>
      <c r="AW205" s="475" t="s">
        <v>372</v>
      </c>
      <c r="AX205" s="503"/>
      <c r="AY205" s="467"/>
      <c r="AZ205" s="518">
        <f t="shared" si="79"/>
        <v>88</v>
      </c>
      <c r="BA205" s="476">
        <f t="shared" si="80"/>
        <v>6.550315172312357E-2</v>
      </c>
      <c r="BB205" s="397"/>
      <c r="BC205" s="543">
        <f t="shared" si="81"/>
        <v>3.739891000136339</v>
      </c>
      <c r="BD205" s="475" t="s">
        <v>372</v>
      </c>
      <c r="BE205" s="503"/>
      <c r="BF205" s="467"/>
      <c r="BG205" s="518">
        <f t="shared" si="82"/>
        <v>87</v>
      </c>
      <c r="BH205" s="476">
        <f t="shared" si="83"/>
        <v>8.2689955202887383E-2</v>
      </c>
      <c r="BI205" s="397"/>
      <c r="BJ205" s="543">
        <f t="shared" si="84"/>
        <v>3.4993339193055348</v>
      </c>
      <c r="BK205" s="475" t="s">
        <v>372</v>
      </c>
      <c r="BL205" s="503"/>
      <c r="BM205" s="467"/>
      <c r="BN205" s="518">
        <f t="shared" si="85"/>
        <v>81</v>
      </c>
      <c r="BO205" s="476">
        <f t="shared" si="86"/>
        <v>0.22781077608147032</v>
      </c>
      <c r="BP205" s="397"/>
      <c r="BQ205" s="543">
        <f t="shared" si="87"/>
        <v>4.5653206532639894</v>
      </c>
    </row>
    <row r="206" spans="1:69">
      <c r="A206" s="507">
        <f t="shared" si="56"/>
        <v>1999</v>
      </c>
      <c r="B206" s="474">
        <f t="shared" si="57"/>
        <v>91.739604562374311</v>
      </c>
      <c r="C206" s="541">
        <f t="shared" si="58"/>
        <v>3.3582761214182359</v>
      </c>
      <c r="D206" s="474">
        <f t="shared" si="88"/>
        <v>4</v>
      </c>
      <c r="E206" s="542">
        <f t="shared" si="59"/>
        <v>1.3862943611198906</v>
      </c>
      <c r="F206" s="475"/>
      <c r="G206" s="475"/>
      <c r="H206" s="475"/>
      <c r="I206" s="476">
        <f t="shared" si="60"/>
        <v>86</v>
      </c>
      <c r="J206" s="477">
        <f t="shared" si="61"/>
        <v>6.2564086576936555</v>
      </c>
      <c r="K206" s="476">
        <f t="shared" si="62"/>
        <v>3.2943060532428001E-2</v>
      </c>
      <c r="L206" s="397"/>
      <c r="M206" s="543">
        <f t="shared" si="63"/>
        <v>4.518954178743062</v>
      </c>
      <c r="N206" s="397"/>
      <c r="O206" s="397"/>
      <c r="P206" s="397"/>
      <c r="Q206" s="518">
        <f t="shared" si="64"/>
        <v>96</v>
      </c>
      <c r="R206" s="476">
        <f t="shared" si="65"/>
        <v>1.8150969284941792E-2</v>
      </c>
      <c r="S206" s="397"/>
      <c r="T206" s="543">
        <f t="shared" si="66"/>
        <v>4.4156983817418629</v>
      </c>
      <c r="U206" s="397"/>
      <c r="V206" s="397"/>
      <c r="W206" s="397"/>
      <c r="X206" s="518">
        <f t="shared" si="67"/>
        <v>96</v>
      </c>
      <c r="Y206" s="476">
        <f t="shared" si="68"/>
        <v>1.8150969284941792E-2</v>
      </c>
      <c r="Z206" s="397"/>
      <c r="AA206" s="543">
        <f t="shared" si="69"/>
        <v>4.3005400301983769</v>
      </c>
      <c r="AB206" s="397"/>
      <c r="AC206" s="397"/>
      <c r="AD206" s="397"/>
      <c r="AE206" s="518">
        <f t="shared" si="70"/>
        <v>95</v>
      </c>
      <c r="AF206" s="476">
        <f t="shared" si="71"/>
        <v>1.0630178409690411E-2</v>
      </c>
      <c r="AG206" s="397"/>
      <c r="AH206" s="543">
        <f t="shared" si="72"/>
        <v>4.1703731403913116</v>
      </c>
      <c r="AI206" s="397"/>
      <c r="AJ206" s="397"/>
      <c r="AK206" s="397"/>
      <c r="AL206" s="518">
        <f t="shared" si="73"/>
        <v>95</v>
      </c>
      <c r="AM206" s="476">
        <f t="shared" si="74"/>
        <v>1.0630178409690411E-2</v>
      </c>
      <c r="AN206" s="397"/>
      <c r="AO206" s="543">
        <f t="shared" si="75"/>
        <v>4.0206909277045311</v>
      </c>
      <c r="AP206" s="397"/>
      <c r="AQ206" s="397"/>
      <c r="AR206" s="397"/>
      <c r="AS206" s="518">
        <f t="shared" si="76"/>
        <v>95</v>
      </c>
      <c r="AT206" s="476">
        <f t="shared" si="77"/>
        <v>1.0630178409690411E-2</v>
      </c>
      <c r="AU206" s="397"/>
      <c r="AV206" s="543">
        <f t="shared" si="78"/>
        <v>3.84459186870638</v>
      </c>
      <c r="AW206" s="397"/>
      <c r="AX206" s="397"/>
      <c r="AY206" s="397"/>
      <c r="AZ206" s="518">
        <f t="shared" si="79"/>
        <v>94</v>
      </c>
      <c r="BA206" s="476">
        <f t="shared" si="80"/>
        <v>5.1093875344390312E-3</v>
      </c>
      <c r="BB206" s="397"/>
      <c r="BC206" s="543">
        <f t="shared" si="81"/>
        <v>3.6307100619410031</v>
      </c>
      <c r="BD206" s="397"/>
      <c r="BE206" s="397"/>
      <c r="BF206" s="397"/>
      <c r="BG206" s="518">
        <f t="shared" si="82"/>
        <v>92</v>
      </c>
      <c r="BH206" s="476">
        <f t="shared" si="83"/>
        <v>6.78057839362743E-5</v>
      </c>
      <c r="BI206" s="397"/>
      <c r="BJ206" s="543">
        <f t="shared" si="84"/>
        <v>3.3582761214182359</v>
      </c>
      <c r="BK206" s="397"/>
      <c r="BL206" s="397"/>
      <c r="BM206" s="397"/>
      <c r="BN206" s="518">
        <f t="shared" si="85"/>
        <v>86</v>
      </c>
      <c r="BO206" s="476">
        <f t="shared" si="86"/>
        <v>3.2943060532428001E-2</v>
      </c>
      <c r="BP206" s="397"/>
      <c r="BQ206" s="543">
        <f t="shared" si="87"/>
        <v>4.518954178743062</v>
      </c>
    </row>
    <row r="207" spans="1:69">
      <c r="A207" s="507">
        <f t="shared" si="56"/>
        <v>2000</v>
      </c>
      <c r="B207" s="474">
        <f t="shared" si="57"/>
        <v>90.378338343396905</v>
      </c>
      <c r="C207" s="541">
        <f t="shared" si="58"/>
        <v>3.3097521293187753</v>
      </c>
      <c r="D207" s="474">
        <f t="shared" si="88"/>
        <v>5</v>
      </c>
      <c r="E207" s="542">
        <f t="shared" si="59"/>
        <v>1.6094379124341003</v>
      </c>
      <c r="F207" s="467" t="s">
        <v>340</v>
      </c>
      <c r="G207" s="544">
        <f>F233</f>
        <v>63</v>
      </c>
      <c r="H207" s="467"/>
      <c r="I207" s="476">
        <f t="shared" si="60"/>
        <v>91</v>
      </c>
      <c r="J207" s="477">
        <f t="shared" si="61"/>
        <v>0.68784364483562555</v>
      </c>
      <c r="K207" s="476">
        <f t="shared" si="62"/>
        <v>3.8646321529050442E-4</v>
      </c>
      <c r="L207" s="397"/>
      <c r="M207" s="543">
        <f t="shared" si="63"/>
        <v>4.504004618589482</v>
      </c>
      <c r="N207" s="467" t="s">
        <v>340</v>
      </c>
      <c r="O207" s="544">
        <v>0</v>
      </c>
      <c r="P207" s="467"/>
      <c r="Q207" s="518">
        <f t="shared" si="64"/>
        <v>101</v>
      </c>
      <c r="R207" s="476">
        <f t="shared" si="65"/>
        <v>0.11281969634735241</v>
      </c>
      <c r="S207" s="397"/>
      <c r="T207" s="543">
        <f t="shared" si="66"/>
        <v>4.3991091238764737</v>
      </c>
      <c r="U207" s="467" t="s">
        <v>340</v>
      </c>
      <c r="V207" s="544">
        <f>O207+U228</f>
        <v>9</v>
      </c>
      <c r="W207" s="467"/>
      <c r="X207" s="518">
        <f t="shared" si="67"/>
        <v>101</v>
      </c>
      <c r="Y207" s="476">
        <f t="shared" si="68"/>
        <v>0.11281969634735241</v>
      </c>
      <c r="Z207" s="397"/>
      <c r="AA207" s="543">
        <f t="shared" si="69"/>
        <v>4.2819070604721938</v>
      </c>
      <c r="AB207" s="467" t="s">
        <v>340</v>
      </c>
      <c r="AC207" s="544">
        <f>V207+AB228</f>
        <v>18</v>
      </c>
      <c r="AD207" s="467"/>
      <c r="AE207" s="518">
        <f t="shared" si="70"/>
        <v>101</v>
      </c>
      <c r="AF207" s="476">
        <f t="shared" si="71"/>
        <v>0.11281969634735241</v>
      </c>
      <c r="AG207" s="397"/>
      <c r="AH207" s="543">
        <f t="shared" si="72"/>
        <v>4.1491221365539452</v>
      </c>
      <c r="AI207" s="467" t="s">
        <v>340</v>
      </c>
      <c r="AJ207" s="544">
        <f>AC207+AI228</f>
        <v>27</v>
      </c>
      <c r="AK207" s="467"/>
      <c r="AL207" s="518">
        <f t="shared" si="73"/>
        <v>100</v>
      </c>
      <c r="AM207" s="476">
        <f t="shared" si="74"/>
        <v>9.2576373034146217E-2</v>
      </c>
      <c r="AN207" s="397"/>
      <c r="AO207" s="543">
        <f t="shared" si="75"/>
        <v>3.9959658823453559</v>
      </c>
      <c r="AP207" s="467" t="s">
        <v>340</v>
      </c>
      <c r="AQ207" s="544">
        <f>AJ207+AP228</f>
        <v>36</v>
      </c>
      <c r="AR207" s="467"/>
      <c r="AS207" s="518">
        <f t="shared" si="76"/>
        <v>100</v>
      </c>
      <c r="AT207" s="476">
        <f t="shared" si="77"/>
        <v>9.2576373034146217E-2</v>
      </c>
      <c r="AU207" s="397"/>
      <c r="AV207" s="543">
        <f t="shared" si="78"/>
        <v>3.8150348621849735</v>
      </c>
      <c r="AW207" s="467" t="s">
        <v>340</v>
      </c>
      <c r="AX207" s="544">
        <f>AQ207+AW228</f>
        <v>45</v>
      </c>
      <c r="AY207" s="467"/>
      <c r="AZ207" s="518">
        <f t="shared" si="79"/>
        <v>99</v>
      </c>
      <c r="BA207" s="476">
        <f t="shared" si="80"/>
        <v>7.4333049720940028E-2</v>
      </c>
      <c r="BB207" s="397"/>
      <c r="BC207" s="543">
        <f t="shared" si="81"/>
        <v>3.5939734970440078</v>
      </c>
      <c r="BD207" s="467" t="s">
        <v>340</v>
      </c>
      <c r="BE207" s="544">
        <f>AX207+BD228</f>
        <v>54</v>
      </c>
      <c r="BF207" s="467"/>
      <c r="BG207" s="518">
        <f t="shared" si="82"/>
        <v>97</v>
      </c>
      <c r="BH207" s="476">
        <f t="shared" si="83"/>
        <v>4.3846403094527642E-2</v>
      </c>
      <c r="BI207" s="397"/>
      <c r="BJ207" s="543">
        <f t="shared" si="84"/>
        <v>3.3097521293187753</v>
      </c>
      <c r="BK207" s="467" t="s">
        <v>340</v>
      </c>
      <c r="BL207" s="544">
        <f>BE207+BK228</f>
        <v>63</v>
      </c>
      <c r="BM207" s="467"/>
      <c r="BN207" s="518">
        <f t="shared" si="85"/>
        <v>91</v>
      </c>
      <c r="BO207" s="476">
        <f t="shared" si="86"/>
        <v>3.8646321529050442E-4</v>
      </c>
      <c r="BP207" s="397"/>
      <c r="BQ207" s="543">
        <f t="shared" si="87"/>
        <v>4.504004618589482</v>
      </c>
    </row>
    <row r="208" spans="1:69">
      <c r="A208" s="507">
        <f t="shared" si="56"/>
        <v>2001</v>
      </c>
      <c r="B208" s="474">
        <f t="shared" si="57"/>
        <v>97.255844759158933</v>
      </c>
      <c r="C208" s="541">
        <f t="shared" si="58"/>
        <v>3.5338572000516466</v>
      </c>
      <c r="D208" s="474">
        <f t="shared" si="88"/>
        <v>6</v>
      </c>
      <c r="E208" s="542">
        <f t="shared" si="59"/>
        <v>1.791759469228055</v>
      </c>
      <c r="F208" s="467" t="s">
        <v>330</v>
      </c>
      <c r="G208" s="509">
        <f>INDEX(LINEST(C203:C222,E203:E222),1)</f>
        <v>0.86522430600358924</v>
      </c>
      <c r="H208" s="467"/>
      <c r="I208" s="476">
        <f t="shared" si="60"/>
        <v>96</v>
      </c>
      <c r="J208" s="477">
        <f t="shared" si="61"/>
        <v>1.2912794724768102</v>
      </c>
      <c r="K208" s="476">
        <f t="shared" si="62"/>
        <v>1.577146059106958E-3</v>
      </c>
      <c r="L208" s="397"/>
      <c r="M208" s="543">
        <f t="shared" si="63"/>
        <v>4.577345081043851</v>
      </c>
      <c r="N208" s="467" t="s">
        <v>330</v>
      </c>
      <c r="O208" s="509">
        <f>INDEX(LINEST(M203:M222,$E203:$E222),1)</f>
        <v>0.25343935066102974</v>
      </c>
      <c r="P208" s="467"/>
      <c r="Q208" s="518">
        <f t="shared" si="64"/>
        <v>106</v>
      </c>
      <c r="R208" s="476">
        <f t="shared" si="65"/>
        <v>7.6460250875928296E-2</v>
      </c>
      <c r="S208" s="397"/>
      <c r="T208" s="543">
        <f t="shared" si="66"/>
        <v>4.4802399231858656</v>
      </c>
      <c r="U208" s="467" t="s">
        <v>330</v>
      </c>
      <c r="V208" s="509">
        <f>INDEX(LINEST(T203:T222,$E203:$E222),1)</f>
        <v>0.27628017634056867</v>
      </c>
      <c r="W208" s="467"/>
      <c r="X208" s="518">
        <f t="shared" si="67"/>
        <v>106</v>
      </c>
      <c r="Y208" s="476">
        <f t="shared" si="68"/>
        <v>7.6460250875928296E-2</v>
      </c>
      <c r="Z208" s="397"/>
      <c r="AA208" s="543">
        <f t="shared" si="69"/>
        <v>4.3726811609421397</v>
      </c>
      <c r="AB208" s="467" t="s">
        <v>330</v>
      </c>
      <c r="AC208" s="509">
        <f>INDEX(LINEST(AA203:AA222,$E203:$E222),1)</f>
        <v>0.30404740341795722</v>
      </c>
      <c r="AD208" s="467"/>
      <c r="AE208" s="518">
        <f t="shared" si="70"/>
        <v>106</v>
      </c>
      <c r="AF208" s="476">
        <f t="shared" si="71"/>
        <v>7.6460250875928296E-2</v>
      </c>
      <c r="AG208" s="397"/>
      <c r="AH208" s="543">
        <f t="shared" si="72"/>
        <v>4.2521435041716078</v>
      </c>
      <c r="AI208" s="467" t="s">
        <v>330</v>
      </c>
      <c r="AJ208" s="509">
        <f>INDEX(LINEST(AH203:AH222,$E203:$E222),1)</f>
        <v>0.33875140408076987</v>
      </c>
      <c r="AK208" s="467"/>
      <c r="AL208" s="518">
        <f t="shared" si="73"/>
        <v>105</v>
      </c>
      <c r="AM208" s="476">
        <f t="shared" si="74"/>
        <v>5.9971940394246165E-2</v>
      </c>
      <c r="AN208" s="397"/>
      <c r="AO208" s="543">
        <f t="shared" si="75"/>
        <v>4.1150592695115247</v>
      </c>
      <c r="AP208" s="467" t="s">
        <v>330</v>
      </c>
      <c r="AQ208" s="509">
        <f>INDEX(LINEST(AO203:AO222,$E203:$E222),1)</f>
        <v>0.38389186352400179</v>
      </c>
      <c r="AR208" s="467"/>
      <c r="AS208" s="518">
        <f t="shared" si="76"/>
        <v>104</v>
      </c>
      <c r="AT208" s="476">
        <f t="shared" si="77"/>
        <v>4.5483629912564036E-2</v>
      </c>
      <c r="AU208" s="397"/>
      <c r="AV208" s="543">
        <f t="shared" si="78"/>
        <v>3.9561517460082083</v>
      </c>
      <c r="AW208" s="467" t="s">
        <v>330</v>
      </c>
      <c r="AX208" s="509">
        <f>INDEX(LINEST(AV203:AV222,$E203:$E222),1)</f>
        <v>0.44656190056137374</v>
      </c>
      <c r="AY208" s="467"/>
      <c r="AZ208" s="518">
        <f t="shared" si="79"/>
        <v>104</v>
      </c>
      <c r="BA208" s="476">
        <f t="shared" si="80"/>
        <v>4.5483629912564036E-2</v>
      </c>
      <c r="BB208" s="397"/>
      <c r="BC208" s="543">
        <f t="shared" si="81"/>
        <v>3.7671323631875353</v>
      </c>
      <c r="BD208" s="467" t="s">
        <v>330</v>
      </c>
      <c r="BE208" s="509">
        <f>INDEX(LINEST(BC203:BC222,$E203:$E222),1)</f>
        <v>0.54626820897076578</v>
      </c>
      <c r="BF208" s="467"/>
      <c r="BG208" s="518">
        <f t="shared" si="82"/>
        <v>102</v>
      </c>
      <c r="BH208" s="476">
        <f t="shared" si="83"/>
        <v>2.2507008949199766E-2</v>
      </c>
      <c r="BI208" s="397"/>
      <c r="BJ208" s="543">
        <f t="shared" si="84"/>
        <v>3.5338572000516466</v>
      </c>
      <c r="BK208" s="467" t="s">
        <v>330</v>
      </c>
      <c r="BL208" s="509">
        <f>INDEX(LINEST(BJ203:BJ222,$E203:$E222),1)</f>
        <v>0.86522430600358924</v>
      </c>
      <c r="BM208" s="467"/>
      <c r="BN208" s="518">
        <f t="shared" si="85"/>
        <v>96</v>
      </c>
      <c r="BO208" s="476">
        <f t="shared" si="86"/>
        <v>1.577146059106958E-3</v>
      </c>
      <c r="BP208" s="397"/>
      <c r="BQ208" s="543">
        <f t="shared" si="87"/>
        <v>4.577345081043851</v>
      </c>
    </row>
    <row r="209" spans="1:69">
      <c r="A209" s="507">
        <f t="shared" si="56"/>
        <v>2002</v>
      </c>
      <c r="B209" s="474">
        <f t="shared" si="57"/>
        <v>97.933237635531626</v>
      </c>
      <c r="C209" s="541">
        <f t="shared" si="58"/>
        <v>3.5534387437741914</v>
      </c>
      <c r="D209" s="474">
        <f t="shared" si="88"/>
        <v>7</v>
      </c>
      <c r="E209" s="542">
        <f t="shared" si="59"/>
        <v>1.9459101490553132</v>
      </c>
      <c r="F209" s="467" t="s">
        <v>325</v>
      </c>
      <c r="G209" s="509">
        <f>INDEX(LINEST(C203:C222,E203:E222),2)</f>
        <v>1.9317029171939923</v>
      </c>
      <c r="H209" s="545" t="s">
        <v>373</v>
      </c>
      <c r="I209" s="476">
        <f t="shared" si="60"/>
        <v>100</v>
      </c>
      <c r="J209" s="477">
        <f t="shared" si="61"/>
        <v>2.110378880927064</v>
      </c>
      <c r="K209" s="476">
        <f t="shared" si="62"/>
        <v>4.2715066711829057E-3</v>
      </c>
      <c r="L209" s="397"/>
      <c r="M209" s="543">
        <f t="shared" si="63"/>
        <v>4.5842859978982657</v>
      </c>
      <c r="N209" s="467" t="s">
        <v>325</v>
      </c>
      <c r="O209" s="509">
        <f>INDEX(LINEST(M203:M222,$E203:$E222),2)</f>
        <v>4.2121519850840272</v>
      </c>
      <c r="P209" s="545" t="s">
        <v>373</v>
      </c>
      <c r="Q209" s="518">
        <f t="shared" si="64"/>
        <v>111</v>
      </c>
      <c r="R209" s="476">
        <f t="shared" si="65"/>
        <v>0.17074027868948716</v>
      </c>
      <c r="S209" s="397"/>
      <c r="T209" s="543">
        <f t="shared" si="66"/>
        <v>4.4878859493105416</v>
      </c>
      <c r="U209" s="467" t="s">
        <v>325</v>
      </c>
      <c r="V209" s="509">
        <f>INDEX(LINEST(T203:T222,$E203:$E222),2)</f>
        <v>4.0796079857962209</v>
      </c>
      <c r="W209" s="545" t="s">
        <v>373</v>
      </c>
      <c r="X209" s="518">
        <f t="shared" si="67"/>
        <v>110</v>
      </c>
      <c r="Y209" s="476">
        <f t="shared" si="68"/>
        <v>0.14560675396055039</v>
      </c>
      <c r="Z209" s="397"/>
      <c r="AA209" s="543">
        <f t="shared" si="69"/>
        <v>4.381191756704383</v>
      </c>
      <c r="AB209" s="467" t="s">
        <v>325</v>
      </c>
      <c r="AC209" s="509">
        <f>INDEX(LINEST(AA203:AA222,$E203:$E222),2)</f>
        <v>3.9281876289927804</v>
      </c>
      <c r="AD209" s="545" t="s">
        <v>373</v>
      </c>
      <c r="AE209" s="518">
        <f t="shared" si="70"/>
        <v>110</v>
      </c>
      <c r="AF209" s="476">
        <f t="shared" si="71"/>
        <v>0.14560675396055039</v>
      </c>
      <c r="AG209" s="397"/>
      <c r="AH209" s="543">
        <f t="shared" si="72"/>
        <v>4.2617391196753251</v>
      </c>
      <c r="AI209" s="467" t="s">
        <v>325</v>
      </c>
      <c r="AJ209" s="509">
        <f>INDEX(LINEST(AH203:AH222,$E203:$E222),2)</f>
        <v>3.7515149394549812</v>
      </c>
      <c r="AK209" s="545" t="s">
        <v>373</v>
      </c>
      <c r="AL209" s="518">
        <f t="shared" si="73"/>
        <v>109</v>
      </c>
      <c r="AM209" s="476">
        <f t="shared" si="74"/>
        <v>0.12247322923161365</v>
      </c>
      <c r="AN209" s="397"/>
      <c r="AO209" s="543">
        <f t="shared" si="75"/>
        <v>4.126056992536026</v>
      </c>
      <c r="AP209" s="467" t="s">
        <v>325</v>
      </c>
      <c r="AQ209" s="509">
        <f>INDEX(LINEST(AO203:AO222,$E203:$E222),2)</f>
        <v>3.5389747640285338</v>
      </c>
      <c r="AR209" s="545" t="s">
        <v>373</v>
      </c>
      <c r="AS209" s="518">
        <f t="shared" si="76"/>
        <v>109</v>
      </c>
      <c r="AT209" s="476">
        <f t="shared" si="77"/>
        <v>0.12247322923161365</v>
      </c>
      <c r="AU209" s="397"/>
      <c r="AV209" s="543">
        <f t="shared" si="78"/>
        <v>3.9690314522503121</v>
      </c>
      <c r="AW209" s="467" t="s">
        <v>325</v>
      </c>
      <c r="AX209" s="509">
        <f>INDEX(LINEST(AV203:AV222,$E203:$E222),2)</f>
        <v>3.2700902750896006</v>
      </c>
      <c r="AY209" s="545" t="s">
        <v>373</v>
      </c>
      <c r="AZ209" s="518">
        <f t="shared" si="79"/>
        <v>108</v>
      </c>
      <c r="BA209" s="476">
        <f t="shared" si="80"/>
        <v>0.10133970450267689</v>
      </c>
      <c r="BB209" s="397"/>
      <c r="BC209" s="543">
        <f t="shared" si="81"/>
        <v>3.7826711551475065</v>
      </c>
      <c r="BD209" s="467" t="s">
        <v>325</v>
      </c>
      <c r="BE209" s="509">
        <f>INDEX(LINEST(BC203:BC222,$E203:$E222),2)</f>
        <v>2.8915142425533706</v>
      </c>
      <c r="BF209" s="545" t="s">
        <v>373</v>
      </c>
      <c r="BG209" s="518">
        <f t="shared" si="82"/>
        <v>106</v>
      </c>
      <c r="BH209" s="476">
        <f t="shared" si="83"/>
        <v>6.5072655044803404E-2</v>
      </c>
      <c r="BI209" s="397"/>
      <c r="BJ209" s="543">
        <f t="shared" si="84"/>
        <v>3.5534387437741914</v>
      </c>
      <c r="BK209" s="467" t="s">
        <v>325</v>
      </c>
      <c r="BL209" s="509">
        <f>INDEX(LINEST(BJ203:BJ222,$E203:$E222),2)</f>
        <v>1.9317029171939923</v>
      </c>
      <c r="BM209" s="545" t="s">
        <v>373</v>
      </c>
      <c r="BN209" s="518">
        <f t="shared" si="85"/>
        <v>100</v>
      </c>
      <c r="BO209" s="476">
        <f t="shared" si="86"/>
        <v>4.2715066711829057E-3</v>
      </c>
      <c r="BP209" s="397"/>
      <c r="BQ209" s="543">
        <f t="shared" si="87"/>
        <v>4.5842859978982657</v>
      </c>
    </row>
    <row r="210" spans="1:69">
      <c r="A210" s="507">
        <f t="shared" si="56"/>
        <v>2003</v>
      </c>
      <c r="B210" s="474">
        <f t="shared" si="57"/>
        <v>100.19887083126848</v>
      </c>
      <c r="C210" s="541">
        <f t="shared" si="58"/>
        <v>3.6162784068202498</v>
      </c>
      <c r="D210" s="474">
        <f t="shared" si="88"/>
        <v>8</v>
      </c>
      <c r="E210" s="542">
        <f t="shared" si="59"/>
        <v>2.0794415416798357</v>
      </c>
      <c r="F210" s="467" t="s">
        <v>329</v>
      </c>
      <c r="G210" s="546">
        <f>EXP(G209)</f>
        <v>6.9012525022410136</v>
      </c>
      <c r="H210" s="475"/>
      <c r="I210" s="476">
        <f t="shared" si="60"/>
        <v>105</v>
      </c>
      <c r="J210" s="477">
        <f t="shared" si="61"/>
        <v>4.7916000738336271</v>
      </c>
      <c r="K210" s="476">
        <f t="shared" si="62"/>
        <v>2.3050841294844623E-2</v>
      </c>
      <c r="L210" s="397"/>
      <c r="M210" s="543">
        <f t="shared" si="63"/>
        <v>4.6071569194382498</v>
      </c>
      <c r="N210" s="467" t="s">
        <v>329</v>
      </c>
      <c r="O210" s="546">
        <f>EXP(O209)</f>
        <v>67.501646156446654</v>
      </c>
      <c r="P210" s="397"/>
      <c r="Q210" s="518">
        <f t="shared" si="64"/>
        <v>114</v>
      </c>
      <c r="R210" s="476">
        <f t="shared" si="65"/>
        <v>0.190471166332012</v>
      </c>
      <c r="S210" s="397"/>
      <c r="T210" s="543">
        <f t="shared" si="66"/>
        <v>4.5130425157675464</v>
      </c>
      <c r="U210" s="467" t="s">
        <v>329</v>
      </c>
      <c r="V210" s="546">
        <f>EXP(V209)</f>
        <v>59.122288529612192</v>
      </c>
      <c r="W210" s="397"/>
      <c r="X210" s="518">
        <f t="shared" si="67"/>
        <v>114</v>
      </c>
      <c r="Y210" s="476">
        <f t="shared" si="68"/>
        <v>0.190471166332012</v>
      </c>
      <c r="Z210" s="397"/>
      <c r="AA210" s="543">
        <f t="shared" si="69"/>
        <v>4.4091415651219004</v>
      </c>
      <c r="AB210" s="467" t="s">
        <v>329</v>
      </c>
      <c r="AC210" s="546">
        <f>EXP(AC209)</f>
        <v>50.814798895108964</v>
      </c>
      <c r="AD210" s="397"/>
      <c r="AE210" s="518">
        <f t="shared" si="70"/>
        <v>114</v>
      </c>
      <c r="AF210" s="476">
        <f t="shared" si="71"/>
        <v>0.190471166332012</v>
      </c>
      <c r="AG210" s="397"/>
      <c r="AH210" s="543">
        <f t="shared" si="72"/>
        <v>4.2931799950459437</v>
      </c>
      <c r="AI210" s="467" t="s">
        <v>329</v>
      </c>
      <c r="AJ210" s="546">
        <f>EXP(AJ209)</f>
        <v>42.58554768332742</v>
      </c>
      <c r="AK210" s="397"/>
      <c r="AL210" s="518">
        <f t="shared" si="73"/>
        <v>113</v>
      </c>
      <c r="AM210" s="476">
        <f t="shared" si="74"/>
        <v>0.16386890799454895</v>
      </c>
      <c r="AN210" s="397"/>
      <c r="AO210" s="543">
        <f t="shared" si="75"/>
        <v>4.1619856222432405</v>
      </c>
      <c r="AP210" s="467" t="s">
        <v>329</v>
      </c>
      <c r="AQ210" s="546">
        <f>EXP(AQ209)</f>
        <v>34.431600573529415</v>
      </c>
      <c r="AR210" s="397"/>
      <c r="AS210" s="518">
        <f t="shared" si="76"/>
        <v>112</v>
      </c>
      <c r="AT210" s="476">
        <f t="shared" si="77"/>
        <v>0.13926664965708591</v>
      </c>
      <c r="AU210" s="397"/>
      <c r="AV210" s="543">
        <f t="shared" si="78"/>
        <v>4.0109424971185428</v>
      </c>
      <c r="AW210" s="467" t="s">
        <v>329</v>
      </c>
      <c r="AX210" s="546">
        <f>EXP(AX209)</f>
        <v>26.313714708999182</v>
      </c>
      <c r="AY210" s="397"/>
      <c r="AZ210" s="518">
        <f t="shared" si="79"/>
        <v>112</v>
      </c>
      <c r="BA210" s="476">
        <f t="shared" si="80"/>
        <v>0.13926664965708591</v>
      </c>
      <c r="BB210" s="397"/>
      <c r="BC210" s="543">
        <f t="shared" si="81"/>
        <v>3.8329553569073753</v>
      </c>
      <c r="BD210" s="467" t="s">
        <v>329</v>
      </c>
      <c r="BE210" s="546">
        <f>EXP(BE209)</f>
        <v>18.020576475745468</v>
      </c>
      <c r="BF210" s="397"/>
      <c r="BG210" s="518">
        <f t="shared" si="82"/>
        <v>110</v>
      </c>
      <c r="BH210" s="476">
        <f t="shared" si="83"/>
        <v>9.606213298215982E-2</v>
      </c>
      <c r="BI210" s="397"/>
      <c r="BJ210" s="543">
        <f t="shared" si="84"/>
        <v>3.6162784068202498</v>
      </c>
      <c r="BK210" s="467" t="s">
        <v>374</v>
      </c>
      <c r="BL210" s="546">
        <f>EXP(BL209)</f>
        <v>6.9012525022410136</v>
      </c>
      <c r="BM210" s="397"/>
      <c r="BN210" s="518">
        <f t="shared" si="85"/>
        <v>105</v>
      </c>
      <c r="BO210" s="476">
        <f t="shared" si="86"/>
        <v>2.3050841294844623E-2</v>
      </c>
      <c r="BP210" s="397"/>
      <c r="BQ210" s="543">
        <f t="shared" si="87"/>
        <v>4.6071569194382498</v>
      </c>
    </row>
    <row r="211" spans="1:69">
      <c r="A211" s="507">
        <f t="shared" si="56"/>
        <v>2004</v>
      </c>
      <c r="B211" s="474">
        <f t="shared" si="57"/>
        <v>108.73694514936309</v>
      </c>
      <c r="C211" s="541">
        <f t="shared" si="58"/>
        <v>3.8229063990744327</v>
      </c>
      <c r="D211" s="474">
        <f t="shared" si="88"/>
        <v>9</v>
      </c>
      <c r="E211" s="542">
        <f t="shared" si="59"/>
        <v>2.1972245773362196</v>
      </c>
      <c r="F211" s="475"/>
      <c r="G211" s="475"/>
      <c r="H211" s="467"/>
      <c r="I211" s="476">
        <f t="shared" si="60"/>
        <v>109</v>
      </c>
      <c r="J211" s="477">
        <f t="shared" si="61"/>
        <v>0.24191855884452906</v>
      </c>
      <c r="K211" s="476">
        <f t="shared" si="62"/>
        <v>6.9197854443604529E-5</v>
      </c>
      <c r="L211" s="397"/>
      <c r="M211" s="543">
        <f t="shared" si="63"/>
        <v>4.6889316181593053</v>
      </c>
      <c r="N211" s="397"/>
      <c r="O211" s="397"/>
      <c r="P211" s="467"/>
      <c r="Q211" s="518">
        <f t="shared" si="64"/>
        <v>118</v>
      </c>
      <c r="R211" s="476">
        <f t="shared" si="65"/>
        <v>8.580418516590789E-2</v>
      </c>
      <c r="S211" s="397"/>
      <c r="T211" s="543">
        <f t="shared" si="66"/>
        <v>4.602536171509394</v>
      </c>
      <c r="U211" s="397"/>
      <c r="V211" s="397"/>
      <c r="W211" s="467"/>
      <c r="X211" s="518">
        <f t="shared" si="67"/>
        <v>117</v>
      </c>
      <c r="Y211" s="476">
        <f t="shared" si="68"/>
        <v>6.8278075464634089E-2</v>
      </c>
      <c r="Z211" s="397"/>
      <c r="AA211" s="543">
        <f t="shared" si="69"/>
        <v>4.5079646076933857</v>
      </c>
      <c r="AB211" s="397"/>
      <c r="AC211" s="397"/>
      <c r="AD211" s="467"/>
      <c r="AE211" s="518">
        <f t="shared" si="70"/>
        <v>117</v>
      </c>
      <c r="AF211" s="476">
        <f t="shared" si="71"/>
        <v>6.8278075464634089E-2</v>
      </c>
      <c r="AG211" s="397"/>
      <c r="AH211" s="543">
        <f t="shared" si="72"/>
        <v>4.4035061046626485</v>
      </c>
      <c r="AI211" s="397"/>
      <c r="AJ211" s="397"/>
      <c r="AK211" s="467"/>
      <c r="AL211" s="518">
        <f t="shared" si="73"/>
        <v>117</v>
      </c>
      <c r="AM211" s="476">
        <f t="shared" si="74"/>
        <v>6.8278075464634089E-2</v>
      </c>
      <c r="AN211" s="397"/>
      <c r="AO211" s="543">
        <f t="shared" si="75"/>
        <v>4.2868494418301415</v>
      </c>
      <c r="AP211" s="397"/>
      <c r="AQ211" s="397"/>
      <c r="AR211" s="467"/>
      <c r="AS211" s="518">
        <f t="shared" si="76"/>
        <v>116</v>
      </c>
      <c r="AT211" s="476">
        <f t="shared" si="77"/>
        <v>5.2751965763360276E-2</v>
      </c>
      <c r="AU211" s="397"/>
      <c r="AV211" s="543">
        <f t="shared" si="78"/>
        <v>4.1547643810970696</v>
      </c>
      <c r="AW211" s="397"/>
      <c r="AX211" s="397"/>
      <c r="AY211" s="467"/>
      <c r="AZ211" s="518">
        <f t="shared" si="79"/>
        <v>115</v>
      </c>
      <c r="BA211" s="476">
        <f t="shared" si="80"/>
        <v>3.9225856062086464E-2</v>
      </c>
      <c r="BB211" s="397"/>
      <c r="BC211" s="543">
        <f t="shared" si="81"/>
        <v>4.0025388955036467</v>
      </c>
      <c r="BD211" s="397"/>
      <c r="BE211" s="397"/>
      <c r="BF211" s="467"/>
      <c r="BG211" s="518">
        <f t="shared" si="82"/>
        <v>114</v>
      </c>
      <c r="BH211" s="476">
        <f t="shared" si="83"/>
        <v>2.7699746360812658E-2</v>
      </c>
      <c r="BI211" s="397"/>
      <c r="BJ211" s="543">
        <f t="shared" si="84"/>
        <v>3.8229063990744327</v>
      </c>
      <c r="BK211" s="397"/>
      <c r="BL211" s="397"/>
      <c r="BM211" s="467"/>
      <c r="BN211" s="518">
        <f t="shared" si="85"/>
        <v>109</v>
      </c>
      <c r="BO211" s="476">
        <f t="shared" si="86"/>
        <v>6.9197854443604529E-5</v>
      </c>
      <c r="BP211" s="397"/>
      <c r="BQ211" s="543">
        <f t="shared" si="87"/>
        <v>4.6889316181593053</v>
      </c>
    </row>
    <row r="212" spans="1:69">
      <c r="A212" s="507">
        <f t="shared" si="56"/>
        <v>2005</v>
      </c>
      <c r="B212" s="474">
        <f t="shared" si="57"/>
        <v>105.6594969679462</v>
      </c>
      <c r="C212" s="541">
        <f t="shared" si="58"/>
        <v>3.753249921317475</v>
      </c>
      <c r="D212" s="474">
        <f t="shared" si="88"/>
        <v>10</v>
      </c>
      <c r="E212" s="542">
        <f t="shared" si="59"/>
        <v>2.3025850929940459</v>
      </c>
      <c r="F212" s="475"/>
      <c r="G212" s="475"/>
      <c r="H212" s="475"/>
      <c r="I212" s="476">
        <f t="shared" si="60"/>
        <v>114</v>
      </c>
      <c r="J212" s="477">
        <f t="shared" si="61"/>
        <v>7.8937561425113083</v>
      </c>
      <c r="K212" s="476">
        <f t="shared" si="62"/>
        <v>6.9563990827698693E-2</v>
      </c>
      <c r="L212" s="397"/>
      <c r="M212" s="543">
        <f t="shared" si="63"/>
        <v>4.6602216308687527</v>
      </c>
      <c r="N212" s="397"/>
      <c r="O212" s="397"/>
      <c r="P212" s="397"/>
      <c r="Q212" s="518">
        <f t="shared" si="64"/>
        <v>121</v>
      </c>
      <c r="R212" s="476">
        <f t="shared" si="65"/>
        <v>0.23533103327645194</v>
      </c>
      <c r="S212" s="397"/>
      <c r="T212" s="543">
        <f t="shared" si="66"/>
        <v>4.5711944622646232</v>
      </c>
      <c r="U212" s="397"/>
      <c r="V212" s="397"/>
      <c r="W212" s="397"/>
      <c r="X212" s="518">
        <f t="shared" si="67"/>
        <v>121</v>
      </c>
      <c r="Y212" s="476">
        <f t="shared" si="68"/>
        <v>0.23533103327645194</v>
      </c>
      <c r="Z212" s="397"/>
      <c r="AA212" s="543">
        <f t="shared" si="69"/>
        <v>4.473459956529596</v>
      </c>
      <c r="AB212" s="397"/>
      <c r="AC212" s="397"/>
      <c r="AD212" s="397"/>
      <c r="AE212" s="518">
        <f t="shared" si="70"/>
        <v>120</v>
      </c>
      <c r="AF212" s="476">
        <f t="shared" si="71"/>
        <v>0.20565002721234432</v>
      </c>
      <c r="AG212" s="397"/>
      <c r="AH212" s="543">
        <f t="shared" si="72"/>
        <v>4.3651283719660041</v>
      </c>
      <c r="AI212" s="397"/>
      <c r="AJ212" s="397"/>
      <c r="AK212" s="397"/>
      <c r="AL212" s="518">
        <f t="shared" si="73"/>
        <v>120</v>
      </c>
      <c r="AM212" s="476">
        <f t="shared" si="74"/>
        <v>0.20565002721234432</v>
      </c>
      <c r="AN212" s="397"/>
      <c r="AO212" s="543">
        <f t="shared" si="75"/>
        <v>4.2436190436649568</v>
      </c>
      <c r="AP212" s="397"/>
      <c r="AQ212" s="397"/>
      <c r="AR212" s="397"/>
      <c r="AS212" s="518">
        <f t="shared" si="76"/>
        <v>119</v>
      </c>
      <c r="AT212" s="476">
        <f t="shared" si="77"/>
        <v>0.17796902114823673</v>
      </c>
      <c r="AU212" s="397"/>
      <c r="AV212" s="543">
        <f t="shared" si="78"/>
        <v>4.1052762095776201</v>
      </c>
      <c r="AW212" s="397"/>
      <c r="AX212" s="397"/>
      <c r="AY212" s="397"/>
      <c r="AZ212" s="518">
        <f t="shared" si="79"/>
        <v>119</v>
      </c>
      <c r="BA212" s="476">
        <f t="shared" si="80"/>
        <v>0.17796902114823673</v>
      </c>
      <c r="BB212" s="397"/>
      <c r="BC212" s="543">
        <f t="shared" si="81"/>
        <v>3.9446740502595854</v>
      </c>
      <c r="BD212" s="397"/>
      <c r="BE212" s="397"/>
      <c r="BF212" s="397"/>
      <c r="BG212" s="518">
        <f t="shared" si="82"/>
        <v>117</v>
      </c>
      <c r="BH212" s="476">
        <f t="shared" si="83"/>
        <v>0.12860700902002151</v>
      </c>
      <c r="BI212" s="397"/>
      <c r="BJ212" s="543">
        <f t="shared" si="84"/>
        <v>3.753249921317475</v>
      </c>
      <c r="BK212" s="397"/>
      <c r="BL212" s="397"/>
      <c r="BM212" s="397"/>
      <c r="BN212" s="518">
        <f t="shared" si="85"/>
        <v>114</v>
      </c>
      <c r="BO212" s="476">
        <f t="shared" si="86"/>
        <v>6.9563990827698693E-2</v>
      </c>
      <c r="BP212" s="397"/>
      <c r="BQ212" s="543">
        <f t="shared" si="87"/>
        <v>4.6602216308687527</v>
      </c>
    </row>
    <row r="213" spans="1:69">
      <c r="A213" s="507">
        <f t="shared" si="56"/>
        <v>2006</v>
      </c>
      <c r="B213" s="474">
        <f t="shared" si="57"/>
        <v>114.95515708032404</v>
      </c>
      <c r="C213" s="541">
        <f t="shared" si="58"/>
        <v>3.950380982691899</v>
      </c>
      <c r="D213" s="474">
        <f t="shared" si="88"/>
        <v>11</v>
      </c>
      <c r="E213" s="547">
        <f t="shared" si="59"/>
        <v>2.3978952727983707</v>
      </c>
      <c r="F213" s="674" t="s">
        <v>375</v>
      </c>
      <c r="G213" s="674"/>
      <c r="H213" s="480">
        <f>H202</f>
        <v>0.80756527677513112</v>
      </c>
      <c r="I213" s="476">
        <f t="shared" si="60"/>
        <v>118</v>
      </c>
      <c r="J213" s="477">
        <f t="shared" si="61"/>
        <v>2.64872233400403</v>
      </c>
      <c r="K213" s="476">
        <f t="shared" si="62"/>
        <v>9.2710684055008086E-3</v>
      </c>
      <c r="L213" s="397"/>
      <c r="M213" s="543">
        <f t="shared" si="63"/>
        <v>4.744542113885525</v>
      </c>
      <c r="N213" s="467" t="s">
        <v>350</v>
      </c>
      <c r="O213" s="509">
        <f>P202</f>
        <v>0.68307590877618773</v>
      </c>
      <c r="P213" s="397"/>
      <c r="Q213" s="518">
        <f t="shared" si="64"/>
        <v>124</v>
      </c>
      <c r="R213" s="476">
        <f t="shared" si="65"/>
        <v>8.180918344161231E-2</v>
      </c>
      <c r="S213" s="397"/>
      <c r="T213" s="543">
        <f t="shared" si="66"/>
        <v>4.663015958190651</v>
      </c>
      <c r="U213" s="467" t="s">
        <v>350</v>
      </c>
      <c r="V213" s="509">
        <f>W202</f>
        <v>0.68635441177671919</v>
      </c>
      <c r="W213" s="397"/>
      <c r="X213" s="518">
        <f t="shared" si="67"/>
        <v>124</v>
      </c>
      <c r="Y213" s="476">
        <f t="shared" si="68"/>
        <v>8.180918344161231E-2</v>
      </c>
      <c r="Z213" s="397"/>
      <c r="AA213" s="543">
        <f t="shared" si="69"/>
        <v>4.5742485734696627</v>
      </c>
      <c r="AB213" s="467" t="s">
        <v>350</v>
      </c>
      <c r="AC213" s="509">
        <f>AD202</f>
        <v>0.6935649083152462</v>
      </c>
      <c r="AD213" s="397"/>
      <c r="AE213" s="518">
        <f t="shared" si="70"/>
        <v>123</v>
      </c>
      <c r="AF213" s="476">
        <f t="shared" si="71"/>
        <v>6.4719497602260395E-2</v>
      </c>
      <c r="AG213" s="397"/>
      <c r="AH213" s="543">
        <f t="shared" si="72"/>
        <v>4.4768271059662093</v>
      </c>
      <c r="AI213" s="467" t="s">
        <v>350</v>
      </c>
      <c r="AJ213" s="509">
        <f>AK202</f>
        <v>0.70432401451551863</v>
      </c>
      <c r="AK213" s="397"/>
      <c r="AL213" s="518">
        <f t="shared" si="73"/>
        <v>123</v>
      </c>
      <c r="AM213" s="476">
        <f t="shared" si="74"/>
        <v>6.4719497602260395E-2</v>
      </c>
      <c r="AN213" s="397"/>
      <c r="AO213" s="543">
        <f t="shared" si="75"/>
        <v>4.3688800594084141</v>
      </c>
      <c r="AP213" s="467" t="s">
        <v>350</v>
      </c>
      <c r="AQ213" s="509">
        <f>AR202</f>
        <v>0.71560344694283795</v>
      </c>
      <c r="AR213" s="397"/>
      <c r="AS213" s="518">
        <f t="shared" si="76"/>
        <v>122</v>
      </c>
      <c r="AT213" s="476">
        <f t="shared" si="77"/>
        <v>4.9629811762908475E-2</v>
      </c>
      <c r="AU213" s="397"/>
      <c r="AV213" s="543">
        <f t="shared" si="78"/>
        <v>4.2478544236308595</v>
      </c>
      <c r="AW213" s="467" t="s">
        <v>350</v>
      </c>
      <c r="AX213" s="509">
        <f>AY202</f>
        <v>0.72752157988278854</v>
      </c>
      <c r="AY213" s="397"/>
      <c r="AZ213" s="518">
        <f t="shared" si="79"/>
        <v>122</v>
      </c>
      <c r="BA213" s="476">
        <f t="shared" si="80"/>
        <v>4.9629811762908475E-2</v>
      </c>
      <c r="BB213" s="397"/>
      <c r="BC213" s="543">
        <f t="shared" si="81"/>
        <v>4.1101384640021257</v>
      </c>
      <c r="BD213" s="467" t="s">
        <v>350</v>
      </c>
      <c r="BE213" s="509">
        <f>BF202</f>
        <v>0.75596593389600508</v>
      </c>
      <c r="BF213" s="397"/>
      <c r="BG213" s="518">
        <f t="shared" si="82"/>
        <v>121</v>
      </c>
      <c r="BH213" s="476">
        <f t="shared" si="83"/>
        <v>3.6540125923556557E-2</v>
      </c>
      <c r="BI213" s="397"/>
      <c r="BJ213" s="543">
        <f t="shared" si="84"/>
        <v>3.950380982691899</v>
      </c>
      <c r="BK213" s="467" t="s">
        <v>350</v>
      </c>
      <c r="BL213" s="509">
        <f>BM202</f>
        <v>0.80756527677513112</v>
      </c>
      <c r="BM213" s="397"/>
      <c r="BN213" s="518">
        <f t="shared" si="85"/>
        <v>118</v>
      </c>
      <c r="BO213" s="476">
        <f t="shared" si="86"/>
        <v>9.2710684055008086E-3</v>
      </c>
      <c r="BP213" s="397"/>
      <c r="BQ213" s="543">
        <f t="shared" si="87"/>
        <v>4.744542113885525</v>
      </c>
    </row>
    <row r="214" spans="1:69">
      <c r="A214" s="507">
        <f t="shared" si="56"/>
        <v>2007</v>
      </c>
      <c r="B214" s="474">
        <f t="shared" si="57"/>
        <v>116.27906976744185</v>
      </c>
      <c r="C214" s="541">
        <f t="shared" si="58"/>
        <v>3.9755435667599328</v>
      </c>
      <c r="D214" s="474">
        <f t="shared" si="88"/>
        <v>12</v>
      </c>
      <c r="E214" s="547">
        <f t="shared" si="59"/>
        <v>2.4849066497880004</v>
      </c>
      <c r="F214" s="674" t="s">
        <v>331</v>
      </c>
      <c r="G214" s="674"/>
      <c r="H214" s="481">
        <f>SUM(K203:K222)</f>
        <v>3.8417610162309632</v>
      </c>
      <c r="I214" s="476">
        <f t="shared" si="60"/>
        <v>122</v>
      </c>
      <c r="J214" s="477">
        <f t="shared" si="61"/>
        <v>4.9200000000000053</v>
      </c>
      <c r="K214" s="476">
        <f t="shared" si="62"/>
        <v>3.2729042725797804E-2</v>
      </c>
      <c r="L214" s="397"/>
      <c r="M214" s="543">
        <f t="shared" si="63"/>
        <v>4.7559930757226754</v>
      </c>
      <c r="N214" s="467" t="s">
        <v>376</v>
      </c>
      <c r="O214" s="539">
        <f>SUM(R203:R222)</f>
        <v>5.9408222937265194</v>
      </c>
      <c r="P214" s="397"/>
      <c r="Q214" s="518">
        <f t="shared" si="64"/>
        <v>127</v>
      </c>
      <c r="R214" s="476">
        <f t="shared" si="65"/>
        <v>0.11493834505137927</v>
      </c>
      <c r="S214" s="397"/>
      <c r="T214" s="543">
        <f t="shared" si="66"/>
        <v>4.6754335678642578</v>
      </c>
      <c r="U214" s="467" t="s">
        <v>376</v>
      </c>
      <c r="V214" s="539">
        <f>SUM(Y203:Y222)</f>
        <v>5.9110629884448409</v>
      </c>
      <c r="W214" s="397"/>
      <c r="X214" s="518">
        <f t="shared" si="67"/>
        <v>126</v>
      </c>
      <c r="Y214" s="476">
        <f t="shared" si="68"/>
        <v>9.4496484586262974E-2</v>
      </c>
      <c r="Z214" s="397"/>
      <c r="AA214" s="543">
        <f t="shared" si="69"/>
        <v>4.5878110824824399</v>
      </c>
      <c r="AB214" s="467" t="s">
        <v>376</v>
      </c>
      <c r="AC214" s="539">
        <f>SUM(AF203:AF222)</f>
        <v>5.8315849625111484</v>
      </c>
      <c r="AD214" s="397"/>
      <c r="AE214" s="518">
        <f t="shared" si="70"/>
        <v>126</v>
      </c>
      <c r="AF214" s="476">
        <f t="shared" si="71"/>
        <v>9.4496484586262974E-2</v>
      </c>
      <c r="AG214" s="397"/>
      <c r="AH214" s="543">
        <f t="shared" si="72"/>
        <v>4.4917670793072348</v>
      </c>
      <c r="AI214" s="467" t="s">
        <v>376</v>
      </c>
      <c r="AJ214" s="539">
        <f>SUM(AM203:AM222)</f>
        <v>5.6858784090409422</v>
      </c>
      <c r="AK214" s="397"/>
      <c r="AL214" s="518">
        <f t="shared" si="73"/>
        <v>126</v>
      </c>
      <c r="AM214" s="476">
        <f t="shared" si="74"/>
        <v>9.4496484586262974E-2</v>
      </c>
      <c r="AN214" s="397"/>
      <c r="AO214" s="543">
        <f t="shared" si="75"/>
        <v>4.3855089365097557</v>
      </c>
      <c r="AP214" s="467" t="s">
        <v>376</v>
      </c>
      <c r="AQ214" s="539">
        <f>SUM(AT203:AT222)</f>
        <v>5.5276870313749198</v>
      </c>
      <c r="AR214" s="397"/>
      <c r="AS214" s="518">
        <f t="shared" si="76"/>
        <v>125</v>
      </c>
      <c r="AT214" s="476">
        <f t="shared" si="77"/>
        <v>7.6054624121146691E-2</v>
      </c>
      <c r="AU214" s="397"/>
      <c r="AV214" s="543">
        <f t="shared" si="78"/>
        <v>4.2666027326767493</v>
      </c>
      <c r="AW214" s="467" t="s">
        <v>376</v>
      </c>
      <c r="AX214" s="539">
        <f>SUM(BA203:BA222)</f>
        <v>5.3504221913107992</v>
      </c>
      <c r="AY214" s="397"/>
      <c r="AZ214" s="518">
        <f t="shared" si="79"/>
        <v>125</v>
      </c>
      <c r="BA214" s="476">
        <f t="shared" si="80"/>
        <v>7.6054624121146691E-2</v>
      </c>
      <c r="BB214" s="397"/>
      <c r="BC214" s="543">
        <f t="shared" si="81"/>
        <v>4.1316254105575556</v>
      </c>
      <c r="BD214" s="467" t="s">
        <v>376</v>
      </c>
      <c r="BE214" s="539">
        <f>SUM(BH203:BH222)</f>
        <v>4.9162445375635571</v>
      </c>
      <c r="BF214" s="397"/>
      <c r="BG214" s="518">
        <f t="shared" si="82"/>
        <v>124</v>
      </c>
      <c r="BH214" s="476">
        <f t="shared" si="83"/>
        <v>5.9612763656030389E-2</v>
      </c>
      <c r="BI214" s="397"/>
      <c r="BJ214" s="543">
        <f t="shared" si="84"/>
        <v>3.9755435667599328</v>
      </c>
      <c r="BK214" s="467" t="s">
        <v>376</v>
      </c>
      <c r="BL214" s="539">
        <f>SUM(BO203:BO222)</f>
        <v>3.8417610162309632</v>
      </c>
      <c r="BM214" s="397"/>
      <c r="BN214" s="518">
        <f t="shared" si="85"/>
        <v>122</v>
      </c>
      <c r="BO214" s="476">
        <f t="shared" si="86"/>
        <v>3.2729042725797804E-2</v>
      </c>
      <c r="BP214" s="397"/>
      <c r="BQ214" s="543">
        <f t="shared" si="87"/>
        <v>4.7559930757226754</v>
      </c>
    </row>
    <row r="215" spans="1:69">
      <c r="A215" s="507">
        <f t="shared" si="56"/>
        <v>2008</v>
      </c>
      <c r="B215" s="474">
        <f t="shared" si="57"/>
        <v>125.13352128460609</v>
      </c>
      <c r="C215" s="541">
        <f t="shared" si="58"/>
        <v>4.1292856385456425</v>
      </c>
      <c r="D215" s="474">
        <f t="shared" si="88"/>
        <v>13</v>
      </c>
      <c r="E215" s="547">
        <f t="shared" si="59"/>
        <v>2.5649493574615367</v>
      </c>
      <c r="F215" s="674" t="s">
        <v>332</v>
      </c>
      <c r="G215" s="674"/>
      <c r="H215" s="481">
        <f>SUM(K213:K222)</f>
        <v>2.4860032266597361</v>
      </c>
      <c r="I215" s="476">
        <f t="shared" si="60"/>
        <v>126</v>
      </c>
      <c r="J215" s="477">
        <f t="shared" si="61"/>
        <v>0.69244332493702809</v>
      </c>
      <c r="K215" s="476">
        <f t="shared" si="62"/>
        <v>7.507853642306809E-4</v>
      </c>
      <c r="L215" s="397"/>
      <c r="M215" s="543">
        <f t="shared" si="63"/>
        <v>4.8293813374912107</v>
      </c>
      <c r="N215" s="397"/>
      <c r="O215" s="548"/>
      <c r="P215" s="397"/>
      <c r="Q215" s="518">
        <f t="shared" si="64"/>
        <v>129</v>
      </c>
      <c r="R215" s="476">
        <f t="shared" si="65"/>
        <v>1.4949657656594144E-2</v>
      </c>
      <c r="S215" s="397"/>
      <c r="T215" s="543">
        <f t="shared" si="66"/>
        <v>4.7547405747182809</v>
      </c>
      <c r="U215" s="397"/>
      <c r="V215" s="548"/>
      <c r="W215" s="397"/>
      <c r="X215" s="518">
        <f t="shared" si="67"/>
        <v>129</v>
      </c>
      <c r="Y215" s="476">
        <f t="shared" si="68"/>
        <v>1.4949657656594144E-2</v>
      </c>
      <c r="Z215" s="397"/>
      <c r="AA215" s="543">
        <f t="shared" si="69"/>
        <v>4.6740759190015861</v>
      </c>
      <c r="AB215" s="397"/>
      <c r="AC215" s="548"/>
      <c r="AD215" s="397"/>
      <c r="AE215" s="518">
        <f t="shared" si="70"/>
        <v>129</v>
      </c>
      <c r="AF215" s="476">
        <f t="shared" si="71"/>
        <v>1.4949657656594144E-2</v>
      </c>
      <c r="AG215" s="397"/>
      <c r="AH215" s="543">
        <f t="shared" si="72"/>
        <v>4.5863290134491059</v>
      </c>
      <c r="AI215" s="397"/>
      <c r="AJ215" s="548"/>
      <c r="AK215" s="397"/>
      <c r="AL215" s="518">
        <f t="shared" si="73"/>
        <v>129</v>
      </c>
      <c r="AM215" s="476">
        <f t="shared" si="74"/>
        <v>1.4949657656594144E-2</v>
      </c>
      <c r="AN215" s="397"/>
      <c r="AO215" s="543">
        <f t="shared" si="75"/>
        <v>4.4901354846505326</v>
      </c>
      <c r="AP215" s="397"/>
      <c r="AQ215" s="548"/>
      <c r="AR215" s="397"/>
      <c r="AS215" s="518">
        <f t="shared" si="76"/>
        <v>128</v>
      </c>
      <c r="AT215" s="476">
        <f t="shared" si="77"/>
        <v>8.2167002258063219E-3</v>
      </c>
      <c r="AU215" s="397"/>
      <c r="AV215" s="543">
        <f t="shared" si="78"/>
        <v>4.383694259471965</v>
      </c>
      <c r="AW215" s="397"/>
      <c r="AX215" s="548"/>
      <c r="AY215" s="397"/>
      <c r="AZ215" s="518">
        <f t="shared" si="79"/>
        <v>128</v>
      </c>
      <c r="BA215" s="476">
        <f t="shared" si="80"/>
        <v>8.2167002258063219E-3</v>
      </c>
      <c r="BB215" s="397"/>
      <c r="BC215" s="543">
        <f t="shared" si="81"/>
        <v>4.2645586924351262</v>
      </c>
      <c r="BD215" s="397"/>
      <c r="BE215" s="548"/>
      <c r="BF215" s="397"/>
      <c r="BG215" s="518">
        <f t="shared" si="82"/>
        <v>127</v>
      </c>
      <c r="BH215" s="476">
        <f t="shared" si="83"/>
        <v>3.4837427950185013E-3</v>
      </c>
      <c r="BI215" s="397"/>
      <c r="BJ215" s="543">
        <f t="shared" si="84"/>
        <v>4.1292856385456425</v>
      </c>
      <c r="BK215" s="397"/>
      <c r="BL215" s="548"/>
      <c r="BM215" s="397"/>
      <c r="BN215" s="518">
        <f t="shared" si="85"/>
        <v>126</v>
      </c>
      <c r="BO215" s="476">
        <f t="shared" si="86"/>
        <v>7.507853642306809E-4</v>
      </c>
      <c r="BP215" s="397"/>
      <c r="BQ215" s="543">
        <f t="shared" si="87"/>
        <v>4.8293813374912107</v>
      </c>
    </row>
    <row r="216" spans="1:69">
      <c r="A216" s="507">
        <f t="shared" si="56"/>
        <v>2009</v>
      </c>
      <c r="B216" s="474">
        <f t="shared" si="57"/>
        <v>149.52629672696773</v>
      </c>
      <c r="C216" s="541">
        <f t="shared" si="58"/>
        <v>4.4604483761408931</v>
      </c>
      <c r="D216" s="474">
        <f t="shared" si="88"/>
        <v>14</v>
      </c>
      <c r="E216" s="547">
        <f t="shared" si="59"/>
        <v>2.6390573296152584</v>
      </c>
      <c r="F216" s="674" t="s">
        <v>333</v>
      </c>
      <c r="G216" s="674"/>
      <c r="H216" s="482">
        <f>SUM(J203:J222)/D222</f>
        <v>9.0304211414934592</v>
      </c>
      <c r="I216" s="476">
        <f t="shared" si="60"/>
        <v>131</v>
      </c>
      <c r="J216" s="477">
        <f t="shared" si="61"/>
        <v>12.389992350841409</v>
      </c>
      <c r="K216" s="476">
        <f t="shared" si="62"/>
        <v>0.34322367041565521</v>
      </c>
      <c r="L216" s="397"/>
      <c r="M216" s="543">
        <f t="shared" si="63"/>
        <v>5.0074722752017795</v>
      </c>
      <c r="N216" s="397"/>
      <c r="O216" s="397"/>
      <c r="P216" s="397"/>
      <c r="Q216" s="518">
        <f t="shared" si="64"/>
        <v>132</v>
      </c>
      <c r="R216" s="476">
        <f t="shared" si="65"/>
        <v>0.30717107696171975</v>
      </c>
      <c r="S216" s="397"/>
      <c r="T216" s="543">
        <f t="shared" si="66"/>
        <v>4.9453946365770545</v>
      </c>
      <c r="U216" s="397"/>
      <c r="V216" s="397"/>
      <c r="W216" s="397"/>
      <c r="X216" s="518">
        <f t="shared" si="67"/>
        <v>132</v>
      </c>
      <c r="Y216" s="476">
        <f t="shared" si="68"/>
        <v>0.30717107696171975</v>
      </c>
      <c r="Z216" s="397"/>
      <c r="AA216" s="543">
        <f t="shared" si="69"/>
        <v>4.8792068067354828</v>
      </c>
      <c r="AB216" s="397"/>
      <c r="AC216" s="397"/>
      <c r="AD216" s="397"/>
      <c r="AE216" s="518">
        <f t="shared" si="70"/>
        <v>131</v>
      </c>
      <c r="AF216" s="476">
        <f t="shared" si="71"/>
        <v>0.34322367041565521</v>
      </c>
      <c r="AG216" s="397"/>
      <c r="AH216" s="543">
        <f t="shared" si="72"/>
        <v>4.8083256741060039</v>
      </c>
      <c r="AI216" s="397"/>
      <c r="AJ216" s="397"/>
      <c r="AK216" s="397"/>
      <c r="AL216" s="518">
        <f t="shared" si="73"/>
        <v>131</v>
      </c>
      <c r="AM216" s="476">
        <f t="shared" si="74"/>
        <v>0.34322367041565521</v>
      </c>
      <c r="AN216" s="397"/>
      <c r="AO216" s="543">
        <f t="shared" si="75"/>
        <v>4.7320344993100392</v>
      </c>
      <c r="AP216" s="397"/>
      <c r="AQ216" s="397"/>
      <c r="AR216" s="397"/>
      <c r="AS216" s="518">
        <f t="shared" si="76"/>
        <v>131</v>
      </c>
      <c r="AT216" s="476">
        <f t="shared" si="77"/>
        <v>0.34322367041565521</v>
      </c>
      <c r="AU216" s="397"/>
      <c r="AV216" s="543">
        <f t="shared" si="78"/>
        <v>4.6494386830682615</v>
      </c>
      <c r="AW216" s="397"/>
      <c r="AX216" s="397"/>
      <c r="AY216" s="397"/>
      <c r="AZ216" s="518">
        <f t="shared" si="79"/>
        <v>131</v>
      </c>
      <c r="BA216" s="476">
        <f t="shared" si="80"/>
        <v>0.34322367041565521</v>
      </c>
      <c r="BB216" s="397"/>
      <c r="BC216" s="543">
        <f t="shared" si="81"/>
        <v>4.5594015679800872</v>
      </c>
      <c r="BD216" s="397"/>
      <c r="BE216" s="397"/>
      <c r="BF216" s="397"/>
      <c r="BG216" s="518">
        <f t="shared" si="82"/>
        <v>130</v>
      </c>
      <c r="BH216" s="476">
        <f t="shared" si="83"/>
        <v>0.38127626386959063</v>
      </c>
      <c r="BI216" s="397"/>
      <c r="BJ216" s="543">
        <f t="shared" si="84"/>
        <v>4.4604483761408931</v>
      </c>
      <c r="BK216" s="397"/>
      <c r="BL216" s="397"/>
      <c r="BM216" s="397"/>
      <c r="BN216" s="518">
        <f t="shared" si="85"/>
        <v>131</v>
      </c>
      <c r="BO216" s="476">
        <f t="shared" si="86"/>
        <v>0.34322367041565521</v>
      </c>
      <c r="BP216" s="397"/>
      <c r="BQ216" s="543">
        <f t="shared" si="87"/>
        <v>5.0074722752017795</v>
      </c>
    </row>
    <row r="217" spans="1:69">
      <c r="A217" s="549">
        <f t="shared" si="56"/>
        <v>2010</v>
      </c>
      <c r="B217" s="474">
        <f t="shared" si="57"/>
        <v>150.00361977846958</v>
      </c>
      <c r="C217" s="550">
        <f t="shared" si="58"/>
        <v>4.4659497244381265</v>
      </c>
      <c r="D217" s="474">
        <f t="shared" si="88"/>
        <v>15</v>
      </c>
      <c r="E217" s="547">
        <f t="shared" si="59"/>
        <v>2.7080502011022101</v>
      </c>
      <c r="F217" s="674" t="s">
        <v>334</v>
      </c>
      <c r="G217" s="674"/>
      <c r="H217" s="482">
        <f>SUM(J213:J222)/10</f>
        <v>9.3181690293186072</v>
      </c>
      <c r="I217" s="476">
        <f t="shared" si="60"/>
        <v>135</v>
      </c>
      <c r="J217" s="477">
        <f t="shared" si="61"/>
        <v>10.002171814671831</v>
      </c>
      <c r="K217" s="476">
        <f t="shared" si="62"/>
        <v>0.22510860645688371</v>
      </c>
      <c r="L217" s="397"/>
      <c r="M217" s="543">
        <f t="shared" si="63"/>
        <v>5.0106594256615509</v>
      </c>
      <c r="N217" s="397"/>
      <c r="O217" s="397"/>
      <c r="P217" s="397"/>
      <c r="Q217" s="518">
        <f t="shared" si="64"/>
        <v>134</v>
      </c>
      <c r="R217" s="476">
        <f t="shared" si="65"/>
        <v>0.25611584601382287</v>
      </c>
      <c r="S217" s="397"/>
      <c r="T217" s="543">
        <f t="shared" si="66"/>
        <v>4.9487855622363712</v>
      </c>
      <c r="U217" s="397"/>
      <c r="V217" s="397"/>
      <c r="W217" s="397"/>
      <c r="X217" s="518">
        <f t="shared" si="67"/>
        <v>134</v>
      </c>
      <c r="Y217" s="476">
        <f t="shared" si="68"/>
        <v>0.25611584601382287</v>
      </c>
      <c r="Z217" s="397"/>
      <c r="AA217" s="543">
        <f t="shared" si="69"/>
        <v>4.8828293447745423</v>
      </c>
      <c r="AB217" s="397"/>
      <c r="AC217" s="397"/>
      <c r="AD217" s="397"/>
      <c r="AE217" s="518">
        <f t="shared" si="70"/>
        <v>134</v>
      </c>
      <c r="AF217" s="476">
        <f t="shared" si="71"/>
        <v>0.25611584601382287</v>
      </c>
      <c r="AG217" s="397"/>
      <c r="AH217" s="543">
        <f t="shared" si="72"/>
        <v>4.8122137840326387</v>
      </c>
      <c r="AI217" s="397"/>
      <c r="AJ217" s="397"/>
      <c r="AK217" s="397"/>
      <c r="AL217" s="518">
        <f t="shared" si="73"/>
        <v>134</v>
      </c>
      <c r="AM217" s="476">
        <f t="shared" si="74"/>
        <v>0.25611584601382287</v>
      </c>
      <c r="AN217" s="397"/>
      <c r="AO217" s="543">
        <f t="shared" si="75"/>
        <v>4.7362302003331127</v>
      </c>
      <c r="AP217" s="397"/>
      <c r="AQ217" s="397"/>
      <c r="AR217" s="397"/>
      <c r="AS217" s="518">
        <f t="shared" si="76"/>
        <v>133</v>
      </c>
      <c r="AT217" s="476">
        <f t="shared" si="77"/>
        <v>0.28912308557076205</v>
      </c>
      <c r="AU217" s="397"/>
      <c r="AV217" s="543">
        <f t="shared" si="78"/>
        <v>4.653994823643969</v>
      </c>
      <c r="AW217" s="397"/>
      <c r="AX217" s="397"/>
      <c r="AY217" s="397"/>
      <c r="AZ217" s="518">
        <f t="shared" si="79"/>
        <v>133</v>
      </c>
      <c r="BA217" s="476">
        <f t="shared" si="80"/>
        <v>0.28912308557076205</v>
      </c>
      <c r="BB217" s="397"/>
      <c r="BC217" s="543">
        <f t="shared" si="81"/>
        <v>4.5643858967827065</v>
      </c>
      <c r="BD217" s="397"/>
      <c r="BE217" s="397"/>
      <c r="BF217" s="397"/>
      <c r="BG217" s="518">
        <f t="shared" si="82"/>
        <v>133</v>
      </c>
      <c r="BH217" s="476">
        <f t="shared" si="83"/>
        <v>0.28912308557076205</v>
      </c>
      <c r="BI217" s="397"/>
      <c r="BJ217" s="543">
        <f t="shared" si="84"/>
        <v>4.4659497244381265</v>
      </c>
      <c r="BK217" s="397"/>
      <c r="BL217" s="397"/>
      <c r="BM217" s="397"/>
      <c r="BN217" s="518">
        <f t="shared" si="85"/>
        <v>135</v>
      </c>
      <c r="BO217" s="476">
        <f t="shared" si="86"/>
        <v>0.22510860645688371</v>
      </c>
      <c r="BP217" s="397"/>
      <c r="BQ217" s="543">
        <f t="shared" si="87"/>
        <v>5.0106594256615509</v>
      </c>
    </row>
    <row r="218" spans="1:69">
      <c r="A218" s="549">
        <f t="shared" si="56"/>
        <v>2011</v>
      </c>
      <c r="B218" s="474">
        <f t="shared" si="57"/>
        <v>113.28018595529082</v>
      </c>
      <c r="C218" s="550">
        <f t="shared" si="58"/>
        <v>3.917611082110013</v>
      </c>
      <c r="D218" s="474">
        <f t="shared" si="88"/>
        <v>16</v>
      </c>
      <c r="E218" s="542">
        <f t="shared" si="59"/>
        <v>2.7725887222397811</v>
      </c>
      <c r="F218" s="475"/>
      <c r="G218" s="475"/>
      <c r="H218" s="475"/>
      <c r="I218" s="476">
        <f t="shared" si="60"/>
        <v>139</v>
      </c>
      <c r="J218" s="477">
        <f t="shared" si="61"/>
        <v>22.704600833600523</v>
      </c>
      <c r="K218" s="476">
        <f t="shared" si="62"/>
        <v>0.66150883449441966</v>
      </c>
      <c r="L218" s="397"/>
      <c r="M218" s="543">
        <f t="shared" si="63"/>
        <v>4.7298642714985366</v>
      </c>
      <c r="N218" s="397"/>
      <c r="O218" s="397"/>
      <c r="P218" s="397"/>
      <c r="Q218" s="518">
        <f t="shared" si="64"/>
        <v>136</v>
      </c>
      <c r="R218" s="476">
        <f t="shared" si="65"/>
        <v>0.51618995022616454</v>
      </c>
      <c r="S218" s="397"/>
      <c r="T218" s="543">
        <f t="shared" si="66"/>
        <v>4.6470813722943483</v>
      </c>
      <c r="U218" s="397"/>
      <c r="V218" s="397"/>
      <c r="W218" s="397"/>
      <c r="X218" s="518">
        <f t="shared" si="67"/>
        <v>136</v>
      </c>
      <c r="Y218" s="476">
        <f t="shared" si="68"/>
        <v>0.51618995022616454</v>
      </c>
      <c r="Z218" s="397"/>
      <c r="AA218" s="543">
        <f t="shared" si="69"/>
        <v>4.5568218767169579</v>
      </c>
      <c r="AB218" s="397"/>
      <c r="AC218" s="397"/>
      <c r="AD218" s="397"/>
      <c r="AE218" s="518">
        <f t="shared" si="70"/>
        <v>136</v>
      </c>
      <c r="AF218" s="476">
        <f t="shared" si="71"/>
        <v>0.51618995022616454</v>
      </c>
      <c r="AG218" s="397"/>
      <c r="AH218" s="543">
        <f t="shared" si="72"/>
        <v>4.4575999767723511</v>
      </c>
      <c r="AI218" s="397"/>
      <c r="AJ218" s="397"/>
      <c r="AK218" s="397"/>
      <c r="AL218" s="518">
        <f t="shared" si="73"/>
        <v>136</v>
      </c>
      <c r="AM218" s="476">
        <f t="shared" si="74"/>
        <v>0.51618995022616454</v>
      </c>
      <c r="AN218" s="397"/>
      <c r="AO218" s="543">
        <f t="shared" si="75"/>
        <v>4.3474375961551308</v>
      </c>
      <c r="AP218" s="397"/>
      <c r="AQ218" s="397"/>
      <c r="AR218" s="397"/>
      <c r="AS218" s="518">
        <f t="shared" si="76"/>
        <v>136</v>
      </c>
      <c r="AT218" s="476">
        <f t="shared" si="77"/>
        <v>0.51618995022616454</v>
      </c>
      <c r="AU218" s="397"/>
      <c r="AV218" s="543">
        <f t="shared" si="78"/>
        <v>4.2236196213450681</v>
      </c>
      <c r="AW218" s="397"/>
      <c r="AX218" s="397"/>
      <c r="AY218" s="397"/>
      <c r="AZ218" s="518">
        <f t="shared" si="79"/>
        <v>136</v>
      </c>
      <c r="BA218" s="476">
        <f t="shared" si="80"/>
        <v>0.51618995022616454</v>
      </c>
      <c r="BB218" s="397"/>
      <c r="BC218" s="543">
        <f t="shared" si="81"/>
        <v>4.0822751178805294</v>
      </c>
      <c r="BD218" s="397"/>
      <c r="BE218" s="397"/>
      <c r="BF218" s="397"/>
      <c r="BG218" s="518">
        <f t="shared" si="82"/>
        <v>136</v>
      </c>
      <c r="BH218" s="476">
        <f t="shared" si="83"/>
        <v>0.51618995022616454</v>
      </c>
      <c r="BI218" s="397"/>
      <c r="BJ218" s="543">
        <f t="shared" si="84"/>
        <v>3.917611082110013</v>
      </c>
      <c r="BK218" s="397"/>
      <c r="BL218" s="397"/>
      <c r="BM218" s="397"/>
      <c r="BN218" s="518">
        <f t="shared" si="85"/>
        <v>139</v>
      </c>
      <c r="BO218" s="476">
        <f t="shared" si="86"/>
        <v>0.66150883449441966</v>
      </c>
      <c r="BP218" s="397"/>
      <c r="BQ218" s="543">
        <f t="shared" si="87"/>
        <v>4.7298642714985366</v>
      </c>
    </row>
    <row r="219" spans="1:69">
      <c r="A219" s="549">
        <f t="shared" si="56"/>
        <v>2012</v>
      </c>
      <c r="B219" s="474">
        <f t="shared" si="57"/>
        <v>161.97026187965122</v>
      </c>
      <c r="C219" s="550">
        <f t="shared" si="58"/>
        <v>4.5948194199559351</v>
      </c>
      <c r="D219" s="474">
        <f t="shared" si="88"/>
        <v>17</v>
      </c>
      <c r="E219" s="542">
        <f t="shared" si="59"/>
        <v>2.8332133440562162</v>
      </c>
      <c r="F219" s="475"/>
      <c r="G219" s="475"/>
      <c r="H219" s="475"/>
      <c r="I219" s="476">
        <f t="shared" si="60"/>
        <v>143</v>
      </c>
      <c r="J219" s="477">
        <f t="shared" si="61"/>
        <v>11.712188187820981</v>
      </c>
      <c r="K219" s="476">
        <f t="shared" si="62"/>
        <v>0.35987083578254819</v>
      </c>
      <c r="L219" s="397"/>
      <c r="M219" s="543">
        <f t="shared" si="63"/>
        <v>5.0874127497374699</v>
      </c>
      <c r="N219" s="397"/>
      <c r="O219" s="397"/>
      <c r="P219" s="397"/>
      <c r="Q219" s="518">
        <f t="shared" si="64"/>
        <v>138</v>
      </c>
      <c r="R219" s="476">
        <f t="shared" si="65"/>
        <v>0.57457345457906039</v>
      </c>
      <c r="S219" s="397"/>
      <c r="T219" s="543">
        <f t="shared" si="66"/>
        <v>5.0302435357010955</v>
      </c>
      <c r="U219" s="397"/>
      <c r="V219" s="397"/>
      <c r="W219" s="397"/>
      <c r="X219" s="518">
        <f t="shared" si="67"/>
        <v>138</v>
      </c>
      <c r="Y219" s="476">
        <f t="shared" si="68"/>
        <v>0.57457345457906039</v>
      </c>
      <c r="Z219" s="397"/>
      <c r="AA219" s="543">
        <f t="shared" si="69"/>
        <v>4.9696067635242542</v>
      </c>
      <c r="AB219" s="397"/>
      <c r="AC219" s="397"/>
      <c r="AD219" s="397"/>
      <c r="AE219" s="518">
        <f t="shared" si="70"/>
        <v>138</v>
      </c>
      <c r="AF219" s="476">
        <f t="shared" si="71"/>
        <v>0.57457345457906039</v>
      </c>
      <c r="AG219" s="397"/>
      <c r="AH219" s="543">
        <f t="shared" si="72"/>
        <v>4.9050544717997502</v>
      </c>
      <c r="AI219" s="397"/>
      <c r="AJ219" s="397"/>
      <c r="AK219" s="397"/>
      <c r="AL219" s="518">
        <f t="shared" si="73"/>
        <v>138</v>
      </c>
      <c r="AM219" s="476">
        <f t="shared" si="74"/>
        <v>0.57457345457906039</v>
      </c>
      <c r="AN219" s="397"/>
      <c r="AO219" s="543">
        <f t="shared" si="75"/>
        <v>4.8360458622669587</v>
      </c>
      <c r="AP219" s="397"/>
      <c r="AQ219" s="397"/>
      <c r="AR219" s="397"/>
      <c r="AS219" s="518">
        <f t="shared" si="76"/>
        <v>138</v>
      </c>
      <c r="AT219" s="476">
        <f t="shared" si="77"/>
        <v>0.57457345457906039</v>
      </c>
      <c r="AU219" s="397"/>
      <c r="AV219" s="543">
        <f t="shared" si="78"/>
        <v>4.761919730521794</v>
      </c>
      <c r="AW219" s="397"/>
      <c r="AX219" s="397"/>
      <c r="AY219" s="397"/>
      <c r="AZ219" s="518">
        <f t="shared" si="79"/>
        <v>138</v>
      </c>
      <c r="BA219" s="476">
        <f t="shared" si="80"/>
        <v>0.57457345457906039</v>
      </c>
      <c r="BB219" s="397"/>
      <c r="BC219" s="543">
        <f t="shared" si="81"/>
        <v>4.6818558362414384</v>
      </c>
      <c r="BD219" s="397"/>
      <c r="BE219" s="397"/>
      <c r="BF219" s="397"/>
      <c r="BG219" s="518">
        <f t="shared" si="82"/>
        <v>139</v>
      </c>
      <c r="BH219" s="476">
        <f t="shared" si="83"/>
        <v>0.52763293081975793</v>
      </c>
      <c r="BI219" s="397"/>
      <c r="BJ219" s="543">
        <f t="shared" si="84"/>
        <v>4.5948194199559351</v>
      </c>
      <c r="BK219" s="397"/>
      <c r="BL219" s="397"/>
      <c r="BM219" s="397"/>
      <c r="BN219" s="518">
        <f t="shared" si="85"/>
        <v>143</v>
      </c>
      <c r="BO219" s="476">
        <f t="shared" si="86"/>
        <v>0.35987083578254819</v>
      </c>
      <c r="BP219" s="397"/>
      <c r="BQ219" s="543">
        <f t="shared" si="87"/>
        <v>5.0874127497374699</v>
      </c>
    </row>
    <row r="220" spans="1:69">
      <c r="A220" s="507">
        <f t="shared" si="56"/>
        <v>2013</v>
      </c>
      <c r="B220" s="474">
        <f t="shared" si="57"/>
        <v>171.30097741826762</v>
      </c>
      <c r="C220" s="550">
        <f t="shared" si="58"/>
        <v>4.6849141790656432</v>
      </c>
      <c r="D220" s="474">
        <f t="shared" si="88"/>
        <v>18</v>
      </c>
      <c r="E220" s="542">
        <f t="shared" si="59"/>
        <v>2.8903717578961645</v>
      </c>
      <c r="F220" s="475"/>
      <c r="G220" s="475"/>
      <c r="H220" s="467"/>
      <c r="I220" s="476">
        <f t="shared" si="60"/>
        <v>147</v>
      </c>
      <c r="J220" s="477">
        <f t="shared" si="61"/>
        <v>14.18612887358584</v>
      </c>
      <c r="K220" s="476">
        <f t="shared" si="62"/>
        <v>0.59053750348315281</v>
      </c>
      <c r="L220" s="475"/>
      <c r="M220" s="543">
        <f t="shared" si="63"/>
        <v>5.1434221111997713</v>
      </c>
      <c r="N220" s="475"/>
      <c r="O220" s="475"/>
      <c r="P220" s="551"/>
      <c r="Q220" s="518">
        <f t="shared" si="64"/>
        <v>140</v>
      </c>
      <c r="R220" s="476">
        <f t="shared" si="65"/>
        <v>0.97975118733889954</v>
      </c>
      <c r="S220" s="475"/>
      <c r="T220" s="543">
        <f t="shared" si="66"/>
        <v>5.0894524967961123</v>
      </c>
      <c r="U220" s="475"/>
      <c r="V220" s="475"/>
      <c r="W220" s="551"/>
      <c r="X220" s="518">
        <f t="shared" si="67"/>
        <v>140</v>
      </c>
      <c r="Y220" s="476">
        <f t="shared" si="68"/>
        <v>0.97975118733889954</v>
      </c>
      <c r="Z220" s="475"/>
      <c r="AA220" s="543">
        <f t="shared" si="69"/>
        <v>5.0324031617104605</v>
      </c>
      <c r="AB220" s="475"/>
      <c r="AC220" s="475"/>
      <c r="AD220" s="551"/>
      <c r="AE220" s="518">
        <f t="shared" si="70"/>
        <v>140</v>
      </c>
      <c r="AF220" s="476">
        <f t="shared" si="71"/>
        <v>0.97975118733889954</v>
      </c>
      <c r="AG220" s="475"/>
      <c r="AH220" s="543">
        <f t="shared" si="72"/>
        <v>4.9719012392722535</v>
      </c>
      <c r="AI220" s="475"/>
      <c r="AJ220" s="475"/>
      <c r="AK220" s="551"/>
      <c r="AL220" s="518">
        <f t="shared" si="73"/>
        <v>140</v>
      </c>
      <c r="AM220" s="476">
        <f t="shared" si="74"/>
        <v>0.97975118733889954</v>
      </c>
      <c r="AN220" s="475"/>
      <c r="AO220" s="543">
        <f t="shared" si="75"/>
        <v>4.9075017592324492</v>
      </c>
      <c r="AP220" s="475"/>
      <c r="AQ220" s="475"/>
      <c r="AR220" s="551"/>
      <c r="AS220" s="518">
        <f t="shared" si="76"/>
        <v>140</v>
      </c>
      <c r="AT220" s="476">
        <f t="shared" si="77"/>
        <v>0.97975118733889954</v>
      </c>
      <c r="AU220" s="475"/>
      <c r="AV220" s="543">
        <f t="shared" si="78"/>
        <v>4.8386677681884773</v>
      </c>
      <c r="AW220" s="475"/>
      <c r="AX220" s="475"/>
      <c r="AY220" s="551"/>
      <c r="AZ220" s="518">
        <f t="shared" si="79"/>
        <v>141</v>
      </c>
      <c r="BA220" s="476">
        <f t="shared" si="80"/>
        <v>0.91814923250236424</v>
      </c>
      <c r="BB220" s="475"/>
      <c r="BC220" s="543">
        <f t="shared" si="81"/>
        <v>4.764743088261266</v>
      </c>
      <c r="BD220" s="475"/>
      <c r="BE220" s="475"/>
      <c r="BF220" s="551"/>
      <c r="BG220" s="518">
        <f t="shared" si="82"/>
        <v>141</v>
      </c>
      <c r="BH220" s="476">
        <f t="shared" si="83"/>
        <v>0.91814923250236424</v>
      </c>
      <c r="BI220" s="475"/>
      <c r="BJ220" s="543">
        <f t="shared" si="84"/>
        <v>4.6849141790656432</v>
      </c>
      <c r="BK220" s="475"/>
      <c r="BL220" s="475"/>
      <c r="BM220" s="551"/>
      <c r="BN220" s="518">
        <f t="shared" si="85"/>
        <v>147</v>
      </c>
      <c r="BO220" s="476">
        <f t="shared" si="86"/>
        <v>0.59053750348315281</v>
      </c>
      <c r="BP220" s="475"/>
      <c r="BQ220" s="543">
        <f t="shared" si="87"/>
        <v>5.1434221111997713</v>
      </c>
    </row>
    <row r="221" spans="1:69">
      <c r="A221" s="507">
        <f t="shared" si="56"/>
        <v>2014</v>
      </c>
      <c r="B221" s="474">
        <f t="shared" si="57"/>
        <v>161.94015255231761</v>
      </c>
      <c r="C221" s="550">
        <f t="shared" si="58"/>
        <v>4.5945151476653399</v>
      </c>
      <c r="D221" s="474">
        <f t="shared" si="88"/>
        <v>19</v>
      </c>
      <c r="E221" s="542">
        <f t="shared" si="59"/>
        <v>2.9444389791664403</v>
      </c>
      <c r="F221" s="475"/>
      <c r="G221" s="475"/>
      <c r="H221" s="467"/>
      <c r="I221" s="476">
        <f t="shared" si="60"/>
        <v>151</v>
      </c>
      <c r="J221" s="477">
        <f t="shared" si="61"/>
        <v>6.7556763285024104</v>
      </c>
      <c r="K221" s="476">
        <f t="shared" si="62"/>
        <v>0.11968693786798158</v>
      </c>
      <c r="L221" s="397"/>
      <c r="M221" s="543">
        <f t="shared" si="63"/>
        <v>5.0872268382873971</v>
      </c>
      <c r="N221" s="475"/>
      <c r="O221" s="475"/>
      <c r="P221" s="551"/>
      <c r="Q221" s="518">
        <f t="shared" si="64"/>
        <v>142</v>
      </c>
      <c r="R221" s="476">
        <f t="shared" si="65"/>
        <v>0.39760968380969863</v>
      </c>
      <c r="S221" s="397"/>
      <c r="T221" s="543">
        <f t="shared" si="66"/>
        <v>5.0300466850807162</v>
      </c>
      <c r="U221" s="475"/>
      <c r="V221" s="475"/>
      <c r="W221" s="551"/>
      <c r="X221" s="518">
        <f t="shared" si="67"/>
        <v>142</v>
      </c>
      <c r="Y221" s="476">
        <f t="shared" si="68"/>
        <v>0.39760968380969863</v>
      </c>
      <c r="Z221" s="397"/>
      <c r="AA221" s="543">
        <f t="shared" si="69"/>
        <v>4.9693976059117881</v>
      </c>
      <c r="AB221" s="475"/>
      <c r="AC221" s="475"/>
      <c r="AD221" s="551"/>
      <c r="AE221" s="518">
        <f t="shared" si="70"/>
        <v>142</v>
      </c>
      <c r="AF221" s="476">
        <f t="shared" si="71"/>
        <v>0.39760968380969863</v>
      </c>
      <c r="AG221" s="397"/>
      <c r="AH221" s="543">
        <f t="shared" si="72"/>
        <v>4.9048313657182607</v>
      </c>
      <c r="AI221" s="475"/>
      <c r="AJ221" s="475"/>
      <c r="AK221" s="551"/>
      <c r="AL221" s="518">
        <f t="shared" si="73"/>
        <v>142</v>
      </c>
      <c r="AM221" s="476">
        <f t="shared" si="74"/>
        <v>0.39760968380969863</v>
      </c>
      <c r="AN221" s="397"/>
      <c r="AO221" s="543">
        <f t="shared" si="75"/>
        <v>4.8358068143693567</v>
      </c>
      <c r="AP221" s="475"/>
      <c r="AQ221" s="475"/>
      <c r="AR221" s="551"/>
      <c r="AS221" s="518">
        <f t="shared" si="76"/>
        <v>143</v>
      </c>
      <c r="AT221" s="476">
        <f t="shared" si="77"/>
        <v>0.35872937870506344</v>
      </c>
      <c r="AU221" s="397"/>
      <c r="AV221" s="543">
        <f t="shared" si="78"/>
        <v>4.7616622872816281</v>
      </c>
      <c r="AW221" s="475"/>
      <c r="AX221" s="475"/>
      <c r="AY221" s="551"/>
      <c r="AZ221" s="518">
        <f t="shared" si="79"/>
        <v>143</v>
      </c>
      <c r="BA221" s="476">
        <f t="shared" si="80"/>
        <v>0.35872937870506344</v>
      </c>
      <c r="BB221" s="397"/>
      <c r="BC221" s="543">
        <f t="shared" si="81"/>
        <v>4.6815769304961279</v>
      </c>
      <c r="BD221" s="475"/>
      <c r="BE221" s="475"/>
      <c r="BF221" s="551"/>
      <c r="BG221" s="518">
        <f t="shared" si="82"/>
        <v>144</v>
      </c>
      <c r="BH221" s="476">
        <f t="shared" si="83"/>
        <v>0.32184907360042819</v>
      </c>
      <c r="BI221" s="397"/>
      <c r="BJ221" s="543">
        <f t="shared" si="84"/>
        <v>4.5945151476653399</v>
      </c>
      <c r="BK221" s="475"/>
      <c r="BL221" s="475"/>
      <c r="BM221" s="551"/>
      <c r="BN221" s="518">
        <f t="shared" si="85"/>
        <v>151</v>
      </c>
      <c r="BO221" s="476">
        <f t="shared" si="86"/>
        <v>0.11968693786798158</v>
      </c>
      <c r="BP221" s="397"/>
      <c r="BQ221" s="543">
        <f t="shared" si="87"/>
        <v>5.0872268382873971</v>
      </c>
    </row>
    <row r="222" spans="1:69" ht="14.25" thickBot="1">
      <c r="A222" s="515">
        <f t="shared" si="56"/>
        <v>2015</v>
      </c>
      <c r="B222" s="483">
        <f t="shared" si="57"/>
        <v>166.97146363915311</v>
      </c>
      <c r="C222" s="552">
        <f t="shared" si="58"/>
        <v>4.644116473405008</v>
      </c>
      <c r="D222" s="483">
        <f t="shared" si="88"/>
        <v>20</v>
      </c>
      <c r="E222" s="553">
        <f t="shared" si="59"/>
        <v>2.9957322735539909</v>
      </c>
      <c r="F222" s="484"/>
      <c r="G222" s="484"/>
      <c r="H222" s="484"/>
      <c r="I222" s="486">
        <f t="shared" si="60"/>
        <v>155</v>
      </c>
      <c r="J222" s="487">
        <f t="shared" si="61"/>
        <v>7.1697662452219939</v>
      </c>
      <c r="K222" s="486">
        <f t="shared" si="62"/>
        <v>0.14331594166356512</v>
      </c>
      <c r="L222" s="475"/>
      <c r="M222" s="543">
        <f t="shared" si="63"/>
        <v>5.1178229214034605</v>
      </c>
      <c r="N222" s="475"/>
      <c r="O222" s="475"/>
      <c r="P222" s="554"/>
      <c r="Q222" s="518">
        <f t="shared" si="64"/>
        <v>144</v>
      </c>
      <c r="R222" s="476">
        <f t="shared" si="65"/>
        <v>0.52768814172493361</v>
      </c>
      <c r="S222" s="475"/>
      <c r="T222" s="543">
        <f t="shared" si="66"/>
        <v>5.0624144068362611</v>
      </c>
      <c r="U222" s="475"/>
      <c r="V222" s="475"/>
      <c r="W222" s="554"/>
      <c r="X222" s="518">
        <f t="shared" si="67"/>
        <v>144</v>
      </c>
      <c r="Y222" s="476">
        <f t="shared" si="68"/>
        <v>0.52768814172493361</v>
      </c>
      <c r="Z222" s="475"/>
      <c r="AA222" s="543">
        <f t="shared" si="69"/>
        <v>5.0037547684030006</v>
      </c>
      <c r="AB222" s="475"/>
      <c r="AC222" s="475"/>
      <c r="AD222" s="554"/>
      <c r="AE222" s="518">
        <f t="shared" si="70"/>
        <v>144</v>
      </c>
      <c r="AF222" s="476">
        <f>($B222-AE222)^2/1000</f>
        <v>0.52768814172493361</v>
      </c>
      <c r="AG222" s="475"/>
      <c r="AH222" s="543">
        <f t="shared" si="72"/>
        <v>4.9414385706840056</v>
      </c>
      <c r="AI222" s="475"/>
      <c r="AJ222" s="475"/>
      <c r="AK222" s="554"/>
      <c r="AL222" s="518">
        <f t="shared" si="73"/>
        <v>144</v>
      </c>
      <c r="AM222" s="476">
        <f>($B222-AL222)^2/1000</f>
        <v>0.52768814172493361</v>
      </c>
      <c r="AN222" s="475"/>
      <c r="AO222" s="543">
        <f t="shared" si="75"/>
        <v>4.8749794646560769</v>
      </c>
      <c r="AP222" s="475"/>
      <c r="AQ222" s="475"/>
      <c r="AR222" s="554"/>
      <c r="AS222" s="518">
        <f t="shared" si="76"/>
        <v>145</v>
      </c>
      <c r="AT222" s="476">
        <f>($B222-AS222)^2/1000</f>
        <v>0.48274521444662744</v>
      </c>
      <c r="AU222" s="475"/>
      <c r="AV222" s="543">
        <f t="shared" si="78"/>
        <v>4.8037871127762042</v>
      </c>
      <c r="AW222" s="475"/>
      <c r="AX222" s="475"/>
      <c r="AY222" s="554"/>
      <c r="AZ222" s="518">
        <f t="shared" si="79"/>
        <v>145</v>
      </c>
      <c r="BA222" s="476">
        <f>($B222-AZ222)^2/1000</f>
        <v>0.48274521444662744</v>
      </c>
      <c r="BB222" s="475"/>
      <c r="BC222" s="543">
        <f t="shared" si="81"/>
        <v>4.727135252653432</v>
      </c>
      <c r="BD222" s="475"/>
      <c r="BE222" s="475"/>
      <c r="BF222" s="554"/>
      <c r="BG222" s="518">
        <f t="shared" si="82"/>
        <v>147</v>
      </c>
      <c r="BH222" s="476">
        <f>($B222-BG222)^2/1000</f>
        <v>0.39885935989001498</v>
      </c>
      <c r="BI222" s="475"/>
      <c r="BJ222" s="543">
        <f t="shared" si="84"/>
        <v>4.644116473405008</v>
      </c>
      <c r="BK222" s="475"/>
      <c r="BL222" s="475"/>
      <c r="BM222" s="554"/>
      <c r="BN222" s="518">
        <f t="shared" si="85"/>
        <v>155</v>
      </c>
      <c r="BO222" s="476">
        <f>($B222-BN222)^2/1000</f>
        <v>0.14331594166356512</v>
      </c>
      <c r="BP222" s="475"/>
      <c r="BQ222" s="543">
        <f t="shared" si="87"/>
        <v>5.1178229214034605</v>
      </c>
    </row>
    <row r="223" spans="1:69" ht="15" thickTop="1" thickBot="1">
      <c r="A223" s="507">
        <f t="shared" si="56"/>
        <v>2016</v>
      </c>
      <c r="B223" s="474">
        <f t="shared" ref="B223:B243" si="89">ROUND($G$207+$G$210*D223^$G$208,$G$1)</f>
        <v>159</v>
      </c>
      <c r="C223" s="541"/>
      <c r="D223" s="474">
        <f t="shared" si="88"/>
        <v>21</v>
      </c>
      <c r="E223" s="542"/>
      <c r="F223" s="475"/>
      <c r="G223" s="475"/>
      <c r="H223" s="475"/>
      <c r="I223" s="476">
        <f t="shared" si="60"/>
        <v>159</v>
      </c>
      <c r="J223" s="477"/>
      <c r="K223" s="476"/>
      <c r="L223" s="475"/>
      <c r="M223" s="555"/>
      <c r="N223" s="484"/>
      <c r="O223" s="484"/>
      <c r="P223" s="556"/>
      <c r="Q223" s="557"/>
      <c r="R223" s="486"/>
      <c r="S223" s="475"/>
      <c r="T223" s="555"/>
      <c r="U223" s="484"/>
      <c r="V223" s="484"/>
      <c r="W223" s="556"/>
      <c r="X223" s="557"/>
      <c r="Y223" s="486"/>
      <c r="Z223" s="475"/>
      <c r="AA223" s="555"/>
      <c r="AB223" s="484"/>
      <c r="AC223" s="484"/>
      <c r="AD223" s="556"/>
      <c r="AE223" s="557"/>
      <c r="AF223" s="486"/>
      <c r="AG223" s="475"/>
      <c r="AH223" s="555"/>
      <c r="AI223" s="484"/>
      <c r="AJ223" s="484"/>
      <c r="AK223" s="556"/>
      <c r="AL223" s="557"/>
      <c r="AM223" s="486"/>
      <c r="AN223" s="475"/>
      <c r="AO223" s="555"/>
      <c r="AP223" s="484"/>
      <c r="AQ223" s="484"/>
      <c r="AR223" s="556"/>
      <c r="AS223" s="557"/>
      <c r="AT223" s="486"/>
      <c r="AU223" s="475"/>
      <c r="AV223" s="555"/>
      <c r="AW223" s="484"/>
      <c r="AX223" s="484"/>
      <c r="AY223" s="556"/>
      <c r="AZ223" s="557"/>
      <c r="BA223" s="486"/>
      <c r="BB223" s="475"/>
      <c r="BC223" s="555"/>
      <c r="BD223" s="484"/>
      <c r="BE223" s="484"/>
      <c r="BF223" s="556"/>
      <c r="BG223" s="557"/>
      <c r="BH223" s="486"/>
      <c r="BI223" s="475"/>
      <c r="BJ223" s="555"/>
      <c r="BK223" s="484"/>
      <c r="BL223" s="484"/>
      <c r="BM223" s="556"/>
      <c r="BN223" s="557"/>
      <c r="BO223" s="486"/>
      <c r="BP223" s="475"/>
      <c r="BQ223" s="555"/>
    </row>
    <row r="224" spans="1:69" ht="14.25" thickTop="1">
      <c r="A224" s="507">
        <f t="shared" si="56"/>
        <v>2017</v>
      </c>
      <c r="B224" s="474">
        <f t="shared" si="89"/>
        <v>163</v>
      </c>
      <c r="C224" s="558"/>
      <c r="D224" s="474">
        <f t="shared" si="88"/>
        <v>22</v>
      </c>
      <c r="E224" s="559"/>
      <c r="F224" s="517"/>
      <c r="G224" s="560"/>
      <c r="H224" s="475"/>
      <c r="I224" s="476">
        <f t="shared" si="60"/>
        <v>163</v>
      </c>
      <c r="J224" s="518"/>
      <c r="K224" s="518"/>
      <c r="L224" s="397"/>
      <c r="M224" s="397"/>
      <c r="N224" s="397"/>
      <c r="O224" s="397"/>
      <c r="P224" s="397"/>
      <c r="Q224" s="397"/>
      <c r="R224" s="397"/>
      <c r="S224" s="397"/>
      <c r="T224" s="397"/>
      <c r="U224" s="397"/>
      <c r="V224" s="397"/>
      <c r="W224" s="397"/>
      <c r="X224" s="397"/>
      <c r="Y224" s="397"/>
      <c r="Z224" s="397"/>
      <c r="AA224" s="397"/>
      <c r="AB224" s="397"/>
      <c r="AC224" s="397"/>
      <c r="AD224" s="397"/>
      <c r="AE224" s="397"/>
      <c r="AF224" s="397"/>
      <c r="AG224" s="397"/>
      <c r="AH224" s="397"/>
      <c r="AI224" s="397"/>
      <c r="AJ224" s="397"/>
      <c r="AK224" s="397"/>
      <c r="AL224" s="397"/>
      <c r="AM224" s="397"/>
      <c r="AN224" s="397"/>
      <c r="AO224" s="397"/>
      <c r="AP224" s="397"/>
      <c r="AQ224" s="397"/>
      <c r="AR224" s="397"/>
      <c r="AS224" s="397"/>
      <c r="AT224" s="397"/>
      <c r="AU224" s="397"/>
      <c r="AV224" s="397"/>
      <c r="AW224" s="397"/>
      <c r="AX224" s="397"/>
      <c r="AY224" s="397"/>
      <c r="AZ224" s="397"/>
      <c r="BA224" s="397"/>
      <c r="BB224" s="397"/>
      <c r="BC224" s="397"/>
      <c r="BD224" s="397"/>
      <c r="BE224" s="397"/>
      <c r="BF224" s="397"/>
      <c r="BG224" s="397"/>
      <c r="BH224" s="397"/>
      <c r="BI224" s="397"/>
      <c r="BJ224" s="397"/>
      <c r="BK224" s="397"/>
      <c r="BL224" s="397"/>
      <c r="BM224" s="397"/>
      <c r="BN224" s="397"/>
      <c r="BO224" s="397"/>
      <c r="BP224" s="397"/>
      <c r="BQ224" s="397"/>
    </row>
    <row r="225" spans="1:69" ht="14.25" thickBot="1">
      <c r="A225" s="507">
        <f t="shared" si="56"/>
        <v>2018</v>
      </c>
      <c r="B225" s="474">
        <f t="shared" si="89"/>
        <v>167</v>
      </c>
      <c r="C225" s="558"/>
      <c r="D225" s="474">
        <f t="shared" si="88"/>
        <v>23</v>
      </c>
      <c r="E225" s="559"/>
      <c r="F225" s="537" t="s">
        <v>340</v>
      </c>
      <c r="G225" s="537" t="s">
        <v>377</v>
      </c>
      <c r="H225" s="537" t="s">
        <v>378</v>
      </c>
      <c r="I225" s="476">
        <f t="shared" si="60"/>
        <v>167</v>
      </c>
      <c r="J225" s="518"/>
      <c r="K225" s="518"/>
      <c r="L225" s="397"/>
      <c r="M225" s="397"/>
      <c r="N225" s="397"/>
      <c r="O225" s="397"/>
      <c r="P225" s="397"/>
      <c r="Q225" s="397"/>
      <c r="R225" s="397"/>
      <c r="S225" s="397"/>
      <c r="T225" s="397"/>
      <c r="U225" s="397"/>
      <c r="V225" s="397"/>
      <c r="W225" s="397"/>
      <c r="X225" s="397"/>
      <c r="Y225" s="397"/>
      <c r="Z225" s="397"/>
      <c r="AA225" s="397"/>
      <c r="AB225" s="397"/>
      <c r="AC225" s="397"/>
      <c r="AD225" s="397"/>
      <c r="AE225" s="397"/>
      <c r="AF225" s="397"/>
      <c r="AG225" s="397"/>
      <c r="AH225" s="397"/>
      <c r="AI225" s="397"/>
      <c r="AJ225" s="397"/>
      <c r="AK225" s="397"/>
      <c r="AL225" s="397"/>
      <c r="AM225" s="397"/>
      <c r="AN225" s="397"/>
      <c r="AO225" s="397"/>
      <c r="AP225" s="397"/>
      <c r="AQ225" s="397"/>
      <c r="AR225" s="397"/>
      <c r="AS225" s="397"/>
      <c r="AT225" s="397"/>
      <c r="AU225" s="397"/>
      <c r="AV225" s="397"/>
      <c r="AW225" s="397"/>
      <c r="AX225" s="397"/>
      <c r="AY225" s="397"/>
      <c r="AZ225" s="397"/>
      <c r="BA225" s="397"/>
      <c r="BB225" s="397"/>
      <c r="BC225" s="397"/>
      <c r="BD225" s="397"/>
      <c r="BE225" s="397"/>
      <c r="BF225" s="397"/>
      <c r="BG225" s="397"/>
      <c r="BH225" s="397"/>
      <c r="BI225" s="397"/>
      <c r="BJ225" s="397"/>
      <c r="BK225" s="397"/>
      <c r="BL225" s="397"/>
      <c r="BM225" s="397"/>
      <c r="BN225" s="397"/>
      <c r="BO225" s="397"/>
      <c r="BP225" s="397"/>
      <c r="BQ225" s="397"/>
    </row>
    <row r="226" spans="1:69" ht="14.25" thickTop="1">
      <c r="A226" s="507">
        <f t="shared" si="56"/>
        <v>2019</v>
      </c>
      <c r="B226" s="474">
        <f t="shared" si="89"/>
        <v>171</v>
      </c>
      <c r="C226" s="558"/>
      <c r="D226" s="474">
        <f t="shared" si="88"/>
        <v>24</v>
      </c>
      <c r="E226" s="559"/>
      <c r="F226" s="510">
        <f>O207</f>
        <v>0</v>
      </c>
      <c r="G226" s="511">
        <f>O213</f>
        <v>0.68307590877618773</v>
      </c>
      <c r="H226" s="511">
        <f>O214</f>
        <v>5.9408222937265194</v>
      </c>
      <c r="I226" s="476">
        <f t="shared" si="60"/>
        <v>171</v>
      </c>
      <c r="J226" s="518"/>
      <c r="K226" s="518"/>
      <c r="L226" s="397"/>
      <c r="M226" s="539" t="s">
        <v>379</v>
      </c>
      <c r="N226" s="539">
        <f>MIN(B203:B222)</f>
        <v>63.828905193175508</v>
      </c>
      <c r="O226" s="539"/>
      <c r="P226" s="539"/>
      <c r="Q226" s="539"/>
      <c r="R226" s="539"/>
      <c r="S226" s="539"/>
      <c r="T226" s="539" t="s">
        <v>379</v>
      </c>
      <c r="U226" s="539">
        <f>N226</f>
        <v>63.828905193175508</v>
      </c>
      <c r="V226" s="539"/>
      <c r="W226" s="539"/>
      <c r="X226" s="539"/>
      <c r="Y226" s="539"/>
      <c r="Z226" s="539"/>
      <c r="AA226" s="539" t="s">
        <v>379</v>
      </c>
      <c r="AB226" s="539">
        <f>U226</f>
        <v>63.828905193175508</v>
      </c>
      <c r="AC226" s="397"/>
      <c r="AD226" s="397"/>
      <c r="AE226" s="397"/>
      <c r="AF226" s="397"/>
      <c r="AG226" s="397"/>
      <c r="AH226" s="539" t="s">
        <v>379</v>
      </c>
      <c r="AI226" s="539">
        <f>AB226</f>
        <v>63.828905193175508</v>
      </c>
      <c r="AJ226" s="397"/>
      <c r="AK226" s="397"/>
      <c r="AL226" s="397"/>
      <c r="AM226" s="397"/>
      <c r="AN226" s="397"/>
      <c r="AO226" s="539" t="s">
        <v>379</v>
      </c>
      <c r="AP226" s="539">
        <f>AI226</f>
        <v>63.828905193175508</v>
      </c>
      <c r="AQ226" s="397"/>
      <c r="AR226" s="397"/>
      <c r="AS226" s="397"/>
      <c r="AT226" s="397"/>
      <c r="AU226" s="397"/>
      <c r="AV226" s="539" t="s">
        <v>379</v>
      </c>
      <c r="AW226" s="539">
        <f>AP226</f>
        <v>63.828905193175508</v>
      </c>
      <c r="AX226" s="397"/>
      <c r="AY226" s="397"/>
      <c r="AZ226" s="397"/>
      <c r="BA226" s="397"/>
      <c r="BB226" s="397"/>
      <c r="BC226" s="539" t="s">
        <v>379</v>
      </c>
      <c r="BD226" s="539">
        <f>AW226</f>
        <v>63.828905193175508</v>
      </c>
      <c r="BE226" s="397"/>
      <c r="BF226" s="397"/>
      <c r="BG226" s="397"/>
      <c r="BH226" s="397"/>
      <c r="BI226" s="397"/>
      <c r="BJ226" s="539" t="s">
        <v>379</v>
      </c>
      <c r="BK226" s="539">
        <f>BD226</f>
        <v>63.828905193175508</v>
      </c>
      <c r="BL226" s="397"/>
      <c r="BM226" s="397"/>
      <c r="BN226" s="397"/>
      <c r="BO226" s="397"/>
      <c r="BP226" s="397"/>
      <c r="BQ226" s="539" t="s">
        <v>379</v>
      </c>
    </row>
    <row r="227" spans="1:69">
      <c r="A227" s="507">
        <f t="shared" si="56"/>
        <v>2020</v>
      </c>
      <c r="B227" s="474">
        <f t="shared" si="89"/>
        <v>175</v>
      </c>
      <c r="C227" s="558"/>
      <c r="D227" s="474">
        <f t="shared" si="88"/>
        <v>25</v>
      </c>
      <c r="E227" s="559"/>
      <c r="F227" s="510">
        <f>V207</f>
        <v>9</v>
      </c>
      <c r="G227" s="511">
        <f>V213</f>
        <v>0.68635441177671919</v>
      </c>
      <c r="H227" s="511">
        <f>V214</f>
        <v>5.9110629884448409</v>
      </c>
      <c r="I227" s="476">
        <f t="shared" si="60"/>
        <v>175</v>
      </c>
      <c r="J227" s="518"/>
      <c r="K227" s="518"/>
      <c r="L227" s="397"/>
      <c r="M227" s="539" t="s">
        <v>380</v>
      </c>
      <c r="N227" s="561">
        <v>0</v>
      </c>
      <c r="O227" s="539"/>
      <c r="P227" s="539"/>
      <c r="Q227" s="539"/>
      <c r="R227" s="539"/>
      <c r="S227" s="539"/>
      <c r="T227" s="539" t="s">
        <v>380</v>
      </c>
      <c r="U227" s="539">
        <f>N227</f>
        <v>0</v>
      </c>
      <c r="V227" s="539"/>
      <c r="W227" s="539"/>
      <c r="X227" s="539"/>
      <c r="Y227" s="539"/>
      <c r="Z227" s="539"/>
      <c r="AA227" s="539" t="s">
        <v>381</v>
      </c>
      <c r="AB227" s="539">
        <f>U227</f>
        <v>0</v>
      </c>
      <c r="AC227" s="397"/>
      <c r="AD227" s="397"/>
      <c r="AE227" s="397"/>
      <c r="AF227" s="397"/>
      <c r="AG227" s="397"/>
      <c r="AH227" s="539" t="s">
        <v>381</v>
      </c>
      <c r="AI227" s="539">
        <f>AB227</f>
        <v>0</v>
      </c>
      <c r="AJ227" s="397"/>
      <c r="AK227" s="397"/>
      <c r="AL227" s="397"/>
      <c r="AM227" s="397"/>
      <c r="AN227" s="397"/>
      <c r="AO227" s="539" t="s">
        <v>381</v>
      </c>
      <c r="AP227" s="539">
        <f>AI227</f>
        <v>0</v>
      </c>
      <c r="AQ227" s="397"/>
      <c r="AR227" s="397"/>
      <c r="AS227" s="397"/>
      <c r="AT227" s="397"/>
      <c r="AU227" s="397"/>
      <c r="AV227" s="539" t="s">
        <v>381</v>
      </c>
      <c r="AW227" s="539">
        <f>AP227</f>
        <v>0</v>
      </c>
      <c r="AX227" s="397"/>
      <c r="AY227" s="397"/>
      <c r="AZ227" s="397"/>
      <c r="BA227" s="397"/>
      <c r="BB227" s="397"/>
      <c r="BC227" s="539" t="s">
        <v>381</v>
      </c>
      <c r="BD227" s="539">
        <f>AW227</f>
        <v>0</v>
      </c>
      <c r="BE227" s="397"/>
      <c r="BF227" s="397"/>
      <c r="BG227" s="397"/>
      <c r="BH227" s="397"/>
      <c r="BI227" s="397"/>
      <c r="BJ227" s="539" t="s">
        <v>381</v>
      </c>
      <c r="BK227" s="539">
        <f>BD227</f>
        <v>0</v>
      </c>
      <c r="BL227" s="397"/>
      <c r="BM227" s="397"/>
      <c r="BN227" s="397"/>
      <c r="BO227" s="397"/>
      <c r="BP227" s="397"/>
      <c r="BQ227" s="539" t="s">
        <v>381</v>
      </c>
    </row>
    <row r="228" spans="1:69">
      <c r="A228" s="507">
        <f t="shared" si="56"/>
        <v>2021</v>
      </c>
      <c r="B228" s="474">
        <f t="shared" si="89"/>
        <v>179</v>
      </c>
      <c r="C228" s="558"/>
      <c r="D228" s="474">
        <f t="shared" si="88"/>
        <v>26</v>
      </c>
      <c r="E228" s="559"/>
      <c r="F228" s="510">
        <f>AC207</f>
        <v>18</v>
      </c>
      <c r="G228" s="511">
        <f>AC213</f>
        <v>0.6935649083152462</v>
      </c>
      <c r="H228" s="511">
        <f>AC214</f>
        <v>5.8315849625111484</v>
      </c>
      <c r="I228" s="476">
        <f t="shared" si="60"/>
        <v>179</v>
      </c>
      <c r="J228" s="518"/>
      <c r="K228" s="518"/>
      <c r="L228" s="397"/>
      <c r="M228" s="539" t="s">
        <v>382</v>
      </c>
      <c r="N228" s="539">
        <v>9</v>
      </c>
      <c r="O228" s="539"/>
      <c r="P228" s="539"/>
      <c r="Q228" s="539"/>
      <c r="R228" s="539"/>
      <c r="S228" s="539"/>
      <c r="T228" s="539" t="s">
        <v>382</v>
      </c>
      <c r="U228" s="539">
        <f>N228</f>
        <v>9</v>
      </c>
      <c r="V228" s="539"/>
      <c r="W228" s="539"/>
      <c r="X228" s="539"/>
      <c r="Y228" s="539"/>
      <c r="Z228" s="539"/>
      <c r="AA228" s="539" t="s">
        <v>382</v>
      </c>
      <c r="AB228" s="539">
        <f>U228</f>
        <v>9</v>
      </c>
      <c r="AC228" s="397"/>
      <c r="AD228" s="397"/>
      <c r="AE228" s="397"/>
      <c r="AF228" s="397"/>
      <c r="AG228" s="397"/>
      <c r="AH228" s="539" t="s">
        <v>365</v>
      </c>
      <c r="AI228" s="539">
        <f>AB228</f>
        <v>9</v>
      </c>
      <c r="AJ228" s="397"/>
      <c r="AK228" s="397"/>
      <c r="AL228" s="397"/>
      <c r="AM228" s="397"/>
      <c r="AN228" s="397"/>
      <c r="AO228" s="539" t="s">
        <v>365</v>
      </c>
      <c r="AP228" s="539">
        <f>AI228</f>
        <v>9</v>
      </c>
      <c r="AQ228" s="397"/>
      <c r="AR228" s="397"/>
      <c r="AS228" s="397"/>
      <c r="AT228" s="397"/>
      <c r="AU228" s="397"/>
      <c r="AV228" s="539" t="s">
        <v>365</v>
      </c>
      <c r="AW228" s="539">
        <f>AP228</f>
        <v>9</v>
      </c>
      <c r="AX228" s="397"/>
      <c r="AY228" s="397"/>
      <c r="AZ228" s="397"/>
      <c r="BA228" s="397"/>
      <c r="BB228" s="397"/>
      <c r="BC228" s="539" t="s">
        <v>365</v>
      </c>
      <c r="BD228" s="539">
        <f>AW228</f>
        <v>9</v>
      </c>
      <c r="BE228" s="397"/>
      <c r="BF228" s="397"/>
      <c r="BG228" s="397"/>
      <c r="BH228" s="397"/>
      <c r="BI228" s="397"/>
      <c r="BJ228" s="539" t="s">
        <v>365</v>
      </c>
      <c r="BK228" s="539">
        <f>BD228</f>
        <v>9</v>
      </c>
      <c r="BL228" s="397"/>
      <c r="BM228" s="397"/>
      <c r="BN228" s="397"/>
      <c r="BO228" s="397"/>
      <c r="BP228" s="397"/>
      <c r="BQ228" s="539" t="s">
        <v>365</v>
      </c>
    </row>
    <row r="229" spans="1:69">
      <c r="A229" s="507">
        <f t="shared" si="56"/>
        <v>2022</v>
      </c>
      <c r="B229" s="474">
        <f t="shared" si="89"/>
        <v>183</v>
      </c>
      <c r="C229" s="558"/>
      <c r="D229" s="474">
        <f t="shared" si="88"/>
        <v>27</v>
      </c>
      <c r="E229" s="559"/>
      <c r="F229" s="510">
        <f>AJ207</f>
        <v>27</v>
      </c>
      <c r="G229" s="511">
        <f>AJ213</f>
        <v>0.70432401451551863</v>
      </c>
      <c r="H229" s="511">
        <f>AJ214</f>
        <v>5.6858784090409422</v>
      </c>
      <c r="I229" s="476">
        <f t="shared" si="60"/>
        <v>183</v>
      </c>
      <c r="J229" s="518"/>
      <c r="K229" s="518"/>
      <c r="L229" s="397"/>
      <c r="M229" s="397"/>
      <c r="N229" s="397"/>
      <c r="O229" s="397"/>
      <c r="P229" s="397"/>
      <c r="Q229" s="397"/>
      <c r="R229" s="397"/>
      <c r="S229" s="397"/>
      <c r="T229" s="397"/>
      <c r="U229" s="397"/>
      <c r="V229" s="397"/>
      <c r="W229" s="397"/>
      <c r="X229" s="397"/>
      <c r="Y229" s="397"/>
      <c r="Z229" s="397"/>
      <c r="AA229" s="397"/>
      <c r="AB229" s="397"/>
      <c r="AC229" s="397"/>
      <c r="AD229" s="397"/>
      <c r="AE229" s="397"/>
      <c r="AF229" s="397"/>
      <c r="AG229" s="397"/>
      <c r="AH229" s="397"/>
      <c r="AI229" s="397"/>
      <c r="AJ229" s="397"/>
      <c r="AK229" s="397"/>
      <c r="AL229" s="397"/>
      <c r="AM229" s="397"/>
      <c r="AN229" s="397"/>
      <c r="AO229" s="397"/>
      <c r="AP229" s="397"/>
      <c r="AQ229" s="397"/>
      <c r="AR229" s="397"/>
      <c r="AS229" s="397"/>
      <c r="AT229" s="397"/>
      <c r="AU229" s="397"/>
      <c r="AV229" s="397"/>
      <c r="AW229" s="397"/>
      <c r="AX229" s="397"/>
      <c r="AY229" s="397"/>
      <c r="AZ229" s="397"/>
      <c r="BA229" s="397"/>
      <c r="BB229" s="397"/>
      <c r="BC229" s="397"/>
      <c r="BD229" s="397"/>
      <c r="BE229" s="397"/>
      <c r="BF229" s="397"/>
      <c r="BG229" s="397"/>
      <c r="BH229" s="397"/>
      <c r="BI229" s="397"/>
      <c r="BJ229" s="397"/>
      <c r="BK229" s="397"/>
      <c r="BL229" s="397"/>
      <c r="BM229" s="397"/>
      <c r="BN229" s="397"/>
      <c r="BO229" s="397"/>
      <c r="BP229" s="397"/>
      <c r="BQ229" s="397"/>
    </row>
    <row r="230" spans="1:69">
      <c r="A230" s="507">
        <f t="shared" si="56"/>
        <v>2023</v>
      </c>
      <c r="B230" s="474">
        <f t="shared" si="89"/>
        <v>186</v>
      </c>
      <c r="C230" s="558"/>
      <c r="D230" s="474">
        <f t="shared" si="88"/>
        <v>28</v>
      </c>
      <c r="E230" s="559"/>
      <c r="F230" s="510">
        <f>AQ207</f>
        <v>36</v>
      </c>
      <c r="G230" s="511">
        <f>AQ213</f>
        <v>0.71560344694283795</v>
      </c>
      <c r="H230" s="511">
        <f>AQ214</f>
        <v>5.5276870313749198</v>
      </c>
      <c r="I230" s="476">
        <f t="shared" si="60"/>
        <v>186</v>
      </c>
      <c r="J230" s="518"/>
      <c r="K230" s="518"/>
      <c r="L230" s="397"/>
      <c r="M230" s="397"/>
      <c r="N230" s="397"/>
      <c r="O230" s="397"/>
      <c r="P230" s="397"/>
      <c r="Q230" s="397"/>
      <c r="R230" s="397"/>
      <c r="S230" s="397"/>
      <c r="T230" s="397"/>
      <c r="U230" s="397"/>
      <c r="V230" s="397"/>
      <c r="W230" s="397"/>
      <c r="X230" s="397"/>
      <c r="Y230" s="397"/>
      <c r="Z230" s="397"/>
      <c r="AA230" s="397"/>
      <c r="AB230" s="397"/>
      <c r="AC230" s="397"/>
      <c r="AD230" s="397"/>
      <c r="AE230" s="397"/>
      <c r="AF230" s="397"/>
      <c r="AG230" s="397"/>
      <c r="AH230" s="397"/>
      <c r="AI230" s="397"/>
      <c r="AJ230" s="397"/>
      <c r="AK230" s="397"/>
      <c r="AL230" s="397"/>
      <c r="AM230" s="397"/>
      <c r="AN230" s="397"/>
      <c r="AO230" s="397"/>
      <c r="AP230" s="397"/>
      <c r="AQ230" s="397"/>
      <c r="AR230" s="397"/>
      <c r="AS230" s="397"/>
      <c r="AT230" s="397"/>
      <c r="AU230" s="397"/>
      <c r="AV230" s="397"/>
      <c r="AW230" s="397"/>
      <c r="AX230" s="397"/>
      <c r="AY230" s="397"/>
      <c r="AZ230" s="397"/>
      <c r="BA230" s="397"/>
      <c r="BB230" s="397"/>
      <c r="BC230" s="397"/>
      <c r="BD230" s="397"/>
      <c r="BE230" s="397"/>
      <c r="BF230" s="397"/>
      <c r="BG230" s="397"/>
      <c r="BH230" s="397"/>
      <c r="BI230" s="397"/>
      <c r="BJ230" s="397"/>
      <c r="BK230" s="397"/>
      <c r="BL230" s="397"/>
      <c r="BM230" s="397"/>
      <c r="BN230" s="397"/>
      <c r="BO230" s="397"/>
      <c r="BP230" s="397"/>
      <c r="BQ230" s="397"/>
    </row>
    <row r="231" spans="1:69">
      <c r="A231" s="507">
        <f t="shared" si="56"/>
        <v>2024</v>
      </c>
      <c r="B231" s="474">
        <f t="shared" si="89"/>
        <v>190</v>
      </c>
      <c r="C231" s="558"/>
      <c r="D231" s="474">
        <f t="shared" si="88"/>
        <v>29</v>
      </c>
      <c r="E231" s="559"/>
      <c r="F231" s="510">
        <f>AX207</f>
        <v>45</v>
      </c>
      <c r="G231" s="511">
        <f>AX213</f>
        <v>0.72752157988278854</v>
      </c>
      <c r="H231" s="511">
        <f>AX214</f>
        <v>5.3504221913107992</v>
      </c>
      <c r="I231" s="476">
        <f t="shared" si="60"/>
        <v>190</v>
      </c>
      <c r="J231" s="518"/>
      <c r="K231" s="518"/>
      <c r="L231" s="397"/>
      <c r="M231" s="397"/>
      <c r="N231" s="397"/>
      <c r="O231" s="397"/>
      <c r="P231" s="397"/>
      <c r="Q231" s="397"/>
      <c r="R231" s="397"/>
      <c r="S231" s="397"/>
      <c r="T231" s="397"/>
      <c r="U231" s="397"/>
      <c r="V231" s="397"/>
      <c r="W231" s="397"/>
      <c r="X231" s="397"/>
      <c r="Y231" s="397"/>
      <c r="Z231" s="397"/>
      <c r="AA231" s="397"/>
      <c r="AB231" s="397"/>
      <c r="AC231" s="397"/>
      <c r="AD231" s="397"/>
      <c r="AE231" s="397"/>
      <c r="AF231" s="397"/>
      <c r="AG231" s="397"/>
      <c r="AH231" s="397"/>
      <c r="AI231" s="397"/>
      <c r="AJ231" s="397"/>
      <c r="AK231" s="397"/>
      <c r="AL231" s="397"/>
      <c r="AM231" s="397"/>
      <c r="AN231" s="397"/>
      <c r="AO231" s="397"/>
      <c r="AP231" s="397"/>
      <c r="AQ231" s="397"/>
      <c r="AR231" s="397"/>
      <c r="AS231" s="397"/>
      <c r="AT231" s="397"/>
      <c r="AU231" s="397"/>
      <c r="AV231" s="397"/>
      <c r="AW231" s="397"/>
      <c r="AX231" s="397"/>
      <c r="AY231" s="397"/>
      <c r="AZ231" s="397"/>
      <c r="BA231" s="397"/>
      <c r="BB231" s="397"/>
      <c r="BC231" s="397"/>
      <c r="BD231" s="397"/>
      <c r="BE231" s="397"/>
      <c r="BF231" s="397"/>
      <c r="BG231" s="397"/>
      <c r="BH231" s="397"/>
      <c r="BI231" s="397"/>
      <c r="BJ231" s="397"/>
      <c r="BK231" s="397"/>
      <c r="BL231" s="397"/>
      <c r="BM231" s="397"/>
      <c r="BN231" s="397"/>
      <c r="BO231" s="397"/>
      <c r="BP231" s="397"/>
      <c r="BQ231" s="397"/>
    </row>
    <row r="232" spans="1:69">
      <c r="A232" s="507">
        <f t="shared" si="56"/>
        <v>2025</v>
      </c>
      <c r="B232" s="474">
        <f t="shared" si="89"/>
        <v>194</v>
      </c>
      <c r="C232" s="558"/>
      <c r="D232" s="474">
        <f t="shared" si="88"/>
        <v>30</v>
      </c>
      <c r="E232" s="559"/>
      <c r="F232" s="510">
        <f>BE207</f>
        <v>54</v>
      </c>
      <c r="G232" s="511">
        <f>BE213</f>
        <v>0.75596593389600508</v>
      </c>
      <c r="H232" s="511">
        <f>BE214</f>
        <v>4.9162445375635571</v>
      </c>
      <c r="I232" s="476">
        <f t="shared" si="60"/>
        <v>194</v>
      </c>
      <c r="J232" s="518"/>
      <c r="K232" s="518"/>
      <c r="L232" s="397"/>
      <c r="M232" s="397"/>
      <c r="N232" s="397"/>
      <c r="O232" s="397"/>
      <c r="P232" s="397"/>
      <c r="Q232" s="397"/>
      <c r="R232" s="397"/>
      <c r="S232" s="397"/>
      <c r="T232" s="397"/>
      <c r="U232" s="397"/>
      <c r="V232" s="397"/>
      <c r="W232" s="397"/>
      <c r="X232" s="397"/>
      <c r="Y232" s="397"/>
      <c r="Z232" s="397"/>
      <c r="AA232" s="397"/>
      <c r="AB232" s="397"/>
      <c r="AC232" s="397"/>
      <c r="AD232" s="397"/>
      <c r="AE232" s="397"/>
      <c r="AF232" s="397"/>
      <c r="AG232" s="397"/>
      <c r="AH232" s="397"/>
      <c r="AI232" s="397"/>
      <c r="AJ232" s="397"/>
      <c r="AK232" s="397"/>
      <c r="AL232" s="397"/>
      <c r="AM232" s="397"/>
      <c r="AN232" s="397"/>
      <c r="AO232" s="397"/>
      <c r="AP232" s="397"/>
      <c r="AQ232" s="397"/>
      <c r="AR232" s="397"/>
      <c r="AS232" s="397"/>
      <c r="AT232" s="397"/>
      <c r="AU232" s="397"/>
      <c r="AV232" s="397"/>
      <c r="AW232" s="397"/>
      <c r="AX232" s="397"/>
      <c r="AY232" s="397"/>
      <c r="AZ232" s="397"/>
      <c r="BA232" s="397"/>
      <c r="BB232" s="397"/>
      <c r="BC232" s="397"/>
      <c r="BD232" s="397"/>
      <c r="BE232" s="397"/>
      <c r="BF232" s="397"/>
      <c r="BG232" s="397"/>
      <c r="BH232" s="397"/>
      <c r="BI232" s="397"/>
      <c r="BJ232" s="397"/>
      <c r="BK232" s="397"/>
      <c r="BL232" s="397"/>
      <c r="BM232" s="397"/>
      <c r="BN232" s="397"/>
      <c r="BO232" s="397"/>
      <c r="BP232" s="397"/>
      <c r="BQ232" s="397"/>
    </row>
    <row r="233" spans="1:69">
      <c r="A233" s="507">
        <f t="shared" si="56"/>
        <v>2026</v>
      </c>
      <c r="B233" s="474">
        <f t="shared" si="89"/>
        <v>198</v>
      </c>
      <c r="C233" s="558"/>
      <c r="D233" s="474">
        <f t="shared" si="88"/>
        <v>31</v>
      </c>
      <c r="E233" s="559"/>
      <c r="F233" s="510">
        <f>BL207</f>
        <v>63</v>
      </c>
      <c r="G233" s="511">
        <f>BL213</f>
        <v>0.80756527677513112</v>
      </c>
      <c r="H233" s="511">
        <f>BL214</f>
        <v>3.8417610162309632</v>
      </c>
      <c r="I233" s="476">
        <f t="shared" si="60"/>
        <v>198</v>
      </c>
      <c r="J233" s="518"/>
      <c r="K233" s="518"/>
      <c r="L233" s="397"/>
      <c r="M233" s="397"/>
      <c r="N233" s="397"/>
      <c r="O233" s="397"/>
      <c r="P233" s="397"/>
      <c r="Q233" s="397"/>
      <c r="R233" s="397"/>
      <c r="S233" s="397"/>
      <c r="T233" s="397"/>
      <c r="U233" s="397"/>
      <c r="V233" s="397"/>
      <c r="W233" s="397"/>
      <c r="X233" s="397"/>
      <c r="Y233" s="397"/>
      <c r="Z233" s="397"/>
      <c r="AA233" s="397"/>
      <c r="AB233" s="397"/>
      <c r="AC233" s="397"/>
      <c r="AD233" s="397"/>
      <c r="AE233" s="397"/>
      <c r="AF233" s="397"/>
      <c r="AG233" s="397"/>
      <c r="AH233" s="397"/>
      <c r="AI233" s="397"/>
      <c r="AJ233" s="397"/>
      <c r="AK233" s="397"/>
      <c r="AL233" s="397"/>
      <c r="AM233" s="397"/>
      <c r="AN233" s="397"/>
      <c r="AO233" s="397"/>
      <c r="AP233" s="397"/>
      <c r="AQ233" s="397"/>
      <c r="AR233" s="397"/>
      <c r="AS233" s="397"/>
      <c r="AT233" s="397"/>
      <c r="AU233" s="397"/>
      <c r="AV233" s="397"/>
      <c r="AW233" s="397"/>
      <c r="AX233" s="397"/>
      <c r="AY233" s="397"/>
      <c r="AZ233" s="397"/>
      <c r="BA233" s="397"/>
      <c r="BB233" s="397"/>
      <c r="BC233" s="397"/>
      <c r="BD233" s="397"/>
      <c r="BE233" s="397"/>
      <c r="BF233" s="397"/>
      <c r="BG233" s="397"/>
      <c r="BH233" s="397"/>
      <c r="BI233" s="397"/>
      <c r="BJ233" s="397"/>
      <c r="BK233" s="397"/>
      <c r="BL233" s="397"/>
      <c r="BM233" s="397"/>
      <c r="BN233" s="397"/>
      <c r="BO233" s="397"/>
      <c r="BP233" s="397"/>
      <c r="BQ233" s="397"/>
    </row>
    <row r="234" spans="1:69">
      <c r="A234" s="507">
        <f t="shared" si="56"/>
        <v>2027</v>
      </c>
      <c r="B234" s="474">
        <f t="shared" si="89"/>
        <v>201</v>
      </c>
      <c r="C234" s="558"/>
      <c r="D234" s="474">
        <f t="shared" si="88"/>
        <v>32</v>
      </c>
      <c r="E234" s="559"/>
      <c r="F234" s="510">
        <f>BS207</f>
        <v>0</v>
      </c>
      <c r="G234" s="511">
        <f>BS213</f>
        <v>0</v>
      </c>
      <c r="H234" s="511">
        <f>BS214</f>
        <v>0</v>
      </c>
      <c r="I234" s="476">
        <f t="shared" si="60"/>
        <v>201</v>
      </c>
      <c r="J234" s="518"/>
      <c r="K234" s="518"/>
      <c r="L234" s="397"/>
      <c r="M234" s="397"/>
      <c r="N234" s="397"/>
      <c r="O234" s="397"/>
      <c r="P234" s="397"/>
      <c r="Q234" s="397"/>
      <c r="R234" s="397"/>
      <c r="S234" s="397"/>
      <c r="T234" s="397"/>
      <c r="U234" s="397"/>
      <c r="V234" s="397"/>
      <c r="W234" s="397"/>
      <c r="X234" s="397"/>
      <c r="Y234" s="397"/>
      <c r="Z234" s="397"/>
      <c r="AA234" s="397"/>
      <c r="AB234" s="397"/>
      <c r="AC234" s="397"/>
      <c r="AD234" s="397"/>
      <c r="AE234" s="397"/>
      <c r="AF234" s="397"/>
      <c r="AG234" s="397"/>
      <c r="AH234" s="397"/>
      <c r="AI234" s="397"/>
      <c r="AJ234" s="397"/>
      <c r="AK234" s="397"/>
      <c r="AL234" s="397"/>
      <c r="AM234" s="397"/>
      <c r="AN234" s="397"/>
      <c r="AO234" s="397"/>
      <c r="AP234" s="397"/>
      <c r="AQ234" s="397"/>
      <c r="AR234" s="397"/>
      <c r="AS234" s="397"/>
      <c r="AT234" s="397"/>
      <c r="AU234" s="397"/>
      <c r="AV234" s="397"/>
      <c r="AW234" s="397"/>
      <c r="AX234" s="397"/>
      <c r="AY234" s="397"/>
      <c r="AZ234" s="397"/>
      <c r="BA234" s="397"/>
      <c r="BB234" s="397"/>
      <c r="BC234" s="397"/>
      <c r="BD234" s="397"/>
      <c r="BE234" s="397"/>
      <c r="BF234" s="397"/>
      <c r="BG234" s="397"/>
      <c r="BH234" s="397"/>
      <c r="BI234" s="397"/>
      <c r="BJ234" s="397"/>
      <c r="BK234" s="397"/>
      <c r="BL234" s="397"/>
      <c r="BM234" s="397"/>
      <c r="BN234" s="397"/>
      <c r="BO234" s="397"/>
      <c r="BP234" s="397"/>
      <c r="BQ234" s="397"/>
    </row>
    <row r="235" spans="1:69">
      <c r="A235" s="507">
        <f t="shared" si="56"/>
        <v>2028</v>
      </c>
      <c r="B235" s="474">
        <f t="shared" si="89"/>
        <v>205</v>
      </c>
      <c r="C235" s="558"/>
      <c r="D235" s="474">
        <f t="shared" si="88"/>
        <v>33</v>
      </c>
      <c r="E235" s="559"/>
      <c r="F235" s="510">
        <f>BZ207</f>
        <v>0</v>
      </c>
      <c r="G235" s="511">
        <f>BZ213</f>
        <v>0</v>
      </c>
      <c r="H235" s="511">
        <f>BZ214</f>
        <v>0</v>
      </c>
      <c r="I235" s="476">
        <f t="shared" si="60"/>
        <v>205</v>
      </c>
      <c r="J235" s="518"/>
      <c r="K235" s="518"/>
      <c r="L235" s="397"/>
      <c r="M235" s="397"/>
      <c r="N235" s="397"/>
      <c r="O235" s="397"/>
      <c r="P235" s="397"/>
      <c r="Q235" s="397"/>
      <c r="R235" s="397"/>
      <c r="S235" s="397"/>
      <c r="T235" s="397"/>
      <c r="U235" s="397"/>
      <c r="V235" s="397"/>
      <c r="W235" s="397"/>
      <c r="X235" s="397"/>
      <c r="Y235" s="397"/>
      <c r="Z235" s="397"/>
      <c r="AA235" s="397"/>
      <c r="AB235" s="397"/>
      <c r="AC235" s="397"/>
      <c r="AD235" s="397"/>
      <c r="AE235" s="397"/>
      <c r="AF235" s="397"/>
      <c r="AG235" s="397"/>
      <c r="AH235" s="397"/>
      <c r="AI235" s="397"/>
      <c r="AJ235" s="397"/>
      <c r="AK235" s="397"/>
      <c r="AL235" s="397"/>
      <c r="AM235" s="397"/>
      <c r="AN235" s="397"/>
      <c r="AO235" s="397"/>
      <c r="AP235" s="397"/>
      <c r="AQ235" s="397"/>
      <c r="AR235" s="397"/>
      <c r="AS235" s="397"/>
      <c r="AT235" s="397"/>
      <c r="AU235" s="397"/>
      <c r="AV235" s="397"/>
      <c r="AW235" s="397"/>
      <c r="AX235" s="397"/>
      <c r="AY235" s="397"/>
      <c r="AZ235" s="397"/>
      <c r="BA235" s="397"/>
      <c r="BB235" s="397"/>
      <c r="BC235" s="397"/>
      <c r="BD235" s="397"/>
      <c r="BE235" s="397"/>
      <c r="BF235" s="397"/>
      <c r="BG235" s="397"/>
      <c r="BH235" s="397"/>
      <c r="BI235" s="397"/>
      <c r="BJ235" s="397"/>
      <c r="BK235" s="397"/>
      <c r="BL235" s="397"/>
      <c r="BM235" s="397"/>
      <c r="BN235" s="397"/>
      <c r="BO235" s="397"/>
      <c r="BP235" s="397"/>
      <c r="BQ235" s="397"/>
    </row>
    <row r="236" spans="1:69">
      <c r="A236" s="507">
        <f t="shared" si="56"/>
        <v>2029</v>
      </c>
      <c r="B236" s="474">
        <f t="shared" si="89"/>
        <v>209</v>
      </c>
      <c r="C236" s="558"/>
      <c r="D236" s="474">
        <f t="shared" si="88"/>
        <v>34</v>
      </c>
      <c r="E236" s="559"/>
      <c r="F236" s="510">
        <f>CG207</f>
        <v>0</v>
      </c>
      <c r="G236" s="511">
        <f>CG213</f>
        <v>0</v>
      </c>
      <c r="H236" s="511">
        <f>CG214</f>
        <v>0</v>
      </c>
      <c r="I236" s="476">
        <f t="shared" si="60"/>
        <v>209</v>
      </c>
      <c r="J236" s="518"/>
      <c r="K236" s="518"/>
      <c r="L236" s="397"/>
      <c r="M236" s="397"/>
      <c r="N236" s="397"/>
      <c r="O236" s="397"/>
      <c r="P236" s="397"/>
      <c r="Q236" s="397"/>
      <c r="R236" s="397"/>
      <c r="S236" s="397"/>
      <c r="T236" s="397"/>
      <c r="U236" s="397"/>
      <c r="V236" s="397"/>
      <c r="W236" s="397"/>
      <c r="X236" s="397"/>
      <c r="Y236" s="397"/>
      <c r="Z236" s="397"/>
      <c r="AA236" s="397"/>
      <c r="AB236" s="397"/>
      <c r="AC236" s="397"/>
      <c r="AD236" s="397"/>
      <c r="AE236" s="397"/>
      <c r="AF236" s="397"/>
      <c r="AG236" s="397"/>
      <c r="AH236" s="397"/>
      <c r="AI236" s="397"/>
      <c r="AJ236" s="397"/>
      <c r="AK236" s="397"/>
      <c r="AL236" s="397"/>
      <c r="AM236" s="397"/>
      <c r="AN236" s="397"/>
      <c r="AO236" s="397"/>
      <c r="AP236" s="397"/>
      <c r="AQ236" s="397"/>
      <c r="AR236" s="397"/>
      <c r="AS236" s="397"/>
      <c r="AT236" s="397"/>
      <c r="AU236" s="397"/>
      <c r="AV236" s="397"/>
      <c r="AW236" s="397"/>
      <c r="AX236" s="397"/>
      <c r="AY236" s="397"/>
      <c r="AZ236" s="397"/>
      <c r="BA236" s="397"/>
      <c r="BB236" s="397"/>
      <c r="BC236" s="397"/>
      <c r="BD236" s="397"/>
      <c r="BE236" s="397"/>
      <c r="BF236" s="397"/>
      <c r="BG236" s="397"/>
      <c r="BH236" s="397"/>
      <c r="BI236" s="397"/>
      <c r="BJ236" s="397"/>
      <c r="BK236" s="397"/>
      <c r="BL236" s="397"/>
      <c r="BM236" s="397"/>
      <c r="BN236" s="397"/>
      <c r="BO236" s="397"/>
      <c r="BP236" s="397"/>
      <c r="BQ236" s="397"/>
    </row>
    <row r="237" spans="1:69">
      <c r="A237" s="507">
        <f t="shared" si="56"/>
        <v>2030</v>
      </c>
      <c r="B237" s="474">
        <f t="shared" si="89"/>
        <v>213</v>
      </c>
      <c r="C237" s="558"/>
      <c r="D237" s="474">
        <f t="shared" si="88"/>
        <v>35</v>
      </c>
      <c r="E237" s="559"/>
      <c r="F237" s="510">
        <f>CN207</f>
        <v>0</v>
      </c>
      <c r="G237" s="511">
        <f>CN213</f>
        <v>0</v>
      </c>
      <c r="H237" s="511">
        <f>CN214</f>
        <v>0</v>
      </c>
      <c r="I237" s="476">
        <f t="shared" si="60"/>
        <v>213</v>
      </c>
      <c r="J237" s="518"/>
      <c r="K237" s="518"/>
      <c r="L237" s="397"/>
      <c r="M237" s="397"/>
      <c r="N237" s="397"/>
      <c r="O237" s="397"/>
      <c r="P237" s="397"/>
      <c r="Q237" s="397"/>
      <c r="R237" s="397"/>
      <c r="S237" s="397"/>
      <c r="T237" s="397"/>
      <c r="U237" s="397"/>
      <c r="V237" s="397"/>
      <c r="W237" s="397"/>
      <c r="X237" s="397"/>
      <c r="Y237" s="397"/>
      <c r="Z237" s="397"/>
      <c r="AA237" s="397"/>
      <c r="AB237" s="397"/>
      <c r="AC237" s="397"/>
      <c r="AD237" s="397"/>
      <c r="AE237" s="397"/>
      <c r="AF237" s="397"/>
      <c r="AG237" s="397"/>
      <c r="AH237" s="397"/>
      <c r="AI237" s="397"/>
      <c r="AJ237" s="397"/>
      <c r="AK237" s="397"/>
      <c r="AL237" s="397"/>
      <c r="AM237" s="397"/>
      <c r="AN237" s="397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  <c r="BD237" s="397"/>
      <c r="BE237" s="397"/>
      <c r="BF237" s="397"/>
      <c r="BG237" s="397"/>
      <c r="BH237" s="397"/>
      <c r="BI237" s="397"/>
      <c r="BJ237" s="397"/>
      <c r="BK237" s="397"/>
      <c r="BL237" s="397"/>
      <c r="BM237" s="397"/>
      <c r="BN237" s="397"/>
      <c r="BO237" s="397"/>
      <c r="BP237" s="397"/>
      <c r="BQ237" s="397"/>
    </row>
    <row r="238" spans="1:69">
      <c r="A238" s="507">
        <f t="shared" si="56"/>
        <v>2031</v>
      </c>
      <c r="B238" s="474">
        <f t="shared" si="89"/>
        <v>216</v>
      </c>
      <c r="C238" s="558"/>
      <c r="D238" s="474">
        <f t="shared" si="88"/>
        <v>36</v>
      </c>
      <c r="E238" s="559"/>
      <c r="F238" s="510">
        <f>CU207</f>
        <v>0</v>
      </c>
      <c r="G238" s="511">
        <f>CU213</f>
        <v>0</v>
      </c>
      <c r="H238" s="511">
        <f>CU214</f>
        <v>0</v>
      </c>
      <c r="I238" s="476">
        <f t="shared" si="60"/>
        <v>216</v>
      </c>
      <c r="J238" s="518"/>
      <c r="K238" s="518"/>
      <c r="L238" s="397"/>
      <c r="M238" s="397"/>
      <c r="N238" s="397"/>
      <c r="O238" s="397"/>
      <c r="P238" s="397"/>
      <c r="Q238" s="397"/>
      <c r="R238" s="397"/>
      <c r="S238" s="397"/>
      <c r="T238" s="397"/>
      <c r="U238" s="397"/>
      <c r="V238" s="397"/>
      <c r="W238" s="397"/>
      <c r="X238" s="397"/>
      <c r="Y238" s="397"/>
      <c r="Z238" s="397"/>
      <c r="AA238" s="397"/>
      <c r="AB238" s="397"/>
      <c r="AC238" s="397"/>
      <c r="AD238" s="397"/>
      <c r="AE238" s="397"/>
      <c r="AF238" s="397"/>
      <c r="AG238" s="397"/>
      <c r="AH238" s="397"/>
      <c r="AI238" s="397"/>
      <c r="AJ238" s="397"/>
      <c r="AK238" s="397"/>
      <c r="AL238" s="397"/>
      <c r="AM238" s="397"/>
      <c r="AN238" s="397"/>
      <c r="AO238" s="397"/>
      <c r="AP238" s="397"/>
      <c r="AQ238" s="397"/>
      <c r="AR238" s="397"/>
      <c r="AS238" s="397"/>
      <c r="AT238" s="397"/>
      <c r="AU238" s="397"/>
      <c r="AV238" s="397"/>
      <c r="AW238" s="397"/>
      <c r="AX238" s="397"/>
      <c r="AY238" s="397"/>
      <c r="AZ238" s="397"/>
      <c r="BA238" s="397"/>
      <c r="BB238" s="397"/>
      <c r="BC238" s="397"/>
      <c r="BD238" s="397"/>
      <c r="BE238" s="397"/>
      <c r="BF238" s="397"/>
      <c r="BG238" s="397"/>
      <c r="BH238" s="397"/>
      <c r="BI238" s="397"/>
      <c r="BJ238" s="397"/>
      <c r="BK238" s="397"/>
      <c r="BL238" s="397"/>
      <c r="BM238" s="397"/>
      <c r="BN238" s="397"/>
      <c r="BO238" s="397"/>
      <c r="BP238" s="397"/>
      <c r="BQ238" s="397"/>
    </row>
    <row r="239" spans="1:69">
      <c r="A239" s="507">
        <f t="shared" si="56"/>
        <v>2032</v>
      </c>
      <c r="B239" s="474">
        <f t="shared" si="89"/>
        <v>220</v>
      </c>
      <c r="C239" s="558"/>
      <c r="D239" s="474">
        <f t="shared" si="88"/>
        <v>37</v>
      </c>
      <c r="E239" s="559"/>
      <c r="F239" s="510">
        <f>DB207</f>
        <v>0</v>
      </c>
      <c r="G239" s="511">
        <f>DB213</f>
        <v>0</v>
      </c>
      <c r="H239" s="511">
        <f>DB214</f>
        <v>0</v>
      </c>
      <c r="I239" s="476">
        <f t="shared" si="60"/>
        <v>220</v>
      </c>
      <c r="J239" s="518"/>
      <c r="K239" s="518"/>
      <c r="L239" s="397"/>
      <c r="M239" s="397"/>
      <c r="N239" s="397"/>
      <c r="O239" s="397"/>
      <c r="P239" s="397"/>
      <c r="Q239" s="397"/>
      <c r="R239" s="397"/>
      <c r="S239" s="397"/>
      <c r="T239" s="397"/>
      <c r="U239" s="397"/>
      <c r="V239" s="397"/>
      <c r="W239" s="397"/>
      <c r="X239" s="397"/>
      <c r="Y239" s="397"/>
      <c r="Z239" s="397"/>
      <c r="AA239" s="397"/>
      <c r="AB239" s="397"/>
      <c r="AC239" s="397"/>
      <c r="AD239" s="397"/>
      <c r="AE239" s="397"/>
      <c r="AF239" s="397"/>
      <c r="AG239" s="397"/>
      <c r="AH239" s="397"/>
      <c r="AI239" s="397"/>
      <c r="AJ239" s="397"/>
      <c r="AK239" s="397"/>
      <c r="AL239" s="397"/>
      <c r="AM239" s="397"/>
      <c r="AN239" s="397"/>
      <c r="AO239" s="397"/>
      <c r="AP239" s="397"/>
      <c r="AQ239" s="397"/>
      <c r="AR239" s="397"/>
      <c r="AS239" s="397"/>
      <c r="AT239" s="397"/>
      <c r="AU239" s="397"/>
      <c r="AV239" s="397"/>
      <c r="AW239" s="397"/>
      <c r="AX239" s="397"/>
      <c r="AY239" s="397"/>
      <c r="AZ239" s="397"/>
      <c r="BA239" s="397"/>
      <c r="BB239" s="397"/>
      <c r="BC239" s="397"/>
      <c r="BD239" s="397"/>
      <c r="BE239" s="397"/>
      <c r="BF239" s="397"/>
      <c r="BG239" s="397"/>
      <c r="BH239" s="397"/>
      <c r="BI239" s="397"/>
      <c r="BJ239" s="397"/>
      <c r="BK239" s="397"/>
      <c r="BL239" s="397"/>
      <c r="BM239" s="397"/>
      <c r="BN239" s="397"/>
      <c r="BO239" s="397"/>
      <c r="BP239" s="397"/>
      <c r="BQ239" s="397"/>
    </row>
    <row r="240" spans="1:69">
      <c r="A240" s="507">
        <f t="shared" si="56"/>
        <v>2033</v>
      </c>
      <c r="B240" s="474">
        <f t="shared" si="89"/>
        <v>224</v>
      </c>
      <c r="C240" s="558"/>
      <c r="D240" s="474">
        <f t="shared" si="88"/>
        <v>38</v>
      </c>
      <c r="E240" s="559"/>
      <c r="F240" s="517"/>
      <c r="G240" s="560"/>
      <c r="H240" s="475"/>
      <c r="I240" s="476">
        <f t="shared" si="60"/>
        <v>224</v>
      </c>
      <c r="J240" s="518"/>
      <c r="K240" s="518"/>
      <c r="L240" s="562"/>
      <c r="M240" s="397"/>
      <c r="N240" s="397"/>
      <c r="O240" s="397"/>
      <c r="P240" s="397"/>
      <c r="Q240" s="397"/>
      <c r="R240" s="397"/>
      <c r="S240" s="397"/>
      <c r="T240" s="397"/>
      <c r="U240" s="397"/>
      <c r="V240" s="397"/>
      <c r="W240" s="397"/>
      <c r="X240" s="397"/>
      <c r="Y240" s="397"/>
      <c r="Z240" s="397"/>
      <c r="AA240" s="397"/>
      <c r="AB240" s="397"/>
      <c r="AC240" s="397"/>
      <c r="AD240" s="397"/>
      <c r="AE240" s="397"/>
      <c r="AF240" s="397"/>
      <c r="AG240" s="397"/>
      <c r="AH240" s="397"/>
      <c r="AI240" s="397"/>
      <c r="AJ240" s="397"/>
      <c r="AK240" s="397"/>
      <c r="AL240" s="397"/>
      <c r="AM240" s="397"/>
      <c r="AN240" s="397"/>
      <c r="AO240" s="397"/>
      <c r="AP240" s="397"/>
      <c r="AQ240" s="397"/>
      <c r="AR240" s="397"/>
      <c r="AS240" s="397"/>
      <c r="AT240" s="397"/>
      <c r="AU240" s="397"/>
      <c r="AV240" s="397"/>
      <c r="AW240" s="397"/>
      <c r="AX240" s="397"/>
      <c r="AY240" s="397"/>
      <c r="AZ240" s="397"/>
      <c r="BA240" s="397"/>
      <c r="BB240" s="397"/>
      <c r="BC240" s="397"/>
      <c r="BD240" s="397"/>
      <c r="BE240" s="397"/>
      <c r="BF240" s="397"/>
      <c r="BG240" s="397"/>
      <c r="BH240" s="397"/>
      <c r="BI240" s="397"/>
      <c r="BJ240" s="397"/>
      <c r="BK240" s="397"/>
      <c r="BL240" s="397"/>
      <c r="BM240" s="397"/>
      <c r="BN240" s="397"/>
      <c r="BO240" s="397"/>
      <c r="BP240" s="397"/>
      <c r="BQ240" s="397"/>
    </row>
    <row r="241" spans="1:69">
      <c r="A241" s="507">
        <f t="shared" si="56"/>
        <v>2034</v>
      </c>
      <c r="B241" s="474">
        <f t="shared" si="89"/>
        <v>227</v>
      </c>
      <c r="C241" s="558"/>
      <c r="D241" s="474">
        <f t="shared" si="88"/>
        <v>39</v>
      </c>
      <c r="E241" s="559"/>
      <c r="F241" s="517"/>
      <c r="G241" s="560"/>
      <c r="H241" s="475"/>
      <c r="I241" s="476">
        <f t="shared" si="60"/>
        <v>227</v>
      </c>
      <c r="J241" s="518"/>
      <c r="K241" s="518"/>
      <c r="L241" s="397"/>
      <c r="M241" s="397"/>
      <c r="N241" s="397"/>
      <c r="O241" s="397"/>
      <c r="P241" s="397"/>
      <c r="Q241" s="397"/>
      <c r="R241" s="397"/>
      <c r="S241" s="397"/>
      <c r="T241" s="397"/>
      <c r="U241" s="397"/>
      <c r="V241" s="397"/>
      <c r="W241" s="397"/>
      <c r="X241" s="397"/>
      <c r="Y241" s="397"/>
      <c r="Z241" s="397"/>
      <c r="AA241" s="397"/>
      <c r="AB241" s="397"/>
      <c r="AC241" s="397"/>
      <c r="AD241" s="397"/>
      <c r="AE241" s="397"/>
      <c r="AF241" s="397"/>
      <c r="AG241" s="397"/>
      <c r="AH241" s="397"/>
      <c r="AI241" s="397"/>
      <c r="AJ241" s="397"/>
      <c r="AK241" s="397"/>
      <c r="AL241" s="397"/>
      <c r="AM241" s="397"/>
      <c r="AN241" s="397"/>
      <c r="AO241" s="397"/>
      <c r="AP241" s="397"/>
      <c r="AQ241" s="397"/>
      <c r="AR241" s="397"/>
      <c r="AS241" s="397"/>
      <c r="AT241" s="397"/>
      <c r="AU241" s="397"/>
      <c r="AV241" s="397"/>
      <c r="AW241" s="397"/>
      <c r="AX241" s="397"/>
      <c r="AY241" s="397"/>
      <c r="AZ241" s="397"/>
      <c r="BA241" s="397"/>
      <c r="BB241" s="397"/>
      <c r="BC241" s="397"/>
      <c r="BD241" s="397"/>
      <c r="BE241" s="397"/>
      <c r="BF241" s="397"/>
      <c r="BG241" s="397"/>
      <c r="BH241" s="397"/>
      <c r="BI241" s="397"/>
      <c r="BJ241" s="397"/>
      <c r="BK241" s="397"/>
      <c r="BL241" s="397"/>
      <c r="BM241" s="397"/>
      <c r="BN241" s="397"/>
      <c r="BO241" s="397"/>
      <c r="BP241" s="397"/>
      <c r="BQ241" s="397"/>
    </row>
    <row r="242" spans="1:69">
      <c r="A242" s="507">
        <f t="shared" si="56"/>
        <v>2035</v>
      </c>
      <c r="B242" s="474">
        <f t="shared" si="89"/>
        <v>231</v>
      </c>
      <c r="C242" s="558"/>
      <c r="D242" s="474">
        <f t="shared" si="88"/>
        <v>40</v>
      </c>
      <c r="E242" s="559"/>
      <c r="F242" s="517"/>
      <c r="G242" s="560"/>
      <c r="H242" s="475"/>
      <c r="I242" s="476">
        <f t="shared" si="60"/>
        <v>231</v>
      </c>
      <c r="J242" s="518"/>
      <c r="K242" s="518"/>
      <c r="L242" s="397"/>
      <c r="M242" s="397"/>
      <c r="N242" s="397"/>
      <c r="O242" s="397"/>
      <c r="P242" s="397"/>
      <c r="Q242" s="397"/>
      <c r="R242" s="397"/>
      <c r="S242" s="397"/>
      <c r="T242" s="397"/>
      <c r="U242" s="397"/>
      <c r="V242" s="397"/>
      <c r="W242" s="397"/>
      <c r="X242" s="397"/>
      <c r="Y242" s="397"/>
      <c r="Z242" s="397"/>
      <c r="AA242" s="397"/>
      <c r="AB242" s="397"/>
      <c r="AC242" s="397"/>
      <c r="AD242" s="397"/>
      <c r="AE242" s="397"/>
      <c r="AF242" s="397"/>
      <c r="AG242" s="397"/>
      <c r="AH242" s="397"/>
      <c r="AI242" s="397"/>
      <c r="AJ242" s="397"/>
      <c r="AK242" s="397"/>
      <c r="AL242" s="397"/>
      <c r="AM242" s="397"/>
      <c r="AN242" s="397"/>
      <c r="AO242" s="397"/>
      <c r="AP242" s="397"/>
      <c r="AQ242" s="397"/>
      <c r="AR242" s="397"/>
      <c r="AS242" s="397"/>
      <c r="AT242" s="397"/>
      <c r="AU242" s="397"/>
      <c r="AV242" s="397"/>
      <c r="AW242" s="397"/>
      <c r="AX242" s="397"/>
      <c r="AY242" s="397"/>
      <c r="AZ242" s="397"/>
      <c r="BA242" s="397"/>
      <c r="BB242" s="397"/>
      <c r="BC242" s="397"/>
      <c r="BD242" s="397"/>
      <c r="BE242" s="397"/>
      <c r="BF242" s="397"/>
      <c r="BG242" s="397"/>
      <c r="BH242" s="397"/>
      <c r="BI242" s="397"/>
      <c r="BJ242" s="397"/>
      <c r="BK242" s="397"/>
      <c r="BL242" s="397"/>
      <c r="BM242" s="397"/>
      <c r="BN242" s="397"/>
      <c r="BO242" s="397"/>
      <c r="BP242" s="397"/>
      <c r="BQ242" s="397"/>
    </row>
    <row r="243" spans="1:69">
      <c r="A243" s="519">
        <f t="shared" si="56"/>
        <v>2036</v>
      </c>
      <c r="B243" s="493">
        <f t="shared" si="89"/>
        <v>235</v>
      </c>
      <c r="C243" s="563"/>
      <c r="D243" s="493">
        <f t="shared" si="88"/>
        <v>41</v>
      </c>
      <c r="E243" s="564"/>
      <c r="F243" s="521"/>
      <c r="G243" s="565"/>
      <c r="H243" s="454"/>
      <c r="I243" s="494">
        <f t="shared" si="60"/>
        <v>235</v>
      </c>
      <c r="J243" s="523"/>
      <c r="K243" s="523"/>
      <c r="L243" s="397"/>
      <c r="M243" s="397"/>
      <c r="N243" s="397"/>
      <c r="O243" s="397"/>
      <c r="P243" s="397"/>
      <c r="Q243" s="397"/>
      <c r="R243" s="397"/>
      <c r="S243" s="397"/>
      <c r="T243" s="397"/>
      <c r="U243" s="397"/>
      <c r="V243" s="397"/>
      <c r="W243" s="397"/>
      <c r="X243" s="397"/>
      <c r="Y243" s="397"/>
      <c r="Z243" s="397"/>
      <c r="AA243" s="397"/>
      <c r="AB243" s="397"/>
      <c r="AC243" s="397"/>
      <c r="AD243" s="397"/>
      <c r="AE243" s="397"/>
      <c r="AF243" s="397"/>
      <c r="AG243" s="397"/>
      <c r="AH243" s="397"/>
      <c r="AI243" s="397"/>
      <c r="AJ243" s="397"/>
      <c r="AK243" s="397"/>
      <c r="AL243" s="397"/>
      <c r="AM243" s="397"/>
      <c r="AN243" s="397"/>
      <c r="AO243" s="397"/>
      <c r="AP243" s="397"/>
      <c r="AQ243" s="397"/>
      <c r="AR243" s="397"/>
      <c r="AS243" s="397"/>
      <c r="AT243" s="397"/>
      <c r="AU243" s="397"/>
      <c r="AV243" s="397"/>
      <c r="AW243" s="397"/>
      <c r="AX243" s="397"/>
      <c r="AY243" s="397"/>
      <c r="AZ243" s="397"/>
      <c r="BA243" s="397"/>
      <c r="BB243" s="397"/>
      <c r="BC243" s="397"/>
      <c r="BD243" s="397"/>
      <c r="BE243" s="397"/>
      <c r="BF243" s="397"/>
      <c r="BG243" s="397"/>
      <c r="BH243" s="397"/>
      <c r="BI243" s="397"/>
      <c r="BJ243" s="397"/>
      <c r="BK243" s="397"/>
      <c r="BL243" s="397"/>
      <c r="BM243" s="397"/>
      <c r="BN243" s="397"/>
      <c r="BO243" s="397"/>
      <c r="BP243" s="397"/>
      <c r="BQ243" s="397"/>
    </row>
    <row r="244" spans="1:69">
      <c r="A244" s="396" t="s">
        <v>383</v>
      </c>
      <c r="B244" s="396"/>
      <c r="C244" s="397"/>
      <c r="D244" s="397"/>
      <c r="E244" s="397"/>
      <c r="F244" s="397"/>
      <c r="G244" s="397"/>
      <c r="H244" s="397"/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/>
      <c r="X244" s="397"/>
      <c r="Y244" s="397"/>
      <c r="Z244" s="397"/>
      <c r="AA244" s="397"/>
      <c r="AB244" s="397"/>
      <c r="AC244" s="397"/>
      <c r="AD244" s="397"/>
      <c r="AE244" s="397"/>
      <c r="AF244" s="397"/>
      <c r="AG244" s="397"/>
      <c r="AH244" s="397"/>
      <c r="AI244" s="397"/>
      <c r="AJ244" s="397"/>
      <c r="AK244" s="397"/>
      <c r="AL244" s="397"/>
      <c r="AM244" s="397"/>
      <c r="AN244" s="397"/>
      <c r="AO244" s="397"/>
      <c r="AP244" s="397"/>
      <c r="AQ244" s="397"/>
      <c r="AR244" s="397"/>
      <c r="AS244" s="397"/>
      <c r="AT244" s="397"/>
      <c r="AU244" s="397"/>
      <c r="AV244" s="397"/>
      <c r="AW244" s="397"/>
      <c r="AX244" s="397"/>
      <c r="AY244" s="397"/>
      <c r="AZ244" s="397"/>
      <c r="BA244" s="397"/>
      <c r="BB244" s="397"/>
      <c r="BC244" s="397"/>
      <c r="BD244" s="397"/>
      <c r="BE244" s="397"/>
      <c r="BF244" s="397"/>
      <c r="BG244" s="397"/>
      <c r="BH244" s="397"/>
      <c r="BI244" s="397"/>
      <c r="BJ244" s="397"/>
      <c r="BK244" s="397"/>
      <c r="BL244" s="397"/>
      <c r="BM244" s="397"/>
      <c r="BN244" s="397"/>
      <c r="BO244" s="397"/>
      <c r="BP244" s="397"/>
      <c r="BQ244" s="397"/>
    </row>
    <row r="245" spans="1:69">
      <c r="A245" s="455" t="s">
        <v>29</v>
      </c>
      <c r="B245" s="456" t="s">
        <v>306</v>
      </c>
      <c r="C245" s="457" t="s">
        <v>384</v>
      </c>
      <c r="D245" s="457" t="s">
        <v>307</v>
      </c>
      <c r="E245" s="566"/>
      <c r="F245" s="458"/>
      <c r="G245" s="460" t="s">
        <v>308</v>
      </c>
      <c r="H245" s="461">
        <f>RSQ(I246:I265,B246:B265)</f>
        <v>0.84188666817346447</v>
      </c>
      <c r="I245" s="462" t="s">
        <v>309</v>
      </c>
      <c r="J245" s="463" t="s">
        <v>310</v>
      </c>
      <c r="K245" s="464" t="s">
        <v>311</v>
      </c>
      <c r="L245" s="397"/>
      <c r="M245" s="524" t="s">
        <v>384</v>
      </c>
      <c r="N245" s="460" t="s">
        <v>308</v>
      </c>
      <c r="O245" s="461">
        <f>RSQ(P246:P265,$B$246:$B$265)</f>
        <v>0.7287224132290181</v>
      </c>
      <c r="P245" s="462" t="s">
        <v>337</v>
      </c>
      <c r="Q245" s="464" t="s">
        <v>311</v>
      </c>
      <c r="R245" s="397"/>
      <c r="S245" s="524" t="s">
        <v>384</v>
      </c>
      <c r="T245" s="460" t="s">
        <v>308</v>
      </c>
      <c r="U245" s="461">
        <f>RSQ(V246:V265,$B$246:$B$265)</f>
        <v>0.7287224132290181</v>
      </c>
      <c r="V245" s="462" t="s">
        <v>337</v>
      </c>
      <c r="W245" s="464" t="s">
        <v>311</v>
      </c>
      <c r="X245" s="397"/>
      <c r="Y245" s="524" t="s">
        <v>384</v>
      </c>
      <c r="Z245" s="460" t="s">
        <v>308</v>
      </c>
      <c r="AA245" s="461">
        <f>RSQ(AB246:AB265,$B$246:$B$265)</f>
        <v>0.81340622629223103</v>
      </c>
      <c r="AB245" s="462" t="s">
        <v>337</v>
      </c>
      <c r="AC245" s="464" t="s">
        <v>311</v>
      </c>
      <c r="AD245" s="397"/>
      <c r="AE245" s="524" t="s">
        <v>384</v>
      </c>
      <c r="AF245" s="460" t="s">
        <v>308</v>
      </c>
      <c r="AG245" s="461">
        <f>RSQ(AH246:AH265,$B$246:$B$265)</f>
        <v>0.82777098613059752</v>
      </c>
      <c r="AH245" s="462" t="s">
        <v>337</v>
      </c>
      <c r="AI245" s="464" t="s">
        <v>311</v>
      </c>
      <c r="AJ245" s="397"/>
      <c r="AK245" s="524" t="s">
        <v>384</v>
      </c>
      <c r="AL245" s="460" t="s">
        <v>308</v>
      </c>
      <c r="AM245" s="461">
        <f>RSQ(AN246:AN265,$B$246:$B$265)</f>
        <v>0.83469790384133158</v>
      </c>
      <c r="AN245" s="462" t="s">
        <v>337</v>
      </c>
      <c r="AO245" s="464" t="s">
        <v>311</v>
      </c>
      <c r="AP245" s="397"/>
      <c r="AQ245" s="524" t="s">
        <v>384</v>
      </c>
      <c r="AR245" s="460" t="s">
        <v>308</v>
      </c>
      <c r="AS245" s="461">
        <f>RSQ(AT246:AT265,$B$246:$B$265)</f>
        <v>0.83641698770946982</v>
      </c>
      <c r="AT245" s="462" t="s">
        <v>337</v>
      </c>
      <c r="AU245" s="464" t="s">
        <v>311</v>
      </c>
      <c r="AV245" s="397"/>
      <c r="AW245" s="524" t="s">
        <v>384</v>
      </c>
      <c r="AX245" s="460" t="s">
        <v>308</v>
      </c>
      <c r="AY245" s="461">
        <f>RSQ(AZ246:AZ265,$B$246:$B$265)</f>
        <v>0.84188666817346447</v>
      </c>
      <c r="AZ245" s="462" t="s">
        <v>337</v>
      </c>
      <c r="BA245" s="464" t="s">
        <v>311</v>
      </c>
      <c r="BB245" s="397"/>
      <c r="BC245" s="524" t="s">
        <v>384</v>
      </c>
      <c r="BD245" s="460" t="s">
        <v>308</v>
      </c>
      <c r="BE245" s="461">
        <f>RSQ(BF246:BF265,$B$246:$B$265)</f>
        <v>0.84188666817346447</v>
      </c>
      <c r="BF245" s="462" t="s">
        <v>337</v>
      </c>
      <c r="BG245" s="464" t="s">
        <v>311</v>
      </c>
      <c r="BH245" s="397"/>
      <c r="BI245" s="524" t="s">
        <v>384</v>
      </c>
      <c r="BJ245" s="460" t="s">
        <v>308</v>
      </c>
      <c r="BK245" s="461">
        <f>RSQ(BL246:BL265,$B$246:$B$265)</f>
        <v>0.84026106461099881</v>
      </c>
      <c r="BL245" s="462" t="s">
        <v>337</v>
      </c>
      <c r="BM245" s="464" t="s">
        <v>311</v>
      </c>
      <c r="BN245" s="397"/>
      <c r="BO245" s="397"/>
      <c r="BP245" s="397"/>
      <c r="BQ245" s="397"/>
    </row>
    <row r="246" spans="1:69">
      <c r="A246" s="507">
        <f t="shared" ref="A246:A286" si="90">A203</f>
        <v>1996</v>
      </c>
      <c r="B246" s="474">
        <f t="shared" ref="B246:B265" si="91">B4</f>
        <v>99.119568304458966</v>
      </c>
      <c r="C246" s="567">
        <f t="shared" ref="C246:C265" si="92">LN(F$249/B246-1)</f>
        <v>1.1684893282208761</v>
      </c>
      <c r="D246" s="474">
        <v>1</v>
      </c>
      <c r="E246" s="568" t="s">
        <v>385</v>
      </c>
      <c r="F246" s="467"/>
      <c r="G246" s="475"/>
      <c r="H246" s="569"/>
      <c r="I246" s="471">
        <f t="shared" ref="I246:I286" si="93">ROUND($F$249/(1+EXP($F$254+$F$253*D246)),$G$1)</f>
        <v>78</v>
      </c>
      <c r="J246" s="472">
        <f t="shared" ref="J246:J265" si="94">ABS(B246-I246)/B246*100</f>
        <v>21.307163323782238</v>
      </c>
      <c r="K246" s="471">
        <f t="shared" ref="K246:K265" si="95">(B246-I246)^2/1000</f>
        <v>0.44603616536670776</v>
      </c>
      <c r="L246" s="397"/>
      <c r="M246" s="570">
        <f t="shared" ref="M246:M265" si="96">LN(O$249/$B246-1)</f>
        <v>-0.30750670572074934</v>
      </c>
      <c r="N246" s="503" t="s">
        <v>385</v>
      </c>
      <c r="O246" s="467"/>
      <c r="P246" s="518">
        <f t="shared" ref="P246:P265" si="97">ROUND(O$249/(1+EXP(O$254+O$253*$D246)),$G$1)</f>
        <v>56</v>
      </c>
      <c r="Q246" s="471">
        <f>($B246-P246)^2/1000</f>
        <v>1.8592971707629022</v>
      </c>
      <c r="R246" s="397"/>
      <c r="S246" s="570">
        <f t="shared" ref="S246:S265" si="98">LN(U$249/$B246-1)</f>
        <v>-0.30750670572074934</v>
      </c>
      <c r="T246" s="503" t="s">
        <v>385</v>
      </c>
      <c r="U246" s="467"/>
      <c r="V246" s="518">
        <f t="shared" ref="V246:V265" si="99">ROUND(U$249/(1+EXP(U$254+U$253*$D246)),$G$1)</f>
        <v>56</v>
      </c>
      <c r="W246" s="471">
        <f>($B246-V246)^2/1000</f>
        <v>1.8592971707629022</v>
      </c>
      <c r="X246" s="397"/>
      <c r="Y246" s="570">
        <f t="shared" ref="Y246:Y265" si="100">LN(AA$249/$B246-1)</f>
        <v>0.13882217116644036</v>
      </c>
      <c r="Z246" s="503" t="s">
        <v>385</v>
      </c>
      <c r="AA246" s="467"/>
      <c r="AB246" s="518">
        <f t="shared" ref="AB246:AB265" si="101">ROUND(AA$249/(1+EXP(AA$254+AA$253*$D246)),$G$1)</f>
        <v>73</v>
      </c>
      <c r="AC246" s="471">
        <f>($B246-AB246)^2/1000</f>
        <v>0.68223184841129736</v>
      </c>
      <c r="AD246" s="397"/>
      <c r="AE246" s="570">
        <f t="shared" ref="AE246:AE265" si="102">LN(AG$249/$B246-1)</f>
        <v>0.44632652878529566</v>
      </c>
      <c r="AF246" s="503" t="s">
        <v>385</v>
      </c>
      <c r="AG246" s="467"/>
      <c r="AH246" s="518">
        <f t="shared" ref="AH246:AH265" si="103">ROUND(AG$249/(1+EXP(AG$254+AG$253*$D246)),$G$1)</f>
        <v>76</v>
      </c>
      <c r="AI246" s="471">
        <f>($B246-AH246)^2/1000</f>
        <v>0.53451443858454362</v>
      </c>
      <c r="AJ246" s="397"/>
      <c r="AK246" s="570">
        <f t="shared" ref="AK246:AK265" si="104">LN(AM$249/$B246-1)</f>
        <v>0.68117754867975977</v>
      </c>
      <c r="AL246" s="503" t="s">
        <v>385</v>
      </c>
      <c r="AM246" s="467"/>
      <c r="AN246" s="518">
        <f t="shared" ref="AN246:AN265" si="105">ROUND(AM$249/(1+EXP(AM$254+AM$253*$D246)),$G$1)</f>
        <v>77</v>
      </c>
      <c r="AO246" s="471">
        <f>($B246-AN246)^2/1000</f>
        <v>0.48927530197562569</v>
      </c>
      <c r="AP246" s="397"/>
      <c r="AQ246" s="570">
        <f t="shared" ref="AQ246:AQ265" si="106">LN(AS$249/$B246-1)</f>
        <v>0.8712286241850824</v>
      </c>
      <c r="AR246" s="503" t="s">
        <v>385</v>
      </c>
      <c r="AS246" s="467"/>
      <c r="AT246" s="518">
        <f t="shared" ref="AT246:AT265" si="107">ROUND(AS$249/(1+EXP(AS$254+AS$253*$D246)),$G$1)</f>
        <v>77</v>
      </c>
      <c r="AU246" s="471">
        <f>($B246-AT246)^2/1000</f>
        <v>0.48927530197562569</v>
      </c>
      <c r="AV246" s="397"/>
      <c r="AW246" s="570">
        <f t="shared" ref="AW246:AW265" si="108">LN(AY$249/$B246-1)</f>
        <v>1.0308640373262097</v>
      </c>
      <c r="AX246" s="503" t="s">
        <v>385</v>
      </c>
      <c r="AY246" s="467"/>
      <c r="AZ246" s="518">
        <f t="shared" ref="AZ246:AZ265" si="109">ROUND(AY$249/(1+EXP(AY$254+AY$253*$D246)),$G$1)</f>
        <v>78</v>
      </c>
      <c r="BA246" s="471">
        <f>($B246-AZ246)^2/1000</f>
        <v>0.44603616536670776</v>
      </c>
      <c r="BB246" s="397"/>
      <c r="BC246" s="570">
        <f t="shared" ref="BC246:BC265" si="110">LN(BE$249/$B246-1)</f>
        <v>1.1684893282208761</v>
      </c>
      <c r="BD246" s="503" t="s">
        <v>385</v>
      </c>
      <c r="BE246" s="467"/>
      <c r="BF246" s="518">
        <f t="shared" ref="BF246:BF265" si="111">ROUND(BE$249/(1+EXP(BE$254+BE$253*$D246)),$G$1)</f>
        <v>78</v>
      </c>
      <c r="BG246" s="471">
        <f>($B246-BF246)^2/1000</f>
        <v>0.44603616536670776</v>
      </c>
      <c r="BH246" s="397"/>
      <c r="BI246" s="570">
        <f t="shared" ref="BI246:BI265" si="112">LN(BK$249/$B246-1)</f>
        <v>1.2894449600728188</v>
      </c>
      <c r="BJ246" s="503" t="s">
        <v>385</v>
      </c>
      <c r="BK246" s="467"/>
      <c r="BL246" s="518">
        <f t="shared" ref="BL246:BL265" si="113">ROUND(BK$249/(1+EXP(BK$254+BK$253*$D246)),$G$1)</f>
        <v>78</v>
      </c>
      <c r="BM246" s="471">
        <f>($B246-BL246)^2/1000</f>
        <v>0.44603616536670776</v>
      </c>
      <c r="BN246" s="397"/>
      <c r="BO246" s="397"/>
      <c r="BP246" s="397"/>
      <c r="BQ246" s="397"/>
    </row>
    <row r="247" spans="1:69">
      <c r="A247" s="507">
        <f t="shared" si="90"/>
        <v>1997</v>
      </c>
      <c r="B247" s="474">
        <f t="shared" si="91"/>
        <v>63.828905193175508</v>
      </c>
      <c r="C247" s="567">
        <f t="shared" si="92"/>
        <v>1.713573967831816</v>
      </c>
      <c r="D247" s="474">
        <v>2</v>
      </c>
      <c r="E247" s="568" t="s">
        <v>386</v>
      </c>
      <c r="F247" s="467"/>
      <c r="G247" s="475"/>
      <c r="H247" s="569"/>
      <c r="I247" s="476">
        <f t="shared" si="93"/>
        <v>81</v>
      </c>
      <c r="J247" s="477">
        <f t="shared" si="94"/>
        <v>26.901753609680274</v>
      </c>
      <c r="K247" s="476">
        <f t="shared" si="95"/>
        <v>0.29484649686495507</v>
      </c>
      <c r="L247" s="397"/>
      <c r="M247" s="570">
        <f t="shared" si="96"/>
        <v>0.52750803755527731</v>
      </c>
      <c r="N247" s="503" t="s">
        <v>386</v>
      </c>
      <c r="O247" s="467"/>
      <c r="P247" s="518">
        <f t="shared" si="97"/>
        <v>64</v>
      </c>
      <c r="Q247" s="476">
        <f>($B247-P247)^2/1000</f>
        <v>2.9273432922310148E-5</v>
      </c>
      <c r="R247" s="397"/>
      <c r="S247" s="570">
        <f t="shared" si="98"/>
        <v>0.52750803755527731</v>
      </c>
      <c r="T247" s="503" t="s">
        <v>386</v>
      </c>
      <c r="U247" s="467"/>
      <c r="V247" s="518">
        <f t="shared" si="99"/>
        <v>64</v>
      </c>
      <c r="W247" s="476">
        <f>($B247-V247)^2/1000</f>
        <v>2.9273432922310148E-5</v>
      </c>
      <c r="X247" s="397"/>
      <c r="Y247" s="570">
        <f t="shared" si="100"/>
        <v>0.84888778725753133</v>
      </c>
      <c r="Z247" s="503" t="s">
        <v>386</v>
      </c>
      <c r="AA247" s="467"/>
      <c r="AB247" s="518">
        <f t="shared" si="101"/>
        <v>78</v>
      </c>
      <c r="AC247" s="476">
        <f>($B247-AB247)^2/1000</f>
        <v>0.20081992802400808</v>
      </c>
      <c r="AD247" s="397"/>
      <c r="AE247" s="570">
        <f t="shared" si="102"/>
        <v>1.0917180187333442</v>
      </c>
      <c r="AF247" s="503" t="s">
        <v>386</v>
      </c>
      <c r="AG247" s="467"/>
      <c r="AH247" s="518">
        <f t="shared" si="103"/>
        <v>80</v>
      </c>
      <c r="AI247" s="476">
        <f>($B247-AH247)^2/1000</f>
        <v>0.26150430725130602</v>
      </c>
      <c r="AJ247" s="397"/>
      <c r="AK247" s="570">
        <f t="shared" si="104"/>
        <v>1.2869519593159717</v>
      </c>
      <c r="AL247" s="503" t="s">
        <v>386</v>
      </c>
      <c r="AM247" s="467"/>
      <c r="AN247" s="518">
        <f t="shared" si="105"/>
        <v>81</v>
      </c>
      <c r="AO247" s="476">
        <f>($B247-AN247)^2/1000</f>
        <v>0.29484649686495507</v>
      </c>
      <c r="AP247" s="397"/>
      <c r="AQ247" s="570">
        <f t="shared" si="106"/>
        <v>1.4502247463633102</v>
      </c>
      <c r="AR247" s="503" t="s">
        <v>386</v>
      </c>
      <c r="AS247" s="467"/>
      <c r="AT247" s="518">
        <f t="shared" si="107"/>
        <v>81</v>
      </c>
      <c r="AU247" s="476">
        <f>($B247-AT247)^2/1000</f>
        <v>0.29484649686495507</v>
      </c>
      <c r="AV247" s="397"/>
      <c r="AW247" s="570">
        <f t="shared" si="108"/>
        <v>1.590543522764404</v>
      </c>
      <c r="AX247" s="503" t="s">
        <v>386</v>
      </c>
      <c r="AY247" s="467"/>
      <c r="AZ247" s="518">
        <f t="shared" si="109"/>
        <v>81</v>
      </c>
      <c r="BA247" s="476">
        <f>($B247-AZ247)^2/1000</f>
        <v>0.29484649686495507</v>
      </c>
      <c r="BB247" s="397"/>
      <c r="BC247" s="570">
        <f t="shared" si="110"/>
        <v>1.713573967831816</v>
      </c>
      <c r="BD247" s="503" t="s">
        <v>386</v>
      </c>
      <c r="BE247" s="467"/>
      <c r="BF247" s="518">
        <f t="shared" si="111"/>
        <v>81</v>
      </c>
      <c r="BG247" s="476">
        <f>($B247-BF247)^2/1000</f>
        <v>0.29484649686495507</v>
      </c>
      <c r="BH247" s="397"/>
      <c r="BI247" s="570">
        <f t="shared" si="112"/>
        <v>1.8231126753233533</v>
      </c>
      <c r="BJ247" s="503" t="s">
        <v>386</v>
      </c>
      <c r="BK247" s="467"/>
      <c r="BL247" s="518">
        <f t="shared" si="113"/>
        <v>82</v>
      </c>
      <c r="BM247" s="476">
        <f>($B247-BL247)^2/1000</f>
        <v>0.33018868647860405</v>
      </c>
      <c r="BN247" s="397"/>
      <c r="BO247" s="397"/>
      <c r="BP247" s="397"/>
      <c r="BQ247" s="397"/>
    </row>
    <row r="248" spans="1:69">
      <c r="A248" s="507">
        <f t="shared" si="90"/>
        <v>1998</v>
      </c>
      <c r="B248" s="474">
        <f t="shared" si="91"/>
        <v>96.093401739881912</v>
      </c>
      <c r="C248" s="567">
        <f t="shared" si="92"/>
        <v>1.2089407826875385</v>
      </c>
      <c r="D248" s="474">
        <v>3</v>
      </c>
      <c r="E248" s="571"/>
      <c r="F248" s="475"/>
      <c r="G248" s="475"/>
      <c r="H248" s="470"/>
      <c r="I248" s="476">
        <f t="shared" si="93"/>
        <v>85</v>
      </c>
      <c r="J248" s="477">
        <f t="shared" si="94"/>
        <v>11.544394868974429</v>
      </c>
      <c r="K248" s="476">
        <f t="shared" si="95"/>
        <v>0.12306356216241504</v>
      </c>
      <c r="L248" s="397"/>
      <c r="M248" s="570">
        <f t="shared" si="96"/>
        <v>-0.23581703904251797</v>
      </c>
      <c r="N248" s="467"/>
      <c r="O248" s="397"/>
      <c r="P248" s="518">
        <f t="shared" si="97"/>
        <v>72</v>
      </c>
      <c r="Q248" s="476">
        <f>($B248-P248)^2/1000</f>
        <v>0.5804920073993447</v>
      </c>
      <c r="R248" s="397"/>
      <c r="S248" s="570">
        <f t="shared" si="98"/>
        <v>-0.23581703904251797</v>
      </c>
      <c r="T248" s="467"/>
      <c r="U248" s="397"/>
      <c r="V248" s="518">
        <f t="shared" si="99"/>
        <v>72</v>
      </c>
      <c r="W248" s="476">
        <f>($B248-V248)^2/1000</f>
        <v>0.5804920073993447</v>
      </c>
      <c r="X248" s="397"/>
      <c r="Y248" s="570">
        <f t="shared" si="100"/>
        <v>0.19605465724919313</v>
      </c>
      <c r="Z248" s="467"/>
      <c r="AA248" s="397"/>
      <c r="AB248" s="518">
        <f t="shared" si="101"/>
        <v>83</v>
      </c>
      <c r="AC248" s="476">
        <f>($B248-AB248)^2/1000</f>
        <v>0.17143716912194268</v>
      </c>
      <c r="AD248" s="397"/>
      <c r="AE248" s="570">
        <f t="shared" si="102"/>
        <v>0.49668305471235796</v>
      </c>
      <c r="AF248" s="467"/>
      <c r="AG248" s="397"/>
      <c r="AH248" s="518">
        <f t="shared" si="103"/>
        <v>84</v>
      </c>
      <c r="AI248" s="476">
        <f>($B248-AH248)^2/1000</f>
        <v>0.14625036564217886</v>
      </c>
      <c r="AJ248" s="397"/>
      <c r="AK248" s="570">
        <f t="shared" si="104"/>
        <v>0.72751470580194966</v>
      </c>
      <c r="AL248" s="467"/>
      <c r="AM248" s="397"/>
      <c r="AN248" s="518">
        <f t="shared" si="105"/>
        <v>85</v>
      </c>
      <c r="AO248" s="476">
        <f>($B248-AN248)^2/1000</f>
        <v>0.12306356216241504</v>
      </c>
      <c r="AP248" s="397"/>
      <c r="AQ248" s="570">
        <f t="shared" si="106"/>
        <v>0.91492902041400492</v>
      </c>
      <c r="AR248" s="467"/>
      <c r="AS248" s="397"/>
      <c r="AT248" s="518">
        <f t="shared" si="107"/>
        <v>85</v>
      </c>
      <c r="AU248" s="476">
        <f>($B248-AT248)^2/1000</f>
        <v>0.12306356216241504</v>
      </c>
      <c r="AV248" s="397"/>
      <c r="AW248" s="570">
        <f t="shared" si="108"/>
        <v>1.0727015702823908</v>
      </c>
      <c r="AX248" s="467"/>
      <c r="AY248" s="397"/>
      <c r="AZ248" s="518">
        <f t="shared" si="109"/>
        <v>85</v>
      </c>
      <c r="BA248" s="476">
        <f>($B248-AZ248)^2/1000</f>
        <v>0.12306356216241504</v>
      </c>
      <c r="BB248" s="397"/>
      <c r="BC248" s="570">
        <f t="shared" si="110"/>
        <v>1.2089407826875385</v>
      </c>
      <c r="BD248" s="467"/>
      <c r="BE248" s="397"/>
      <c r="BF248" s="518">
        <f t="shared" si="111"/>
        <v>85</v>
      </c>
      <c r="BG248" s="476">
        <f>($B248-BF248)^2/1000</f>
        <v>0.12306356216241504</v>
      </c>
      <c r="BH248" s="397"/>
      <c r="BI248" s="570">
        <f t="shared" si="112"/>
        <v>1.3288248428236873</v>
      </c>
      <c r="BJ248" s="467"/>
      <c r="BK248" s="397"/>
      <c r="BL248" s="518">
        <f t="shared" si="113"/>
        <v>85</v>
      </c>
      <c r="BM248" s="476">
        <f>($B248-BL248)^2/1000</f>
        <v>0.12306356216241504</v>
      </c>
      <c r="BN248" s="397"/>
      <c r="BO248" s="397"/>
      <c r="BP248" s="397"/>
      <c r="BQ248" s="397"/>
    </row>
    <row r="249" spans="1:69">
      <c r="A249" s="507">
        <f t="shared" si="90"/>
        <v>1999</v>
      </c>
      <c r="B249" s="474">
        <f t="shared" si="91"/>
        <v>91.739604562374311</v>
      </c>
      <c r="C249" s="567">
        <f t="shared" si="92"/>
        <v>1.2687416427965605</v>
      </c>
      <c r="D249" s="474">
        <v>4</v>
      </c>
      <c r="E249" s="571" t="s">
        <v>56</v>
      </c>
      <c r="F249" s="572">
        <f>E276</f>
        <v>418</v>
      </c>
      <c r="G249" s="475"/>
      <c r="H249" s="475"/>
      <c r="I249" s="476">
        <f t="shared" si="93"/>
        <v>89</v>
      </c>
      <c r="J249" s="477">
        <f t="shared" si="94"/>
        <v>2.9862833783108766</v>
      </c>
      <c r="K249" s="476">
        <f t="shared" si="95"/>
        <v>7.5054331581821373E-3</v>
      </c>
      <c r="L249" s="397"/>
      <c r="M249" s="570">
        <f t="shared" si="96"/>
        <v>-0.1336778869587201</v>
      </c>
      <c r="N249" s="467" t="s">
        <v>56</v>
      </c>
      <c r="O249" s="479">
        <f>ROUNDDOWN(O250,0)+1</f>
        <v>172</v>
      </c>
      <c r="P249" s="518">
        <f t="shared" si="97"/>
        <v>81</v>
      </c>
      <c r="Q249" s="476">
        <f>($B249-P249)^2/1000</f>
        <v>0.11533910615617111</v>
      </c>
      <c r="R249" s="397"/>
      <c r="S249" s="570">
        <f t="shared" si="98"/>
        <v>-0.1336778869587201</v>
      </c>
      <c r="T249" s="467" t="s">
        <v>56</v>
      </c>
      <c r="U249" s="479">
        <f>ROUNDDOWN(U250,-T269)+10^T269</f>
        <v>172</v>
      </c>
      <c r="V249" s="518">
        <f t="shared" si="99"/>
        <v>81</v>
      </c>
      <c r="W249" s="476">
        <f>($B249-V249)^2/1000</f>
        <v>0.11533910615617111</v>
      </c>
      <c r="X249" s="397"/>
      <c r="Y249" s="570">
        <f t="shared" si="100"/>
        <v>0.27898608296749378</v>
      </c>
      <c r="Z249" s="467" t="s">
        <v>56</v>
      </c>
      <c r="AA249" s="479">
        <f>U249+Z270</f>
        <v>213</v>
      </c>
      <c r="AB249" s="518">
        <f t="shared" si="101"/>
        <v>88</v>
      </c>
      <c r="AC249" s="476">
        <f>($B249-AB249)^2/1000</f>
        <v>1.3984642282930759E-2</v>
      </c>
      <c r="AD249" s="397"/>
      <c r="AE249" s="570">
        <f t="shared" si="102"/>
        <v>0.57024824528255191</v>
      </c>
      <c r="AF249" s="467" t="s">
        <v>56</v>
      </c>
      <c r="AG249" s="479">
        <f>AA249+AF270</f>
        <v>254</v>
      </c>
      <c r="AH249" s="518">
        <f t="shared" si="103"/>
        <v>88</v>
      </c>
      <c r="AI249" s="476">
        <f>($B249-AH249)^2/1000</f>
        <v>1.3984642282930759E-2</v>
      </c>
      <c r="AJ249" s="397"/>
      <c r="AK249" s="570">
        <f t="shared" si="104"/>
        <v>0.79553371444152188</v>
      </c>
      <c r="AL249" s="467" t="s">
        <v>56</v>
      </c>
      <c r="AM249" s="479">
        <f>AG249+AL270</f>
        <v>295</v>
      </c>
      <c r="AN249" s="518">
        <f t="shared" si="105"/>
        <v>89</v>
      </c>
      <c r="AO249" s="476">
        <f>($B249-AN249)^2/1000</f>
        <v>7.5054331581821373E-3</v>
      </c>
      <c r="AP249" s="397"/>
      <c r="AQ249" s="570">
        <f t="shared" si="106"/>
        <v>0.97928067191949741</v>
      </c>
      <c r="AR249" s="467" t="s">
        <v>56</v>
      </c>
      <c r="AS249" s="479">
        <f>AM249+AR270</f>
        <v>336</v>
      </c>
      <c r="AT249" s="518">
        <f t="shared" si="107"/>
        <v>89</v>
      </c>
      <c r="AU249" s="476">
        <f>($B249-AT249)^2/1000</f>
        <v>7.5054331581821373E-3</v>
      </c>
      <c r="AV249" s="397"/>
      <c r="AW249" s="570">
        <f t="shared" si="108"/>
        <v>1.1344482525870583</v>
      </c>
      <c r="AX249" s="467" t="s">
        <v>56</v>
      </c>
      <c r="AY249" s="479">
        <f>AS249+AX270</f>
        <v>377</v>
      </c>
      <c r="AZ249" s="518">
        <f t="shared" si="109"/>
        <v>89</v>
      </c>
      <c r="BA249" s="476">
        <f>($B249-AZ249)^2/1000</f>
        <v>7.5054331581821373E-3</v>
      </c>
      <c r="BB249" s="397"/>
      <c r="BC249" s="570">
        <f t="shared" si="110"/>
        <v>1.2687416427965605</v>
      </c>
      <c r="BD249" s="467" t="s">
        <v>56</v>
      </c>
      <c r="BE249" s="479">
        <f>AY249+BD270</f>
        <v>418</v>
      </c>
      <c r="BF249" s="518">
        <f t="shared" si="111"/>
        <v>89</v>
      </c>
      <c r="BG249" s="476">
        <f>($B249-BF249)^2/1000</f>
        <v>7.5054331581821373E-3</v>
      </c>
      <c r="BH249" s="397"/>
      <c r="BI249" s="570">
        <f t="shared" si="112"/>
        <v>1.3871169420713088</v>
      </c>
      <c r="BJ249" s="467" t="s">
        <v>56</v>
      </c>
      <c r="BK249" s="479">
        <f>BE249+BJ270</f>
        <v>459</v>
      </c>
      <c r="BL249" s="518">
        <f t="shared" si="113"/>
        <v>89</v>
      </c>
      <c r="BM249" s="476">
        <f>($B249-BL249)^2/1000</f>
        <v>7.5054331581821373E-3</v>
      </c>
      <c r="BN249" s="397"/>
      <c r="BO249" s="397"/>
      <c r="BP249" s="397"/>
      <c r="BQ249" s="397"/>
    </row>
    <row r="250" spans="1:69">
      <c r="A250" s="507">
        <f t="shared" si="90"/>
        <v>2000</v>
      </c>
      <c r="B250" s="474">
        <f t="shared" si="91"/>
        <v>90.378338343396905</v>
      </c>
      <c r="C250" s="567">
        <f t="shared" si="92"/>
        <v>1.2878548534763545</v>
      </c>
      <c r="D250" s="474">
        <v>5</v>
      </c>
      <c r="E250" s="467" t="s">
        <v>387</v>
      </c>
      <c r="F250" s="510">
        <f>MAX(B246:B265)</f>
        <v>171.30097741826762</v>
      </c>
      <c r="G250" s="475"/>
      <c r="H250" s="470"/>
      <c r="I250" s="476">
        <f t="shared" si="93"/>
        <v>93</v>
      </c>
      <c r="J250" s="477">
        <f t="shared" si="94"/>
        <v>2.9007632853814638</v>
      </c>
      <c r="K250" s="476">
        <f t="shared" si="95"/>
        <v>6.873109841702885E-3</v>
      </c>
      <c r="L250" s="397"/>
      <c r="M250" s="570">
        <f t="shared" si="96"/>
        <v>-0.10190993037010522</v>
      </c>
      <c r="N250" s="573" t="s">
        <v>387</v>
      </c>
      <c r="O250" s="539">
        <f>MAX($B246:$B265)</f>
        <v>171.30097741826762</v>
      </c>
      <c r="P250" s="518">
        <f t="shared" si="97"/>
        <v>89</v>
      </c>
      <c r="Q250" s="476">
        <f>($B250-P250)^2/1000</f>
        <v>1.8998165888781243E-3</v>
      </c>
      <c r="R250" s="397"/>
      <c r="S250" s="570">
        <f t="shared" si="98"/>
        <v>-0.10190993037010522</v>
      </c>
      <c r="T250" s="573" t="s">
        <v>387</v>
      </c>
      <c r="U250" s="539">
        <f>MAX($B246:$B265)</f>
        <v>171.30097741826762</v>
      </c>
      <c r="V250" s="518">
        <f t="shared" si="99"/>
        <v>89</v>
      </c>
      <c r="W250" s="476">
        <f>($B250-V250)^2/1000</f>
        <v>1.8998165888781243E-3</v>
      </c>
      <c r="X250" s="397"/>
      <c r="Y250" s="570">
        <f t="shared" si="100"/>
        <v>0.3050990749222286</v>
      </c>
      <c r="Z250" s="573" t="s">
        <v>387</v>
      </c>
      <c r="AA250" s="539">
        <f>MAX($B246:$B265)</f>
        <v>171.30097741826762</v>
      </c>
      <c r="AB250" s="518">
        <f t="shared" si="101"/>
        <v>93</v>
      </c>
      <c r="AC250" s="476">
        <f>($B250-AB250)^2/1000</f>
        <v>6.873109841702885E-3</v>
      </c>
      <c r="AD250" s="397"/>
      <c r="AE250" s="570">
        <f t="shared" si="102"/>
        <v>0.59355220302819123</v>
      </c>
      <c r="AF250" s="573" t="s">
        <v>387</v>
      </c>
      <c r="AG250" s="539">
        <f>MAX($B246:$B265)</f>
        <v>171.30097741826762</v>
      </c>
      <c r="AH250" s="518">
        <f t="shared" si="103"/>
        <v>93</v>
      </c>
      <c r="AI250" s="476">
        <f>($B250-AH250)^2/1000</f>
        <v>6.873109841702885E-3</v>
      </c>
      <c r="AJ250" s="397"/>
      <c r="AK250" s="570">
        <f t="shared" si="104"/>
        <v>0.81715810252330123</v>
      </c>
      <c r="AL250" s="573" t="s">
        <v>387</v>
      </c>
      <c r="AM250" s="539">
        <f>MAX($B246:$B265)</f>
        <v>171.30097741826762</v>
      </c>
      <c r="AN250" s="518">
        <f t="shared" si="105"/>
        <v>93</v>
      </c>
      <c r="AO250" s="476">
        <f>($B250-AN250)^2/1000</f>
        <v>6.873109841702885E-3</v>
      </c>
      <c r="AP250" s="397"/>
      <c r="AQ250" s="570">
        <f t="shared" si="106"/>
        <v>0.9997877727217459</v>
      </c>
      <c r="AR250" s="573" t="s">
        <v>387</v>
      </c>
      <c r="AS250" s="539">
        <f>MAX($B246:$B265)</f>
        <v>171.30097741826762</v>
      </c>
      <c r="AT250" s="518">
        <f t="shared" si="107"/>
        <v>93</v>
      </c>
      <c r="AU250" s="476">
        <f>($B250-AT250)^2/1000</f>
        <v>6.873109841702885E-3</v>
      </c>
      <c r="AV250" s="397"/>
      <c r="AW250" s="570">
        <f t="shared" si="108"/>
        <v>1.1541584754439271</v>
      </c>
      <c r="AX250" s="573" t="s">
        <v>387</v>
      </c>
      <c r="AY250" s="539">
        <f>MAX($B246:$B265)</f>
        <v>171.30097741826762</v>
      </c>
      <c r="AZ250" s="518">
        <f t="shared" si="109"/>
        <v>93</v>
      </c>
      <c r="BA250" s="476">
        <f>($B250-AZ250)^2/1000</f>
        <v>6.873109841702885E-3</v>
      </c>
      <c r="BB250" s="397"/>
      <c r="BC250" s="570">
        <f t="shared" si="110"/>
        <v>1.2878548534763545</v>
      </c>
      <c r="BD250" s="573" t="s">
        <v>387</v>
      </c>
      <c r="BE250" s="539">
        <f>MAX($B246:$B265)</f>
        <v>171.30097741826762</v>
      </c>
      <c r="BF250" s="518">
        <f t="shared" si="111"/>
        <v>93</v>
      </c>
      <c r="BG250" s="476">
        <f>($B250-BF250)^2/1000</f>
        <v>6.873109841702885E-3</v>
      </c>
      <c r="BH250" s="397"/>
      <c r="BI250" s="570">
        <f t="shared" si="112"/>
        <v>1.4057661923004154</v>
      </c>
      <c r="BJ250" s="573" t="s">
        <v>387</v>
      </c>
      <c r="BK250" s="539">
        <f>MAX($B246:$B265)</f>
        <v>171.30097741826762</v>
      </c>
      <c r="BL250" s="518">
        <f t="shared" si="113"/>
        <v>93</v>
      </c>
      <c r="BM250" s="476">
        <f>($B250-BL250)^2/1000</f>
        <v>6.873109841702885E-3</v>
      </c>
      <c r="BN250" s="397"/>
      <c r="BO250" s="397"/>
      <c r="BP250" s="397"/>
      <c r="BQ250" s="397"/>
    </row>
    <row r="251" spans="1:69">
      <c r="A251" s="507">
        <f t="shared" si="90"/>
        <v>2001</v>
      </c>
      <c r="B251" s="474">
        <f t="shared" si="91"/>
        <v>97.255844759158933</v>
      </c>
      <c r="C251" s="567">
        <f t="shared" si="92"/>
        <v>1.1932987001216953</v>
      </c>
      <c r="D251" s="474">
        <v>6</v>
      </c>
      <c r="E251" s="467" t="s">
        <v>388</v>
      </c>
      <c r="F251" s="510">
        <f>AVERAGE(B261:B265)</f>
        <v>155.09260828893608</v>
      </c>
      <c r="G251" s="475"/>
      <c r="H251" s="470"/>
      <c r="I251" s="476">
        <f t="shared" si="93"/>
        <v>97</v>
      </c>
      <c r="J251" s="477">
        <f t="shared" si="94"/>
        <v>0.26306363364844348</v>
      </c>
      <c r="K251" s="476">
        <f t="shared" si="95"/>
        <v>6.5456540789092331E-5</v>
      </c>
      <c r="L251" s="397"/>
      <c r="M251" s="570">
        <f t="shared" si="96"/>
        <v>-0.26327406258809039</v>
      </c>
      <c r="N251" s="573" t="s">
        <v>388</v>
      </c>
      <c r="O251" s="539">
        <f>AVERAGE($B261:$B265)</f>
        <v>155.09260828893608</v>
      </c>
      <c r="P251" s="518">
        <f t="shared" si="97"/>
        <v>98</v>
      </c>
      <c r="Q251" s="476">
        <f t="shared" ref="Q251:Q265" si="114">($B251-P251)^2/1000</f>
        <v>5.5376702247122674E-4</v>
      </c>
      <c r="R251" s="397"/>
      <c r="S251" s="570">
        <f t="shared" si="98"/>
        <v>-0.26327406258809039</v>
      </c>
      <c r="T251" s="573" t="s">
        <v>388</v>
      </c>
      <c r="U251" s="539">
        <f>AVERAGE($B261:$B265)</f>
        <v>155.09260828893608</v>
      </c>
      <c r="V251" s="518">
        <f t="shared" si="99"/>
        <v>98</v>
      </c>
      <c r="W251" s="476">
        <f t="shared" ref="W251:W265" si="115">($B251-V251)^2/1000</f>
        <v>5.5376702247122674E-4</v>
      </c>
      <c r="X251" s="397"/>
      <c r="Y251" s="570">
        <f t="shared" si="100"/>
        <v>0.17403711596803464</v>
      </c>
      <c r="Z251" s="573" t="s">
        <v>388</v>
      </c>
      <c r="AA251" s="539">
        <f>AVERAGE($B261:$B265)</f>
        <v>155.09260828893608</v>
      </c>
      <c r="AB251" s="518">
        <f t="shared" si="101"/>
        <v>98</v>
      </c>
      <c r="AC251" s="476">
        <f t="shared" ref="AC251:AC265" si="116">($B251-AB251)^2/1000</f>
        <v>5.5376702247122674E-4</v>
      </c>
      <c r="AD251" s="397"/>
      <c r="AE251" s="570">
        <f t="shared" si="102"/>
        <v>0.47726981063422674</v>
      </c>
      <c r="AF251" s="573" t="s">
        <v>388</v>
      </c>
      <c r="AG251" s="539">
        <f>AVERAGE($B261:$B265)</f>
        <v>155.09260828893608</v>
      </c>
      <c r="AH251" s="518">
        <f t="shared" si="103"/>
        <v>97</v>
      </c>
      <c r="AI251" s="476">
        <f t="shared" ref="AI251:AI265" si="117">($B251-AH251)^2/1000</f>
        <v>6.5456540789092331E-5</v>
      </c>
      <c r="AJ251" s="397"/>
      <c r="AK251" s="570">
        <f t="shared" si="104"/>
        <v>0.7096289688628995</v>
      </c>
      <c r="AL251" s="573" t="s">
        <v>388</v>
      </c>
      <c r="AM251" s="539">
        <f>AVERAGE($B261:$B265)</f>
        <v>155.09260828893608</v>
      </c>
      <c r="AN251" s="518">
        <f t="shared" si="105"/>
        <v>97</v>
      </c>
      <c r="AO251" s="476">
        <f t="shared" ref="AO251:AO265" si="118">($B251-AN251)^2/1000</f>
        <v>6.5456540789092331E-5</v>
      </c>
      <c r="AP251" s="397"/>
      <c r="AQ251" s="570">
        <f t="shared" si="106"/>
        <v>0.89804741735069837</v>
      </c>
      <c r="AR251" s="573" t="s">
        <v>388</v>
      </c>
      <c r="AS251" s="539">
        <f>AVERAGE($B261:$B265)</f>
        <v>155.09260828893608</v>
      </c>
      <c r="AT251" s="518">
        <f t="shared" si="107"/>
        <v>97</v>
      </c>
      <c r="AU251" s="476">
        <f t="shared" ref="AU251:AU265" si="119">($B251-AT251)^2/1000</f>
        <v>6.5456540789092331E-5</v>
      </c>
      <c r="AV251" s="397"/>
      <c r="AW251" s="570">
        <f t="shared" si="108"/>
        <v>1.0565303731357929</v>
      </c>
      <c r="AX251" s="573" t="s">
        <v>388</v>
      </c>
      <c r="AY251" s="539">
        <f>AVERAGE($B261:$B265)</f>
        <v>155.09260828893608</v>
      </c>
      <c r="AZ251" s="518">
        <f t="shared" si="109"/>
        <v>97</v>
      </c>
      <c r="BA251" s="476">
        <f t="shared" ref="BA251:BA265" si="120">($B251-AZ251)^2/1000</f>
        <v>6.5456540789092331E-5</v>
      </c>
      <c r="BB251" s="397"/>
      <c r="BC251" s="570">
        <f t="shared" si="110"/>
        <v>1.1932987001216953</v>
      </c>
      <c r="BD251" s="573" t="s">
        <v>388</v>
      </c>
      <c r="BE251" s="539">
        <f>AVERAGE($B261:$B265)</f>
        <v>155.09260828893608</v>
      </c>
      <c r="BF251" s="518">
        <f t="shared" si="111"/>
        <v>97</v>
      </c>
      <c r="BG251" s="476">
        <f t="shared" ref="BG251:BG265" si="121">($B251-BF251)^2/1000</f>
        <v>6.5456540789092331E-5</v>
      </c>
      <c r="BH251" s="397"/>
      <c r="BI251" s="570">
        <f t="shared" si="112"/>
        <v>1.3135921274356044</v>
      </c>
      <c r="BJ251" s="573" t="s">
        <v>388</v>
      </c>
      <c r="BK251" s="539">
        <f>AVERAGE($B261:$B265)</f>
        <v>155.09260828893608</v>
      </c>
      <c r="BL251" s="518">
        <f t="shared" si="113"/>
        <v>97</v>
      </c>
      <c r="BM251" s="476">
        <f t="shared" ref="BM251:BM265" si="122">($B251-BL251)^2/1000</f>
        <v>6.5456540789092331E-5</v>
      </c>
      <c r="BN251" s="397"/>
      <c r="BO251" s="397"/>
      <c r="BP251" s="397"/>
      <c r="BQ251" s="397"/>
    </row>
    <row r="252" spans="1:69">
      <c r="A252" s="507">
        <f t="shared" si="90"/>
        <v>2002</v>
      </c>
      <c r="B252" s="474">
        <f t="shared" si="91"/>
        <v>97.933237635531626</v>
      </c>
      <c r="C252" s="567">
        <f t="shared" si="92"/>
        <v>1.18424360852376</v>
      </c>
      <c r="D252" s="474">
        <v>7</v>
      </c>
      <c r="E252" s="475"/>
      <c r="F252" s="475"/>
      <c r="G252" s="475"/>
      <c r="H252" s="470"/>
      <c r="I252" s="476">
        <f t="shared" si="93"/>
        <v>101</v>
      </c>
      <c r="J252" s="477">
        <f t="shared" si="94"/>
        <v>3.1314826697363345</v>
      </c>
      <c r="K252" s="476">
        <f t="shared" si="95"/>
        <v>9.4050314001196539E-3</v>
      </c>
      <c r="L252" s="397"/>
      <c r="M252" s="570">
        <f t="shared" si="96"/>
        <v>-0.27931911731215225</v>
      </c>
      <c r="N252" s="397"/>
      <c r="O252" s="397"/>
      <c r="P252" s="518">
        <f t="shared" si="97"/>
        <v>106</v>
      </c>
      <c r="Q252" s="476">
        <f t="shared" si="114"/>
        <v>6.5072655044803404E-2</v>
      </c>
      <c r="R252" s="397"/>
      <c r="S252" s="570">
        <f t="shared" si="98"/>
        <v>-0.27931911731215225</v>
      </c>
      <c r="T252" s="397"/>
      <c r="U252" s="397"/>
      <c r="V252" s="518">
        <f t="shared" si="99"/>
        <v>106</v>
      </c>
      <c r="W252" s="476">
        <f t="shared" si="115"/>
        <v>6.5072655044803404E-2</v>
      </c>
      <c r="X252" s="397"/>
      <c r="Y252" s="570">
        <f t="shared" si="100"/>
        <v>0.16122650431522009</v>
      </c>
      <c r="Z252" s="397"/>
      <c r="AA252" s="397"/>
      <c r="AB252" s="518">
        <f t="shared" si="101"/>
        <v>103</v>
      </c>
      <c r="AC252" s="476">
        <f t="shared" si="116"/>
        <v>2.5672080857993152E-2</v>
      </c>
      <c r="AD252" s="397"/>
      <c r="AE252" s="570">
        <f t="shared" si="102"/>
        <v>0.46599788167564893</v>
      </c>
      <c r="AF252" s="397"/>
      <c r="AG252" s="397"/>
      <c r="AH252" s="518">
        <f t="shared" si="103"/>
        <v>102</v>
      </c>
      <c r="AI252" s="476">
        <f t="shared" si="117"/>
        <v>1.6538556129056404E-2</v>
      </c>
      <c r="AJ252" s="397"/>
      <c r="AK252" s="570">
        <f t="shared" si="104"/>
        <v>0.69925656867880659</v>
      </c>
      <c r="AL252" s="397"/>
      <c r="AM252" s="397"/>
      <c r="AN252" s="518">
        <f t="shared" si="105"/>
        <v>102</v>
      </c>
      <c r="AO252" s="476">
        <f t="shared" si="118"/>
        <v>1.6538556129056404E-2</v>
      </c>
      <c r="AP252" s="397"/>
      <c r="AQ252" s="570">
        <f t="shared" si="106"/>
        <v>0.88826515057289657</v>
      </c>
      <c r="AR252" s="397"/>
      <c r="AS252" s="397"/>
      <c r="AT252" s="518">
        <f t="shared" si="107"/>
        <v>101</v>
      </c>
      <c r="AU252" s="476">
        <f t="shared" si="119"/>
        <v>9.4050314001196539E-3</v>
      </c>
      <c r="AV252" s="397"/>
      <c r="AW252" s="570">
        <f t="shared" si="108"/>
        <v>1.0471650469263436</v>
      </c>
      <c r="AX252" s="397"/>
      <c r="AY252" s="397"/>
      <c r="AZ252" s="518">
        <f t="shared" si="109"/>
        <v>101</v>
      </c>
      <c r="BA252" s="476">
        <f t="shared" si="120"/>
        <v>9.4050314001196539E-3</v>
      </c>
      <c r="BB252" s="397"/>
      <c r="BC252" s="570">
        <f t="shared" si="110"/>
        <v>1.18424360852376</v>
      </c>
      <c r="BD252" s="397"/>
      <c r="BE252" s="397"/>
      <c r="BF252" s="518">
        <f t="shared" si="111"/>
        <v>101</v>
      </c>
      <c r="BG252" s="476">
        <f t="shared" si="121"/>
        <v>9.4050314001196539E-3</v>
      </c>
      <c r="BH252" s="397"/>
      <c r="BI252" s="570">
        <f t="shared" si="112"/>
        <v>1.3047768806335178</v>
      </c>
      <c r="BJ252" s="397"/>
      <c r="BK252" s="397"/>
      <c r="BL252" s="518">
        <f t="shared" si="113"/>
        <v>101</v>
      </c>
      <c r="BM252" s="476">
        <f t="shared" si="122"/>
        <v>9.4050314001196539E-3</v>
      </c>
      <c r="BN252" s="397"/>
      <c r="BO252" s="397"/>
      <c r="BP252" s="397"/>
      <c r="BQ252" s="397"/>
    </row>
    <row r="253" spans="1:69">
      <c r="A253" s="507">
        <f t="shared" si="90"/>
        <v>2003</v>
      </c>
      <c r="B253" s="474">
        <f t="shared" si="91"/>
        <v>100.19887083126848</v>
      </c>
      <c r="C253" s="567">
        <f t="shared" si="92"/>
        <v>1.1542688877377627</v>
      </c>
      <c r="D253" s="474">
        <v>8</v>
      </c>
      <c r="E253" s="574" t="s">
        <v>389</v>
      </c>
      <c r="F253" s="509">
        <f>INDEX(LINEST(C246:C265,D246:D265),1)</f>
        <v>-5.5564312097187797E-2</v>
      </c>
      <c r="G253" s="512"/>
      <c r="H253" s="470"/>
      <c r="I253" s="476">
        <f t="shared" si="93"/>
        <v>106</v>
      </c>
      <c r="J253" s="477">
        <f t="shared" si="94"/>
        <v>5.7896153126320424</v>
      </c>
      <c r="K253" s="476">
        <f t="shared" si="95"/>
        <v>3.3653099632307663E-2</v>
      </c>
      <c r="L253" s="397"/>
      <c r="M253" s="570">
        <f t="shared" si="96"/>
        <v>-0.33325671692372849</v>
      </c>
      <c r="N253" s="575" t="s">
        <v>389</v>
      </c>
      <c r="O253" s="509">
        <f>INDEX(LINEST(M246:M265,$D246:$D265),1)</f>
        <v>-0.20053590377785094</v>
      </c>
      <c r="P253" s="518">
        <f t="shared" si="97"/>
        <v>114</v>
      </c>
      <c r="Q253" s="476">
        <f t="shared" si="114"/>
        <v>0.190471166332012</v>
      </c>
      <c r="R253" s="397"/>
      <c r="S253" s="570">
        <f t="shared" si="98"/>
        <v>-0.33325671692372849</v>
      </c>
      <c r="T253" s="575" t="s">
        <v>389</v>
      </c>
      <c r="U253" s="509">
        <f>INDEX(LINEST(S246:S265,$D246:$D265),1)</f>
        <v>-0.20053590377785094</v>
      </c>
      <c r="V253" s="518">
        <f t="shared" si="99"/>
        <v>114</v>
      </c>
      <c r="W253" s="476">
        <f t="shared" si="115"/>
        <v>0.190471166332012</v>
      </c>
      <c r="X253" s="397"/>
      <c r="Y253" s="570">
        <f t="shared" si="100"/>
        <v>0.11846942993670034</v>
      </c>
      <c r="Z253" s="575" t="s">
        <v>389</v>
      </c>
      <c r="AA253" s="509">
        <f>INDEX(LINEST(Y246:Y265,$D246:$D265),1)</f>
        <v>-9.6369402578507235E-2</v>
      </c>
      <c r="AB253" s="518">
        <f t="shared" si="101"/>
        <v>108</v>
      </c>
      <c r="AC253" s="476">
        <f t="shared" si="116"/>
        <v>6.0857616307233749E-2</v>
      </c>
      <c r="AD253" s="397"/>
      <c r="AE253" s="570">
        <f t="shared" si="102"/>
        <v>0.42850347940563743</v>
      </c>
      <c r="AF253" s="575" t="s">
        <v>389</v>
      </c>
      <c r="AG253" s="509">
        <f>INDEX(LINEST(AE246:AE265,$D246:$D265),1)</f>
        <v>-7.6819000099087736E-2</v>
      </c>
      <c r="AH253" s="518">
        <f t="shared" si="103"/>
        <v>107</v>
      </c>
      <c r="AI253" s="476">
        <f t="shared" si="117"/>
        <v>4.6255357969770705E-2</v>
      </c>
      <c r="AJ253" s="397"/>
      <c r="AK253" s="570">
        <f t="shared" si="104"/>
        <v>0.66482226830744806</v>
      </c>
      <c r="AL253" s="575" t="s">
        <v>389</v>
      </c>
      <c r="AM253" s="509">
        <f>INDEX(LINEST(AK246:AK265,$D246:$D265),1)</f>
        <v>-6.7464714380675805E-2</v>
      </c>
      <c r="AN253" s="518">
        <f t="shared" si="105"/>
        <v>106</v>
      </c>
      <c r="AO253" s="476">
        <f t="shared" si="118"/>
        <v>3.3653099632307663E-2</v>
      </c>
      <c r="AP253" s="397"/>
      <c r="AQ253" s="570">
        <f t="shared" si="106"/>
        <v>0.85583185732502043</v>
      </c>
      <c r="AR253" s="575" t="s">
        <v>389</v>
      </c>
      <c r="AS253" s="509">
        <f>INDEX(LINEST(AQ246:AQ265,$D246:$D265),1)</f>
        <v>-6.1906826736078981E-2</v>
      </c>
      <c r="AT253" s="518">
        <f t="shared" si="107"/>
        <v>106</v>
      </c>
      <c r="AU253" s="476">
        <f t="shared" si="119"/>
        <v>3.3653099632307663E-2</v>
      </c>
      <c r="AV253" s="397"/>
      <c r="AW253" s="570">
        <f t="shared" si="108"/>
        <v>1.0161423836637486</v>
      </c>
      <c r="AX253" s="575" t="s">
        <v>389</v>
      </c>
      <c r="AY253" s="509">
        <f>INDEX(LINEST(AW246:AW265,$D246:$D265),1)</f>
        <v>-5.8208075949732832E-2</v>
      </c>
      <c r="AZ253" s="518">
        <f t="shared" si="109"/>
        <v>106</v>
      </c>
      <c r="BA253" s="476">
        <f t="shared" si="120"/>
        <v>3.3653099632307663E-2</v>
      </c>
      <c r="BB253" s="397"/>
      <c r="BC253" s="570">
        <f t="shared" si="110"/>
        <v>1.1542688877377627</v>
      </c>
      <c r="BD253" s="575" t="s">
        <v>389</v>
      </c>
      <c r="BE253" s="509">
        <f>INDEX(LINEST(BC246:BC265,$D246:$D265),1)</f>
        <v>-5.5564312097187797E-2</v>
      </c>
      <c r="BF253" s="518">
        <f t="shared" si="111"/>
        <v>106</v>
      </c>
      <c r="BG253" s="476">
        <f t="shared" si="121"/>
        <v>3.3653099632307663E-2</v>
      </c>
      <c r="BH253" s="397"/>
      <c r="BI253" s="570">
        <f t="shared" si="112"/>
        <v>1.2756113578114823</v>
      </c>
      <c r="BJ253" s="575" t="s">
        <v>389</v>
      </c>
      <c r="BK253" s="509">
        <f>INDEX(LINEST(BI246:BI265,$D246:$D265),1)</f>
        <v>-5.3578597967149949E-2</v>
      </c>
      <c r="BL253" s="518">
        <f t="shared" si="113"/>
        <v>105</v>
      </c>
      <c r="BM253" s="476">
        <f t="shared" si="122"/>
        <v>2.3050841294844623E-2</v>
      </c>
      <c r="BN253" s="397"/>
      <c r="BO253" s="397"/>
      <c r="BP253" s="397"/>
      <c r="BQ253" s="397"/>
    </row>
    <row r="254" spans="1:69">
      <c r="A254" s="507">
        <f t="shared" si="90"/>
        <v>2004</v>
      </c>
      <c r="B254" s="474">
        <f t="shared" si="91"/>
        <v>108.73694514936309</v>
      </c>
      <c r="C254" s="567">
        <f t="shared" si="92"/>
        <v>1.0452606067756758</v>
      </c>
      <c r="D254" s="474">
        <v>9</v>
      </c>
      <c r="E254" s="571" t="s">
        <v>390</v>
      </c>
      <c r="F254" s="509">
        <f>INDEX(LINEST(C246:C265,D246:D265),2)</f>
        <v>1.5296956432638589</v>
      </c>
      <c r="G254" s="475"/>
      <c r="H254" s="467"/>
      <c r="I254" s="476">
        <f t="shared" si="93"/>
        <v>110</v>
      </c>
      <c r="J254" s="477">
        <f t="shared" si="94"/>
        <v>1.161569187824754</v>
      </c>
      <c r="K254" s="476">
        <f t="shared" si="95"/>
        <v>1.595307555717415E-3</v>
      </c>
      <c r="L254" s="397"/>
      <c r="M254" s="570">
        <f t="shared" si="96"/>
        <v>-0.54163011104880721</v>
      </c>
      <c r="N254" s="467" t="s">
        <v>390</v>
      </c>
      <c r="O254" s="509">
        <f>INDEX(LINEST(M246:M265,$D246:$D265),2)</f>
        <v>0.92615492756335804</v>
      </c>
      <c r="P254" s="518">
        <f t="shared" si="97"/>
        <v>122</v>
      </c>
      <c r="Q254" s="476">
        <f t="shared" si="114"/>
        <v>0.17590862397100315</v>
      </c>
      <c r="R254" s="397"/>
      <c r="S254" s="570">
        <f t="shared" si="98"/>
        <v>-0.54163011104880721</v>
      </c>
      <c r="T254" s="467" t="s">
        <v>390</v>
      </c>
      <c r="U254" s="509">
        <f>INDEX(LINEST(S246:S265,$D246:$D265),2)</f>
        <v>0.92615492756335804</v>
      </c>
      <c r="V254" s="518">
        <f t="shared" si="99"/>
        <v>122</v>
      </c>
      <c r="W254" s="476">
        <f t="shared" si="115"/>
        <v>0.17590862397100315</v>
      </c>
      <c r="X254" s="397"/>
      <c r="Y254" s="570">
        <f t="shared" si="100"/>
        <v>-4.2014538935557809E-2</v>
      </c>
      <c r="Z254" s="467" t="s">
        <v>390</v>
      </c>
      <c r="AA254" s="509">
        <f>INDEX(LINEST(Y246:Y265,$D246:$D265),2)</f>
        <v>0.74367084394246108</v>
      </c>
      <c r="AB254" s="518">
        <f t="shared" si="101"/>
        <v>113</v>
      </c>
      <c r="AC254" s="476">
        <f t="shared" si="116"/>
        <v>1.8173636659538847E-2</v>
      </c>
      <c r="AD254" s="397"/>
      <c r="AE254" s="570">
        <f t="shared" si="102"/>
        <v>0.28961465202364034</v>
      </c>
      <c r="AF254" s="467" t="s">
        <v>390</v>
      </c>
      <c r="AG254" s="509">
        <f>INDEX(LINEST(AE246:AE265,$D246:$D265),2)</f>
        <v>0.93511274715861714</v>
      </c>
      <c r="AH254" s="518">
        <f t="shared" si="103"/>
        <v>112</v>
      </c>
      <c r="AI254" s="476">
        <f t="shared" si="117"/>
        <v>1.0647526958265036E-2</v>
      </c>
      <c r="AJ254" s="397"/>
      <c r="AK254" s="570">
        <f t="shared" si="104"/>
        <v>0.53822832980173474</v>
      </c>
      <c r="AL254" s="467" t="s">
        <v>390</v>
      </c>
      <c r="AM254" s="509">
        <f>INDEX(LINEST(AK246:AK265,$D246:$D265),2)</f>
        <v>1.114104051254839</v>
      </c>
      <c r="AN254" s="518">
        <f t="shared" si="105"/>
        <v>111</v>
      </c>
      <c r="AO254" s="476">
        <f t="shared" si="118"/>
        <v>5.1214172569912257E-3</v>
      </c>
      <c r="AP254" s="397"/>
      <c r="AQ254" s="570">
        <f t="shared" si="106"/>
        <v>0.73717656033577306</v>
      </c>
      <c r="AR254" s="467" t="s">
        <v>390</v>
      </c>
      <c r="AS254" s="509">
        <f>INDEX(LINEST(AQ246:AQ265,$D246:$D265),2)</f>
        <v>1.2707719467157506</v>
      </c>
      <c r="AT254" s="518">
        <f t="shared" si="107"/>
        <v>110</v>
      </c>
      <c r="AU254" s="476">
        <f t="shared" si="119"/>
        <v>1.595307555717415E-3</v>
      </c>
      <c r="AV254" s="397"/>
      <c r="AW254" s="570">
        <f t="shared" si="108"/>
        <v>0.90303642889848734</v>
      </c>
      <c r="AX254" s="467" t="s">
        <v>390</v>
      </c>
      <c r="AY254" s="509">
        <f>INDEX(LINEST(AW246:AW265,$D246:$D265),2)</f>
        <v>1.4080856609931347</v>
      </c>
      <c r="AZ254" s="518">
        <f t="shared" si="109"/>
        <v>110</v>
      </c>
      <c r="BA254" s="476">
        <f t="shared" si="120"/>
        <v>1.595307555717415E-3</v>
      </c>
      <c r="BB254" s="397"/>
      <c r="BC254" s="570">
        <f t="shared" si="110"/>
        <v>1.0452606067756758</v>
      </c>
      <c r="BD254" s="467" t="s">
        <v>390</v>
      </c>
      <c r="BE254" s="509">
        <f>INDEX(LINEST(BC246:BC265,$D246:$D265),2)</f>
        <v>1.5296956432638589</v>
      </c>
      <c r="BF254" s="518">
        <f t="shared" si="111"/>
        <v>110</v>
      </c>
      <c r="BG254" s="476">
        <f t="shared" si="121"/>
        <v>1.595307555717415E-3</v>
      </c>
      <c r="BH254" s="397"/>
      <c r="BI254" s="570">
        <f t="shared" si="112"/>
        <v>1.1697528393129044</v>
      </c>
      <c r="BJ254" s="467" t="s">
        <v>390</v>
      </c>
      <c r="BK254" s="509">
        <f>INDEX(LINEST(BI246:BI265,$D246:$D265),2)</f>
        <v>1.6385855559014915</v>
      </c>
      <c r="BL254" s="518">
        <f t="shared" si="113"/>
        <v>110</v>
      </c>
      <c r="BM254" s="476">
        <f t="shared" si="122"/>
        <v>1.595307555717415E-3</v>
      </c>
      <c r="BN254" s="397"/>
      <c r="BO254" s="397"/>
      <c r="BP254" s="397"/>
      <c r="BQ254" s="397"/>
    </row>
    <row r="255" spans="1:69">
      <c r="A255" s="507">
        <f t="shared" si="90"/>
        <v>2005</v>
      </c>
      <c r="B255" s="474">
        <f t="shared" si="91"/>
        <v>105.6594969679462</v>
      </c>
      <c r="C255" s="567">
        <f t="shared" si="92"/>
        <v>1.0838723177168117</v>
      </c>
      <c r="D255" s="474">
        <v>10</v>
      </c>
      <c r="E255" s="467" t="s">
        <v>391</v>
      </c>
      <c r="F255" s="509">
        <f>F253*-1</f>
        <v>5.5564312097187797E-2</v>
      </c>
      <c r="G255" s="475"/>
      <c r="H255" s="467"/>
      <c r="I255" s="476">
        <f t="shared" si="93"/>
        <v>115</v>
      </c>
      <c r="J255" s="477">
        <f t="shared" si="94"/>
        <v>8.8401925999017603</v>
      </c>
      <c r="K255" s="476">
        <f t="shared" si="95"/>
        <v>8.7244996891806301E-2</v>
      </c>
      <c r="L255" s="397"/>
      <c r="M255" s="570">
        <f t="shared" si="96"/>
        <v>-0.46542101474287284</v>
      </c>
      <c r="N255" s="573" t="s">
        <v>391</v>
      </c>
      <c r="O255" s="576">
        <f>O253*-1</f>
        <v>0.20053590377785094</v>
      </c>
      <c r="P255" s="518">
        <f t="shared" si="97"/>
        <v>128</v>
      </c>
      <c r="Q255" s="476">
        <f t="shared" si="114"/>
        <v>0.49909807572520515</v>
      </c>
      <c r="R255" s="397"/>
      <c r="S255" s="570">
        <f t="shared" si="98"/>
        <v>-0.46542101474287284</v>
      </c>
      <c r="T255" s="573" t="s">
        <v>391</v>
      </c>
      <c r="U255" s="576">
        <f>U253*-1</f>
        <v>0.20053590377785094</v>
      </c>
      <c r="V255" s="518">
        <f t="shared" si="99"/>
        <v>128</v>
      </c>
      <c r="W255" s="476">
        <f t="shared" si="115"/>
        <v>0.49909807572520515</v>
      </c>
      <c r="X255" s="397"/>
      <c r="Y255" s="570">
        <f t="shared" si="100"/>
        <v>1.5784422211913327E-2</v>
      </c>
      <c r="Z255" s="573" t="s">
        <v>391</v>
      </c>
      <c r="AA255" s="576">
        <f>AA253*-1</f>
        <v>9.6369402578507235E-2</v>
      </c>
      <c r="AB255" s="518">
        <f t="shared" si="101"/>
        <v>118</v>
      </c>
      <c r="AC255" s="476">
        <f t="shared" si="116"/>
        <v>0.15228801508412912</v>
      </c>
      <c r="AD255" s="397"/>
      <c r="AE255" s="570">
        <f t="shared" si="102"/>
        <v>0.33928869650883037</v>
      </c>
      <c r="AF255" s="573" t="s">
        <v>391</v>
      </c>
      <c r="AG255" s="576">
        <f>AG253*-1</f>
        <v>7.6819000099087736E-2</v>
      </c>
      <c r="AH255" s="518">
        <f t="shared" si="103"/>
        <v>116</v>
      </c>
      <c r="AI255" s="476">
        <f t="shared" si="117"/>
        <v>0.1069260029559139</v>
      </c>
      <c r="AJ255" s="397"/>
      <c r="AK255" s="570">
        <f t="shared" si="104"/>
        <v>0.58332536659435386</v>
      </c>
      <c r="AL255" s="573" t="s">
        <v>391</v>
      </c>
      <c r="AM255" s="576">
        <f>AM253*-1</f>
        <v>6.7464714380675805E-2</v>
      </c>
      <c r="AN255" s="518">
        <f t="shared" si="105"/>
        <v>116</v>
      </c>
      <c r="AO255" s="476">
        <f t="shared" si="118"/>
        <v>0.1069260029559139</v>
      </c>
      <c r="AP255" s="397"/>
      <c r="AQ255" s="570">
        <f t="shared" si="106"/>
        <v>0.77933703123718368</v>
      </c>
      <c r="AR255" s="573" t="s">
        <v>391</v>
      </c>
      <c r="AS255" s="576">
        <f>AS253*-1</f>
        <v>6.1906826736078981E-2</v>
      </c>
      <c r="AT255" s="518">
        <f t="shared" si="107"/>
        <v>115</v>
      </c>
      <c r="AU255" s="476">
        <f t="shared" si="119"/>
        <v>8.7244996891806301E-2</v>
      </c>
      <c r="AV255" s="397"/>
      <c r="AW255" s="570">
        <f t="shared" si="108"/>
        <v>0.94315287006762927</v>
      </c>
      <c r="AX255" s="573" t="s">
        <v>391</v>
      </c>
      <c r="AY255" s="576">
        <f>AY253*-1</f>
        <v>5.8208075949732832E-2</v>
      </c>
      <c r="AZ255" s="518">
        <f t="shared" si="109"/>
        <v>115</v>
      </c>
      <c r="BA255" s="476">
        <f t="shared" si="120"/>
        <v>8.7244996891806301E-2</v>
      </c>
      <c r="BB255" s="397"/>
      <c r="BC255" s="570">
        <f t="shared" si="110"/>
        <v>1.0838723177168117</v>
      </c>
      <c r="BD255" s="573" t="s">
        <v>391</v>
      </c>
      <c r="BE255" s="576">
        <f>BE253*-1</f>
        <v>5.5564312097187797E-2</v>
      </c>
      <c r="BF255" s="518">
        <f t="shared" si="111"/>
        <v>115</v>
      </c>
      <c r="BG255" s="476">
        <f t="shared" si="121"/>
        <v>8.7244996891806301E-2</v>
      </c>
      <c r="BH255" s="397"/>
      <c r="BI255" s="570">
        <f t="shared" si="112"/>
        <v>1.2072105589635305</v>
      </c>
      <c r="BJ255" s="573" t="s">
        <v>391</v>
      </c>
      <c r="BK255" s="576">
        <f>BK253*-1</f>
        <v>5.3578597967149949E-2</v>
      </c>
      <c r="BL255" s="518">
        <f t="shared" si="113"/>
        <v>114</v>
      </c>
      <c r="BM255" s="476">
        <f t="shared" si="122"/>
        <v>6.9563990827698693E-2</v>
      </c>
      <c r="BN255" s="397"/>
      <c r="BO255" s="397"/>
      <c r="BP255" s="397"/>
      <c r="BQ255" s="397"/>
    </row>
    <row r="256" spans="1:69">
      <c r="A256" s="507">
        <f t="shared" si="90"/>
        <v>2006</v>
      </c>
      <c r="B256" s="474">
        <f t="shared" si="91"/>
        <v>114.95515708032404</v>
      </c>
      <c r="C256" s="567">
        <f t="shared" si="92"/>
        <v>0.96933867710802601</v>
      </c>
      <c r="D256" s="474">
        <v>11</v>
      </c>
      <c r="E256" s="467"/>
      <c r="F256" s="475"/>
      <c r="G256" s="475"/>
      <c r="H256" s="467"/>
      <c r="I256" s="476">
        <f t="shared" si="93"/>
        <v>119</v>
      </c>
      <c r="J256" s="477">
        <f t="shared" si="94"/>
        <v>3.5186267605633863</v>
      </c>
      <c r="K256" s="476">
        <f t="shared" si="95"/>
        <v>1.6360754244852723E-2</v>
      </c>
      <c r="L256" s="397"/>
      <c r="M256" s="570">
        <f t="shared" si="96"/>
        <v>-0.70070443746223099</v>
      </c>
      <c r="N256" s="573"/>
      <c r="O256" s="397"/>
      <c r="P256" s="518">
        <f t="shared" si="97"/>
        <v>135</v>
      </c>
      <c r="Q256" s="476">
        <f t="shared" si="114"/>
        <v>0.40179572767448335</v>
      </c>
      <c r="R256" s="397"/>
      <c r="S256" s="570">
        <f t="shared" si="98"/>
        <v>-0.70070443746223099</v>
      </c>
      <c r="T256" s="573"/>
      <c r="U256" s="397"/>
      <c r="V256" s="518">
        <f t="shared" si="99"/>
        <v>135</v>
      </c>
      <c r="W256" s="476">
        <f t="shared" si="115"/>
        <v>0.40179572767448335</v>
      </c>
      <c r="X256" s="397"/>
      <c r="Y256" s="570">
        <f t="shared" si="100"/>
        <v>-0.15911715906010859</v>
      </c>
      <c r="Z256" s="573"/>
      <c r="AA256" s="397"/>
      <c r="AB256" s="518">
        <f t="shared" si="101"/>
        <v>123</v>
      </c>
      <c r="AC256" s="476">
        <f t="shared" si="116"/>
        <v>6.4719497602260395E-2</v>
      </c>
      <c r="AD256" s="397"/>
      <c r="AE256" s="570">
        <f t="shared" si="102"/>
        <v>0.19025437815036933</v>
      </c>
      <c r="AF256" s="573"/>
      <c r="AG256" s="397"/>
      <c r="AH256" s="518">
        <f t="shared" si="103"/>
        <v>121</v>
      </c>
      <c r="AI256" s="476">
        <f t="shared" si="117"/>
        <v>3.6540125923556557E-2</v>
      </c>
      <c r="AJ256" s="397"/>
      <c r="AK256" s="570">
        <f t="shared" si="104"/>
        <v>0.44866383330915749</v>
      </c>
      <c r="AL256" s="573"/>
      <c r="AM256" s="397"/>
      <c r="AN256" s="518">
        <f t="shared" si="105"/>
        <v>120</v>
      </c>
      <c r="AO256" s="476">
        <f t="shared" si="118"/>
        <v>2.5450440084204641E-2</v>
      </c>
      <c r="AP256" s="397"/>
      <c r="AQ256" s="570">
        <f t="shared" si="106"/>
        <v>0.65382347618775749</v>
      </c>
      <c r="AR256" s="573"/>
      <c r="AS256" s="397"/>
      <c r="AT256" s="518">
        <f t="shared" si="107"/>
        <v>120</v>
      </c>
      <c r="AU256" s="476">
        <f t="shared" si="119"/>
        <v>2.5450440084204641E-2</v>
      </c>
      <c r="AV256" s="397"/>
      <c r="AW256" s="570">
        <f t="shared" si="108"/>
        <v>0.82397353141199248</v>
      </c>
      <c r="AX256" s="573"/>
      <c r="AY256" s="397"/>
      <c r="AZ256" s="518">
        <f t="shared" si="109"/>
        <v>119</v>
      </c>
      <c r="BA256" s="476">
        <f t="shared" si="120"/>
        <v>1.6360754244852723E-2</v>
      </c>
      <c r="BB256" s="397"/>
      <c r="BC256" s="570">
        <f t="shared" si="110"/>
        <v>0.96933867710802601</v>
      </c>
      <c r="BD256" s="573"/>
      <c r="BE256" s="397"/>
      <c r="BF256" s="518">
        <f t="shared" si="111"/>
        <v>119</v>
      </c>
      <c r="BG256" s="476">
        <f t="shared" si="121"/>
        <v>1.6360754244852723E-2</v>
      </c>
      <c r="BH256" s="397"/>
      <c r="BI256" s="570">
        <f t="shared" si="112"/>
        <v>1.0962298923167346</v>
      </c>
      <c r="BJ256" s="573"/>
      <c r="BK256" s="397"/>
      <c r="BL256" s="518">
        <f t="shared" si="113"/>
        <v>119</v>
      </c>
      <c r="BM256" s="476">
        <f t="shared" si="122"/>
        <v>1.6360754244852723E-2</v>
      </c>
      <c r="BN256" s="397"/>
      <c r="BO256" s="397"/>
      <c r="BP256" s="397"/>
      <c r="BQ256" s="397"/>
    </row>
    <row r="257" spans="1:69">
      <c r="A257" s="507">
        <f t="shared" si="90"/>
        <v>2007</v>
      </c>
      <c r="B257" s="474">
        <f t="shared" si="91"/>
        <v>116.27906976744185</v>
      </c>
      <c r="C257" s="567">
        <f t="shared" si="92"/>
        <v>0.95350944235676338</v>
      </c>
      <c r="D257" s="513">
        <v>12</v>
      </c>
      <c r="E257" s="674" t="s">
        <v>392</v>
      </c>
      <c r="F257" s="674"/>
      <c r="G257" s="480">
        <f>H245</f>
        <v>0.84188666817346447</v>
      </c>
      <c r="H257" s="467"/>
      <c r="I257" s="476">
        <f t="shared" si="93"/>
        <v>124</v>
      </c>
      <c r="J257" s="477">
        <f t="shared" si="94"/>
        <v>6.6400000000000059</v>
      </c>
      <c r="K257" s="476">
        <f t="shared" si="95"/>
        <v>5.9612763656030389E-2</v>
      </c>
      <c r="L257" s="397"/>
      <c r="M257" s="570">
        <f t="shared" si="96"/>
        <v>-0.73563723218089727</v>
      </c>
      <c r="N257" s="467" t="s">
        <v>350</v>
      </c>
      <c r="O257" s="509">
        <f>O245</f>
        <v>0.7287224132290181</v>
      </c>
      <c r="P257" s="518">
        <f t="shared" si="97"/>
        <v>140</v>
      </c>
      <c r="Q257" s="476">
        <f t="shared" si="114"/>
        <v>0.56268253109789113</v>
      </c>
      <c r="R257" s="397"/>
      <c r="S257" s="570">
        <f t="shared" si="98"/>
        <v>-0.73563723218089727</v>
      </c>
      <c r="T257" s="467" t="s">
        <v>350</v>
      </c>
      <c r="U257" s="509">
        <f>U245</f>
        <v>0.7287224132290181</v>
      </c>
      <c r="V257" s="518">
        <f t="shared" si="99"/>
        <v>140</v>
      </c>
      <c r="W257" s="476">
        <f t="shared" si="115"/>
        <v>0.56268253109789113</v>
      </c>
      <c r="X257" s="397"/>
      <c r="Y257" s="570">
        <f t="shared" si="100"/>
        <v>-0.18416325167332565</v>
      </c>
      <c r="Z257" s="467" t="s">
        <v>350</v>
      </c>
      <c r="AA257" s="509">
        <f>AA245</f>
        <v>0.81340622629223103</v>
      </c>
      <c r="AB257" s="518">
        <f t="shared" si="101"/>
        <v>128</v>
      </c>
      <c r="AC257" s="476">
        <f t="shared" si="116"/>
        <v>0.13738020551649555</v>
      </c>
      <c r="AD257" s="397"/>
      <c r="AE257" s="570">
        <f t="shared" si="102"/>
        <v>0.16923631724529925</v>
      </c>
      <c r="AF257" s="467" t="s">
        <v>350</v>
      </c>
      <c r="AG257" s="509">
        <f>AG245</f>
        <v>0.82777098613059752</v>
      </c>
      <c r="AH257" s="518">
        <f t="shared" si="103"/>
        <v>126</v>
      </c>
      <c r="AI257" s="476">
        <f t="shared" si="117"/>
        <v>9.4496484586262974E-2</v>
      </c>
      <c r="AJ257" s="397"/>
      <c r="AK257" s="570">
        <f t="shared" si="104"/>
        <v>0.42983246455645907</v>
      </c>
      <c r="AL257" s="467" t="s">
        <v>350</v>
      </c>
      <c r="AM257" s="509">
        <f>AM245</f>
        <v>0.83469790384133158</v>
      </c>
      <c r="AN257" s="518">
        <f t="shared" si="105"/>
        <v>125</v>
      </c>
      <c r="AO257" s="476">
        <f t="shared" si="118"/>
        <v>7.6054624121146691E-2</v>
      </c>
      <c r="AP257" s="397"/>
      <c r="AQ257" s="570">
        <f t="shared" si="106"/>
        <v>0.63636516646096086</v>
      </c>
      <c r="AR257" s="467" t="s">
        <v>350</v>
      </c>
      <c r="AS257" s="509">
        <f>AS245</f>
        <v>0.83641698770946982</v>
      </c>
      <c r="AT257" s="518">
        <f t="shared" si="107"/>
        <v>125</v>
      </c>
      <c r="AU257" s="476">
        <f t="shared" si="119"/>
        <v>7.6054624121146691E-2</v>
      </c>
      <c r="AV257" s="397"/>
      <c r="AW257" s="570">
        <f t="shared" si="108"/>
        <v>0.80745752673735616</v>
      </c>
      <c r="AX257" s="467" t="s">
        <v>350</v>
      </c>
      <c r="AY257" s="509">
        <f>AY245</f>
        <v>0.84188666817346447</v>
      </c>
      <c r="AZ257" s="518">
        <f t="shared" si="109"/>
        <v>124</v>
      </c>
      <c r="BA257" s="476">
        <f t="shared" si="120"/>
        <v>5.9612763656030389E-2</v>
      </c>
      <c r="BB257" s="397"/>
      <c r="BC257" s="570">
        <f t="shared" si="110"/>
        <v>0.95350944235676338</v>
      </c>
      <c r="BD257" s="467" t="s">
        <v>350</v>
      </c>
      <c r="BE257" s="509">
        <f>BE245</f>
        <v>0.84188666817346447</v>
      </c>
      <c r="BF257" s="518">
        <f t="shared" si="111"/>
        <v>124</v>
      </c>
      <c r="BG257" s="476">
        <f t="shared" si="121"/>
        <v>5.9612763656030389E-2</v>
      </c>
      <c r="BH257" s="397"/>
      <c r="BI257" s="570">
        <f t="shared" si="112"/>
        <v>1.0809234257970255</v>
      </c>
      <c r="BJ257" s="467" t="s">
        <v>350</v>
      </c>
      <c r="BK257" s="509">
        <f>BK245</f>
        <v>0.84026106461099881</v>
      </c>
      <c r="BL257" s="518">
        <f t="shared" si="113"/>
        <v>124</v>
      </c>
      <c r="BM257" s="476">
        <f t="shared" si="122"/>
        <v>5.9612763656030389E-2</v>
      </c>
      <c r="BN257" s="397"/>
      <c r="BO257" s="397"/>
      <c r="BP257" s="397"/>
      <c r="BQ257" s="397"/>
    </row>
    <row r="258" spans="1:69">
      <c r="A258" s="507">
        <f t="shared" si="90"/>
        <v>2008</v>
      </c>
      <c r="B258" s="474">
        <f t="shared" si="91"/>
        <v>125.13352128460609</v>
      </c>
      <c r="C258" s="567">
        <f t="shared" si="92"/>
        <v>0.85033546361818924</v>
      </c>
      <c r="D258" s="513">
        <v>13</v>
      </c>
      <c r="E258" s="674" t="s">
        <v>331</v>
      </c>
      <c r="F258" s="674"/>
      <c r="G258" s="481">
        <f>SUM(K246:K265)</f>
        <v>2.8207813159834307</v>
      </c>
      <c r="H258" s="467"/>
      <c r="I258" s="476">
        <f t="shared" si="93"/>
        <v>129</v>
      </c>
      <c r="J258" s="477">
        <f t="shared" si="94"/>
        <v>3.0898824517212429</v>
      </c>
      <c r="K258" s="476">
        <f t="shared" si="95"/>
        <v>1.4949657656594144E-2</v>
      </c>
      <c r="L258" s="397"/>
      <c r="M258" s="570">
        <f t="shared" si="96"/>
        <v>-0.98207865713089892</v>
      </c>
      <c r="N258" s="467" t="s">
        <v>376</v>
      </c>
      <c r="O258" s="479">
        <f>SUM(Q246:Q265)</f>
        <v>6.8064401566251505</v>
      </c>
      <c r="P258" s="518">
        <f t="shared" si="97"/>
        <v>145</v>
      </c>
      <c r="Q258" s="476">
        <f t="shared" si="114"/>
        <v>0.39467697654919925</v>
      </c>
      <c r="R258" s="397"/>
      <c r="S258" s="570">
        <f t="shared" si="98"/>
        <v>-0.98207865713089892</v>
      </c>
      <c r="T258" s="467" t="s">
        <v>376</v>
      </c>
      <c r="U258" s="479">
        <f>SUM(W246:W266)</f>
        <v>6.8064401566251505</v>
      </c>
      <c r="V258" s="518">
        <f t="shared" si="99"/>
        <v>145</v>
      </c>
      <c r="W258" s="476">
        <f t="shared" si="115"/>
        <v>0.39467697654919925</v>
      </c>
      <c r="X258" s="397"/>
      <c r="Y258" s="570">
        <f t="shared" si="100"/>
        <v>-0.35356296258416003</v>
      </c>
      <c r="Z258" s="467" t="s">
        <v>376</v>
      </c>
      <c r="AA258" s="479">
        <f>SUM(AC246:AC266)</f>
        <v>3.3412978400849473</v>
      </c>
      <c r="AB258" s="518">
        <f t="shared" si="101"/>
        <v>133</v>
      </c>
      <c r="AC258" s="476">
        <f t="shared" si="116"/>
        <v>6.1881487379745422E-2</v>
      </c>
      <c r="AD258" s="397"/>
      <c r="AE258" s="570">
        <f t="shared" si="102"/>
        <v>2.9395482119748247E-2</v>
      </c>
      <c r="AF258" s="467" t="s">
        <v>376</v>
      </c>
      <c r="AG258" s="479">
        <f>SUM(AI246:AI266)</f>
        <v>3.0652268729093972</v>
      </c>
      <c r="AH258" s="518">
        <f t="shared" si="103"/>
        <v>131</v>
      </c>
      <c r="AI258" s="476">
        <f t="shared" si="117"/>
        <v>3.4415572518169783E-2</v>
      </c>
      <c r="AJ258" s="397"/>
      <c r="AK258" s="570">
        <f t="shared" si="104"/>
        <v>0.30563137163448417</v>
      </c>
      <c r="AL258" s="467" t="s">
        <v>376</v>
      </c>
      <c r="AM258" s="479">
        <f>SUM(AO246:AO266)</f>
        <v>2.9429483191787731</v>
      </c>
      <c r="AN258" s="518">
        <f t="shared" si="105"/>
        <v>130</v>
      </c>
      <c r="AO258" s="476">
        <f t="shared" si="118"/>
        <v>2.368261508738196E-2</v>
      </c>
      <c r="AP258" s="397"/>
      <c r="AQ258" s="570">
        <f t="shared" si="106"/>
        <v>0.52184379338426456</v>
      </c>
      <c r="AR258" s="467" t="s">
        <v>376</v>
      </c>
      <c r="AS258" s="479">
        <f>SUM(AU246:AU266)</f>
        <v>2.9126076786844548</v>
      </c>
      <c r="AT258" s="518">
        <f t="shared" si="107"/>
        <v>130</v>
      </c>
      <c r="AU258" s="476">
        <f t="shared" si="119"/>
        <v>2.368261508738196E-2</v>
      </c>
      <c r="AV258" s="397"/>
      <c r="AW258" s="570">
        <f t="shared" si="108"/>
        <v>0.69951776323453907</v>
      </c>
      <c r="AX258" s="467" t="s">
        <v>376</v>
      </c>
      <c r="AY258" s="479">
        <f>SUM(BA246:BA266)</f>
        <v>2.8207813159834307</v>
      </c>
      <c r="AZ258" s="518">
        <f t="shared" si="109"/>
        <v>129</v>
      </c>
      <c r="BA258" s="476">
        <f t="shared" si="120"/>
        <v>1.4949657656594144E-2</v>
      </c>
      <c r="BB258" s="397"/>
      <c r="BC258" s="570">
        <f t="shared" si="110"/>
        <v>0.85033546361818924</v>
      </c>
      <c r="BD258" s="467" t="s">
        <v>376</v>
      </c>
      <c r="BE258" s="479">
        <f>SUM(BG246:BG266)</f>
        <v>2.8207813159834307</v>
      </c>
      <c r="BF258" s="518">
        <f t="shared" si="111"/>
        <v>129</v>
      </c>
      <c r="BG258" s="476">
        <f t="shared" si="121"/>
        <v>1.4949657656594144E-2</v>
      </c>
      <c r="BH258" s="397"/>
      <c r="BI258" s="570">
        <f t="shared" si="112"/>
        <v>0.98135981123326177</v>
      </c>
      <c r="BJ258" s="467" t="s">
        <v>376</v>
      </c>
      <c r="BK258" s="479">
        <f>SUM(BM246:BM266)</f>
        <v>2.8527807649548116</v>
      </c>
      <c r="BL258" s="518">
        <f t="shared" si="113"/>
        <v>129</v>
      </c>
      <c r="BM258" s="476">
        <f t="shared" si="122"/>
        <v>1.4949657656594144E-2</v>
      </c>
      <c r="BN258" s="397"/>
      <c r="BO258" s="397"/>
      <c r="BP258" s="397"/>
      <c r="BQ258" s="397"/>
    </row>
    <row r="259" spans="1:69">
      <c r="A259" s="507">
        <f t="shared" si="90"/>
        <v>2009</v>
      </c>
      <c r="B259" s="474">
        <f t="shared" si="91"/>
        <v>149.52629672696773</v>
      </c>
      <c r="C259" s="567">
        <f t="shared" si="92"/>
        <v>0.58528069455796139</v>
      </c>
      <c r="D259" s="513">
        <v>14</v>
      </c>
      <c r="E259" s="674" t="s">
        <v>332</v>
      </c>
      <c r="F259" s="674"/>
      <c r="G259" s="481">
        <f>SUM(K256:K265)</f>
        <v>1.810492656568728</v>
      </c>
      <c r="H259" s="467"/>
      <c r="I259" s="476">
        <f t="shared" si="93"/>
        <v>134</v>
      </c>
      <c r="J259" s="477">
        <f t="shared" si="94"/>
        <v>10.383656297807242</v>
      </c>
      <c r="K259" s="476">
        <f t="shared" si="95"/>
        <v>0.24106589005384882</v>
      </c>
      <c r="L259" s="397"/>
      <c r="M259" s="570">
        <f t="shared" si="96"/>
        <v>-1.8951263929254039</v>
      </c>
      <c r="N259" s="397"/>
      <c r="O259" s="504"/>
      <c r="P259" s="518">
        <f t="shared" si="97"/>
        <v>149</v>
      </c>
      <c r="Q259" s="476">
        <f t="shared" si="114"/>
        <v>2.7698824481694426E-4</v>
      </c>
      <c r="R259" s="397"/>
      <c r="S259" s="570">
        <f t="shared" si="98"/>
        <v>-1.8951263929254039</v>
      </c>
      <c r="T259" s="397"/>
      <c r="U259" s="504"/>
      <c r="V259" s="518">
        <f t="shared" si="99"/>
        <v>149</v>
      </c>
      <c r="W259" s="476">
        <f t="shared" si="115"/>
        <v>2.7698824481694426E-4</v>
      </c>
      <c r="X259" s="397"/>
      <c r="Y259" s="570">
        <f t="shared" si="100"/>
        <v>-0.85684657675972964</v>
      </c>
      <c r="Z259" s="397"/>
      <c r="AA259" s="504"/>
      <c r="AB259" s="518">
        <f t="shared" si="101"/>
        <v>138</v>
      </c>
      <c r="AC259" s="476">
        <f t="shared" si="116"/>
        <v>0.13285551623810699</v>
      </c>
      <c r="AD259" s="397"/>
      <c r="AE259" s="570">
        <f t="shared" si="102"/>
        <v>-0.35853687878467178</v>
      </c>
      <c r="AF259" s="397"/>
      <c r="AG259" s="504"/>
      <c r="AH259" s="518">
        <f t="shared" si="103"/>
        <v>136</v>
      </c>
      <c r="AI259" s="476">
        <f t="shared" si="117"/>
        <v>0.1829607031459779</v>
      </c>
      <c r="AJ259" s="397"/>
      <c r="AK259" s="570">
        <f t="shared" si="104"/>
        <v>-2.7476938443180849E-2</v>
      </c>
      <c r="AL259" s="397"/>
      <c r="AM259" s="504"/>
      <c r="AN259" s="518">
        <f t="shared" si="105"/>
        <v>135</v>
      </c>
      <c r="AO259" s="476">
        <f t="shared" si="118"/>
        <v>0.21101329659991336</v>
      </c>
      <c r="AP259" s="397"/>
      <c r="AQ259" s="570">
        <f t="shared" si="106"/>
        <v>0.22081795272349986</v>
      </c>
      <c r="AR259" s="397"/>
      <c r="AS259" s="504"/>
      <c r="AT259" s="518">
        <f t="shared" si="107"/>
        <v>135</v>
      </c>
      <c r="AU259" s="476">
        <f t="shared" si="119"/>
        <v>0.21101329659991336</v>
      </c>
      <c r="AV259" s="397"/>
      <c r="AW259" s="570">
        <f t="shared" si="108"/>
        <v>0.41956236649953665</v>
      </c>
      <c r="AX259" s="397"/>
      <c r="AY259" s="504"/>
      <c r="AZ259" s="518">
        <f t="shared" si="109"/>
        <v>134</v>
      </c>
      <c r="BA259" s="476">
        <f t="shared" si="120"/>
        <v>0.24106589005384882</v>
      </c>
      <c r="BB259" s="397"/>
      <c r="BC259" s="570">
        <f t="shared" si="110"/>
        <v>0.58528069455796139</v>
      </c>
      <c r="BD259" s="397"/>
      <c r="BE259" s="504"/>
      <c r="BF259" s="518">
        <f t="shared" si="111"/>
        <v>134</v>
      </c>
      <c r="BG259" s="476">
        <f t="shared" si="121"/>
        <v>0.24106589005384882</v>
      </c>
      <c r="BH259" s="397"/>
      <c r="BI259" s="570">
        <f t="shared" si="112"/>
        <v>0.72740084812098404</v>
      </c>
      <c r="BJ259" s="397"/>
      <c r="BK259" s="504"/>
      <c r="BL259" s="518">
        <f t="shared" si="113"/>
        <v>134</v>
      </c>
      <c r="BM259" s="476">
        <f t="shared" si="122"/>
        <v>0.24106589005384882</v>
      </c>
      <c r="BN259" s="397"/>
      <c r="BO259" s="397"/>
      <c r="BP259" s="397"/>
      <c r="BQ259" s="397"/>
    </row>
    <row r="260" spans="1:69">
      <c r="A260" s="577">
        <f t="shared" si="90"/>
        <v>2010</v>
      </c>
      <c r="B260" s="474">
        <f t="shared" si="91"/>
        <v>150.00361977846958</v>
      </c>
      <c r="C260" s="567">
        <f t="shared" si="92"/>
        <v>0.58031404812200971</v>
      </c>
      <c r="D260" s="513">
        <v>15</v>
      </c>
      <c r="E260" s="674" t="s">
        <v>333</v>
      </c>
      <c r="F260" s="674"/>
      <c r="G260" s="482">
        <f>SUM(J246:J265)/C265</f>
        <v>396.32427607072225</v>
      </c>
      <c r="H260" s="467"/>
      <c r="I260" s="476">
        <f t="shared" si="93"/>
        <v>139</v>
      </c>
      <c r="J260" s="477">
        <f t="shared" si="94"/>
        <v>7.335569498069515</v>
      </c>
      <c r="K260" s="476">
        <f t="shared" si="95"/>
        <v>0.12107964822912703</v>
      </c>
      <c r="L260" s="397"/>
      <c r="M260" s="570">
        <f t="shared" si="96"/>
        <v>-1.9197815212256473</v>
      </c>
      <c r="N260" s="397"/>
      <c r="O260" s="397"/>
      <c r="P260" s="518">
        <f t="shared" si="97"/>
        <v>153</v>
      </c>
      <c r="Q260" s="476">
        <f t="shared" si="114"/>
        <v>8.9782944319786624E-3</v>
      </c>
      <c r="R260" s="397"/>
      <c r="S260" s="570">
        <f t="shared" si="98"/>
        <v>-1.9197815212256473</v>
      </c>
      <c r="T260" s="397"/>
      <c r="U260" s="397"/>
      <c r="V260" s="518">
        <f t="shared" si="99"/>
        <v>153</v>
      </c>
      <c r="W260" s="476">
        <f t="shared" si="115"/>
        <v>8.9782944319786624E-3</v>
      </c>
      <c r="X260" s="397"/>
      <c r="Y260" s="570">
        <f t="shared" si="100"/>
        <v>-0.86758215772182801</v>
      </c>
      <c r="Z260" s="397"/>
      <c r="AA260" s="397"/>
      <c r="AB260" s="518">
        <f t="shared" si="101"/>
        <v>142</v>
      </c>
      <c r="AC260" s="476">
        <f t="shared" si="116"/>
        <v>6.4057929558309523E-2</v>
      </c>
      <c r="AD260" s="397"/>
      <c r="AE260" s="570">
        <f t="shared" si="102"/>
        <v>-0.36630333268811349</v>
      </c>
      <c r="AF260" s="397"/>
      <c r="AG260" s="397"/>
      <c r="AH260" s="518">
        <f t="shared" si="103"/>
        <v>141</v>
      </c>
      <c r="AI260" s="476">
        <f t="shared" si="117"/>
        <v>8.1065169115248692E-2</v>
      </c>
      <c r="AJ260" s="397"/>
      <c r="AK260" s="570">
        <f t="shared" si="104"/>
        <v>-3.3950647542027562E-2</v>
      </c>
      <c r="AL260" s="397"/>
      <c r="AM260" s="397"/>
      <c r="AN260" s="518">
        <f t="shared" si="105"/>
        <v>140</v>
      </c>
      <c r="AO260" s="476">
        <f t="shared" si="118"/>
        <v>0.10007240867218786</v>
      </c>
      <c r="AP260" s="397"/>
      <c r="AQ260" s="570">
        <f t="shared" si="106"/>
        <v>0.21506778668771148</v>
      </c>
      <c r="AR260" s="397"/>
      <c r="AS260" s="397"/>
      <c r="AT260" s="518">
        <f t="shared" si="107"/>
        <v>140</v>
      </c>
      <c r="AU260" s="476">
        <f t="shared" si="119"/>
        <v>0.10007240867218786</v>
      </c>
      <c r="AV260" s="397"/>
      <c r="AW260" s="570">
        <f t="shared" si="108"/>
        <v>0.41427464553205134</v>
      </c>
      <c r="AX260" s="397"/>
      <c r="AY260" s="397"/>
      <c r="AZ260" s="518">
        <f t="shared" si="109"/>
        <v>139</v>
      </c>
      <c r="BA260" s="476">
        <f t="shared" si="120"/>
        <v>0.12107964822912703</v>
      </c>
      <c r="BB260" s="397"/>
      <c r="BC260" s="570">
        <f t="shared" si="110"/>
        <v>0.58031404812200971</v>
      </c>
      <c r="BD260" s="397"/>
      <c r="BE260" s="397"/>
      <c r="BF260" s="518">
        <f t="shared" si="111"/>
        <v>139</v>
      </c>
      <c r="BG260" s="476">
        <f t="shared" si="121"/>
        <v>0.12107964822912703</v>
      </c>
      <c r="BH260" s="397"/>
      <c r="BI260" s="570">
        <f t="shared" si="112"/>
        <v>0.72267013667415014</v>
      </c>
      <c r="BJ260" s="397"/>
      <c r="BK260" s="397"/>
      <c r="BL260" s="518">
        <f t="shared" si="113"/>
        <v>139</v>
      </c>
      <c r="BM260" s="476">
        <f t="shared" si="122"/>
        <v>0.12107964822912703</v>
      </c>
      <c r="BN260" s="397"/>
      <c r="BO260" s="397"/>
      <c r="BP260" s="397"/>
      <c r="BQ260" s="397"/>
    </row>
    <row r="261" spans="1:69">
      <c r="A261" s="507">
        <f t="shared" si="90"/>
        <v>2011</v>
      </c>
      <c r="B261" s="474">
        <f t="shared" si="91"/>
        <v>113.28018595529082</v>
      </c>
      <c r="C261" s="567">
        <f t="shared" si="92"/>
        <v>0.98952844042191879</v>
      </c>
      <c r="D261" s="513">
        <v>16</v>
      </c>
      <c r="E261" s="674" t="s">
        <v>334</v>
      </c>
      <c r="F261" s="674"/>
      <c r="G261" s="482">
        <f>SUM(J256:J265)/10</f>
        <v>7.6772445626546526</v>
      </c>
      <c r="H261" s="467"/>
      <c r="I261" s="476">
        <f t="shared" si="93"/>
        <v>144</v>
      </c>
      <c r="J261" s="477">
        <f t="shared" si="94"/>
        <v>27.118435395960255</v>
      </c>
      <c r="K261" s="476">
        <f t="shared" si="95"/>
        <v>0.94370697494151146</v>
      </c>
      <c r="L261" s="397"/>
      <c r="M261" s="570">
        <f t="shared" si="96"/>
        <v>-0.65708705401082612</v>
      </c>
      <c r="N261" s="397"/>
      <c r="O261" s="397"/>
      <c r="P261" s="518">
        <f t="shared" si="97"/>
        <v>156</v>
      </c>
      <c r="Q261" s="476">
        <f t="shared" si="114"/>
        <v>1.824982512014532</v>
      </c>
      <c r="R261" s="397"/>
      <c r="S261" s="570">
        <f t="shared" si="98"/>
        <v>-0.65708705401082612</v>
      </c>
      <c r="T261" s="397"/>
      <c r="U261" s="397"/>
      <c r="V261" s="518">
        <f t="shared" si="99"/>
        <v>156</v>
      </c>
      <c r="W261" s="476">
        <f t="shared" si="115"/>
        <v>1.824982512014532</v>
      </c>
      <c r="X261" s="397"/>
      <c r="Y261" s="570">
        <f t="shared" si="100"/>
        <v>-0.1274998776191941</v>
      </c>
      <c r="Z261" s="397"/>
      <c r="AA261" s="397"/>
      <c r="AB261" s="518">
        <f t="shared" si="101"/>
        <v>147</v>
      </c>
      <c r="AC261" s="476">
        <f t="shared" si="116"/>
        <v>1.1370258592097666</v>
      </c>
      <c r="AD261" s="397"/>
      <c r="AE261" s="570">
        <f t="shared" si="102"/>
        <v>0.21690650747387538</v>
      </c>
      <c r="AF261" s="397"/>
      <c r="AG261" s="397"/>
      <c r="AH261" s="518">
        <f t="shared" si="103"/>
        <v>146</v>
      </c>
      <c r="AI261" s="476">
        <f t="shared" si="117"/>
        <v>1.0705862311203482</v>
      </c>
      <c r="AJ261" s="397"/>
      <c r="AK261" s="570">
        <f t="shared" si="104"/>
        <v>0.47260174608545763</v>
      </c>
      <c r="AL261" s="397"/>
      <c r="AM261" s="397"/>
      <c r="AN261" s="518">
        <f t="shared" si="105"/>
        <v>145</v>
      </c>
      <c r="AO261" s="476">
        <f t="shared" si="118"/>
        <v>1.0061466030309298</v>
      </c>
      <c r="AP261" s="397"/>
      <c r="AQ261" s="570">
        <f t="shared" si="106"/>
        <v>0.67605027071860124</v>
      </c>
      <c r="AR261" s="397"/>
      <c r="AS261" s="397"/>
      <c r="AT261" s="518">
        <f t="shared" si="107"/>
        <v>145</v>
      </c>
      <c r="AU261" s="476">
        <f t="shared" si="119"/>
        <v>1.0061466030309298</v>
      </c>
      <c r="AV261" s="397"/>
      <c r="AW261" s="570">
        <f t="shared" si="108"/>
        <v>0.84502295762235358</v>
      </c>
      <c r="AX261" s="397"/>
      <c r="AY261" s="397"/>
      <c r="AZ261" s="518">
        <f t="shared" si="109"/>
        <v>144</v>
      </c>
      <c r="BA261" s="476">
        <f t="shared" si="120"/>
        <v>0.94370697494151146</v>
      </c>
      <c r="BB261" s="397"/>
      <c r="BC261" s="570">
        <f t="shared" si="110"/>
        <v>0.98952844042191879</v>
      </c>
      <c r="BD261" s="397"/>
      <c r="BE261" s="397"/>
      <c r="BF261" s="518">
        <f t="shared" si="111"/>
        <v>144</v>
      </c>
      <c r="BG261" s="476">
        <f t="shared" si="121"/>
        <v>0.94370697494151146</v>
      </c>
      <c r="BH261" s="397"/>
      <c r="BI261" s="570">
        <f t="shared" si="112"/>
        <v>1.1157643895074421</v>
      </c>
      <c r="BJ261" s="397"/>
      <c r="BK261" s="397"/>
      <c r="BL261" s="518">
        <f t="shared" si="113"/>
        <v>144</v>
      </c>
      <c r="BM261" s="476">
        <f t="shared" si="122"/>
        <v>0.94370697494151146</v>
      </c>
      <c r="BN261" s="397"/>
      <c r="BO261" s="397"/>
      <c r="BP261" s="397"/>
      <c r="BQ261" s="397"/>
    </row>
    <row r="262" spans="1:69">
      <c r="A262" s="507">
        <f t="shared" si="90"/>
        <v>2012</v>
      </c>
      <c r="B262" s="474">
        <f t="shared" si="91"/>
        <v>161.97026187965122</v>
      </c>
      <c r="C262" s="567">
        <f t="shared" si="92"/>
        <v>0.45788085252812799</v>
      </c>
      <c r="D262" s="474">
        <v>17</v>
      </c>
      <c r="E262" s="475"/>
      <c r="F262" s="475"/>
      <c r="G262" s="475"/>
      <c r="H262" s="467"/>
      <c r="I262" s="476">
        <f t="shared" si="93"/>
        <v>150</v>
      </c>
      <c r="J262" s="477">
        <f t="shared" si="94"/>
        <v>7.3904071900220085</v>
      </c>
      <c r="K262" s="476">
        <f t="shared" si="95"/>
        <v>0.14328716946743111</v>
      </c>
      <c r="L262" s="397"/>
      <c r="M262" s="570">
        <f t="shared" si="96"/>
        <v>-2.7818582577407023</v>
      </c>
      <c r="N262" s="397"/>
      <c r="O262" s="397"/>
      <c r="P262" s="518">
        <f t="shared" si="97"/>
        <v>159</v>
      </c>
      <c r="Q262" s="476">
        <f t="shared" si="114"/>
        <v>8.8224556337091874E-3</v>
      </c>
      <c r="R262" s="397"/>
      <c r="S262" s="570">
        <f t="shared" si="98"/>
        <v>-2.7818582577407023</v>
      </c>
      <c r="T262" s="397"/>
      <c r="U262" s="397"/>
      <c r="V262" s="518">
        <f t="shared" si="99"/>
        <v>159</v>
      </c>
      <c r="W262" s="476">
        <f t="shared" si="115"/>
        <v>8.8224556337091874E-3</v>
      </c>
      <c r="X262" s="397"/>
      <c r="Y262" s="570">
        <f t="shared" si="100"/>
        <v>-1.1550041865511289</v>
      </c>
      <c r="Z262" s="397"/>
      <c r="AA262" s="397"/>
      <c r="AB262" s="518">
        <f t="shared" si="101"/>
        <v>151</v>
      </c>
      <c r="AC262" s="476">
        <f t="shared" si="116"/>
        <v>0.12034664570812868</v>
      </c>
      <c r="AD262" s="397"/>
      <c r="AE262" s="570">
        <f t="shared" si="102"/>
        <v>-0.56530098448079147</v>
      </c>
      <c r="AF262" s="397"/>
      <c r="AG262" s="397"/>
      <c r="AH262" s="518">
        <f t="shared" si="103"/>
        <v>150</v>
      </c>
      <c r="AI262" s="476">
        <f t="shared" si="117"/>
        <v>0.14328716946743111</v>
      </c>
      <c r="AJ262" s="397"/>
      <c r="AK262" s="570">
        <f t="shared" si="104"/>
        <v>-0.1968400516194877</v>
      </c>
      <c r="AL262" s="397"/>
      <c r="AM262" s="397"/>
      <c r="AN262" s="518">
        <f t="shared" si="105"/>
        <v>150</v>
      </c>
      <c r="AO262" s="476">
        <f t="shared" si="118"/>
        <v>0.14328716946743111</v>
      </c>
      <c r="AP262" s="397"/>
      <c r="AQ262" s="570">
        <f t="shared" si="106"/>
        <v>7.1813443611461303E-2</v>
      </c>
      <c r="AR262" s="397"/>
      <c r="AS262" s="397"/>
      <c r="AT262" s="518">
        <f t="shared" si="107"/>
        <v>150</v>
      </c>
      <c r="AU262" s="476">
        <f t="shared" si="119"/>
        <v>0.14328716946743111</v>
      </c>
      <c r="AV262" s="397"/>
      <c r="AW262" s="570">
        <f t="shared" si="108"/>
        <v>0.2833635856641325</v>
      </c>
      <c r="AX262" s="397"/>
      <c r="AY262" s="397"/>
      <c r="AZ262" s="518">
        <f t="shared" si="109"/>
        <v>150</v>
      </c>
      <c r="BA262" s="476">
        <f t="shared" si="120"/>
        <v>0.14328716946743111</v>
      </c>
      <c r="BB262" s="397"/>
      <c r="BC262" s="570">
        <f t="shared" si="110"/>
        <v>0.45788085252812799</v>
      </c>
      <c r="BD262" s="397"/>
      <c r="BE262" s="397"/>
      <c r="BF262" s="518">
        <f t="shared" si="111"/>
        <v>150</v>
      </c>
      <c r="BG262" s="476">
        <f t="shared" si="121"/>
        <v>0.14328716946743111</v>
      </c>
      <c r="BH262" s="397"/>
      <c r="BI262" s="570">
        <f t="shared" si="112"/>
        <v>0.60641951240406355</v>
      </c>
      <c r="BJ262" s="397"/>
      <c r="BK262" s="397"/>
      <c r="BL262" s="518">
        <f t="shared" si="113"/>
        <v>149</v>
      </c>
      <c r="BM262" s="476">
        <f t="shared" si="122"/>
        <v>0.16822769322673356</v>
      </c>
      <c r="BN262" s="397"/>
      <c r="BO262" s="397"/>
      <c r="BP262" s="397"/>
      <c r="BQ262" s="397"/>
    </row>
    <row r="263" spans="1:69">
      <c r="A263" s="507">
        <f t="shared" si="90"/>
        <v>2013</v>
      </c>
      <c r="B263" s="474">
        <f t="shared" si="91"/>
        <v>171.30097741826762</v>
      </c>
      <c r="C263" s="567">
        <f t="shared" si="92"/>
        <v>0.36474695035660221</v>
      </c>
      <c r="D263" s="474">
        <v>18</v>
      </c>
      <c r="E263" s="475"/>
      <c r="F263" s="475"/>
      <c r="G263" s="475"/>
      <c r="H263" s="467"/>
      <c r="I263" s="476">
        <f t="shared" si="93"/>
        <v>155</v>
      </c>
      <c r="J263" s="477">
        <f t="shared" si="94"/>
        <v>9.5159862272503748</v>
      </c>
      <c r="K263" s="476">
        <f t="shared" si="95"/>
        <v>0.26572186479087095</v>
      </c>
      <c r="L263" s="475"/>
      <c r="M263" s="570">
        <f t="shared" si="96"/>
        <v>-5.5014943427011325</v>
      </c>
      <c r="N263" s="475"/>
      <c r="O263" s="475"/>
      <c r="P263" s="518">
        <f t="shared" si="97"/>
        <v>161</v>
      </c>
      <c r="Q263" s="476">
        <f t="shared" si="114"/>
        <v>0.10611013577165945</v>
      </c>
      <c r="R263" s="475"/>
      <c r="S263" s="570">
        <f t="shared" si="98"/>
        <v>-5.5014943427011325</v>
      </c>
      <c r="T263" s="475"/>
      <c r="U263" s="475"/>
      <c r="V263" s="518">
        <f t="shared" si="99"/>
        <v>161</v>
      </c>
      <c r="W263" s="476">
        <f t="shared" si="115"/>
        <v>0.10611013577165945</v>
      </c>
      <c r="X263" s="475"/>
      <c r="Y263" s="570">
        <f t="shared" si="100"/>
        <v>-1.4129444219567135</v>
      </c>
      <c r="Z263" s="475"/>
      <c r="AA263" s="475"/>
      <c r="AB263" s="518">
        <f t="shared" si="101"/>
        <v>155</v>
      </c>
      <c r="AC263" s="476">
        <f t="shared" si="116"/>
        <v>0.26572186479087095</v>
      </c>
      <c r="AD263" s="475"/>
      <c r="AE263" s="570">
        <f t="shared" si="102"/>
        <v>-0.7282143280823824</v>
      </c>
      <c r="AF263" s="475"/>
      <c r="AG263" s="475"/>
      <c r="AH263" s="518">
        <f t="shared" si="103"/>
        <v>155</v>
      </c>
      <c r="AI263" s="476">
        <f t="shared" si="117"/>
        <v>0.26572186479087095</v>
      </c>
      <c r="AJ263" s="475"/>
      <c r="AK263" s="570">
        <f t="shared" si="104"/>
        <v>-0.32557073335451575</v>
      </c>
      <c r="AL263" s="475"/>
      <c r="AM263" s="475"/>
      <c r="AN263" s="518">
        <f t="shared" si="105"/>
        <v>155</v>
      </c>
      <c r="AO263" s="476">
        <f t="shared" si="118"/>
        <v>0.26572186479087095</v>
      </c>
      <c r="AP263" s="475"/>
      <c r="AQ263" s="570">
        <f t="shared" si="106"/>
        <v>-3.930240857093021E-2</v>
      </c>
      <c r="AR263" s="475"/>
      <c r="AS263" s="475"/>
      <c r="AT263" s="518">
        <f t="shared" si="107"/>
        <v>155</v>
      </c>
      <c r="AU263" s="476">
        <f t="shared" si="119"/>
        <v>0.26572186479087095</v>
      </c>
      <c r="AV263" s="475"/>
      <c r="AW263" s="570">
        <f t="shared" si="108"/>
        <v>0.18299193377907291</v>
      </c>
      <c r="AX263" s="475"/>
      <c r="AY263" s="475"/>
      <c r="AZ263" s="518">
        <f t="shared" si="109"/>
        <v>155</v>
      </c>
      <c r="BA263" s="476">
        <f t="shared" si="120"/>
        <v>0.26572186479087095</v>
      </c>
      <c r="BB263" s="475"/>
      <c r="BC263" s="570">
        <f t="shared" si="110"/>
        <v>0.36474695035660221</v>
      </c>
      <c r="BD263" s="475"/>
      <c r="BE263" s="475"/>
      <c r="BF263" s="518">
        <f t="shared" si="111"/>
        <v>155</v>
      </c>
      <c r="BG263" s="476">
        <f t="shared" si="121"/>
        <v>0.26572186479087095</v>
      </c>
      <c r="BH263" s="475"/>
      <c r="BI263" s="570">
        <f t="shared" si="112"/>
        <v>0.51849276199962202</v>
      </c>
      <c r="BJ263" s="475"/>
      <c r="BK263" s="475"/>
      <c r="BL263" s="518">
        <f t="shared" si="113"/>
        <v>155</v>
      </c>
      <c r="BM263" s="476">
        <f t="shared" si="122"/>
        <v>0.26572186479087095</v>
      </c>
      <c r="BN263" s="475"/>
      <c r="BO263" s="475"/>
      <c r="BP263" s="475"/>
      <c r="BQ263" s="475"/>
    </row>
    <row r="264" spans="1:69">
      <c r="A264" s="507">
        <f t="shared" si="90"/>
        <v>2014</v>
      </c>
      <c r="B264" s="474">
        <f t="shared" si="91"/>
        <v>161.94015255231761</v>
      </c>
      <c r="C264" s="567">
        <f t="shared" si="92"/>
        <v>0.45818435796260032</v>
      </c>
      <c r="D264" s="474">
        <v>19</v>
      </c>
      <c r="E264" s="578"/>
      <c r="F264" s="475"/>
      <c r="G264" s="475"/>
      <c r="H264" s="467"/>
      <c r="I264" s="476">
        <f t="shared" si="93"/>
        <v>160</v>
      </c>
      <c r="J264" s="477">
        <f t="shared" si="94"/>
        <v>1.1980676328502364</v>
      </c>
      <c r="K264" s="476">
        <f t="shared" si="95"/>
        <v>3.7641919262645495E-3</v>
      </c>
      <c r="L264" s="397"/>
      <c r="M264" s="570">
        <f t="shared" si="96"/>
        <v>-2.7786748379770652</v>
      </c>
      <c r="N264" s="475"/>
      <c r="O264" s="475"/>
      <c r="P264" s="518">
        <f t="shared" si="97"/>
        <v>163</v>
      </c>
      <c r="Q264" s="476">
        <f t="shared" si="114"/>
        <v>1.1232766123588694E-3</v>
      </c>
      <c r="R264" s="397"/>
      <c r="S264" s="570">
        <f t="shared" si="98"/>
        <v>-2.7786748379770652</v>
      </c>
      <c r="T264" s="475"/>
      <c r="U264" s="475"/>
      <c r="V264" s="518">
        <f t="shared" si="99"/>
        <v>163</v>
      </c>
      <c r="W264" s="476">
        <f t="shared" si="115"/>
        <v>1.1232766123588694E-3</v>
      </c>
      <c r="X264" s="397"/>
      <c r="Y264" s="570">
        <f t="shared" si="100"/>
        <v>-1.1542284141854873</v>
      </c>
      <c r="Z264" s="475"/>
      <c r="AA264" s="475"/>
      <c r="AB264" s="518">
        <f t="shared" si="101"/>
        <v>159</v>
      </c>
      <c r="AC264" s="476">
        <f t="shared" si="116"/>
        <v>8.6444970308997768E-3</v>
      </c>
      <c r="AD264" s="397"/>
      <c r="AE264" s="570">
        <f t="shared" si="102"/>
        <v>-0.56478795699632534</v>
      </c>
      <c r="AF264" s="475"/>
      <c r="AG264" s="475"/>
      <c r="AH264" s="518">
        <f t="shared" si="103"/>
        <v>160</v>
      </c>
      <c r="AI264" s="476">
        <f t="shared" si="117"/>
        <v>3.7641919262645495E-3</v>
      </c>
      <c r="AJ264" s="397"/>
      <c r="AK264" s="570">
        <f t="shared" si="104"/>
        <v>-0.1964278304670054</v>
      </c>
      <c r="AL264" s="475"/>
      <c r="AM264" s="475"/>
      <c r="AN264" s="518">
        <f t="shared" si="105"/>
        <v>160</v>
      </c>
      <c r="AO264" s="476">
        <f t="shared" si="118"/>
        <v>3.7641919262645495E-3</v>
      </c>
      <c r="AP264" s="397"/>
      <c r="AQ264" s="570">
        <f t="shared" si="106"/>
        <v>7.2172352638347814E-2</v>
      </c>
      <c r="AR264" s="475"/>
      <c r="AS264" s="475"/>
      <c r="AT264" s="518">
        <f t="shared" si="107"/>
        <v>160</v>
      </c>
      <c r="AU264" s="476">
        <f t="shared" si="119"/>
        <v>3.7641919262645495E-3</v>
      </c>
      <c r="AV264" s="397"/>
      <c r="AW264" s="570">
        <f t="shared" si="108"/>
        <v>0.28368951132702541</v>
      </c>
      <c r="AX264" s="475"/>
      <c r="AY264" s="475"/>
      <c r="AZ264" s="518">
        <f t="shared" si="109"/>
        <v>160</v>
      </c>
      <c r="BA264" s="476">
        <f t="shared" si="120"/>
        <v>3.7641919262645495E-3</v>
      </c>
      <c r="BB264" s="397"/>
      <c r="BC264" s="570">
        <f t="shared" si="110"/>
        <v>0.45818435796260032</v>
      </c>
      <c r="BD264" s="475"/>
      <c r="BE264" s="475"/>
      <c r="BF264" s="518">
        <f t="shared" si="111"/>
        <v>160</v>
      </c>
      <c r="BG264" s="476">
        <f t="shared" si="121"/>
        <v>3.7641919262645495E-3</v>
      </c>
      <c r="BH264" s="397"/>
      <c r="BI264" s="570">
        <f t="shared" si="112"/>
        <v>0.60670678677343592</v>
      </c>
      <c r="BJ264" s="475"/>
      <c r="BK264" s="475"/>
      <c r="BL264" s="518">
        <f t="shared" si="113"/>
        <v>160</v>
      </c>
      <c r="BM264" s="476">
        <f t="shared" si="122"/>
        <v>3.7641919262645495E-3</v>
      </c>
      <c r="BN264" s="397"/>
      <c r="BO264" s="397"/>
      <c r="BP264" s="397"/>
      <c r="BQ264" s="397"/>
    </row>
    <row r="265" spans="1:69" ht="14.25" thickBot="1">
      <c r="A265" s="515">
        <f t="shared" si="90"/>
        <v>2015</v>
      </c>
      <c r="B265" s="483">
        <f t="shared" si="91"/>
        <v>166.97146363915311</v>
      </c>
      <c r="C265" s="579">
        <f t="shared" si="92"/>
        <v>0.40774370194669224</v>
      </c>
      <c r="D265" s="483">
        <v>20</v>
      </c>
      <c r="E265" s="580"/>
      <c r="F265" s="484"/>
      <c r="G265" s="484"/>
      <c r="H265" s="484"/>
      <c r="I265" s="486">
        <f t="shared" si="93"/>
        <v>166</v>
      </c>
      <c r="J265" s="487">
        <f t="shared" si="94"/>
        <v>0.58181417230226395</v>
      </c>
      <c r="K265" s="486">
        <f t="shared" si="95"/>
        <v>9.4374160219661257E-4</v>
      </c>
      <c r="L265" s="475"/>
      <c r="M265" s="570">
        <f t="shared" si="96"/>
        <v>-3.5026939615742614</v>
      </c>
      <c r="N265" s="475"/>
      <c r="O265" s="475"/>
      <c r="P265" s="518">
        <f t="shared" si="97"/>
        <v>164</v>
      </c>
      <c r="Q265" s="476">
        <f t="shared" si="114"/>
        <v>8.8295961588090686E-3</v>
      </c>
      <c r="R265" s="475"/>
      <c r="S265" s="570">
        <f t="shared" si="98"/>
        <v>-3.5026939615742614</v>
      </c>
      <c r="T265" s="475"/>
      <c r="U265" s="475"/>
      <c r="V265" s="518">
        <f t="shared" si="99"/>
        <v>164</v>
      </c>
      <c r="W265" s="476">
        <f t="shared" si="115"/>
        <v>8.8295961588090686E-3</v>
      </c>
      <c r="X265" s="475"/>
      <c r="Y265" s="570">
        <f t="shared" si="100"/>
        <v>-1.2885613615848179</v>
      </c>
      <c r="Z265" s="475"/>
      <c r="AA265" s="475"/>
      <c r="AB265" s="518">
        <f t="shared" si="101"/>
        <v>163</v>
      </c>
      <c r="AC265" s="476">
        <f t="shared" si="116"/>
        <v>1.5772523437115299E-2</v>
      </c>
      <c r="AD265" s="475"/>
      <c r="AE265" s="570">
        <f t="shared" si="102"/>
        <v>-0.65158685238281211</v>
      </c>
      <c r="AF265" s="475"/>
      <c r="AG265" s="475"/>
      <c r="AH265" s="518">
        <f t="shared" si="103"/>
        <v>164</v>
      </c>
      <c r="AI265" s="476">
        <f t="shared" si="117"/>
        <v>8.8295961588090686E-3</v>
      </c>
      <c r="AJ265" s="475"/>
      <c r="AK265" s="570">
        <f t="shared" si="104"/>
        <v>-0.26556974201222733</v>
      </c>
      <c r="AL265" s="475"/>
      <c r="AM265" s="475"/>
      <c r="AN265" s="518">
        <f t="shared" si="105"/>
        <v>165</v>
      </c>
      <c r="AO265" s="476">
        <f t="shared" si="118"/>
        <v>3.886668880502841E-3</v>
      </c>
      <c r="AP265" s="475"/>
      <c r="AQ265" s="570">
        <f t="shared" si="106"/>
        <v>1.2244633471540159E-2</v>
      </c>
      <c r="AR265" s="475"/>
      <c r="AS265" s="475"/>
      <c r="AT265" s="518">
        <f t="shared" si="107"/>
        <v>165</v>
      </c>
      <c r="AU265" s="476">
        <f t="shared" si="119"/>
        <v>3.886668880502841E-3</v>
      </c>
      <c r="AV265" s="475"/>
      <c r="AW265" s="570">
        <f t="shared" si="108"/>
        <v>0.22942048751475128</v>
      </c>
      <c r="AX265" s="475"/>
      <c r="AY265" s="475"/>
      <c r="AZ265" s="518">
        <f t="shared" si="109"/>
        <v>166</v>
      </c>
      <c r="BA265" s="476">
        <f t="shared" si="120"/>
        <v>9.4374160219661257E-4</v>
      </c>
      <c r="BB265" s="475"/>
      <c r="BC265" s="570">
        <f t="shared" si="110"/>
        <v>0.40774370194669224</v>
      </c>
      <c r="BD265" s="475"/>
      <c r="BE265" s="475"/>
      <c r="BF265" s="518">
        <f t="shared" si="111"/>
        <v>166</v>
      </c>
      <c r="BG265" s="476">
        <f t="shared" si="121"/>
        <v>9.4374160219661257E-4</v>
      </c>
      <c r="BH265" s="475"/>
      <c r="BI265" s="570">
        <f t="shared" si="112"/>
        <v>0.55902860335299731</v>
      </c>
      <c r="BJ265" s="475"/>
      <c r="BK265" s="475"/>
      <c r="BL265" s="518">
        <f t="shared" si="113"/>
        <v>166</v>
      </c>
      <c r="BM265" s="476">
        <f t="shared" si="122"/>
        <v>9.4374160219661257E-4</v>
      </c>
      <c r="BN265" s="475"/>
      <c r="BO265" s="475"/>
      <c r="BP265" s="475"/>
      <c r="BQ265" s="475"/>
    </row>
    <row r="266" spans="1:69" ht="15" thickTop="1" thickBot="1">
      <c r="A266" s="507">
        <f t="shared" si="90"/>
        <v>2016</v>
      </c>
      <c r="B266" s="474">
        <f t="shared" ref="B266:B286" si="123">ROUND(F$249/(1+EXP(F$254+F$253*D266)),$G$1)</f>
        <v>171</v>
      </c>
      <c r="C266" s="567"/>
      <c r="D266" s="474">
        <v>21</v>
      </c>
      <c r="E266" s="578"/>
      <c r="F266" s="475"/>
      <c r="G266" s="475"/>
      <c r="H266" s="475"/>
      <c r="I266" s="476">
        <f t="shared" si="93"/>
        <v>171</v>
      </c>
      <c r="J266" s="477"/>
      <c r="K266" s="476"/>
      <c r="L266" s="475"/>
      <c r="M266" s="581"/>
      <c r="N266" s="484"/>
      <c r="O266" s="484"/>
      <c r="P266" s="557"/>
      <c r="Q266" s="486"/>
      <c r="R266" s="475"/>
      <c r="S266" s="581"/>
      <c r="T266" s="484"/>
      <c r="U266" s="484"/>
      <c r="V266" s="557"/>
      <c r="W266" s="486"/>
      <c r="X266" s="475"/>
      <c r="Y266" s="581"/>
      <c r="Z266" s="484"/>
      <c r="AA266" s="484"/>
      <c r="AB266" s="557"/>
      <c r="AC266" s="486"/>
      <c r="AD266" s="475"/>
      <c r="AE266" s="581"/>
      <c r="AF266" s="484"/>
      <c r="AG266" s="484"/>
      <c r="AH266" s="557"/>
      <c r="AI266" s="486"/>
      <c r="AJ266" s="475"/>
      <c r="AK266" s="581"/>
      <c r="AL266" s="484"/>
      <c r="AM266" s="484"/>
      <c r="AN266" s="557"/>
      <c r="AO266" s="486"/>
      <c r="AP266" s="475"/>
      <c r="AQ266" s="581"/>
      <c r="AR266" s="484"/>
      <c r="AS266" s="484"/>
      <c r="AT266" s="557"/>
      <c r="AU266" s="486"/>
      <c r="AV266" s="475"/>
      <c r="AW266" s="581"/>
      <c r="AX266" s="484"/>
      <c r="AY266" s="484"/>
      <c r="AZ266" s="557"/>
      <c r="BA266" s="486"/>
      <c r="BB266" s="475"/>
      <c r="BC266" s="581"/>
      <c r="BD266" s="484"/>
      <c r="BE266" s="484"/>
      <c r="BF266" s="557"/>
      <c r="BG266" s="486"/>
      <c r="BH266" s="475"/>
      <c r="BI266" s="581"/>
      <c r="BJ266" s="484"/>
      <c r="BK266" s="484"/>
      <c r="BL266" s="557"/>
      <c r="BM266" s="486"/>
      <c r="BN266" s="475"/>
      <c r="BO266" s="475"/>
      <c r="BP266" s="475"/>
      <c r="BQ266" s="475"/>
    </row>
    <row r="267" spans="1:69" ht="14.25" thickTop="1">
      <c r="A267" s="507">
        <f t="shared" si="90"/>
        <v>2017</v>
      </c>
      <c r="B267" s="474">
        <f t="shared" si="123"/>
        <v>177</v>
      </c>
      <c r="C267" s="558"/>
      <c r="D267" s="474">
        <v>22</v>
      </c>
      <c r="E267" s="582"/>
      <c r="F267" s="560"/>
      <c r="G267" s="475"/>
      <c r="H267" s="475"/>
      <c r="I267" s="476">
        <f t="shared" si="93"/>
        <v>177</v>
      </c>
      <c r="J267" s="518"/>
      <c r="K267" s="518"/>
      <c r="L267" s="397"/>
      <c r="M267" s="397"/>
      <c r="N267" s="397"/>
      <c r="O267" s="397"/>
      <c r="P267" s="397"/>
      <c r="Q267" s="397"/>
      <c r="R267" s="397"/>
      <c r="S267" s="397"/>
      <c r="T267" s="397"/>
      <c r="U267" s="397"/>
      <c r="V267" s="397"/>
      <c r="W267" s="397"/>
      <c r="X267" s="397"/>
      <c r="Y267" s="397"/>
      <c r="Z267" s="397"/>
      <c r="AA267" s="397"/>
      <c r="AB267" s="397"/>
      <c r="AC267" s="397"/>
      <c r="AD267" s="397"/>
      <c r="AE267" s="397"/>
      <c r="AF267" s="397"/>
      <c r="AG267" s="397"/>
      <c r="AH267" s="397"/>
      <c r="AI267" s="397"/>
      <c r="AJ267" s="397"/>
      <c r="AK267" s="397"/>
      <c r="AL267" s="397"/>
      <c r="AM267" s="397"/>
      <c r="AN267" s="397"/>
      <c r="AO267" s="397"/>
      <c r="AP267" s="397"/>
      <c r="AQ267" s="397"/>
      <c r="AR267" s="397"/>
      <c r="AS267" s="397"/>
      <c r="AT267" s="397"/>
      <c r="AU267" s="397"/>
      <c r="AV267" s="397"/>
      <c r="AW267" s="397"/>
      <c r="AX267" s="397"/>
      <c r="AY267" s="397"/>
      <c r="AZ267" s="397"/>
      <c r="BA267" s="397"/>
      <c r="BB267" s="397"/>
      <c r="BC267" s="397"/>
      <c r="BD267" s="397"/>
      <c r="BE267" s="397"/>
      <c r="BF267" s="397"/>
      <c r="BG267" s="397"/>
      <c r="BH267" s="397"/>
      <c r="BI267" s="397"/>
      <c r="BJ267" s="397"/>
      <c r="BK267" s="397"/>
      <c r="BL267" s="397"/>
      <c r="BM267" s="397"/>
      <c r="BN267" s="397"/>
      <c r="BO267" s="397"/>
      <c r="BP267" s="397"/>
      <c r="BQ267" s="397"/>
    </row>
    <row r="268" spans="1:69" ht="14.25" thickBot="1">
      <c r="A268" s="507">
        <f t="shared" si="90"/>
        <v>2018</v>
      </c>
      <c r="B268" s="474">
        <f t="shared" si="123"/>
        <v>183</v>
      </c>
      <c r="C268" s="558"/>
      <c r="D268" s="474">
        <v>23</v>
      </c>
      <c r="E268" s="536" t="s">
        <v>393</v>
      </c>
      <c r="F268" s="537" t="s">
        <v>377</v>
      </c>
      <c r="G268" s="537" t="s">
        <v>378</v>
      </c>
      <c r="H268" s="475"/>
      <c r="I268" s="476">
        <f t="shared" si="93"/>
        <v>183</v>
      </c>
      <c r="J268" s="518"/>
      <c r="K268" s="518"/>
      <c r="L268" s="397"/>
      <c r="M268" s="539" t="str">
        <f>E250</f>
        <v>max(y) =</v>
      </c>
      <c r="N268" s="539">
        <f>F250</f>
        <v>171.30097741826762</v>
      </c>
      <c r="O268" s="539"/>
      <c r="P268" s="539"/>
      <c r="Q268" s="539"/>
      <c r="R268" s="539"/>
      <c r="S268" s="539" t="str">
        <f>M268</f>
        <v>max(y) =</v>
      </c>
      <c r="T268" s="539">
        <f>N268</f>
        <v>171.30097741826762</v>
      </c>
      <c r="U268" s="539"/>
      <c r="V268" s="539"/>
      <c r="W268" s="539"/>
      <c r="X268" s="539"/>
      <c r="Y268" s="539" t="str">
        <f>S268</f>
        <v>max(y) =</v>
      </c>
      <c r="Z268" s="539">
        <f>T268</f>
        <v>171.30097741826762</v>
      </c>
      <c r="AA268" s="539"/>
      <c r="AB268" s="539"/>
      <c r="AC268" s="539"/>
      <c r="AD268" s="539"/>
      <c r="AE268" s="539" t="str">
        <f>Y268</f>
        <v>max(y) =</v>
      </c>
      <c r="AF268" s="539">
        <f>Z268</f>
        <v>171.30097741826762</v>
      </c>
      <c r="AG268" s="539"/>
      <c r="AH268" s="539"/>
      <c r="AI268" s="539"/>
      <c r="AJ268" s="539"/>
      <c r="AK268" s="539" t="str">
        <f>AE268</f>
        <v>max(y) =</v>
      </c>
      <c r="AL268" s="539">
        <f>AF268</f>
        <v>171.30097741826762</v>
      </c>
      <c r="AM268" s="539"/>
      <c r="AN268" s="539"/>
      <c r="AO268" s="539"/>
      <c r="AP268" s="539"/>
      <c r="AQ268" s="539" t="str">
        <f>AK268</f>
        <v>max(y) =</v>
      </c>
      <c r="AR268" s="539">
        <f>AL268</f>
        <v>171.30097741826762</v>
      </c>
      <c r="AS268" s="539"/>
      <c r="AT268" s="539"/>
      <c r="AU268" s="539"/>
      <c r="AV268" s="539"/>
      <c r="AW268" s="539" t="str">
        <f>AQ268</f>
        <v>max(y) =</v>
      </c>
      <c r="AX268" s="539">
        <f>AR268</f>
        <v>171.30097741826762</v>
      </c>
      <c r="AY268" s="539"/>
      <c r="AZ268" s="539"/>
      <c r="BA268" s="539"/>
      <c r="BB268" s="539"/>
      <c r="BC268" s="539" t="str">
        <f>AW268</f>
        <v>max(y) =</v>
      </c>
      <c r="BD268" s="539">
        <f>AX268</f>
        <v>171.30097741826762</v>
      </c>
      <c r="BE268" s="539"/>
      <c r="BF268" s="539"/>
      <c r="BG268" s="539"/>
      <c r="BH268" s="539"/>
      <c r="BI268" s="539" t="str">
        <f>BC268</f>
        <v>max(y) =</v>
      </c>
      <c r="BJ268" s="539">
        <f>BD268</f>
        <v>171.30097741826762</v>
      </c>
      <c r="BK268" s="397"/>
      <c r="BL268" s="397"/>
      <c r="BM268" s="397"/>
      <c r="BN268" s="397"/>
      <c r="BO268" s="397"/>
      <c r="BP268" s="397"/>
      <c r="BQ268" s="397"/>
    </row>
    <row r="269" spans="1:69" ht="14.25" thickTop="1">
      <c r="A269" s="507">
        <f t="shared" si="90"/>
        <v>2019</v>
      </c>
      <c r="B269" s="474">
        <f t="shared" si="123"/>
        <v>189</v>
      </c>
      <c r="C269" s="558"/>
      <c r="D269" s="474">
        <v>24</v>
      </c>
      <c r="E269" s="583">
        <f>O249</f>
        <v>172</v>
      </c>
      <c r="F269" s="511">
        <f>O257</f>
        <v>0.7287224132290181</v>
      </c>
      <c r="G269" s="584">
        <f>O258</f>
        <v>6.8064401566251505</v>
      </c>
      <c r="H269" s="475"/>
      <c r="I269" s="476">
        <f t="shared" si="93"/>
        <v>189</v>
      </c>
      <c r="J269" s="518"/>
      <c r="K269" s="518"/>
      <c r="L269" s="397"/>
      <c r="M269" s="539" t="s">
        <v>381</v>
      </c>
      <c r="N269" s="539">
        <v>0</v>
      </c>
      <c r="O269" s="539"/>
      <c r="P269" s="539"/>
      <c r="Q269" s="539"/>
      <c r="R269" s="539"/>
      <c r="S269" s="539" t="s">
        <v>381</v>
      </c>
      <c r="T269" s="539">
        <f>N269</f>
        <v>0</v>
      </c>
      <c r="U269" s="539"/>
      <c r="V269" s="539"/>
      <c r="W269" s="539"/>
      <c r="X269" s="539"/>
      <c r="Y269" s="539" t="s">
        <v>381</v>
      </c>
      <c r="Z269" s="539">
        <f>T269</f>
        <v>0</v>
      </c>
      <c r="AA269" s="539"/>
      <c r="AB269" s="539"/>
      <c r="AC269" s="539"/>
      <c r="AD269" s="539"/>
      <c r="AE269" s="539" t="s">
        <v>381</v>
      </c>
      <c r="AF269" s="539">
        <f>Z269</f>
        <v>0</v>
      </c>
      <c r="AG269" s="539"/>
      <c r="AH269" s="539"/>
      <c r="AI269" s="539"/>
      <c r="AJ269" s="539"/>
      <c r="AK269" s="539" t="s">
        <v>381</v>
      </c>
      <c r="AL269" s="539">
        <f>AF269</f>
        <v>0</v>
      </c>
      <c r="AM269" s="539"/>
      <c r="AN269" s="539"/>
      <c r="AO269" s="539"/>
      <c r="AP269" s="539"/>
      <c r="AQ269" s="539" t="s">
        <v>381</v>
      </c>
      <c r="AR269" s="539">
        <f>AL269</f>
        <v>0</v>
      </c>
      <c r="AS269" s="539"/>
      <c r="AT269" s="539"/>
      <c r="AU269" s="539"/>
      <c r="AV269" s="539"/>
      <c r="AW269" s="539" t="s">
        <v>381</v>
      </c>
      <c r="AX269" s="539">
        <f>AR269</f>
        <v>0</v>
      </c>
      <c r="AY269" s="539"/>
      <c r="AZ269" s="539"/>
      <c r="BA269" s="539"/>
      <c r="BB269" s="539"/>
      <c r="BC269" s="539" t="s">
        <v>394</v>
      </c>
      <c r="BD269" s="539">
        <f>AX269</f>
        <v>0</v>
      </c>
      <c r="BE269" s="539"/>
      <c r="BF269" s="539"/>
      <c r="BG269" s="539"/>
      <c r="BH269" s="539"/>
      <c r="BI269" s="539" t="s">
        <v>381</v>
      </c>
      <c r="BJ269" s="539">
        <f>BD269</f>
        <v>0</v>
      </c>
      <c r="BK269" s="539"/>
      <c r="BL269" s="539"/>
      <c r="BM269" s="539"/>
      <c r="BN269" s="539"/>
      <c r="BO269" s="539"/>
      <c r="BP269" s="539"/>
      <c r="BQ269" s="539"/>
    </row>
    <row r="270" spans="1:69">
      <c r="A270" s="507">
        <f t="shared" si="90"/>
        <v>2020</v>
      </c>
      <c r="B270" s="474">
        <f t="shared" si="123"/>
        <v>194</v>
      </c>
      <c r="C270" s="558"/>
      <c r="D270" s="474">
        <v>25</v>
      </c>
      <c r="E270" s="583">
        <f>U249</f>
        <v>172</v>
      </c>
      <c r="F270" s="511">
        <f>U257</f>
        <v>0.7287224132290181</v>
      </c>
      <c r="G270" s="584">
        <f>U258</f>
        <v>6.8064401566251505</v>
      </c>
      <c r="H270" s="475"/>
      <c r="I270" s="476">
        <f t="shared" si="93"/>
        <v>194</v>
      </c>
      <c r="J270" s="518"/>
      <c r="K270" s="518"/>
      <c r="L270" s="397"/>
      <c r="M270" s="585" t="s">
        <v>395</v>
      </c>
      <c r="N270" s="585">
        <v>41</v>
      </c>
      <c r="O270" s="585"/>
      <c r="P270" s="585"/>
      <c r="Q270" s="585"/>
      <c r="R270" s="585"/>
      <c r="S270" s="585" t="s">
        <v>395</v>
      </c>
      <c r="T270" s="585">
        <f>N270</f>
        <v>41</v>
      </c>
      <c r="U270" s="585"/>
      <c r="V270" s="585"/>
      <c r="W270" s="585"/>
      <c r="X270" s="585"/>
      <c r="Y270" s="585" t="s">
        <v>396</v>
      </c>
      <c r="Z270" s="585">
        <f>T270</f>
        <v>41</v>
      </c>
      <c r="AA270" s="585"/>
      <c r="AB270" s="585"/>
      <c r="AC270" s="585"/>
      <c r="AD270" s="585"/>
      <c r="AE270" s="585" t="s">
        <v>397</v>
      </c>
      <c r="AF270" s="585">
        <f>Z270</f>
        <v>41</v>
      </c>
      <c r="AG270" s="585"/>
      <c r="AH270" s="585"/>
      <c r="AI270" s="585"/>
      <c r="AJ270" s="585"/>
      <c r="AK270" s="585" t="s">
        <v>396</v>
      </c>
      <c r="AL270" s="585">
        <f>AF270</f>
        <v>41</v>
      </c>
      <c r="AM270" s="585"/>
      <c r="AN270" s="585"/>
      <c r="AO270" s="585"/>
      <c r="AP270" s="585"/>
      <c r="AQ270" s="585" t="s">
        <v>398</v>
      </c>
      <c r="AR270" s="585">
        <f>AL270</f>
        <v>41</v>
      </c>
      <c r="AS270" s="585"/>
      <c r="AT270" s="585"/>
      <c r="AU270" s="585"/>
      <c r="AV270" s="585"/>
      <c r="AW270" s="585" t="s">
        <v>398</v>
      </c>
      <c r="AX270" s="585">
        <f>AR270</f>
        <v>41</v>
      </c>
      <c r="AY270" s="585"/>
      <c r="AZ270" s="585"/>
      <c r="BA270" s="585"/>
      <c r="BB270" s="585"/>
      <c r="BC270" s="585" t="s">
        <v>398</v>
      </c>
      <c r="BD270" s="585">
        <f>AX270</f>
        <v>41</v>
      </c>
      <c r="BE270" s="585"/>
      <c r="BF270" s="585"/>
      <c r="BG270" s="585"/>
      <c r="BH270" s="585"/>
      <c r="BI270" s="585" t="s">
        <v>398</v>
      </c>
      <c r="BJ270" s="585">
        <f>BD270</f>
        <v>41</v>
      </c>
      <c r="BK270" s="586"/>
      <c r="BL270" s="586"/>
      <c r="BM270" s="586"/>
      <c r="BN270" s="397"/>
      <c r="BO270" s="397"/>
      <c r="BP270" s="397"/>
      <c r="BQ270" s="397"/>
    </row>
    <row r="271" spans="1:69">
      <c r="A271" s="507">
        <f t="shared" si="90"/>
        <v>2021</v>
      </c>
      <c r="B271" s="474">
        <f t="shared" si="123"/>
        <v>200</v>
      </c>
      <c r="C271" s="558"/>
      <c r="D271" s="474">
        <v>26</v>
      </c>
      <c r="E271" s="583">
        <f>AA249</f>
        <v>213</v>
      </c>
      <c r="F271" s="511">
        <f>AA257</f>
        <v>0.81340622629223103</v>
      </c>
      <c r="G271" s="584">
        <f>AA258</f>
        <v>3.3412978400849473</v>
      </c>
      <c r="H271" s="475"/>
      <c r="I271" s="476">
        <f t="shared" si="93"/>
        <v>200</v>
      </c>
      <c r="J271" s="518"/>
      <c r="K271" s="518"/>
      <c r="L271" s="397"/>
      <c r="M271" s="397"/>
      <c r="N271" s="397"/>
      <c r="O271" s="397"/>
      <c r="P271" s="397"/>
      <c r="Q271" s="397"/>
      <c r="R271" s="397"/>
      <c r="S271" s="397"/>
      <c r="T271" s="397"/>
      <c r="U271" s="397"/>
      <c r="V271" s="397"/>
      <c r="W271" s="397"/>
      <c r="X271" s="397"/>
      <c r="Y271" s="397"/>
      <c r="Z271" s="397"/>
      <c r="AA271" s="397"/>
      <c r="AB271" s="397"/>
      <c r="AC271" s="397"/>
      <c r="AD271" s="397"/>
      <c r="AE271" s="397"/>
      <c r="AF271" s="397"/>
      <c r="AG271" s="397"/>
      <c r="AH271" s="397"/>
      <c r="AI271" s="397"/>
      <c r="AJ271" s="397"/>
      <c r="AK271" s="397"/>
      <c r="AL271" s="397"/>
      <c r="AM271" s="397"/>
      <c r="AN271" s="397"/>
      <c r="AO271" s="397"/>
      <c r="AP271" s="397"/>
      <c r="AQ271" s="397"/>
      <c r="AR271" s="397"/>
      <c r="AS271" s="397"/>
      <c r="AT271" s="397"/>
      <c r="AU271" s="397"/>
      <c r="AV271" s="397"/>
      <c r="AW271" s="397"/>
      <c r="AX271" s="397"/>
      <c r="AY271" s="397"/>
      <c r="AZ271" s="397"/>
      <c r="BA271" s="397"/>
      <c r="BB271" s="397"/>
      <c r="BC271" s="397"/>
      <c r="BD271" s="397"/>
      <c r="BE271" s="397"/>
      <c r="BF271" s="397"/>
      <c r="BG271" s="397"/>
      <c r="BH271" s="397"/>
      <c r="BI271" s="397"/>
      <c r="BJ271" s="397"/>
      <c r="BK271" s="397"/>
      <c r="BL271" s="397"/>
      <c r="BM271" s="397"/>
      <c r="BN271" s="397"/>
      <c r="BO271" s="397"/>
      <c r="BP271" s="397"/>
      <c r="BQ271" s="397"/>
    </row>
    <row r="272" spans="1:69">
      <c r="A272" s="507">
        <f t="shared" si="90"/>
        <v>2022</v>
      </c>
      <c r="B272" s="474">
        <f t="shared" si="123"/>
        <v>206</v>
      </c>
      <c r="C272" s="558"/>
      <c r="D272" s="474">
        <v>27</v>
      </c>
      <c r="E272" s="583">
        <f>AG249</f>
        <v>254</v>
      </c>
      <c r="F272" s="511">
        <f>AG257</f>
        <v>0.82777098613059752</v>
      </c>
      <c r="G272" s="584">
        <f>AG258</f>
        <v>3.0652268729093972</v>
      </c>
      <c r="H272" s="475"/>
      <c r="I272" s="476">
        <f t="shared" si="93"/>
        <v>206</v>
      </c>
      <c r="J272" s="518"/>
      <c r="K272" s="518"/>
      <c r="L272" s="397"/>
      <c r="M272" s="397"/>
      <c r="N272" s="587"/>
      <c r="O272" s="397"/>
      <c r="P272" s="397"/>
      <c r="Q272" s="397"/>
      <c r="R272" s="397"/>
      <c r="S272" s="397"/>
      <c r="T272" s="397"/>
      <c r="U272" s="397"/>
      <c r="V272" s="397"/>
      <c r="W272" s="397"/>
      <c r="X272" s="397"/>
      <c r="Y272" s="397"/>
      <c r="Z272" s="397"/>
      <c r="AA272" s="397"/>
      <c r="AB272" s="397"/>
      <c r="AC272" s="397"/>
      <c r="AD272" s="397"/>
      <c r="AE272" s="397"/>
      <c r="AF272" s="397"/>
      <c r="AG272" s="397"/>
      <c r="AH272" s="397"/>
      <c r="AI272" s="397"/>
      <c r="AJ272" s="397"/>
      <c r="AK272" s="397"/>
      <c r="AL272" s="397"/>
      <c r="AM272" s="397"/>
      <c r="AN272" s="397"/>
      <c r="AO272" s="397"/>
      <c r="AP272" s="397"/>
      <c r="AQ272" s="397"/>
      <c r="AR272" s="397"/>
      <c r="AS272" s="397"/>
      <c r="AT272" s="397"/>
      <c r="AU272" s="397"/>
      <c r="AV272" s="397"/>
      <c r="AW272" s="397"/>
      <c r="AX272" s="397"/>
      <c r="AY272" s="397"/>
      <c r="AZ272" s="397"/>
      <c r="BA272" s="397"/>
      <c r="BB272" s="397"/>
      <c r="BC272" s="397"/>
      <c r="BD272" s="397"/>
      <c r="BE272" s="397"/>
      <c r="BF272" s="397"/>
      <c r="BG272" s="397"/>
      <c r="BH272" s="397"/>
      <c r="BI272" s="397"/>
      <c r="BJ272" s="397"/>
      <c r="BK272" s="397"/>
      <c r="BL272" s="397"/>
      <c r="BM272" s="397"/>
      <c r="BN272" s="397"/>
      <c r="BO272" s="397"/>
      <c r="BP272" s="397"/>
      <c r="BQ272" s="397"/>
    </row>
    <row r="273" spans="1:69">
      <c r="A273" s="507">
        <f t="shared" si="90"/>
        <v>2023</v>
      </c>
      <c r="B273" s="474">
        <f t="shared" si="123"/>
        <v>212</v>
      </c>
      <c r="C273" s="558"/>
      <c r="D273" s="474">
        <v>28</v>
      </c>
      <c r="E273" s="583">
        <f>AM249</f>
        <v>295</v>
      </c>
      <c r="F273" s="511">
        <f>AM257</f>
        <v>0.83469790384133158</v>
      </c>
      <c r="G273" s="584">
        <f>AM258</f>
        <v>2.9429483191787731</v>
      </c>
      <c r="H273" s="475"/>
      <c r="I273" s="476">
        <f t="shared" si="93"/>
        <v>212</v>
      </c>
      <c r="J273" s="518"/>
      <c r="K273" s="518"/>
      <c r="L273" s="397"/>
      <c r="M273" s="397"/>
      <c r="N273" s="397"/>
      <c r="O273" s="397"/>
      <c r="P273" s="397"/>
      <c r="Q273" s="397"/>
      <c r="R273" s="397"/>
      <c r="S273" s="397"/>
      <c r="T273" s="397"/>
      <c r="U273" s="397"/>
      <c r="V273" s="397"/>
      <c r="W273" s="397"/>
      <c r="X273" s="397"/>
      <c r="Y273" s="397"/>
      <c r="Z273" s="397"/>
      <c r="AA273" s="397"/>
      <c r="AB273" s="397"/>
      <c r="AC273" s="397"/>
      <c r="AD273" s="397"/>
      <c r="AE273" s="397"/>
      <c r="AF273" s="397"/>
      <c r="AG273" s="397"/>
      <c r="AH273" s="397"/>
      <c r="AI273" s="397"/>
      <c r="AJ273" s="397"/>
      <c r="AK273" s="397"/>
      <c r="AL273" s="397"/>
      <c r="AM273" s="397"/>
      <c r="AN273" s="397"/>
      <c r="AO273" s="397"/>
      <c r="AP273" s="397"/>
      <c r="AQ273" s="397"/>
      <c r="AR273" s="397"/>
      <c r="AS273" s="397"/>
      <c r="AT273" s="397"/>
      <c r="AU273" s="397"/>
      <c r="AV273" s="397"/>
      <c r="AW273" s="397"/>
      <c r="AX273" s="397"/>
      <c r="AY273" s="397"/>
      <c r="AZ273" s="397"/>
      <c r="BA273" s="397"/>
      <c r="BB273" s="397"/>
      <c r="BC273" s="397"/>
      <c r="BD273" s="397"/>
      <c r="BE273" s="397"/>
      <c r="BF273" s="397"/>
      <c r="BG273" s="397"/>
      <c r="BH273" s="397"/>
      <c r="BI273" s="397"/>
      <c r="BJ273" s="397"/>
      <c r="BK273" s="397"/>
      <c r="BL273" s="397"/>
      <c r="BM273" s="397"/>
      <c r="BN273" s="397"/>
      <c r="BO273" s="397"/>
      <c r="BP273" s="397"/>
      <c r="BQ273" s="397"/>
    </row>
    <row r="274" spans="1:69">
      <c r="A274" s="507">
        <f t="shared" si="90"/>
        <v>2024</v>
      </c>
      <c r="B274" s="474">
        <f t="shared" si="123"/>
        <v>218</v>
      </c>
      <c r="C274" s="558"/>
      <c r="D274" s="474">
        <v>29</v>
      </c>
      <c r="E274" s="583">
        <f>AS249</f>
        <v>336</v>
      </c>
      <c r="F274" s="511">
        <f>AS257</f>
        <v>0.83641698770946982</v>
      </c>
      <c r="G274" s="584">
        <f>AS258</f>
        <v>2.9126076786844548</v>
      </c>
      <c r="H274" s="475"/>
      <c r="I274" s="476">
        <f t="shared" si="93"/>
        <v>218</v>
      </c>
      <c r="J274" s="518"/>
      <c r="K274" s="518"/>
      <c r="L274" s="397"/>
      <c r="M274" s="397"/>
      <c r="N274" s="397"/>
      <c r="O274" s="397"/>
      <c r="P274" s="397"/>
      <c r="Q274" s="397"/>
      <c r="R274" s="397"/>
      <c r="S274" s="397"/>
      <c r="T274" s="397"/>
      <c r="U274" s="397"/>
      <c r="V274" s="397"/>
      <c r="W274" s="397"/>
      <c r="X274" s="397"/>
      <c r="Y274" s="397"/>
      <c r="Z274" s="397"/>
      <c r="AA274" s="397"/>
      <c r="AB274" s="397"/>
      <c r="AC274" s="397"/>
      <c r="AD274" s="397"/>
      <c r="AE274" s="397"/>
      <c r="AF274" s="397"/>
      <c r="AG274" s="397"/>
      <c r="AH274" s="397"/>
      <c r="AI274" s="397"/>
      <c r="AJ274" s="397"/>
      <c r="AK274" s="397"/>
      <c r="AL274" s="397"/>
      <c r="AM274" s="397"/>
      <c r="AN274" s="397"/>
      <c r="AO274" s="397"/>
      <c r="AP274" s="397"/>
      <c r="AQ274" s="397"/>
      <c r="AR274" s="397"/>
      <c r="AS274" s="397"/>
      <c r="AT274" s="397"/>
      <c r="AU274" s="397"/>
      <c r="AV274" s="397"/>
      <c r="AW274" s="397"/>
      <c r="AX274" s="397"/>
      <c r="AY274" s="397"/>
      <c r="AZ274" s="397"/>
      <c r="BA274" s="397"/>
      <c r="BB274" s="397"/>
      <c r="BC274" s="397"/>
      <c r="BD274" s="397"/>
      <c r="BE274" s="397"/>
      <c r="BF274" s="397"/>
      <c r="BG274" s="397"/>
      <c r="BH274" s="397"/>
      <c r="BI274" s="397"/>
      <c r="BJ274" s="397"/>
      <c r="BK274" s="397"/>
      <c r="BL274" s="397"/>
      <c r="BM274" s="397"/>
      <c r="BN274" s="397"/>
      <c r="BO274" s="397"/>
      <c r="BP274" s="397"/>
      <c r="BQ274" s="397"/>
    </row>
    <row r="275" spans="1:69">
      <c r="A275" s="507">
        <f t="shared" si="90"/>
        <v>2025</v>
      </c>
      <c r="B275" s="474">
        <f t="shared" si="123"/>
        <v>223</v>
      </c>
      <c r="C275" s="558"/>
      <c r="D275" s="474">
        <v>30</v>
      </c>
      <c r="E275" s="583">
        <f>AY249</f>
        <v>377</v>
      </c>
      <c r="F275" s="511">
        <f>AY257</f>
        <v>0.84188666817346447</v>
      </c>
      <c r="G275" s="584">
        <f>AY258</f>
        <v>2.8207813159834307</v>
      </c>
      <c r="H275" s="475"/>
      <c r="I275" s="476">
        <f t="shared" si="93"/>
        <v>223</v>
      </c>
      <c r="J275" s="518"/>
      <c r="K275" s="518"/>
      <c r="L275" s="397"/>
      <c r="M275" s="397"/>
      <c r="N275" s="397"/>
      <c r="O275" s="397"/>
      <c r="P275" s="397"/>
      <c r="Q275" s="397"/>
      <c r="R275" s="397"/>
      <c r="S275" s="397"/>
      <c r="T275" s="397"/>
      <c r="U275" s="397"/>
      <c r="V275" s="397"/>
      <c r="W275" s="397"/>
      <c r="X275" s="397"/>
      <c r="Y275" s="397"/>
      <c r="Z275" s="397"/>
      <c r="AA275" s="397"/>
      <c r="AB275" s="397"/>
      <c r="AC275" s="397"/>
      <c r="AD275" s="397"/>
      <c r="AE275" s="397"/>
      <c r="AF275" s="397"/>
      <c r="AG275" s="397"/>
      <c r="AH275" s="397"/>
      <c r="AI275" s="397"/>
      <c r="AJ275" s="397"/>
      <c r="AK275" s="397"/>
      <c r="AL275" s="397"/>
      <c r="AM275" s="397"/>
      <c r="AN275" s="397"/>
      <c r="AO275" s="397"/>
      <c r="AP275" s="397"/>
      <c r="AQ275" s="397"/>
      <c r="AR275" s="397"/>
      <c r="AS275" s="397"/>
      <c r="AT275" s="397"/>
      <c r="AU275" s="397"/>
      <c r="AV275" s="397"/>
      <c r="AW275" s="397"/>
      <c r="AX275" s="397"/>
      <c r="AY275" s="397"/>
      <c r="AZ275" s="397"/>
      <c r="BA275" s="397"/>
      <c r="BB275" s="397"/>
      <c r="BC275" s="397"/>
      <c r="BD275" s="397"/>
      <c r="BE275" s="397"/>
      <c r="BF275" s="397"/>
      <c r="BG275" s="397"/>
      <c r="BH275" s="397"/>
      <c r="BI275" s="397"/>
      <c r="BJ275" s="397"/>
      <c r="BK275" s="397"/>
      <c r="BL275" s="397"/>
      <c r="BM275" s="397"/>
      <c r="BN275" s="397"/>
      <c r="BO275" s="397"/>
      <c r="BP275" s="397"/>
      <c r="BQ275" s="397"/>
    </row>
    <row r="276" spans="1:69">
      <c r="A276" s="507">
        <f t="shared" si="90"/>
        <v>2026</v>
      </c>
      <c r="B276" s="474">
        <f t="shared" si="123"/>
        <v>229</v>
      </c>
      <c r="C276" s="558"/>
      <c r="D276" s="474">
        <v>31</v>
      </c>
      <c r="E276" s="583">
        <f>BE249</f>
        <v>418</v>
      </c>
      <c r="F276" s="511">
        <f>BE257</f>
        <v>0.84188666817346447</v>
      </c>
      <c r="G276" s="584">
        <f>BE258</f>
        <v>2.8207813159834307</v>
      </c>
      <c r="H276" s="475"/>
      <c r="I276" s="476">
        <f t="shared" si="93"/>
        <v>229</v>
      </c>
      <c r="J276" s="518"/>
      <c r="K276" s="518"/>
      <c r="L276" s="397"/>
      <c r="M276" s="397"/>
      <c r="N276" s="397"/>
      <c r="O276" s="397"/>
      <c r="P276" s="397"/>
      <c r="Q276" s="397"/>
      <c r="R276" s="397"/>
      <c r="S276" s="397"/>
      <c r="T276" s="397"/>
      <c r="U276" s="397"/>
      <c r="V276" s="397"/>
      <c r="W276" s="397"/>
      <c r="X276" s="397"/>
      <c r="Y276" s="397"/>
      <c r="Z276" s="397"/>
      <c r="AA276" s="397"/>
      <c r="AB276" s="397"/>
      <c r="AC276" s="397"/>
      <c r="AD276" s="397"/>
      <c r="AE276" s="397"/>
      <c r="AF276" s="397"/>
      <c r="AG276" s="397"/>
      <c r="AH276" s="397"/>
      <c r="AI276" s="397"/>
      <c r="AJ276" s="397"/>
      <c r="AK276" s="397"/>
      <c r="AL276" s="397"/>
      <c r="AM276" s="397"/>
      <c r="AN276" s="397"/>
      <c r="AO276" s="397"/>
      <c r="AP276" s="397"/>
      <c r="AQ276" s="397"/>
      <c r="AR276" s="397"/>
      <c r="AS276" s="397"/>
      <c r="AT276" s="397"/>
      <c r="AU276" s="397"/>
      <c r="AV276" s="397"/>
      <c r="AW276" s="397"/>
      <c r="AX276" s="397"/>
      <c r="AY276" s="397"/>
      <c r="AZ276" s="397"/>
      <c r="BA276" s="397"/>
      <c r="BB276" s="397"/>
      <c r="BC276" s="397"/>
      <c r="BD276" s="397"/>
      <c r="BE276" s="397"/>
      <c r="BF276" s="397"/>
      <c r="BG276" s="397"/>
      <c r="BH276" s="397"/>
      <c r="BI276" s="397"/>
      <c r="BJ276" s="397"/>
      <c r="BK276" s="397"/>
      <c r="BL276" s="397"/>
      <c r="BM276" s="397"/>
      <c r="BN276" s="397"/>
      <c r="BO276" s="397"/>
      <c r="BP276" s="397"/>
      <c r="BQ276" s="397"/>
    </row>
    <row r="277" spans="1:69">
      <c r="A277" s="507">
        <f t="shared" si="90"/>
        <v>2027</v>
      </c>
      <c r="B277" s="474">
        <f t="shared" si="123"/>
        <v>235</v>
      </c>
      <c r="C277" s="558"/>
      <c r="D277" s="474">
        <v>32</v>
      </c>
      <c r="E277" s="583">
        <f>BK249</f>
        <v>459</v>
      </c>
      <c r="F277" s="511">
        <f>BK257</f>
        <v>0.84026106461099881</v>
      </c>
      <c r="G277" s="584">
        <f>BK258</f>
        <v>2.8527807649548116</v>
      </c>
      <c r="H277" s="475"/>
      <c r="I277" s="476">
        <f t="shared" si="93"/>
        <v>235</v>
      </c>
      <c r="J277" s="518"/>
      <c r="K277" s="518"/>
      <c r="L277" s="397"/>
      <c r="M277" s="397"/>
      <c r="N277" s="397"/>
      <c r="O277" s="397"/>
      <c r="P277" s="397"/>
      <c r="Q277" s="397"/>
      <c r="R277" s="397"/>
      <c r="S277" s="397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397"/>
      <c r="AE277" s="397"/>
      <c r="AF277" s="397"/>
      <c r="AG277" s="397"/>
      <c r="AH277" s="397"/>
      <c r="AI277" s="397"/>
      <c r="AJ277" s="397"/>
      <c r="AK277" s="397"/>
      <c r="AL277" s="397"/>
      <c r="AM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  <c r="BD277" s="397"/>
      <c r="BE277" s="397"/>
      <c r="BF277" s="397"/>
      <c r="BG277" s="397"/>
      <c r="BH277" s="397"/>
      <c r="BI277" s="397"/>
      <c r="BJ277" s="397"/>
      <c r="BK277" s="397"/>
      <c r="BL277" s="397"/>
      <c r="BM277" s="397"/>
      <c r="BN277" s="397"/>
      <c r="BO277" s="397"/>
      <c r="BP277" s="397"/>
      <c r="BQ277" s="397"/>
    </row>
    <row r="278" spans="1:69">
      <c r="A278" s="507">
        <f t="shared" si="90"/>
        <v>2028</v>
      </c>
      <c r="B278" s="474">
        <f t="shared" si="123"/>
        <v>241</v>
      </c>
      <c r="C278" s="558"/>
      <c r="D278" s="474">
        <v>33</v>
      </c>
      <c r="E278" s="588"/>
      <c r="F278" s="511"/>
      <c r="G278" s="589"/>
      <c r="H278" s="475"/>
      <c r="I278" s="476">
        <f t="shared" si="93"/>
        <v>241</v>
      </c>
      <c r="J278" s="518"/>
      <c r="K278" s="518"/>
      <c r="L278" s="397"/>
      <c r="M278" s="397"/>
      <c r="N278" s="397"/>
      <c r="O278" s="397"/>
      <c r="P278" s="397"/>
      <c r="Q278" s="397"/>
      <c r="R278" s="397"/>
      <c r="S278" s="397"/>
      <c r="T278" s="397"/>
      <c r="U278" s="397"/>
      <c r="V278" s="397"/>
      <c r="W278" s="397"/>
      <c r="X278" s="397"/>
      <c r="Y278" s="397"/>
      <c r="Z278" s="397"/>
      <c r="AA278" s="397"/>
      <c r="AB278" s="397"/>
      <c r="AC278" s="397"/>
      <c r="AD278" s="397"/>
      <c r="AE278" s="397"/>
      <c r="AF278" s="397"/>
      <c r="AG278" s="397"/>
      <c r="AH278" s="397"/>
      <c r="AI278" s="397"/>
      <c r="AJ278" s="397"/>
      <c r="AK278" s="397"/>
      <c r="AL278" s="397"/>
      <c r="AM278" s="397"/>
      <c r="AN278" s="397"/>
      <c r="AO278" s="397"/>
      <c r="AP278" s="397"/>
      <c r="AQ278" s="397"/>
      <c r="AR278" s="397"/>
      <c r="AS278" s="397"/>
      <c r="AT278" s="397"/>
      <c r="AU278" s="397"/>
      <c r="AV278" s="397"/>
      <c r="AW278" s="397"/>
      <c r="AX278" s="397"/>
      <c r="AY278" s="397"/>
      <c r="AZ278" s="397"/>
      <c r="BA278" s="397"/>
      <c r="BB278" s="397"/>
      <c r="BC278" s="397"/>
      <c r="BD278" s="397"/>
      <c r="BE278" s="397"/>
      <c r="BF278" s="397"/>
      <c r="BG278" s="397"/>
      <c r="BH278" s="397"/>
      <c r="BI278" s="397"/>
      <c r="BJ278" s="397"/>
      <c r="BK278" s="397"/>
      <c r="BL278" s="397"/>
      <c r="BM278" s="397"/>
      <c r="BN278" s="397"/>
      <c r="BO278" s="397"/>
      <c r="BP278" s="397"/>
      <c r="BQ278" s="397"/>
    </row>
    <row r="279" spans="1:69">
      <c r="A279" s="507">
        <f t="shared" si="90"/>
        <v>2029</v>
      </c>
      <c r="B279" s="474">
        <f t="shared" si="123"/>
        <v>246</v>
      </c>
      <c r="C279" s="558"/>
      <c r="D279" s="474">
        <v>34</v>
      </c>
      <c r="E279" s="588"/>
      <c r="F279" s="511"/>
      <c r="G279" s="589"/>
      <c r="H279" s="475"/>
      <c r="I279" s="476">
        <f t="shared" si="93"/>
        <v>246</v>
      </c>
      <c r="J279" s="518"/>
      <c r="K279" s="518"/>
      <c r="L279" s="397"/>
      <c r="M279" s="397"/>
      <c r="N279" s="397"/>
      <c r="O279" s="397"/>
      <c r="P279" s="397"/>
      <c r="Q279" s="397"/>
      <c r="R279" s="397"/>
      <c r="S279" s="397"/>
      <c r="T279" s="397"/>
      <c r="U279" s="397"/>
      <c r="V279" s="397"/>
      <c r="W279" s="397"/>
      <c r="X279" s="397"/>
      <c r="Y279" s="397"/>
      <c r="Z279" s="397"/>
      <c r="AA279" s="397"/>
      <c r="AB279" s="397"/>
      <c r="AC279" s="397"/>
      <c r="AD279" s="397"/>
      <c r="AE279" s="397"/>
      <c r="AF279" s="397"/>
      <c r="AG279" s="397"/>
      <c r="AH279" s="397"/>
      <c r="AI279" s="397"/>
      <c r="AJ279" s="397"/>
      <c r="AK279" s="397"/>
      <c r="AL279" s="397"/>
      <c r="AM279" s="397"/>
      <c r="AN279" s="397"/>
      <c r="AO279" s="397"/>
      <c r="AP279" s="397"/>
      <c r="AQ279" s="397"/>
      <c r="AR279" s="397"/>
      <c r="AS279" s="397"/>
      <c r="AT279" s="397"/>
      <c r="AU279" s="397"/>
      <c r="AV279" s="397"/>
      <c r="AW279" s="397"/>
      <c r="AX279" s="397"/>
      <c r="AY279" s="397"/>
      <c r="AZ279" s="397"/>
      <c r="BA279" s="397"/>
      <c r="BB279" s="397"/>
      <c r="BC279" s="397"/>
      <c r="BD279" s="397"/>
      <c r="BE279" s="397"/>
      <c r="BF279" s="397"/>
      <c r="BG279" s="397"/>
      <c r="BH279" s="397"/>
      <c r="BI279" s="397"/>
      <c r="BJ279" s="397"/>
      <c r="BK279" s="397"/>
      <c r="BL279" s="397"/>
      <c r="BM279" s="397"/>
      <c r="BN279" s="397"/>
      <c r="BO279" s="397"/>
      <c r="BP279" s="397"/>
      <c r="BQ279" s="397"/>
    </row>
    <row r="280" spans="1:69">
      <c r="A280" s="507">
        <f t="shared" si="90"/>
        <v>2030</v>
      </c>
      <c r="B280" s="474">
        <f t="shared" si="123"/>
        <v>252</v>
      </c>
      <c r="C280" s="558"/>
      <c r="D280" s="474">
        <v>35</v>
      </c>
      <c r="E280" s="588"/>
      <c r="F280" s="511"/>
      <c r="G280" s="589"/>
      <c r="H280" s="475"/>
      <c r="I280" s="476">
        <f t="shared" si="93"/>
        <v>252</v>
      </c>
      <c r="J280" s="518"/>
      <c r="K280" s="518"/>
      <c r="L280" s="397"/>
      <c r="M280" s="397"/>
      <c r="N280" s="397"/>
      <c r="O280" s="397"/>
      <c r="P280" s="397"/>
      <c r="Q280" s="397"/>
      <c r="R280" s="397"/>
      <c r="S280" s="397"/>
      <c r="T280" s="397"/>
      <c r="U280" s="397"/>
      <c r="V280" s="397"/>
      <c r="W280" s="397"/>
      <c r="X280" s="397"/>
      <c r="Y280" s="397"/>
      <c r="Z280" s="397"/>
      <c r="AA280" s="397"/>
      <c r="AB280" s="397"/>
      <c r="AC280" s="397"/>
      <c r="AD280" s="397"/>
      <c r="AE280" s="397"/>
      <c r="AF280" s="397"/>
      <c r="AG280" s="397"/>
      <c r="AH280" s="397"/>
      <c r="AI280" s="397"/>
      <c r="AJ280" s="397"/>
      <c r="AK280" s="397"/>
      <c r="AL280" s="397"/>
      <c r="AM280" s="397"/>
      <c r="AN280" s="397"/>
      <c r="AO280" s="397"/>
      <c r="AP280" s="397"/>
      <c r="AQ280" s="397"/>
      <c r="AR280" s="397"/>
      <c r="AS280" s="397"/>
      <c r="AT280" s="397"/>
      <c r="AU280" s="397"/>
      <c r="AV280" s="397"/>
      <c r="AW280" s="397"/>
      <c r="AX280" s="397"/>
      <c r="AY280" s="397"/>
      <c r="AZ280" s="397"/>
      <c r="BA280" s="397"/>
      <c r="BB280" s="397"/>
      <c r="BC280" s="397"/>
      <c r="BD280" s="397"/>
      <c r="BE280" s="397"/>
      <c r="BF280" s="397"/>
      <c r="BG280" s="397"/>
      <c r="BH280" s="397"/>
      <c r="BI280" s="397"/>
      <c r="BJ280" s="397"/>
      <c r="BK280" s="397"/>
      <c r="BL280" s="397"/>
      <c r="BM280" s="397"/>
      <c r="BN280" s="397"/>
      <c r="BO280" s="397"/>
      <c r="BP280" s="397"/>
      <c r="BQ280" s="397"/>
    </row>
    <row r="281" spans="1:69">
      <c r="A281" s="507">
        <f t="shared" si="90"/>
        <v>2031</v>
      </c>
      <c r="B281" s="474">
        <f t="shared" si="123"/>
        <v>257</v>
      </c>
      <c r="C281" s="558"/>
      <c r="D281" s="474">
        <v>36</v>
      </c>
      <c r="E281" s="588"/>
      <c r="F281" s="511"/>
      <c r="G281" s="589"/>
      <c r="H281" s="475"/>
      <c r="I281" s="476">
        <f t="shared" si="93"/>
        <v>257</v>
      </c>
      <c r="J281" s="518"/>
      <c r="K281" s="518"/>
      <c r="L281" s="397"/>
      <c r="M281" s="397"/>
      <c r="N281" s="397"/>
      <c r="O281" s="397"/>
      <c r="P281" s="397"/>
      <c r="Q281" s="397"/>
      <c r="R281" s="397"/>
      <c r="S281" s="397"/>
      <c r="T281" s="397"/>
      <c r="U281" s="397"/>
      <c r="V281" s="397"/>
      <c r="W281" s="397"/>
      <c r="X281" s="397"/>
      <c r="Y281" s="397"/>
      <c r="Z281" s="397"/>
      <c r="AA281" s="397"/>
      <c r="AB281" s="397"/>
      <c r="AC281" s="397"/>
      <c r="AD281" s="397"/>
      <c r="AE281" s="397"/>
      <c r="AF281" s="397"/>
      <c r="AG281" s="397"/>
      <c r="AH281" s="397"/>
      <c r="AI281" s="397"/>
      <c r="AJ281" s="397"/>
      <c r="AK281" s="397"/>
      <c r="AL281" s="397"/>
      <c r="AM281" s="397"/>
      <c r="AN281" s="397"/>
      <c r="AO281" s="397"/>
      <c r="AP281" s="397"/>
      <c r="AQ281" s="397"/>
      <c r="AR281" s="397"/>
      <c r="AS281" s="397"/>
      <c r="AT281" s="397"/>
      <c r="AU281" s="397"/>
      <c r="AV281" s="397"/>
      <c r="AW281" s="397"/>
      <c r="AX281" s="397"/>
      <c r="AY281" s="397"/>
      <c r="AZ281" s="397"/>
      <c r="BA281" s="397"/>
      <c r="BB281" s="397"/>
      <c r="BC281" s="397"/>
      <c r="BD281" s="397"/>
      <c r="BE281" s="397"/>
      <c r="BF281" s="397"/>
      <c r="BG281" s="397"/>
      <c r="BH281" s="397"/>
      <c r="BI281" s="397"/>
      <c r="BJ281" s="397"/>
      <c r="BK281" s="397"/>
      <c r="BL281" s="397"/>
      <c r="BM281" s="397"/>
      <c r="BN281" s="397"/>
      <c r="BO281" s="397"/>
      <c r="BP281" s="397"/>
      <c r="BQ281" s="397"/>
    </row>
    <row r="282" spans="1:69">
      <c r="A282" s="507">
        <f t="shared" si="90"/>
        <v>2032</v>
      </c>
      <c r="B282" s="474">
        <f t="shared" si="123"/>
        <v>263</v>
      </c>
      <c r="C282" s="558"/>
      <c r="D282" s="474">
        <v>37</v>
      </c>
      <c r="E282" s="588"/>
      <c r="F282" s="511"/>
      <c r="G282" s="589"/>
      <c r="H282" s="475"/>
      <c r="I282" s="476">
        <f t="shared" si="93"/>
        <v>263</v>
      </c>
      <c r="J282" s="518"/>
      <c r="K282" s="518"/>
      <c r="L282" s="397"/>
      <c r="M282" s="397"/>
      <c r="N282" s="397"/>
      <c r="O282" s="397"/>
      <c r="P282" s="397"/>
      <c r="Q282" s="397"/>
      <c r="R282" s="397"/>
      <c r="S282" s="397"/>
      <c r="T282" s="397"/>
      <c r="U282" s="397"/>
      <c r="V282" s="397"/>
      <c r="W282" s="397"/>
      <c r="X282" s="397"/>
      <c r="Y282" s="397"/>
      <c r="Z282" s="397"/>
      <c r="AA282" s="397"/>
      <c r="AB282" s="397"/>
      <c r="AC282" s="397"/>
      <c r="AD282" s="397"/>
      <c r="AE282" s="397"/>
      <c r="AF282" s="397"/>
      <c r="AG282" s="397"/>
      <c r="AH282" s="397"/>
      <c r="AI282" s="397"/>
      <c r="AJ282" s="397"/>
      <c r="AK282" s="397"/>
      <c r="AL282" s="397"/>
      <c r="AM282" s="397"/>
      <c r="AN282" s="397"/>
      <c r="AO282" s="397"/>
      <c r="AP282" s="397"/>
      <c r="AQ282" s="397"/>
      <c r="AR282" s="397"/>
      <c r="AS282" s="397"/>
      <c r="AT282" s="397"/>
      <c r="AU282" s="397"/>
      <c r="AV282" s="397"/>
      <c r="AW282" s="397"/>
      <c r="AX282" s="397"/>
      <c r="AY282" s="397"/>
      <c r="AZ282" s="397"/>
      <c r="BA282" s="397"/>
      <c r="BB282" s="397"/>
      <c r="BC282" s="397"/>
      <c r="BD282" s="397"/>
      <c r="BE282" s="397"/>
      <c r="BF282" s="397"/>
      <c r="BG282" s="397"/>
      <c r="BH282" s="397"/>
      <c r="BI282" s="397"/>
      <c r="BJ282" s="397"/>
      <c r="BK282" s="397"/>
      <c r="BL282" s="397"/>
      <c r="BM282" s="397"/>
      <c r="BN282" s="397"/>
      <c r="BO282" s="397"/>
      <c r="BP282" s="397"/>
      <c r="BQ282" s="397"/>
    </row>
    <row r="283" spans="1:69">
      <c r="A283" s="507">
        <f t="shared" si="90"/>
        <v>2033</v>
      </c>
      <c r="B283" s="474">
        <f t="shared" si="123"/>
        <v>268</v>
      </c>
      <c r="C283" s="558"/>
      <c r="D283" s="474">
        <v>38</v>
      </c>
      <c r="E283" s="588"/>
      <c r="F283" s="511"/>
      <c r="G283" s="589"/>
      <c r="H283" s="475"/>
      <c r="I283" s="476">
        <f t="shared" si="93"/>
        <v>268</v>
      </c>
      <c r="J283" s="518"/>
      <c r="K283" s="518"/>
      <c r="L283" s="397"/>
      <c r="M283" s="397"/>
      <c r="N283" s="397"/>
      <c r="O283" s="397"/>
      <c r="P283" s="397"/>
      <c r="Q283" s="397"/>
      <c r="R283" s="397"/>
      <c r="S283" s="397"/>
      <c r="T283" s="397"/>
      <c r="U283" s="397"/>
      <c r="V283" s="397"/>
      <c r="W283" s="397"/>
      <c r="X283" s="397"/>
      <c r="Y283" s="397"/>
      <c r="Z283" s="397"/>
      <c r="AA283" s="397"/>
      <c r="AB283" s="397"/>
      <c r="AC283" s="397"/>
      <c r="AD283" s="397"/>
      <c r="AE283" s="397"/>
      <c r="AF283" s="397"/>
      <c r="AG283" s="397"/>
      <c r="AH283" s="397"/>
      <c r="AI283" s="397"/>
      <c r="AJ283" s="397"/>
      <c r="AK283" s="397"/>
      <c r="AL283" s="397"/>
      <c r="AM283" s="397"/>
      <c r="AN283" s="397"/>
      <c r="AO283" s="397"/>
      <c r="AP283" s="397"/>
      <c r="AQ283" s="397"/>
      <c r="AR283" s="397"/>
      <c r="AS283" s="397"/>
      <c r="AT283" s="397"/>
      <c r="AU283" s="397"/>
      <c r="AV283" s="397"/>
      <c r="AW283" s="397"/>
      <c r="AX283" s="397"/>
      <c r="AY283" s="397"/>
      <c r="AZ283" s="397"/>
      <c r="BA283" s="397"/>
      <c r="BB283" s="397"/>
      <c r="BC283" s="397"/>
      <c r="BD283" s="397"/>
      <c r="BE283" s="397"/>
      <c r="BF283" s="397"/>
      <c r="BG283" s="397"/>
      <c r="BH283" s="397"/>
      <c r="BI283" s="397"/>
      <c r="BJ283" s="397"/>
      <c r="BK283" s="397"/>
      <c r="BL283" s="397"/>
      <c r="BM283" s="397"/>
      <c r="BN283" s="397"/>
      <c r="BO283" s="397"/>
      <c r="BP283" s="397"/>
      <c r="BQ283" s="397"/>
    </row>
    <row r="284" spans="1:69">
      <c r="A284" s="507">
        <f t="shared" si="90"/>
        <v>2034</v>
      </c>
      <c r="B284" s="474">
        <f t="shared" si="123"/>
        <v>273</v>
      </c>
      <c r="C284" s="558"/>
      <c r="D284" s="474">
        <v>39</v>
      </c>
      <c r="E284" s="588"/>
      <c r="F284" s="511"/>
      <c r="G284" s="589"/>
      <c r="H284" s="475"/>
      <c r="I284" s="476">
        <f t="shared" si="93"/>
        <v>273</v>
      </c>
      <c r="J284" s="518"/>
      <c r="K284" s="518"/>
      <c r="L284" s="397"/>
      <c r="M284" s="397"/>
      <c r="N284" s="397"/>
      <c r="O284" s="397"/>
      <c r="P284" s="397"/>
      <c r="Q284" s="397"/>
      <c r="R284" s="397"/>
      <c r="S284" s="397"/>
      <c r="T284" s="397"/>
      <c r="U284" s="397"/>
      <c r="V284" s="397"/>
      <c r="W284" s="397"/>
      <c r="X284" s="397"/>
      <c r="Y284" s="397"/>
      <c r="Z284" s="397"/>
      <c r="AA284" s="397"/>
      <c r="AB284" s="397"/>
      <c r="AC284" s="397"/>
      <c r="AD284" s="397"/>
      <c r="AE284" s="397"/>
      <c r="AF284" s="397"/>
      <c r="AG284" s="397"/>
      <c r="AH284" s="397"/>
      <c r="AI284" s="397"/>
      <c r="AJ284" s="397"/>
      <c r="AK284" s="397"/>
      <c r="AL284" s="397"/>
      <c r="AM284" s="397"/>
      <c r="AN284" s="397"/>
      <c r="AO284" s="397"/>
      <c r="AP284" s="397"/>
      <c r="AQ284" s="397"/>
      <c r="AR284" s="397"/>
      <c r="AS284" s="397"/>
      <c r="AT284" s="397"/>
      <c r="AU284" s="397"/>
      <c r="AV284" s="397"/>
      <c r="AW284" s="397"/>
      <c r="AX284" s="397"/>
      <c r="AY284" s="397"/>
      <c r="AZ284" s="397"/>
      <c r="BA284" s="397"/>
      <c r="BB284" s="397"/>
      <c r="BC284" s="397"/>
      <c r="BD284" s="397"/>
      <c r="BE284" s="397"/>
      <c r="BF284" s="397"/>
      <c r="BG284" s="397"/>
      <c r="BH284" s="397"/>
      <c r="BI284" s="397"/>
      <c r="BJ284" s="397"/>
      <c r="BK284" s="397"/>
      <c r="BL284" s="397"/>
      <c r="BM284" s="397"/>
      <c r="BN284" s="397"/>
      <c r="BO284" s="397"/>
      <c r="BP284" s="397"/>
      <c r="BQ284" s="397"/>
    </row>
    <row r="285" spans="1:69">
      <c r="A285" s="507">
        <f t="shared" si="90"/>
        <v>2035</v>
      </c>
      <c r="B285" s="474">
        <f t="shared" si="123"/>
        <v>279</v>
      </c>
      <c r="C285" s="558"/>
      <c r="D285" s="474">
        <v>40</v>
      </c>
      <c r="E285" s="588"/>
      <c r="F285" s="511"/>
      <c r="G285" s="589"/>
      <c r="H285" s="475"/>
      <c r="I285" s="476">
        <f t="shared" si="93"/>
        <v>279</v>
      </c>
      <c r="J285" s="518"/>
      <c r="K285" s="518"/>
      <c r="L285" s="397"/>
      <c r="M285" s="397"/>
      <c r="N285" s="397"/>
      <c r="O285" s="397"/>
      <c r="P285" s="397"/>
      <c r="Q285" s="397"/>
      <c r="R285" s="397"/>
      <c r="S285" s="397"/>
      <c r="T285" s="397"/>
      <c r="U285" s="397"/>
      <c r="V285" s="397"/>
      <c r="W285" s="397"/>
      <c r="X285" s="397"/>
      <c r="Y285" s="397"/>
      <c r="Z285" s="397"/>
      <c r="AA285" s="397"/>
      <c r="AB285" s="397"/>
      <c r="AC285" s="397"/>
      <c r="AD285" s="397"/>
      <c r="AE285" s="397"/>
      <c r="AF285" s="397"/>
      <c r="AG285" s="397"/>
      <c r="AH285" s="397"/>
      <c r="AI285" s="397"/>
      <c r="AJ285" s="397"/>
      <c r="AK285" s="397"/>
      <c r="AL285" s="397"/>
      <c r="AM285" s="397"/>
      <c r="AN285" s="397"/>
      <c r="AO285" s="397"/>
      <c r="AP285" s="397"/>
      <c r="AQ285" s="397"/>
      <c r="AR285" s="397"/>
      <c r="AS285" s="397"/>
      <c r="AT285" s="397"/>
      <c r="AU285" s="397"/>
      <c r="AV285" s="397"/>
      <c r="AW285" s="397"/>
      <c r="AX285" s="397"/>
      <c r="AY285" s="397"/>
      <c r="AZ285" s="397"/>
      <c r="BA285" s="397"/>
      <c r="BB285" s="397"/>
      <c r="BC285" s="397"/>
      <c r="BD285" s="397"/>
      <c r="BE285" s="397"/>
      <c r="BF285" s="397"/>
      <c r="BG285" s="397"/>
      <c r="BH285" s="397"/>
      <c r="BI285" s="397"/>
      <c r="BJ285" s="397"/>
      <c r="BK285" s="397"/>
      <c r="BL285" s="397"/>
      <c r="BM285" s="397"/>
      <c r="BN285" s="397"/>
      <c r="BO285" s="397"/>
      <c r="BP285" s="397"/>
      <c r="BQ285" s="397"/>
    </row>
    <row r="286" spans="1:69">
      <c r="A286" s="519">
        <f t="shared" si="90"/>
        <v>2036</v>
      </c>
      <c r="B286" s="493">
        <f t="shared" si="123"/>
        <v>284</v>
      </c>
      <c r="C286" s="563"/>
      <c r="D286" s="493">
        <v>41</v>
      </c>
      <c r="E286" s="590"/>
      <c r="F286" s="591"/>
      <c r="G286" s="592"/>
      <c r="H286" s="454"/>
      <c r="I286" s="494">
        <f t="shared" si="93"/>
        <v>284</v>
      </c>
      <c r="J286" s="523"/>
      <c r="K286" s="523"/>
      <c r="L286" s="397"/>
      <c r="M286" s="397"/>
      <c r="N286" s="397"/>
      <c r="O286" s="397"/>
      <c r="P286" s="397"/>
      <c r="Q286" s="397"/>
      <c r="R286" s="397"/>
      <c r="S286" s="397"/>
      <c r="T286" s="397"/>
      <c r="U286" s="397"/>
      <c r="V286" s="397"/>
      <c r="W286" s="397"/>
      <c r="X286" s="397"/>
      <c r="Y286" s="397"/>
      <c r="Z286" s="397"/>
      <c r="AA286" s="397"/>
      <c r="AB286" s="397"/>
      <c r="AC286" s="397"/>
      <c r="AD286" s="397"/>
      <c r="AE286" s="397"/>
      <c r="AF286" s="397"/>
      <c r="AG286" s="397"/>
      <c r="AH286" s="397"/>
      <c r="AI286" s="397"/>
      <c r="AJ286" s="397"/>
      <c r="AK286" s="397"/>
      <c r="AL286" s="397"/>
      <c r="AM286" s="397"/>
      <c r="AN286" s="397"/>
      <c r="AO286" s="397"/>
      <c r="AP286" s="397"/>
      <c r="AQ286" s="397"/>
      <c r="AR286" s="397"/>
      <c r="AS286" s="397"/>
      <c r="AT286" s="397"/>
      <c r="AU286" s="397"/>
      <c r="AV286" s="397"/>
      <c r="AW286" s="397"/>
      <c r="AX286" s="397"/>
      <c r="AY286" s="397"/>
      <c r="AZ286" s="397"/>
      <c r="BA286" s="397"/>
      <c r="BB286" s="397"/>
      <c r="BC286" s="397"/>
      <c r="BD286" s="397"/>
      <c r="BE286" s="397"/>
      <c r="BF286" s="397"/>
      <c r="BG286" s="397"/>
      <c r="BH286" s="397"/>
      <c r="BI286" s="397"/>
      <c r="BJ286" s="397"/>
      <c r="BK286" s="397"/>
      <c r="BL286" s="397"/>
      <c r="BM286" s="397"/>
      <c r="BN286" s="397"/>
      <c r="BO286" s="397"/>
      <c r="BP286" s="397"/>
      <c r="BQ286" s="397"/>
    </row>
    <row r="287" spans="1:69">
      <c r="A287" s="396" t="s">
        <v>399</v>
      </c>
      <c r="B287" s="496"/>
      <c r="C287" s="475"/>
      <c r="D287" s="467"/>
      <c r="E287" s="593"/>
      <c r="F287" s="594"/>
      <c r="G287" s="475"/>
      <c r="H287" s="475"/>
      <c r="I287" s="528"/>
      <c r="J287" s="528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397"/>
      <c r="AE287" s="397"/>
      <c r="AF287" s="397"/>
      <c r="AG287" s="397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7"/>
      <c r="AZ287" s="397"/>
      <c r="BA287" s="397"/>
      <c r="BB287" s="397"/>
      <c r="BC287" s="397"/>
      <c r="BD287" s="397"/>
      <c r="BE287" s="397"/>
      <c r="BF287" s="397"/>
      <c r="BG287" s="397"/>
      <c r="BH287" s="397"/>
      <c r="BI287" s="397"/>
      <c r="BJ287" s="397"/>
      <c r="BK287" s="397"/>
      <c r="BL287" s="397"/>
      <c r="BM287" s="397"/>
      <c r="BN287" s="397"/>
      <c r="BO287" s="397"/>
      <c r="BP287" s="397"/>
      <c r="BQ287" s="397"/>
    </row>
    <row r="288" spans="1:69">
      <c r="A288" s="455" t="s">
        <v>29</v>
      </c>
      <c r="B288" s="456" t="s">
        <v>400</v>
      </c>
      <c r="C288" s="456" t="s">
        <v>401</v>
      </c>
      <c r="D288" s="457" t="s">
        <v>402</v>
      </c>
      <c r="E288" s="458"/>
      <c r="F288" s="458"/>
      <c r="G288" s="460" t="s">
        <v>403</v>
      </c>
      <c r="H288" s="461">
        <f>RSQ(I289:I308,B289:B308)</f>
        <v>0.82583807985494062</v>
      </c>
      <c r="I288" s="462" t="s">
        <v>404</v>
      </c>
      <c r="J288" s="462" t="s">
        <v>405</v>
      </c>
      <c r="K288" s="464" t="s">
        <v>406</v>
      </c>
      <c r="L288" s="397"/>
      <c r="M288" s="595" t="s">
        <v>401</v>
      </c>
      <c r="N288" s="460" t="s">
        <v>403</v>
      </c>
      <c r="O288" s="461">
        <f>RSQ(P289:P308,$B$289:$B$308)</f>
        <v>0.599567687802816</v>
      </c>
      <c r="P288" s="462" t="s">
        <v>407</v>
      </c>
      <c r="Q288" s="464" t="s">
        <v>406</v>
      </c>
      <c r="R288" s="397"/>
      <c r="S288" s="595" t="s">
        <v>401</v>
      </c>
      <c r="T288" s="460" t="s">
        <v>403</v>
      </c>
      <c r="U288" s="461">
        <f>RSQ(V289:V308,$B$289:$B$308)</f>
        <v>0.68798797296696979</v>
      </c>
      <c r="V288" s="462" t="s">
        <v>407</v>
      </c>
      <c r="W288" s="464" t="s">
        <v>406</v>
      </c>
      <c r="X288" s="397"/>
      <c r="Y288" s="595" t="s">
        <v>401</v>
      </c>
      <c r="Z288" s="460" t="s">
        <v>403</v>
      </c>
      <c r="AA288" s="461">
        <f>RSQ(AB289:AB308,$B$289:$B$308)</f>
        <v>0.82234357896256161</v>
      </c>
      <c r="AB288" s="462" t="s">
        <v>407</v>
      </c>
      <c r="AC288" s="464" t="s">
        <v>406</v>
      </c>
      <c r="AD288" s="397"/>
      <c r="AE288" s="595" t="s">
        <v>401</v>
      </c>
      <c r="AF288" s="460" t="s">
        <v>403</v>
      </c>
      <c r="AG288" s="461">
        <f>RSQ(AH289:AH308,$B$289:$B$308)</f>
        <v>0.82234357896256161</v>
      </c>
      <c r="AH288" s="462" t="s">
        <v>407</v>
      </c>
      <c r="AI288" s="464" t="s">
        <v>406</v>
      </c>
      <c r="AJ288" s="397"/>
      <c r="AK288" s="595" t="s">
        <v>401</v>
      </c>
      <c r="AL288" s="460" t="s">
        <v>403</v>
      </c>
      <c r="AM288" s="461">
        <f>RSQ(AN289:AN308,$B$289:$B$308)</f>
        <v>0.82307481941858851</v>
      </c>
      <c r="AN288" s="462" t="s">
        <v>407</v>
      </c>
      <c r="AO288" s="464" t="s">
        <v>406</v>
      </c>
      <c r="AP288" s="397"/>
      <c r="AQ288" s="595" t="s">
        <v>401</v>
      </c>
      <c r="AR288" s="460" t="s">
        <v>403</v>
      </c>
      <c r="AS288" s="461">
        <f>RSQ(AT289:AT308,$B$289:$B$308)</f>
        <v>0.82307481941858851</v>
      </c>
      <c r="AT288" s="462" t="s">
        <v>407</v>
      </c>
      <c r="AU288" s="464" t="s">
        <v>406</v>
      </c>
      <c r="AV288" s="397"/>
      <c r="AW288" s="595" t="s">
        <v>401</v>
      </c>
      <c r="AX288" s="460" t="s">
        <v>403</v>
      </c>
      <c r="AY288" s="461">
        <f>RSQ(AZ289:AZ308,$B$289:$B$308)</f>
        <v>0.82307481941858851</v>
      </c>
      <c r="AZ288" s="462" t="s">
        <v>407</v>
      </c>
      <c r="BA288" s="464" t="s">
        <v>406</v>
      </c>
      <c r="BB288" s="397"/>
      <c r="BC288" s="595" t="s">
        <v>401</v>
      </c>
      <c r="BD288" s="460" t="s">
        <v>403</v>
      </c>
      <c r="BE288" s="461">
        <f>RSQ(BF289:BF308,$B$289:$B$308)</f>
        <v>0.82583807985494062</v>
      </c>
      <c r="BF288" s="462" t="s">
        <v>407</v>
      </c>
      <c r="BG288" s="464" t="s">
        <v>406</v>
      </c>
      <c r="BH288" s="397"/>
      <c r="BI288" s="595" t="s">
        <v>401</v>
      </c>
      <c r="BJ288" s="460" t="s">
        <v>403</v>
      </c>
      <c r="BK288" s="461">
        <f>RSQ(BL289:BL308,$B$289:$B$308)</f>
        <v>0.82583807985494062</v>
      </c>
      <c r="BL288" s="462" t="s">
        <v>407</v>
      </c>
      <c r="BM288" s="464" t="s">
        <v>406</v>
      </c>
      <c r="BN288" s="397"/>
      <c r="BO288" s="397"/>
      <c r="BP288" s="397"/>
      <c r="BQ288" s="397"/>
    </row>
    <row r="289" spans="1:69">
      <c r="A289" s="507">
        <f t="shared" ref="A289:A329" si="124">A246</f>
        <v>1996</v>
      </c>
      <c r="B289" s="474">
        <f t="shared" ref="B289:B308" si="125">B4</f>
        <v>99.119568304458966</v>
      </c>
      <c r="C289" s="596">
        <f t="shared" ref="C289:C308" si="126">LN($F$292-B289)</f>
        <v>10.465411543996019</v>
      </c>
      <c r="D289" s="474">
        <v>1</v>
      </c>
      <c r="E289" s="597" t="s">
        <v>408</v>
      </c>
      <c r="F289" s="598"/>
      <c r="G289" s="475"/>
      <c r="H289" s="475"/>
      <c r="I289" s="476">
        <f t="shared" ref="I289:I329" si="127">ROUND($F$292-$F$297*$F$298^D289,$G$1)</f>
        <v>75</v>
      </c>
      <c r="J289" s="477">
        <f t="shared" ref="J289:J308" si="128">ABS(B289-I289)/B289*100</f>
        <v>24.333810888252152</v>
      </c>
      <c r="K289" s="476">
        <f t="shared" ref="K289:K308" si="129">(B289-I289)^2/1000</f>
        <v>0.58175357519346149</v>
      </c>
      <c r="L289" s="397"/>
      <c r="M289" s="599">
        <f t="shared" ref="M289:M308" si="130">LN(O$292-$B289)</f>
        <v>4.2888201763087626</v>
      </c>
      <c r="N289" s="597" t="s">
        <v>408</v>
      </c>
      <c r="O289" s="598"/>
      <c r="P289" s="518">
        <f t="shared" ref="P289:P308" si="131">ROUND(O$292-O$297*O$298^$D289,$G$1)</f>
        <v>8</v>
      </c>
      <c r="Q289" s="476">
        <f t="shared" ref="Q289:Q308" si="132">($B289-P289)^2/1000</f>
        <v>8.302775727990964</v>
      </c>
      <c r="R289" s="397"/>
      <c r="S289" s="599">
        <f t="shared" ref="S289:S308" si="133">LN(U$292-$B289)</f>
        <v>4.3929719121799327</v>
      </c>
      <c r="T289" s="597" t="s">
        <v>408</v>
      </c>
      <c r="U289" s="598"/>
      <c r="V289" s="518">
        <f t="shared" ref="V289:V308" si="134">ROUND(U$292-U$297*U$298^$D289,$G$1)</f>
        <v>42</v>
      </c>
      <c r="W289" s="476">
        <f t="shared" ref="W289:W308" si="135">($B289-V289)^2/1000</f>
        <v>3.2626450832877532</v>
      </c>
      <c r="X289" s="397"/>
      <c r="Y289" s="599">
        <f t="shared" ref="Y289:Y308" si="136">LN(AA$292-$B289)</f>
        <v>8.5332398388814017</v>
      </c>
      <c r="Z289" s="597" t="s">
        <v>408</v>
      </c>
      <c r="AA289" s="598"/>
      <c r="AB289" s="518">
        <f t="shared" ref="AB289:AB308" si="137">ROUND(AA$292-AA$297*AA$298^$D289,$G$1)</f>
        <v>74</v>
      </c>
      <c r="AC289" s="476">
        <f t="shared" ref="AC289:AC308" si="138">($B289-AB289)^2/1000</f>
        <v>0.63099271180237948</v>
      </c>
      <c r="AD289" s="397"/>
      <c r="AE289" s="599">
        <f t="shared" ref="AE289:AE308" si="139">LN(AG$292-$B289)</f>
        <v>9.2183958822252983</v>
      </c>
      <c r="AF289" s="597" t="s">
        <v>408</v>
      </c>
      <c r="AG289" s="598"/>
      <c r="AH289" s="518">
        <f t="shared" ref="AH289:AH308" si="140">ROUND(AG$292-AG$297*AG$298^$D289,$G$1)</f>
        <v>74</v>
      </c>
      <c r="AI289" s="476">
        <f t="shared" ref="AI289:AI308" si="141">($B289-AH289)^2/1000</f>
        <v>0.63099271180237948</v>
      </c>
      <c r="AJ289" s="397"/>
      <c r="AK289" s="599">
        <f t="shared" ref="AK289:AK308" si="142">LN(AM$292-$B289)</f>
        <v>9.6211830239223541</v>
      </c>
      <c r="AL289" s="597" t="s">
        <v>408</v>
      </c>
      <c r="AM289" s="598"/>
      <c r="AN289" s="518">
        <f t="shared" ref="AN289:AN308" si="143">ROUND(AM$292-AM$297*AM$298^$D289,$G$1)</f>
        <v>74</v>
      </c>
      <c r="AO289" s="476">
        <f t="shared" ref="AO289:AO308" si="144">($B289-AN289)^2/1000</f>
        <v>0.63099271180237948</v>
      </c>
      <c r="AP289" s="397"/>
      <c r="AQ289" s="599">
        <f t="shared" ref="AQ289:AQ308" si="145">LN(AS$292-$B289)</f>
        <v>9.9075234190444252</v>
      </c>
      <c r="AR289" s="597" t="s">
        <v>408</v>
      </c>
      <c r="AS289" s="598"/>
      <c r="AT289" s="518">
        <f t="shared" ref="AT289:AT308" si="146">ROUND(AS$292-AS$297*AS$298^$D289,$G$1)</f>
        <v>74</v>
      </c>
      <c r="AU289" s="476">
        <f t="shared" ref="AU289:AU308" si="147">($B289-AT289)^2/1000</f>
        <v>0.63099271180237948</v>
      </c>
      <c r="AV289" s="397"/>
      <c r="AW289" s="599">
        <f t="shared" ref="AW289:AW308" si="148">LN(AY$292-$B289)</f>
        <v>10.129861099062733</v>
      </c>
      <c r="AX289" s="597" t="s">
        <v>408</v>
      </c>
      <c r="AY289" s="598"/>
      <c r="AZ289" s="518">
        <f t="shared" ref="AZ289:AZ308" si="149">ROUND(AY$292-AY$297*AY$298^$D289,$G$1)</f>
        <v>74</v>
      </c>
      <c r="BA289" s="476">
        <f t="shared" ref="BA289:BA308" si="150">($B289-AZ289)^2/1000</f>
        <v>0.63099271180237948</v>
      </c>
      <c r="BB289" s="397"/>
      <c r="BC289" s="599">
        <f t="shared" ref="BC289:BC308" si="151">LN(BE$292-$B289)</f>
        <v>10.311645047306158</v>
      </c>
      <c r="BD289" s="597" t="s">
        <v>408</v>
      </c>
      <c r="BE289" s="598"/>
      <c r="BF289" s="518">
        <f t="shared" ref="BF289:BF308" si="152">ROUND(BE$292-BE$297*BE$298^$D289,$G$1)</f>
        <v>75</v>
      </c>
      <c r="BG289" s="476">
        <f t="shared" ref="BG289:BG308" si="153">($B289-BF289)^2/1000</f>
        <v>0.58175357519346149</v>
      </c>
      <c r="BH289" s="397"/>
      <c r="BI289" s="599">
        <f t="shared" ref="BI289:BI308" si="154">LN(BK$292-$B289)</f>
        <v>10.465411543996019</v>
      </c>
      <c r="BJ289" s="597" t="s">
        <v>408</v>
      </c>
      <c r="BK289" s="598"/>
      <c r="BL289" s="518">
        <f t="shared" ref="BL289:BL308" si="155">ROUND(BK$292-BK$297*BK$298^$D289,$G$1)</f>
        <v>75</v>
      </c>
      <c r="BM289" s="476">
        <f t="shared" ref="BM289:BM308" si="156">($B289-BL289)^2/1000</f>
        <v>0.58175357519346149</v>
      </c>
      <c r="BN289" s="397"/>
      <c r="BO289" s="397"/>
      <c r="BP289" s="397"/>
      <c r="BQ289" s="397"/>
    </row>
    <row r="290" spans="1:69">
      <c r="A290" s="507">
        <f t="shared" si="124"/>
        <v>1997</v>
      </c>
      <c r="B290" s="474">
        <f t="shared" si="125"/>
        <v>63.828905193175508</v>
      </c>
      <c r="C290" s="596">
        <f t="shared" si="126"/>
        <v>10.466417018309171</v>
      </c>
      <c r="D290" s="474">
        <v>2</v>
      </c>
      <c r="E290" s="503" t="s">
        <v>409</v>
      </c>
      <c r="F290" s="517"/>
      <c r="G290" s="467"/>
      <c r="H290" s="475"/>
      <c r="I290" s="476">
        <f t="shared" si="127"/>
        <v>79</v>
      </c>
      <c r="J290" s="477">
        <f t="shared" si="128"/>
        <v>23.768376977342491</v>
      </c>
      <c r="K290" s="476">
        <f t="shared" si="129"/>
        <v>0.23016211763765707</v>
      </c>
      <c r="L290" s="397"/>
      <c r="M290" s="599">
        <f t="shared" si="130"/>
        <v>4.6837141847597374</v>
      </c>
      <c r="N290" s="503" t="s">
        <v>409</v>
      </c>
      <c r="O290" s="517"/>
      <c r="P290" s="518">
        <f t="shared" si="131"/>
        <v>33</v>
      </c>
      <c r="Q290" s="476">
        <f t="shared" si="132"/>
        <v>0.95042139540980386</v>
      </c>
      <c r="R290" s="397"/>
      <c r="S290" s="599">
        <f t="shared" si="133"/>
        <v>4.7550640596595466</v>
      </c>
      <c r="T290" s="503" t="s">
        <v>409</v>
      </c>
      <c r="U290" s="517"/>
      <c r="V290" s="518">
        <f t="shared" si="134"/>
        <v>56</v>
      </c>
      <c r="W290" s="476">
        <f t="shared" si="135"/>
        <v>6.1291756523730444E-2</v>
      </c>
      <c r="X290" s="397"/>
      <c r="Y290" s="599">
        <f t="shared" si="136"/>
        <v>8.5401616052213924</v>
      </c>
      <c r="Z290" s="503" t="s">
        <v>409</v>
      </c>
      <c r="AA290" s="517"/>
      <c r="AB290" s="518">
        <f t="shared" si="137"/>
        <v>79</v>
      </c>
      <c r="AC290" s="476">
        <f t="shared" si="138"/>
        <v>0.23016211763765707</v>
      </c>
      <c r="AD290" s="397"/>
      <c r="AE290" s="599">
        <f t="shared" si="139"/>
        <v>9.2218905209333855</v>
      </c>
      <c r="AF290" s="503" t="s">
        <v>409</v>
      </c>
      <c r="AG290" s="517"/>
      <c r="AH290" s="518">
        <f t="shared" si="140"/>
        <v>79</v>
      </c>
      <c r="AI290" s="476">
        <f t="shared" si="141"/>
        <v>0.23016211763765707</v>
      </c>
      <c r="AJ290" s="397"/>
      <c r="AK290" s="599">
        <f t="shared" si="142"/>
        <v>9.6235203831938136</v>
      </c>
      <c r="AL290" s="503" t="s">
        <v>409</v>
      </c>
      <c r="AM290" s="517"/>
      <c r="AN290" s="518">
        <f t="shared" si="143"/>
        <v>79</v>
      </c>
      <c r="AO290" s="476">
        <f t="shared" si="144"/>
        <v>0.23016211763765707</v>
      </c>
      <c r="AP290" s="397"/>
      <c r="AQ290" s="599">
        <f t="shared" si="145"/>
        <v>9.909279302664654</v>
      </c>
      <c r="AR290" s="503" t="s">
        <v>409</v>
      </c>
      <c r="AS290" s="517"/>
      <c r="AT290" s="518">
        <f t="shared" si="146"/>
        <v>79</v>
      </c>
      <c r="AU290" s="476">
        <f t="shared" si="147"/>
        <v>0.23016211763765707</v>
      </c>
      <c r="AV290" s="397"/>
      <c r="AW290" s="599">
        <f t="shared" si="148"/>
        <v>10.131267184394538</v>
      </c>
      <c r="AX290" s="503" t="s">
        <v>409</v>
      </c>
      <c r="AY290" s="517"/>
      <c r="AZ290" s="518">
        <f t="shared" si="149"/>
        <v>79</v>
      </c>
      <c r="BA290" s="476">
        <f t="shared" si="150"/>
        <v>0.23016211763765707</v>
      </c>
      <c r="BB290" s="397"/>
      <c r="BC290" s="599">
        <f t="shared" si="151"/>
        <v>10.312817552146823</v>
      </c>
      <c r="BD290" s="503" t="s">
        <v>409</v>
      </c>
      <c r="BE290" s="517"/>
      <c r="BF290" s="518">
        <f t="shared" si="152"/>
        <v>79</v>
      </c>
      <c r="BG290" s="476">
        <f t="shared" si="153"/>
        <v>0.23016211763765707</v>
      </c>
      <c r="BH290" s="397"/>
      <c r="BI290" s="599">
        <f t="shared" si="154"/>
        <v>10.466417018309171</v>
      </c>
      <c r="BJ290" s="503" t="s">
        <v>409</v>
      </c>
      <c r="BK290" s="517"/>
      <c r="BL290" s="518">
        <f t="shared" si="155"/>
        <v>79</v>
      </c>
      <c r="BM290" s="476">
        <f t="shared" si="156"/>
        <v>0.23016211763765707</v>
      </c>
      <c r="BN290" s="397"/>
      <c r="BO290" s="397"/>
      <c r="BP290" s="397"/>
      <c r="BQ290" s="397"/>
    </row>
    <row r="291" spans="1:69">
      <c r="A291" s="507">
        <f t="shared" si="124"/>
        <v>1998</v>
      </c>
      <c r="B291" s="474">
        <f t="shared" si="125"/>
        <v>96.093401739881912</v>
      </c>
      <c r="C291" s="596">
        <f t="shared" si="126"/>
        <v>10.465497802835944</v>
      </c>
      <c r="D291" s="474">
        <v>3</v>
      </c>
      <c r="E291" s="475"/>
      <c r="F291" s="475"/>
      <c r="G291" s="467"/>
      <c r="H291" s="475"/>
      <c r="I291" s="476">
        <f t="shared" si="127"/>
        <v>84</v>
      </c>
      <c r="J291" s="477">
        <f t="shared" si="128"/>
        <v>12.585049046986493</v>
      </c>
      <c r="K291" s="476">
        <f t="shared" si="129"/>
        <v>0.14625036564217886</v>
      </c>
      <c r="L291" s="397"/>
      <c r="M291" s="599">
        <f t="shared" si="130"/>
        <v>4.3295036142214718</v>
      </c>
      <c r="N291" s="397"/>
      <c r="O291" s="397"/>
      <c r="P291" s="518">
        <f t="shared" si="131"/>
        <v>53</v>
      </c>
      <c r="Q291" s="476">
        <f t="shared" si="132"/>
        <v>1.8570412735148576</v>
      </c>
      <c r="R291" s="397"/>
      <c r="S291" s="599">
        <f t="shared" si="133"/>
        <v>4.4297042547207619</v>
      </c>
      <c r="T291" s="397"/>
      <c r="U291" s="397"/>
      <c r="V291" s="518">
        <f t="shared" si="134"/>
        <v>68</v>
      </c>
      <c r="W291" s="476">
        <f t="shared" si="135"/>
        <v>0.78923922131840007</v>
      </c>
      <c r="X291" s="397"/>
      <c r="Y291" s="599">
        <f t="shared" si="136"/>
        <v>8.5338352604372236</v>
      </c>
      <c r="Z291" s="397"/>
      <c r="AA291" s="397"/>
      <c r="AB291" s="518">
        <f t="shared" si="137"/>
        <v>84</v>
      </c>
      <c r="AC291" s="476">
        <f t="shared" si="138"/>
        <v>0.14625036564217886</v>
      </c>
      <c r="AD291" s="397"/>
      <c r="AE291" s="599">
        <f t="shared" si="139"/>
        <v>9.2186960258948343</v>
      </c>
      <c r="AF291" s="397"/>
      <c r="AG291" s="397"/>
      <c r="AH291" s="518">
        <f t="shared" si="140"/>
        <v>84</v>
      </c>
      <c r="AI291" s="476">
        <f t="shared" si="141"/>
        <v>0.14625036564217886</v>
      </c>
      <c r="AJ291" s="397"/>
      <c r="AK291" s="599">
        <f t="shared" si="142"/>
        <v>9.6213836662522159</v>
      </c>
      <c r="AL291" s="397"/>
      <c r="AM291" s="397"/>
      <c r="AN291" s="518">
        <f t="shared" si="143"/>
        <v>84</v>
      </c>
      <c r="AO291" s="476">
        <f t="shared" si="144"/>
        <v>0.14625036564217886</v>
      </c>
      <c r="AP291" s="397"/>
      <c r="AQ291" s="599">
        <f t="shared" si="145"/>
        <v>9.9076741065891181</v>
      </c>
      <c r="AR291" s="397"/>
      <c r="AS291" s="397"/>
      <c r="AT291" s="518">
        <f t="shared" si="146"/>
        <v>84</v>
      </c>
      <c r="AU291" s="476">
        <f t="shared" si="147"/>
        <v>0.14625036564217886</v>
      </c>
      <c r="AV291" s="397"/>
      <c r="AW291" s="599">
        <f t="shared" si="148"/>
        <v>10.12998174809754</v>
      </c>
      <c r="AX291" s="397"/>
      <c r="AY291" s="397"/>
      <c r="AZ291" s="518">
        <f t="shared" si="149"/>
        <v>84</v>
      </c>
      <c r="BA291" s="476">
        <f t="shared" si="150"/>
        <v>0.14625036564217886</v>
      </c>
      <c r="BB291" s="397"/>
      <c r="BC291" s="599">
        <f t="shared" si="151"/>
        <v>10.311745643243299</v>
      </c>
      <c r="BD291" s="397"/>
      <c r="BE291" s="397"/>
      <c r="BF291" s="518">
        <f t="shared" si="152"/>
        <v>84</v>
      </c>
      <c r="BG291" s="476">
        <f t="shared" si="153"/>
        <v>0.14625036564217886</v>
      </c>
      <c r="BH291" s="397"/>
      <c r="BI291" s="599">
        <f t="shared" si="154"/>
        <v>10.465497802835944</v>
      </c>
      <c r="BJ291" s="397"/>
      <c r="BK291" s="397"/>
      <c r="BL291" s="518">
        <f t="shared" si="155"/>
        <v>84</v>
      </c>
      <c r="BM291" s="476">
        <f t="shared" si="156"/>
        <v>0.14625036564217886</v>
      </c>
      <c r="BN291" s="397"/>
      <c r="BO291" s="397"/>
      <c r="BP291" s="397"/>
      <c r="BQ291" s="397"/>
    </row>
    <row r="292" spans="1:69">
      <c r="A292" s="507">
        <f t="shared" si="124"/>
        <v>1999</v>
      </c>
      <c r="B292" s="474">
        <f t="shared" si="125"/>
        <v>91.739604562374311</v>
      </c>
      <c r="C292" s="596">
        <f t="shared" si="126"/>
        <v>10.465621891840735</v>
      </c>
      <c r="D292" s="474">
        <v>4</v>
      </c>
      <c r="E292" s="598" t="s">
        <v>410</v>
      </c>
      <c r="F292" s="583">
        <f>E320</f>
        <v>35180</v>
      </c>
      <c r="G292" s="467"/>
      <c r="H292" s="475"/>
      <c r="I292" s="476">
        <f t="shared" si="127"/>
        <v>89</v>
      </c>
      <c r="J292" s="477">
        <f t="shared" si="128"/>
        <v>2.9862833783108766</v>
      </c>
      <c r="K292" s="476">
        <f t="shared" si="129"/>
        <v>7.5054331581821373E-3</v>
      </c>
      <c r="L292" s="397"/>
      <c r="M292" s="599">
        <f t="shared" si="130"/>
        <v>4.3852762917843418</v>
      </c>
      <c r="N292" s="598" t="s">
        <v>410</v>
      </c>
      <c r="O292" s="510">
        <f>ROUNDDOWN(O250,0)+1</f>
        <v>172</v>
      </c>
      <c r="P292" s="518">
        <f t="shared" si="131"/>
        <v>71</v>
      </c>
      <c r="Q292" s="476">
        <f t="shared" si="132"/>
        <v>0.43013119740365735</v>
      </c>
      <c r="R292" s="397"/>
      <c r="S292" s="599">
        <f t="shared" si="133"/>
        <v>4.4802914842032848</v>
      </c>
      <c r="T292" s="598" t="s">
        <v>410</v>
      </c>
      <c r="U292" s="510">
        <f>ROUNDDOWN(T312,-T313)+10^T313</f>
        <v>180</v>
      </c>
      <c r="V292" s="518">
        <f t="shared" si="134"/>
        <v>80</v>
      </c>
      <c r="W292" s="476">
        <f t="shared" si="135"/>
        <v>0.13781831528091973</v>
      </c>
      <c r="X292" s="397"/>
      <c r="Y292" s="599">
        <f t="shared" si="136"/>
        <v>8.5346912820589811</v>
      </c>
      <c r="Z292" s="598" t="s">
        <v>410</v>
      </c>
      <c r="AA292" s="510">
        <f>U292+Z314</f>
        <v>5180</v>
      </c>
      <c r="AB292" s="518">
        <f t="shared" si="137"/>
        <v>89</v>
      </c>
      <c r="AC292" s="476">
        <f t="shared" si="138"/>
        <v>7.5054331581821373E-3</v>
      </c>
      <c r="AD292" s="397"/>
      <c r="AE292" s="599">
        <f t="shared" si="139"/>
        <v>9.2191276897063101</v>
      </c>
      <c r="AF292" s="598" t="s">
        <v>410</v>
      </c>
      <c r="AG292" s="510">
        <f>AA292+AF314</f>
        <v>10180</v>
      </c>
      <c r="AH292" s="518">
        <f t="shared" si="140"/>
        <v>89</v>
      </c>
      <c r="AI292" s="476">
        <f t="shared" si="141"/>
        <v>7.5054331581821373E-3</v>
      </c>
      <c r="AJ292" s="397"/>
      <c r="AK292" s="599">
        <f t="shared" si="142"/>
        <v>9.6216722631706038</v>
      </c>
      <c r="AL292" s="598" t="s">
        <v>410</v>
      </c>
      <c r="AM292" s="510">
        <f>AG292+AL314</f>
        <v>15180</v>
      </c>
      <c r="AN292" s="518">
        <f t="shared" si="143"/>
        <v>89</v>
      </c>
      <c r="AO292" s="476">
        <f t="shared" si="144"/>
        <v>7.5054331581821373E-3</v>
      </c>
      <c r="AP292" s="397"/>
      <c r="AQ292" s="599">
        <f t="shared" si="145"/>
        <v>9.9078908634892482</v>
      </c>
      <c r="AR292" s="598" t="s">
        <v>410</v>
      </c>
      <c r="AS292" s="510">
        <f>AM292+AR314</f>
        <v>20180</v>
      </c>
      <c r="AT292" s="518">
        <f t="shared" si="146"/>
        <v>89</v>
      </c>
      <c r="AU292" s="476">
        <f t="shared" si="147"/>
        <v>7.5054331581821373E-3</v>
      </c>
      <c r="AV292" s="397"/>
      <c r="AW292" s="599">
        <f t="shared" si="148"/>
        <v>10.1301553023787</v>
      </c>
      <c r="AX292" s="598" t="s">
        <v>410</v>
      </c>
      <c r="AY292" s="510">
        <f>AS292+AX314</f>
        <v>25180</v>
      </c>
      <c r="AZ292" s="518">
        <f t="shared" si="149"/>
        <v>89</v>
      </c>
      <c r="BA292" s="476">
        <f t="shared" si="150"/>
        <v>7.5054331581821373E-3</v>
      </c>
      <c r="BB292" s="397"/>
      <c r="BC292" s="599">
        <f t="shared" si="151"/>
        <v>10.311890354574222</v>
      </c>
      <c r="BD292" s="598" t="s">
        <v>410</v>
      </c>
      <c r="BE292" s="510">
        <f>AY292+BD314</f>
        <v>30180</v>
      </c>
      <c r="BF292" s="518">
        <f t="shared" si="152"/>
        <v>89</v>
      </c>
      <c r="BG292" s="476">
        <f t="shared" si="153"/>
        <v>7.5054331581821373E-3</v>
      </c>
      <c r="BH292" s="397"/>
      <c r="BI292" s="599">
        <f t="shared" si="154"/>
        <v>10.465621891840735</v>
      </c>
      <c r="BJ292" s="598" t="s">
        <v>410</v>
      </c>
      <c r="BK292" s="510">
        <f>BE292+BJ314</f>
        <v>35180</v>
      </c>
      <c r="BL292" s="518">
        <f t="shared" si="155"/>
        <v>89</v>
      </c>
      <c r="BM292" s="476">
        <f t="shared" si="156"/>
        <v>7.5054331581821373E-3</v>
      </c>
      <c r="BN292" s="397"/>
      <c r="BO292" s="397"/>
      <c r="BP292" s="397"/>
      <c r="BQ292" s="397"/>
    </row>
    <row r="293" spans="1:69">
      <c r="A293" s="507">
        <f t="shared" si="124"/>
        <v>2000</v>
      </c>
      <c r="B293" s="474">
        <f t="shared" si="125"/>
        <v>90.378338343396905</v>
      </c>
      <c r="C293" s="596">
        <f t="shared" si="126"/>
        <v>10.465660686577175</v>
      </c>
      <c r="D293" s="474">
        <v>5</v>
      </c>
      <c r="E293" s="475"/>
      <c r="F293" s="475"/>
      <c r="G293" s="467"/>
      <c r="H293" s="475"/>
      <c r="I293" s="476">
        <f t="shared" si="127"/>
        <v>93</v>
      </c>
      <c r="J293" s="477">
        <f t="shared" si="128"/>
        <v>2.9007632853814638</v>
      </c>
      <c r="K293" s="476">
        <f t="shared" si="129"/>
        <v>6.873109841702885E-3</v>
      </c>
      <c r="L293" s="397"/>
      <c r="M293" s="599">
        <f t="shared" si="130"/>
        <v>4.4020946882193766</v>
      </c>
      <c r="N293" s="397"/>
      <c r="O293" s="397"/>
      <c r="P293" s="518">
        <f t="shared" si="131"/>
        <v>86</v>
      </c>
      <c r="Q293" s="476">
        <f t="shared" si="132"/>
        <v>1.9169846649259553E-2</v>
      </c>
      <c r="R293" s="397"/>
      <c r="S293" s="599">
        <f t="shared" si="133"/>
        <v>4.4955970503220541</v>
      </c>
      <c r="T293" s="397"/>
      <c r="U293" s="397"/>
      <c r="V293" s="518">
        <f t="shared" si="134"/>
        <v>90</v>
      </c>
      <c r="W293" s="476">
        <f t="shared" si="135"/>
        <v>1.4313990208431439E-4</v>
      </c>
      <c r="X293" s="397"/>
      <c r="Y293" s="599">
        <f t="shared" si="136"/>
        <v>8.5349587770484998</v>
      </c>
      <c r="Z293" s="397"/>
      <c r="AA293" s="397"/>
      <c r="AB293" s="518">
        <f t="shared" si="137"/>
        <v>93</v>
      </c>
      <c r="AC293" s="476">
        <f t="shared" si="138"/>
        <v>6.873109841702885E-3</v>
      </c>
      <c r="AD293" s="397"/>
      <c r="AE293" s="599">
        <f t="shared" si="139"/>
        <v>9.2192626162776126</v>
      </c>
      <c r="AF293" s="397"/>
      <c r="AG293" s="397"/>
      <c r="AH293" s="518">
        <f t="shared" si="140"/>
        <v>93</v>
      </c>
      <c r="AI293" s="476">
        <f t="shared" si="141"/>
        <v>6.873109841702885E-3</v>
      </c>
      <c r="AJ293" s="397"/>
      <c r="AK293" s="599">
        <f t="shared" si="142"/>
        <v>9.621762479324099</v>
      </c>
      <c r="AL293" s="397"/>
      <c r="AM293" s="397"/>
      <c r="AN293" s="518">
        <f t="shared" si="143"/>
        <v>93</v>
      </c>
      <c r="AO293" s="476">
        <f t="shared" si="144"/>
        <v>6.873109841702885E-3</v>
      </c>
      <c r="AP293" s="397"/>
      <c r="AQ293" s="599">
        <f t="shared" si="145"/>
        <v>9.9079586254592584</v>
      </c>
      <c r="AR293" s="397"/>
      <c r="AS293" s="397"/>
      <c r="AT293" s="518">
        <f t="shared" si="146"/>
        <v>93</v>
      </c>
      <c r="AU293" s="476">
        <f t="shared" si="147"/>
        <v>6.873109841702885E-3</v>
      </c>
      <c r="AV293" s="397"/>
      <c r="AW293" s="599">
        <f t="shared" si="148"/>
        <v>10.130209559998333</v>
      </c>
      <c r="AX293" s="397"/>
      <c r="AY293" s="397"/>
      <c r="AZ293" s="518">
        <f t="shared" si="149"/>
        <v>93</v>
      </c>
      <c r="BA293" s="476">
        <f t="shared" si="150"/>
        <v>6.873109841702885E-3</v>
      </c>
      <c r="BB293" s="397"/>
      <c r="BC293" s="599">
        <f t="shared" si="151"/>
        <v>10.311935595987602</v>
      </c>
      <c r="BD293" s="397"/>
      <c r="BE293" s="397"/>
      <c r="BF293" s="518">
        <f t="shared" si="152"/>
        <v>93</v>
      </c>
      <c r="BG293" s="476">
        <f t="shared" si="153"/>
        <v>6.873109841702885E-3</v>
      </c>
      <c r="BH293" s="397"/>
      <c r="BI293" s="599">
        <f t="shared" si="154"/>
        <v>10.465660686577175</v>
      </c>
      <c r="BJ293" s="397"/>
      <c r="BK293" s="397"/>
      <c r="BL293" s="518">
        <f t="shared" si="155"/>
        <v>93</v>
      </c>
      <c r="BM293" s="476">
        <f t="shared" si="156"/>
        <v>6.873109841702885E-3</v>
      </c>
      <c r="BN293" s="397"/>
      <c r="BO293" s="397"/>
      <c r="BP293" s="397"/>
      <c r="BQ293" s="397"/>
    </row>
    <row r="294" spans="1:69">
      <c r="A294" s="507">
        <f t="shared" si="124"/>
        <v>2001</v>
      </c>
      <c r="B294" s="474">
        <f t="shared" si="125"/>
        <v>97.255844759158933</v>
      </c>
      <c r="C294" s="596">
        <f t="shared" si="126"/>
        <v>10.465464669060658</v>
      </c>
      <c r="D294" s="474">
        <v>6</v>
      </c>
      <c r="E294" s="598" t="s">
        <v>411</v>
      </c>
      <c r="F294" s="505">
        <f>INDEX(LINEST(C289:C308,D289:D308),2)</f>
        <v>10.466246878742039</v>
      </c>
      <c r="G294" s="467"/>
      <c r="H294" s="475"/>
      <c r="I294" s="476">
        <f t="shared" si="127"/>
        <v>98</v>
      </c>
      <c r="J294" s="477">
        <f t="shared" si="128"/>
        <v>0.76515220517992311</v>
      </c>
      <c r="K294" s="476">
        <f t="shared" si="129"/>
        <v>5.5376702247122674E-4</v>
      </c>
      <c r="L294" s="397"/>
      <c r="M294" s="599">
        <f t="shared" si="130"/>
        <v>4.3140710184557598</v>
      </c>
      <c r="N294" s="598" t="s">
        <v>411</v>
      </c>
      <c r="O294" s="505">
        <f>INDEX(LINEST(M289:M308,$D289:$D308),2)</f>
        <v>5.2599892386734526</v>
      </c>
      <c r="P294" s="518">
        <f t="shared" si="131"/>
        <v>99</v>
      </c>
      <c r="Q294" s="476">
        <f t="shared" si="132"/>
        <v>3.0420775041533612E-3</v>
      </c>
      <c r="R294" s="397"/>
      <c r="S294" s="599">
        <f t="shared" si="133"/>
        <v>4.4157533802320268</v>
      </c>
      <c r="T294" s="598" t="s">
        <v>411</v>
      </c>
      <c r="U294" s="505">
        <f>INDEX(LINEST(S289:S308,$D289:$D308),2)</f>
        <v>5.0360837116034229</v>
      </c>
      <c r="V294" s="518">
        <f t="shared" si="134"/>
        <v>99</v>
      </c>
      <c r="W294" s="476">
        <f t="shared" si="135"/>
        <v>3.0420775041533612E-3</v>
      </c>
      <c r="X294" s="397"/>
      <c r="Y294" s="599">
        <f t="shared" si="136"/>
        <v>8.5336065827630261</v>
      </c>
      <c r="Z294" s="598" t="s">
        <v>411</v>
      </c>
      <c r="AA294" s="505">
        <f>INDEX(LINEST(Y289:Y308,$D289:$D308),2)</f>
        <v>8.5390266565227595</v>
      </c>
      <c r="AB294" s="518">
        <f t="shared" si="137"/>
        <v>98</v>
      </c>
      <c r="AC294" s="476">
        <f t="shared" si="138"/>
        <v>5.5376702247122674E-4</v>
      </c>
      <c r="AD294" s="397"/>
      <c r="AE294" s="599">
        <f t="shared" si="139"/>
        <v>9.2185807421985206</v>
      </c>
      <c r="AF294" s="598" t="s">
        <v>411</v>
      </c>
      <c r="AG294" s="505">
        <f>INDEX(LINEST(AE289:AE308,$D289:$D308),2)</f>
        <v>9.2213068519741324</v>
      </c>
      <c r="AH294" s="518">
        <f t="shared" si="140"/>
        <v>98</v>
      </c>
      <c r="AI294" s="476">
        <f t="shared" si="141"/>
        <v>5.5376702247122674E-4</v>
      </c>
      <c r="AJ294" s="397"/>
      <c r="AK294" s="599">
        <f t="shared" si="142"/>
        <v>9.6213065981660471</v>
      </c>
      <c r="AL294" s="598" t="s">
        <v>411</v>
      </c>
      <c r="AM294" s="505">
        <f>INDEX(LINEST(AK289:AK308,$D289:$D308),2)</f>
        <v>9.6231276110449926</v>
      </c>
      <c r="AN294" s="518">
        <f t="shared" si="143"/>
        <v>98</v>
      </c>
      <c r="AO294" s="476">
        <f t="shared" si="144"/>
        <v>5.5376702247122674E-4</v>
      </c>
      <c r="AP294" s="397"/>
      <c r="AQ294" s="599">
        <f t="shared" si="145"/>
        <v>9.9076162255859579</v>
      </c>
      <c r="AR294" s="598" t="s">
        <v>411</v>
      </c>
      <c r="AS294" s="505">
        <f>INDEX(LINEST(AQ289:AQ308,$D289:$D308),2)</f>
        <v>9.9089833425576401</v>
      </c>
      <c r="AT294" s="518">
        <f t="shared" si="146"/>
        <v>98</v>
      </c>
      <c r="AU294" s="476">
        <f t="shared" si="147"/>
        <v>5.5376702247122674E-4</v>
      </c>
      <c r="AV294" s="397"/>
      <c r="AW294" s="599">
        <f t="shared" si="148"/>
        <v>10.129935404839538</v>
      </c>
      <c r="AX294" s="598" t="s">
        <v>411</v>
      </c>
      <c r="AY294" s="505">
        <f>INDEX(LINEST(AW289:AW308,$D289:$D308),2)</f>
        <v>10.131029751194369</v>
      </c>
      <c r="AZ294" s="518">
        <f t="shared" si="149"/>
        <v>98</v>
      </c>
      <c r="BA294" s="476">
        <f t="shared" si="150"/>
        <v>5.5376702247122674E-4</v>
      </c>
      <c r="BB294" s="397"/>
      <c r="BC294" s="599">
        <f t="shared" si="151"/>
        <v>10.311707002467891</v>
      </c>
      <c r="BD294" s="598" t="s">
        <v>411</v>
      </c>
      <c r="BE294" s="505">
        <f>INDEX(LINEST(BC289:BC308,$D289:$D308),2)</f>
        <v>10.312619320859055</v>
      </c>
      <c r="BF294" s="518">
        <f t="shared" si="152"/>
        <v>98</v>
      </c>
      <c r="BG294" s="476">
        <f t="shared" si="153"/>
        <v>5.5376702247122674E-4</v>
      </c>
      <c r="BH294" s="397"/>
      <c r="BI294" s="599">
        <f t="shared" si="154"/>
        <v>10.465464669060658</v>
      </c>
      <c r="BJ294" s="598" t="s">
        <v>411</v>
      </c>
      <c r="BK294" s="505">
        <f>INDEX(LINEST(BI289:BI308,$D289:$D308),2)</f>
        <v>10.466246878742039</v>
      </c>
      <c r="BL294" s="518">
        <f t="shared" si="155"/>
        <v>98</v>
      </c>
      <c r="BM294" s="476">
        <f t="shared" si="156"/>
        <v>5.5376702247122674E-4</v>
      </c>
      <c r="BN294" s="397"/>
      <c r="BO294" s="397"/>
      <c r="BP294" s="397"/>
      <c r="BQ294" s="397"/>
    </row>
    <row r="295" spans="1:69">
      <c r="A295" s="507">
        <f t="shared" si="124"/>
        <v>2002</v>
      </c>
      <c r="B295" s="474">
        <f t="shared" si="125"/>
        <v>97.933237635531626</v>
      </c>
      <c r="C295" s="596">
        <f t="shared" si="126"/>
        <v>10.465445360439498</v>
      </c>
      <c r="D295" s="474">
        <v>7</v>
      </c>
      <c r="E295" s="598" t="s">
        <v>412</v>
      </c>
      <c r="F295" s="505">
        <f>INDEX(LINEST(C289:C308,D289:D308),1)</f>
        <v>-1.3389020081911511E-4</v>
      </c>
      <c r="G295" s="475"/>
      <c r="H295" s="475"/>
      <c r="I295" s="476">
        <f t="shared" si="127"/>
        <v>103</v>
      </c>
      <c r="J295" s="477">
        <f t="shared" si="128"/>
        <v>5.1736902473548758</v>
      </c>
      <c r="K295" s="476">
        <f t="shared" si="129"/>
        <v>2.5672080857993152E-2</v>
      </c>
      <c r="L295" s="397"/>
      <c r="M295" s="599">
        <f t="shared" si="130"/>
        <v>4.3049668805861137</v>
      </c>
      <c r="N295" s="598" t="s">
        <v>412</v>
      </c>
      <c r="O295" s="505">
        <f>INDEX(LINEST(M289:M308,$D289:$D308),1)</f>
        <v>-0.16103178651534408</v>
      </c>
      <c r="P295" s="518">
        <f t="shared" si="131"/>
        <v>110</v>
      </c>
      <c r="Q295" s="476">
        <f t="shared" si="132"/>
        <v>0.14560675396055039</v>
      </c>
      <c r="R295" s="397"/>
      <c r="S295" s="599">
        <f t="shared" si="133"/>
        <v>4.4075330911798787</v>
      </c>
      <c r="T295" s="598" t="s">
        <v>412</v>
      </c>
      <c r="U295" s="505">
        <f>INDEX(LINEST(S289:S308,$D289:$D308),1)</f>
        <v>-0.1072437412018228</v>
      </c>
      <c r="V295" s="518">
        <f t="shared" si="134"/>
        <v>107</v>
      </c>
      <c r="W295" s="476">
        <f t="shared" si="135"/>
        <v>8.2206179773740146E-2</v>
      </c>
      <c r="X295" s="397"/>
      <c r="Y295" s="599">
        <f t="shared" si="136"/>
        <v>8.5334733008194927</v>
      </c>
      <c r="Z295" s="598" t="s">
        <v>412</v>
      </c>
      <c r="AA295" s="505">
        <f>INDEX(LINEST(Y289:Y308,$D289:$D308),1)</f>
        <v>-9.2832871345240487E-4</v>
      </c>
      <c r="AB295" s="518">
        <f t="shared" si="137"/>
        <v>103</v>
      </c>
      <c r="AC295" s="476">
        <f t="shared" si="138"/>
        <v>2.5672080857993152E-2</v>
      </c>
      <c r="AD295" s="397"/>
      <c r="AE295" s="599">
        <f t="shared" si="139"/>
        <v>9.2185135565572178</v>
      </c>
      <c r="AF295" s="598" t="s">
        <v>412</v>
      </c>
      <c r="AG295" s="505">
        <f>INDEX(LINEST(AE289:AE308,$D289:$D308),1)</f>
        <v>-4.6674880962395957E-4</v>
      </c>
      <c r="AH295" s="518">
        <f t="shared" si="140"/>
        <v>103</v>
      </c>
      <c r="AI295" s="476">
        <f t="shared" si="141"/>
        <v>2.5672080857993152E-2</v>
      </c>
      <c r="AJ295" s="397"/>
      <c r="AK295" s="599">
        <f t="shared" si="142"/>
        <v>9.6212616853782063</v>
      </c>
      <c r="AL295" s="598" t="s">
        <v>412</v>
      </c>
      <c r="AM295" s="505">
        <f>INDEX(LINEST(AK289:AK308,$D289:$D308),1)</f>
        <v>-3.1174522836223433E-4</v>
      </c>
      <c r="AN295" s="518">
        <f t="shared" si="143"/>
        <v>103</v>
      </c>
      <c r="AO295" s="476">
        <f t="shared" si="144"/>
        <v>2.5672080857993152E-2</v>
      </c>
      <c r="AP295" s="397"/>
      <c r="AQ295" s="599">
        <f t="shared" si="145"/>
        <v>9.9075824949216784</v>
      </c>
      <c r="AR295" s="598" t="s">
        <v>412</v>
      </c>
      <c r="AS295" s="505">
        <f>INDEX(LINEST(AQ289:AQ308,$D289:$D308),1)</f>
        <v>-2.3402689497461929E-4</v>
      </c>
      <c r="AT295" s="518">
        <f t="shared" si="146"/>
        <v>103</v>
      </c>
      <c r="AU295" s="476">
        <f t="shared" si="147"/>
        <v>2.5672080857993152E-2</v>
      </c>
      <c r="AV295" s="397"/>
      <c r="AW295" s="599">
        <f t="shared" si="148"/>
        <v>10.129908398144446</v>
      </c>
      <c r="AX295" s="598" t="s">
        <v>412</v>
      </c>
      <c r="AY295" s="505">
        <f>INDEX(LINEST(AW289:AW308,$D289:$D308),1)</f>
        <v>-1.8732632732610679E-4</v>
      </c>
      <c r="AZ295" s="518">
        <f t="shared" si="149"/>
        <v>103</v>
      </c>
      <c r="BA295" s="476">
        <f t="shared" si="150"/>
        <v>2.5672080857993152E-2</v>
      </c>
      <c r="BB295" s="397"/>
      <c r="BC295" s="599">
        <f t="shared" si="151"/>
        <v>10.311684484558633</v>
      </c>
      <c r="BD295" s="598" t="s">
        <v>412</v>
      </c>
      <c r="BE295" s="505">
        <f>INDEX(LINEST(BC289:BC308,$D289:$D308),1)</f>
        <v>-1.561635653322822E-4</v>
      </c>
      <c r="BF295" s="518">
        <f t="shared" si="152"/>
        <v>103</v>
      </c>
      <c r="BG295" s="476">
        <f t="shared" si="153"/>
        <v>2.5672080857993152E-2</v>
      </c>
      <c r="BH295" s="397"/>
      <c r="BI295" s="599">
        <f t="shared" si="154"/>
        <v>10.465445360439498</v>
      </c>
      <c r="BJ295" s="598" t="s">
        <v>412</v>
      </c>
      <c r="BK295" s="505">
        <f>INDEX(LINEST(BI289:BI308,$D289:$D308),1)</f>
        <v>-1.3389020081911511E-4</v>
      </c>
      <c r="BL295" s="518">
        <f t="shared" si="155"/>
        <v>103</v>
      </c>
      <c r="BM295" s="476">
        <f t="shared" si="156"/>
        <v>2.5672080857993152E-2</v>
      </c>
      <c r="BN295" s="397"/>
      <c r="BO295" s="397"/>
      <c r="BP295" s="397"/>
      <c r="BQ295" s="397"/>
    </row>
    <row r="296" spans="1:69">
      <c r="A296" s="507">
        <f t="shared" si="124"/>
        <v>2003</v>
      </c>
      <c r="B296" s="474">
        <f t="shared" si="125"/>
        <v>100.19887083126848</v>
      </c>
      <c r="C296" s="596">
        <f t="shared" si="126"/>
        <v>10.465380777404164</v>
      </c>
      <c r="D296" s="474">
        <v>8</v>
      </c>
      <c r="E296" s="475"/>
      <c r="F296" s="475"/>
      <c r="G296" s="475"/>
      <c r="H296" s="475"/>
      <c r="I296" s="476">
        <f t="shared" si="127"/>
        <v>107</v>
      </c>
      <c r="J296" s="477">
        <f t="shared" si="128"/>
        <v>6.7876305514304587</v>
      </c>
      <c r="K296" s="476">
        <f t="shared" si="129"/>
        <v>4.6255357969770705E-2</v>
      </c>
      <c r="L296" s="397"/>
      <c r="M296" s="599">
        <f t="shared" si="130"/>
        <v>4.2739002025145219</v>
      </c>
      <c r="N296" s="397"/>
      <c r="O296" s="397"/>
      <c r="P296" s="518">
        <f t="shared" si="131"/>
        <v>119</v>
      </c>
      <c r="Q296" s="476">
        <f t="shared" si="132"/>
        <v>0.35348245801932721</v>
      </c>
      <c r="R296" s="397"/>
      <c r="S296" s="599">
        <f t="shared" si="133"/>
        <v>4.3795376543397575</v>
      </c>
      <c r="T296" s="397"/>
      <c r="U296" s="397"/>
      <c r="V296" s="518">
        <f t="shared" si="134"/>
        <v>115</v>
      </c>
      <c r="W296" s="476">
        <f t="shared" si="135"/>
        <v>0.21907342466947502</v>
      </c>
      <c r="X296" s="397"/>
      <c r="Y296" s="599">
        <f t="shared" si="136"/>
        <v>8.5330273920048008</v>
      </c>
      <c r="Z296" s="397"/>
      <c r="AA296" s="397"/>
      <c r="AB296" s="518">
        <f t="shared" si="137"/>
        <v>107</v>
      </c>
      <c r="AC296" s="476">
        <f t="shared" si="138"/>
        <v>4.6255357969770705E-2</v>
      </c>
      <c r="AD296" s="397"/>
      <c r="AE296" s="599">
        <f t="shared" si="139"/>
        <v>9.2182888121816013</v>
      </c>
      <c r="AF296" s="397"/>
      <c r="AG296" s="397"/>
      <c r="AH296" s="518">
        <f t="shared" si="140"/>
        <v>107</v>
      </c>
      <c r="AI296" s="476">
        <f t="shared" si="141"/>
        <v>4.6255357969770705E-2</v>
      </c>
      <c r="AJ296" s="397"/>
      <c r="AK296" s="599">
        <f t="shared" si="142"/>
        <v>9.6211114537540823</v>
      </c>
      <c r="AL296" s="397"/>
      <c r="AM296" s="397"/>
      <c r="AN296" s="518">
        <f t="shared" si="143"/>
        <v>107</v>
      </c>
      <c r="AO296" s="476">
        <f t="shared" si="144"/>
        <v>4.6255357969770705E-2</v>
      </c>
      <c r="AP296" s="397"/>
      <c r="AQ296" s="599">
        <f t="shared" si="145"/>
        <v>9.9074696698307605</v>
      </c>
      <c r="AR296" s="397"/>
      <c r="AS296" s="397"/>
      <c r="AT296" s="518">
        <f t="shared" si="146"/>
        <v>107</v>
      </c>
      <c r="AU296" s="476">
        <f t="shared" si="147"/>
        <v>4.6255357969770705E-2</v>
      </c>
      <c r="AV296" s="397"/>
      <c r="AW296" s="599">
        <f t="shared" si="148"/>
        <v>10.129818065256437</v>
      </c>
      <c r="AX296" s="397"/>
      <c r="AY296" s="397"/>
      <c r="AZ296" s="518">
        <f t="shared" si="149"/>
        <v>107</v>
      </c>
      <c r="BA296" s="476">
        <f t="shared" si="150"/>
        <v>4.6255357969770705E-2</v>
      </c>
      <c r="BB296" s="397"/>
      <c r="BC296" s="599">
        <f t="shared" si="151"/>
        <v>10.311609166644605</v>
      </c>
      <c r="BD296" s="397"/>
      <c r="BE296" s="397"/>
      <c r="BF296" s="518">
        <f t="shared" si="152"/>
        <v>107</v>
      </c>
      <c r="BG296" s="476">
        <f t="shared" si="153"/>
        <v>4.6255357969770705E-2</v>
      </c>
      <c r="BH296" s="397"/>
      <c r="BI296" s="599">
        <f t="shared" si="154"/>
        <v>10.465380777404164</v>
      </c>
      <c r="BJ296" s="397"/>
      <c r="BK296" s="397"/>
      <c r="BL296" s="518">
        <f t="shared" si="155"/>
        <v>107</v>
      </c>
      <c r="BM296" s="476">
        <f t="shared" si="156"/>
        <v>4.6255357969770705E-2</v>
      </c>
      <c r="BN296" s="397"/>
      <c r="BO296" s="397"/>
      <c r="BP296" s="397"/>
      <c r="BQ296" s="397"/>
    </row>
    <row r="297" spans="1:69">
      <c r="A297" s="507">
        <f t="shared" si="124"/>
        <v>2004</v>
      </c>
      <c r="B297" s="474">
        <f t="shared" si="125"/>
        <v>108.73694514936309</v>
      </c>
      <c r="C297" s="596">
        <f t="shared" si="126"/>
        <v>10.465137357736635</v>
      </c>
      <c r="D297" s="474">
        <v>9</v>
      </c>
      <c r="E297" s="598" t="s">
        <v>413</v>
      </c>
      <c r="F297" s="600">
        <f>EXP(F294)</f>
        <v>35110.196952890801</v>
      </c>
      <c r="G297" s="475"/>
      <c r="H297" s="475"/>
      <c r="I297" s="476">
        <f t="shared" si="127"/>
        <v>112</v>
      </c>
      <c r="J297" s="477">
        <f t="shared" si="128"/>
        <v>3.0008704457852042</v>
      </c>
      <c r="K297" s="476">
        <f t="shared" si="129"/>
        <v>1.0647526958265036E-2</v>
      </c>
      <c r="L297" s="397"/>
      <c r="M297" s="599">
        <f t="shared" si="130"/>
        <v>4.1473015071104982</v>
      </c>
      <c r="N297" s="598" t="s">
        <v>413</v>
      </c>
      <c r="O297" s="510">
        <f>EXP(O294)</f>
        <v>192.4794199522087</v>
      </c>
      <c r="P297" s="518">
        <f t="shared" si="131"/>
        <v>127</v>
      </c>
      <c r="Q297" s="476">
        <f t="shared" si="132"/>
        <v>0.33353917247737219</v>
      </c>
      <c r="R297" s="397"/>
      <c r="S297" s="599">
        <f t="shared" si="133"/>
        <v>4.2663780283387824</v>
      </c>
      <c r="T297" s="598" t="s">
        <v>414</v>
      </c>
      <c r="U297" s="510">
        <f>EXP(U294)</f>
        <v>153.86624893118037</v>
      </c>
      <c r="V297" s="518">
        <f t="shared" si="134"/>
        <v>121</v>
      </c>
      <c r="W297" s="476">
        <f t="shared" si="135"/>
        <v>0.15038251426972934</v>
      </c>
      <c r="X297" s="397"/>
      <c r="Y297" s="599">
        <f t="shared" si="136"/>
        <v>8.531345188803888</v>
      </c>
      <c r="Z297" s="598" t="s">
        <v>413</v>
      </c>
      <c r="AA297" s="510">
        <f>EXP(AA294)</f>
        <v>5110.3677969264227</v>
      </c>
      <c r="AB297" s="518">
        <f t="shared" si="137"/>
        <v>112</v>
      </c>
      <c r="AC297" s="476">
        <f t="shared" si="138"/>
        <v>1.0647526958265036E-2</v>
      </c>
      <c r="AD297" s="397"/>
      <c r="AE297" s="599">
        <f t="shared" si="139"/>
        <v>9.2174414053398532</v>
      </c>
      <c r="AF297" s="598" t="s">
        <v>415</v>
      </c>
      <c r="AG297" s="510">
        <f>EXP(AG294)</f>
        <v>10110.268322552329</v>
      </c>
      <c r="AH297" s="518">
        <f t="shared" si="140"/>
        <v>112</v>
      </c>
      <c r="AI297" s="476">
        <f t="shared" si="141"/>
        <v>1.0647526958265036E-2</v>
      </c>
      <c r="AJ297" s="397"/>
      <c r="AK297" s="599">
        <f t="shared" si="142"/>
        <v>9.6205451006400295</v>
      </c>
      <c r="AL297" s="598" t="s">
        <v>414</v>
      </c>
      <c r="AM297" s="510">
        <f>EXP(AM294)</f>
        <v>15110.235049636898</v>
      </c>
      <c r="AN297" s="518">
        <f t="shared" si="143"/>
        <v>112</v>
      </c>
      <c r="AO297" s="476">
        <f t="shared" si="144"/>
        <v>1.0647526958265036E-2</v>
      </c>
      <c r="AP297" s="397"/>
      <c r="AQ297" s="599">
        <f t="shared" si="145"/>
        <v>9.9070443722890751</v>
      </c>
      <c r="AR297" s="598" t="s">
        <v>413</v>
      </c>
      <c r="AS297" s="510">
        <f>EXP(AS294)</f>
        <v>20110.218391581693</v>
      </c>
      <c r="AT297" s="518">
        <f t="shared" si="146"/>
        <v>112</v>
      </c>
      <c r="AU297" s="476">
        <f t="shared" si="147"/>
        <v>1.0647526958265036E-2</v>
      </c>
      <c r="AV297" s="397"/>
      <c r="AW297" s="599">
        <f t="shared" si="148"/>
        <v>10.129477571010122</v>
      </c>
      <c r="AX297" s="598" t="s">
        <v>416</v>
      </c>
      <c r="AY297" s="510">
        <f>EXP(AY294)</f>
        <v>25110.208389827869</v>
      </c>
      <c r="AZ297" s="518">
        <f t="shared" si="149"/>
        <v>112</v>
      </c>
      <c r="BA297" s="476">
        <f t="shared" si="150"/>
        <v>1.0647526958265036E-2</v>
      </c>
      <c r="BB297" s="397"/>
      <c r="BC297" s="599">
        <f t="shared" si="151"/>
        <v>10.311325278919881</v>
      </c>
      <c r="BD297" s="598" t="s">
        <v>414</v>
      </c>
      <c r="BE297" s="510">
        <f>EXP(BE294)</f>
        <v>30110.20171910611</v>
      </c>
      <c r="BF297" s="518">
        <f t="shared" si="152"/>
        <v>112</v>
      </c>
      <c r="BG297" s="476">
        <f t="shared" si="153"/>
        <v>1.0647526958265036E-2</v>
      </c>
      <c r="BH297" s="397"/>
      <c r="BI297" s="599">
        <f t="shared" si="154"/>
        <v>10.465137357736635</v>
      </c>
      <c r="BJ297" s="598" t="s">
        <v>413</v>
      </c>
      <c r="BK297" s="510">
        <f>EXP(BK294)</f>
        <v>35110.196952890801</v>
      </c>
      <c r="BL297" s="518">
        <f t="shared" si="155"/>
        <v>112</v>
      </c>
      <c r="BM297" s="476">
        <f t="shared" si="156"/>
        <v>1.0647526958265036E-2</v>
      </c>
      <c r="BN297" s="397"/>
      <c r="BO297" s="397"/>
      <c r="BP297" s="397"/>
      <c r="BQ297" s="397"/>
    </row>
    <row r="298" spans="1:69">
      <c r="A298" s="507">
        <f t="shared" si="124"/>
        <v>2005</v>
      </c>
      <c r="B298" s="474">
        <f t="shared" si="125"/>
        <v>105.6594969679462</v>
      </c>
      <c r="C298" s="596">
        <f t="shared" si="126"/>
        <v>10.465225102314408</v>
      </c>
      <c r="D298" s="474">
        <v>10</v>
      </c>
      <c r="E298" s="598" t="s">
        <v>417</v>
      </c>
      <c r="F298" s="505">
        <f>EXP(F295)</f>
        <v>0.99986611876207376</v>
      </c>
      <c r="G298" s="475"/>
      <c r="H298" s="475"/>
      <c r="I298" s="476">
        <f t="shared" si="127"/>
        <v>117</v>
      </c>
      <c r="J298" s="477">
        <f t="shared" si="128"/>
        <v>10.733065514682659</v>
      </c>
      <c r="K298" s="476">
        <f t="shared" si="129"/>
        <v>0.12860700902002151</v>
      </c>
      <c r="L298" s="397"/>
      <c r="M298" s="599">
        <f t="shared" si="130"/>
        <v>4.1948006161258808</v>
      </c>
      <c r="N298" s="598" t="s">
        <v>418</v>
      </c>
      <c r="O298" s="505">
        <f>EXP(O295)</f>
        <v>0.85126501192873139</v>
      </c>
      <c r="P298" s="518">
        <f t="shared" si="131"/>
        <v>134</v>
      </c>
      <c r="Q298" s="476">
        <f t="shared" si="132"/>
        <v>0.80318411210985086</v>
      </c>
      <c r="R298" s="397"/>
      <c r="S298" s="599">
        <f t="shared" si="133"/>
        <v>4.3086559314866992</v>
      </c>
      <c r="T298" s="598" t="s">
        <v>419</v>
      </c>
      <c r="U298" s="505">
        <f>EXP(U295)</f>
        <v>0.89830669195133717</v>
      </c>
      <c r="V298" s="518">
        <f t="shared" si="134"/>
        <v>127</v>
      </c>
      <c r="W298" s="476">
        <f t="shared" si="135"/>
        <v>0.45541706966109757</v>
      </c>
      <c r="X298" s="397"/>
      <c r="Y298" s="599">
        <f t="shared" si="136"/>
        <v>8.5319518453242704</v>
      </c>
      <c r="Z298" s="598" t="s">
        <v>419</v>
      </c>
      <c r="AA298" s="505">
        <f>EXP(AA295)</f>
        <v>0.99907210205034058</v>
      </c>
      <c r="AB298" s="518">
        <f t="shared" si="137"/>
        <v>117</v>
      </c>
      <c r="AC298" s="476">
        <f t="shared" si="138"/>
        <v>0.12860700902002151</v>
      </c>
      <c r="AD298" s="397"/>
      <c r="AE298" s="599">
        <f t="shared" si="139"/>
        <v>9.2177469259162415</v>
      </c>
      <c r="AF298" s="598" t="s">
        <v>419</v>
      </c>
      <c r="AG298" s="505">
        <f>EXP(AG295)</f>
        <v>0.99953336010065641</v>
      </c>
      <c r="AH298" s="518">
        <f t="shared" si="140"/>
        <v>117</v>
      </c>
      <c r="AI298" s="476">
        <f t="shared" si="141"/>
        <v>0.12860700902002151</v>
      </c>
      <c r="AJ298" s="397"/>
      <c r="AK298" s="599">
        <f t="shared" si="142"/>
        <v>9.6207492729125264</v>
      </c>
      <c r="AL298" s="598" t="s">
        <v>420</v>
      </c>
      <c r="AM298" s="505">
        <f>EXP(AM295)</f>
        <v>0.99968830335913239</v>
      </c>
      <c r="AN298" s="518">
        <f t="shared" si="143"/>
        <v>117</v>
      </c>
      <c r="AO298" s="476">
        <f t="shared" si="144"/>
        <v>0.12860700902002151</v>
      </c>
      <c r="AP298" s="397"/>
      <c r="AQ298" s="599">
        <f t="shared" si="145"/>
        <v>9.907197686620643</v>
      </c>
      <c r="AR298" s="598" t="s">
        <v>419</v>
      </c>
      <c r="AS298" s="505">
        <f>EXP(AS295)</f>
        <v>0.99976600048718312</v>
      </c>
      <c r="AT298" s="518">
        <f t="shared" si="146"/>
        <v>117</v>
      </c>
      <c r="AU298" s="476">
        <f t="shared" si="147"/>
        <v>0.12860700902002151</v>
      </c>
      <c r="AV298" s="397"/>
      <c r="AW298" s="599">
        <f t="shared" si="148"/>
        <v>10.129600311508469</v>
      </c>
      <c r="AX298" s="598" t="s">
        <v>421</v>
      </c>
      <c r="AY298" s="505">
        <f>EXP(AY295)</f>
        <v>0.99981269121715477</v>
      </c>
      <c r="AZ298" s="518">
        <f t="shared" si="149"/>
        <v>117</v>
      </c>
      <c r="BA298" s="476">
        <f t="shared" si="150"/>
        <v>0.12860700902002151</v>
      </c>
      <c r="BB298" s="397"/>
      <c r="BC298" s="599">
        <f t="shared" si="151"/>
        <v>10.311427612191212</v>
      </c>
      <c r="BD298" s="598" t="s">
        <v>417</v>
      </c>
      <c r="BE298" s="505">
        <f>EXP(BE295)</f>
        <v>0.99984384862756259</v>
      </c>
      <c r="BF298" s="518">
        <f t="shared" si="152"/>
        <v>117</v>
      </c>
      <c r="BG298" s="476">
        <f t="shared" si="153"/>
        <v>0.12860700902002151</v>
      </c>
      <c r="BH298" s="397"/>
      <c r="BI298" s="599">
        <f t="shared" si="154"/>
        <v>10.465225102314408</v>
      </c>
      <c r="BJ298" s="598" t="s">
        <v>419</v>
      </c>
      <c r="BK298" s="505">
        <f>EXP(BK295)</f>
        <v>0.99986611876207376</v>
      </c>
      <c r="BL298" s="518">
        <f t="shared" si="155"/>
        <v>117</v>
      </c>
      <c r="BM298" s="476">
        <f t="shared" si="156"/>
        <v>0.12860700902002151</v>
      </c>
      <c r="BN298" s="397"/>
      <c r="BO298" s="397"/>
      <c r="BP298" s="397"/>
      <c r="BQ298" s="397"/>
    </row>
    <row r="299" spans="1:69">
      <c r="A299" s="507">
        <f t="shared" si="124"/>
        <v>2006</v>
      </c>
      <c r="B299" s="474">
        <f t="shared" si="125"/>
        <v>114.95515708032404</v>
      </c>
      <c r="C299" s="596">
        <f t="shared" si="126"/>
        <v>10.46496003982146</v>
      </c>
      <c r="D299" s="474">
        <v>11</v>
      </c>
      <c r="E299" s="467"/>
      <c r="F299" s="467"/>
      <c r="G299" s="475"/>
      <c r="H299" s="475"/>
      <c r="I299" s="476">
        <f t="shared" si="127"/>
        <v>121</v>
      </c>
      <c r="J299" s="477">
        <f t="shared" si="128"/>
        <v>5.2584356136820984</v>
      </c>
      <c r="K299" s="476">
        <f t="shared" si="129"/>
        <v>3.6540125923556557E-2</v>
      </c>
      <c r="L299" s="397"/>
      <c r="M299" s="599">
        <f t="shared" si="130"/>
        <v>4.0438376764232942</v>
      </c>
      <c r="N299" s="467"/>
      <c r="O299" s="467"/>
      <c r="P299" s="518">
        <f t="shared" si="131"/>
        <v>139</v>
      </c>
      <c r="Q299" s="476">
        <f t="shared" si="132"/>
        <v>0.57815447103189099</v>
      </c>
      <c r="R299" s="397"/>
      <c r="S299" s="599">
        <f t="shared" si="133"/>
        <v>4.1750769231021243</v>
      </c>
      <c r="T299" s="467"/>
      <c r="U299" s="467"/>
      <c r="V299" s="518">
        <f t="shared" si="134"/>
        <v>133</v>
      </c>
      <c r="W299" s="476">
        <f t="shared" si="135"/>
        <v>0.32561635599577954</v>
      </c>
      <c r="X299" s="397"/>
      <c r="Y299" s="599">
        <f t="shared" si="136"/>
        <v>8.5301182701321761</v>
      </c>
      <c r="Z299" s="467"/>
      <c r="AA299" s="467"/>
      <c r="AB299" s="518">
        <f t="shared" si="137"/>
        <v>122</v>
      </c>
      <c r="AC299" s="476">
        <f t="shared" si="138"/>
        <v>4.9629811762908475E-2</v>
      </c>
      <c r="AD299" s="397"/>
      <c r="AE299" s="599">
        <f t="shared" si="139"/>
        <v>9.2168237933962747</v>
      </c>
      <c r="AF299" s="467"/>
      <c r="AG299" s="467"/>
      <c r="AH299" s="518">
        <f t="shared" si="140"/>
        <v>122</v>
      </c>
      <c r="AI299" s="476">
        <f t="shared" si="141"/>
        <v>4.9629811762908475E-2</v>
      </c>
      <c r="AJ299" s="397"/>
      <c r="AK299" s="599">
        <f t="shared" si="142"/>
        <v>9.6201324281892227</v>
      </c>
      <c r="AL299" s="467"/>
      <c r="AM299" s="467"/>
      <c r="AN299" s="518">
        <f t="shared" si="143"/>
        <v>121</v>
      </c>
      <c r="AO299" s="476">
        <f t="shared" si="144"/>
        <v>3.6540125923556557E-2</v>
      </c>
      <c r="AP299" s="397"/>
      <c r="AQ299" s="599">
        <f t="shared" si="145"/>
        <v>9.9067345175811354</v>
      </c>
      <c r="AR299" s="467"/>
      <c r="AS299" s="467"/>
      <c r="AT299" s="518">
        <f t="shared" si="146"/>
        <v>121</v>
      </c>
      <c r="AU299" s="476">
        <f t="shared" si="147"/>
        <v>3.6540125923556557E-2</v>
      </c>
      <c r="AV299" s="397"/>
      <c r="AW299" s="599">
        <f t="shared" si="148"/>
        <v>10.129229518761221</v>
      </c>
      <c r="AX299" s="467"/>
      <c r="AY299" s="467"/>
      <c r="AZ299" s="518">
        <f t="shared" si="149"/>
        <v>121</v>
      </c>
      <c r="BA299" s="476">
        <f t="shared" si="150"/>
        <v>3.6540125923556557E-2</v>
      </c>
      <c r="BB299" s="397"/>
      <c r="BC299" s="599">
        <f t="shared" si="151"/>
        <v>10.311118475004893</v>
      </c>
      <c r="BD299" s="467"/>
      <c r="BE299" s="467"/>
      <c r="BF299" s="518">
        <f t="shared" si="152"/>
        <v>121</v>
      </c>
      <c r="BG299" s="476">
        <f t="shared" si="153"/>
        <v>3.6540125923556557E-2</v>
      </c>
      <c r="BH299" s="397"/>
      <c r="BI299" s="599">
        <f t="shared" si="154"/>
        <v>10.46496003982146</v>
      </c>
      <c r="BJ299" s="467"/>
      <c r="BK299" s="467"/>
      <c r="BL299" s="518">
        <f t="shared" si="155"/>
        <v>121</v>
      </c>
      <c r="BM299" s="476">
        <f t="shared" si="156"/>
        <v>3.6540125923556557E-2</v>
      </c>
      <c r="BN299" s="397"/>
      <c r="BO299" s="397"/>
      <c r="BP299" s="397"/>
      <c r="BQ299" s="397"/>
    </row>
    <row r="300" spans="1:69">
      <c r="A300" s="507">
        <f t="shared" si="124"/>
        <v>2007</v>
      </c>
      <c r="B300" s="474">
        <f t="shared" si="125"/>
        <v>116.27906976744185</v>
      </c>
      <c r="C300" s="596">
        <f t="shared" si="126"/>
        <v>10.464922283198407</v>
      </c>
      <c r="D300" s="513">
        <v>12</v>
      </c>
      <c r="E300" s="674" t="s">
        <v>422</v>
      </c>
      <c r="F300" s="674"/>
      <c r="G300" s="480">
        <f>H288</f>
        <v>0.82583807985494062</v>
      </c>
      <c r="H300" s="475"/>
      <c r="I300" s="476">
        <f t="shared" si="127"/>
        <v>126</v>
      </c>
      <c r="J300" s="477">
        <f t="shared" si="128"/>
        <v>8.3600000000000065</v>
      </c>
      <c r="K300" s="476">
        <f t="shared" si="129"/>
        <v>9.4496484586262974E-2</v>
      </c>
      <c r="L300" s="397"/>
      <c r="M300" s="599">
        <f t="shared" si="130"/>
        <v>4.0203558435417772</v>
      </c>
      <c r="N300" s="467" t="s">
        <v>423</v>
      </c>
      <c r="O300" s="509">
        <f>O288</f>
        <v>0.599567687802816</v>
      </c>
      <c r="P300" s="518">
        <f t="shared" si="131"/>
        <v>144</v>
      </c>
      <c r="Q300" s="476">
        <f t="shared" si="132"/>
        <v>0.76844997295835626</v>
      </c>
      <c r="R300" s="397"/>
      <c r="S300" s="599">
        <f t="shared" si="133"/>
        <v>4.1545130836885535</v>
      </c>
      <c r="T300" s="467" t="s">
        <v>424</v>
      </c>
      <c r="U300" s="509">
        <f>U288</f>
        <v>0.68798797296696979</v>
      </c>
      <c r="V300" s="518">
        <f t="shared" si="134"/>
        <v>138</v>
      </c>
      <c r="W300" s="476">
        <f t="shared" si="135"/>
        <v>0.47179881016765846</v>
      </c>
      <c r="X300" s="397"/>
      <c r="Y300" s="599">
        <f t="shared" si="136"/>
        <v>8.5298568537416077</v>
      </c>
      <c r="Z300" s="467" t="s">
        <v>425</v>
      </c>
      <c r="AA300" s="509">
        <f>AA288</f>
        <v>0.82234357896256161</v>
      </c>
      <c r="AB300" s="518">
        <f t="shared" si="137"/>
        <v>126</v>
      </c>
      <c r="AC300" s="476">
        <f t="shared" si="138"/>
        <v>9.4496484586262974E-2</v>
      </c>
      <c r="AD300" s="397"/>
      <c r="AE300" s="599">
        <f t="shared" si="139"/>
        <v>9.216692249047858</v>
      </c>
      <c r="AF300" s="467" t="s">
        <v>426</v>
      </c>
      <c r="AG300" s="509">
        <f>AG288</f>
        <v>0.82234357896256161</v>
      </c>
      <c r="AH300" s="518">
        <f t="shared" si="140"/>
        <v>126</v>
      </c>
      <c r="AI300" s="476">
        <f t="shared" si="141"/>
        <v>9.4496484586262974E-2</v>
      </c>
      <c r="AJ300" s="397"/>
      <c r="AK300" s="599">
        <f t="shared" si="142"/>
        <v>9.620044544556821</v>
      </c>
      <c r="AL300" s="467" t="s">
        <v>427</v>
      </c>
      <c r="AM300" s="509">
        <f>AM288</f>
        <v>0.82307481941858851</v>
      </c>
      <c r="AN300" s="518">
        <f t="shared" si="143"/>
        <v>126</v>
      </c>
      <c r="AO300" s="476">
        <f t="shared" si="144"/>
        <v>9.4496484586262974E-2</v>
      </c>
      <c r="AP300" s="397"/>
      <c r="AQ300" s="599">
        <f t="shared" si="145"/>
        <v>9.9066685343562799</v>
      </c>
      <c r="AR300" s="467" t="s">
        <v>426</v>
      </c>
      <c r="AS300" s="509">
        <f>AS288</f>
        <v>0.82307481941858851</v>
      </c>
      <c r="AT300" s="518">
        <f t="shared" si="146"/>
        <v>126</v>
      </c>
      <c r="AU300" s="476">
        <f t="shared" si="147"/>
        <v>9.4496484586262974E-2</v>
      </c>
      <c r="AV300" s="397"/>
      <c r="AW300" s="599">
        <f t="shared" si="148"/>
        <v>10.129176698283118</v>
      </c>
      <c r="AX300" s="467" t="s">
        <v>426</v>
      </c>
      <c r="AY300" s="509">
        <f>AY288</f>
        <v>0.82307481941858851</v>
      </c>
      <c r="AZ300" s="518">
        <f t="shared" si="149"/>
        <v>126</v>
      </c>
      <c r="BA300" s="476">
        <f t="shared" si="150"/>
        <v>9.4496484586262974E-2</v>
      </c>
      <c r="BB300" s="397"/>
      <c r="BC300" s="599">
        <f t="shared" si="151"/>
        <v>10.311074439087298</v>
      </c>
      <c r="BD300" s="467" t="s">
        <v>428</v>
      </c>
      <c r="BE300" s="509">
        <f>BE288</f>
        <v>0.82583807985494062</v>
      </c>
      <c r="BF300" s="518">
        <f t="shared" si="152"/>
        <v>126</v>
      </c>
      <c r="BG300" s="476">
        <f t="shared" si="153"/>
        <v>9.4496484586262974E-2</v>
      </c>
      <c r="BH300" s="397"/>
      <c r="BI300" s="599">
        <f t="shared" si="154"/>
        <v>10.464922283198407</v>
      </c>
      <c r="BJ300" s="467" t="s">
        <v>426</v>
      </c>
      <c r="BK300" s="509">
        <f>BK288</f>
        <v>0.82583807985494062</v>
      </c>
      <c r="BL300" s="518">
        <f t="shared" si="155"/>
        <v>126</v>
      </c>
      <c r="BM300" s="476">
        <f t="shared" si="156"/>
        <v>9.4496484586262974E-2</v>
      </c>
      <c r="BN300" s="397"/>
      <c r="BO300" s="397"/>
      <c r="BP300" s="397"/>
      <c r="BQ300" s="397"/>
    </row>
    <row r="301" spans="1:69">
      <c r="A301" s="507">
        <f t="shared" si="124"/>
        <v>2008</v>
      </c>
      <c r="B301" s="474">
        <f t="shared" si="125"/>
        <v>125.13352128460609</v>
      </c>
      <c r="C301" s="596">
        <f t="shared" si="126"/>
        <v>10.464669726725395</v>
      </c>
      <c r="D301" s="513">
        <v>13</v>
      </c>
      <c r="E301" s="674" t="s">
        <v>331</v>
      </c>
      <c r="F301" s="674"/>
      <c r="G301" s="481">
        <f>SUM(K289:K308)</f>
        <v>3.098997323463335</v>
      </c>
      <c r="H301" s="475"/>
      <c r="I301" s="476">
        <f t="shared" si="127"/>
        <v>131</v>
      </c>
      <c r="J301" s="477">
        <f t="shared" si="128"/>
        <v>4.6881752029107195</v>
      </c>
      <c r="K301" s="476">
        <f t="shared" si="129"/>
        <v>3.4415572518169783E-2</v>
      </c>
      <c r="L301" s="397"/>
      <c r="M301" s="599">
        <f t="shared" si="130"/>
        <v>3.8473026803603121</v>
      </c>
      <c r="N301" s="467" t="s">
        <v>376</v>
      </c>
      <c r="O301" s="510">
        <f>SUM(Q289:Q308)</f>
        <v>17.130324411593897</v>
      </c>
      <c r="P301" s="518">
        <f t="shared" si="131"/>
        <v>148</v>
      </c>
      <c r="Q301" s="476">
        <f t="shared" si="132"/>
        <v>0.5228758488415628</v>
      </c>
      <c r="R301" s="397"/>
      <c r="S301" s="599">
        <f t="shared" si="133"/>
        <v>4.0049025739686384</v>
      </c>
      <c r="T301" s="467" t="s">
        <v>376</v>
      </c>
      <c r="U301" s="510">
        <f>SUM(W289:W308)</f>
        <v>8.0097982671284438</v>
      </c>
      <c r="V301" s="518">
        <f t="shared" si="134"/>
        <v>142</v>
      </c>
      <c r="W301" s="476">
        <f t="shared" si="135"/>
        <v>0.28447810425683584</v>
      </c>
      <c r="X301" s="397"/>
      <c r="Y301" s="599">
        <f t="shared" si="136"/>
        <v>8.5281067173995702</v>
      </c>
      <c r="Z301" s="467" t="s">
        <v>376</v>
      </c>
      <c r="AA301" s="510">
        <f>SUM(AC289:AC308)</f>
        <v>3.1613261459116049</v>
      </c>
      <c r="AB301" s="518">
        <f t="shared" si="137"/>
        <v>131</v>
      </c>
      <c r="AC301" s="476">
        <f t="shared" si="138"/>
        <v>3.4415572518169783E-2</v>
      </c>
      <c r="AD301" s="397"/>
      <c r="AE301" s="599">
        <f t="shared" si="139"/>
        <v>9.215812023025137</v>
      </c>
      <c r="AF301" s="467" t="s">
        <v>376</v>
      </c>
      <c r="AG301" s="510">
        <f>SUM(AI289:AI308)</f>
        <v>3.1613261459116049</v>
      </c>
      <c r="AH301" s="518">
        <f t="shared" si="140"/>
        <v>131</v>
      </c>
      <c r="AI301" s="476">
        <f t="shared" si="141"/>
        <v>3.4415572518169783E-2</v>
      </c>
      <c r="AJ301" s="397"/>
      <c r="AK301" s="599">
        <f t="shared" si="142"/>
        <v>9.6194565719768299</v>
      </c>
      <c r="AL301" s="467" t="s">
        <v>376</v>
      </c>
      <c r="AM301" s="510">
        <f>SUM(AO289:AO308)</f>
        <v>3.148236460072253</v>
      </c>
      <c r="AN301" s="518">
        <f t="shared" si="143"/>
        <v>131</v>
      </c>
      <c r="AO301" s="476">
        <f t="shared" si="144"/>
        <v>3.4415572518169783E-2</v>
      </c>
      <c r="AP301" s="397"/>
      <c r="AQ301" s="599">
        <f t="shared" si="145"/>
        <v>9.9062271204265873</v>
      </c>
      <c r="AR301" s="467" t="s">
        <v>376</v>
      </c>
      <c r="AS301" s="510">
        <f>SUM(AU289:AU308)</f>
        <v>3.148236460072253</v>
      </c>
      <c r="AT301" s="518">
        <f t="shared" si="146"/>
        <v>131</v>
      </c>
      <c r="AU301" s="476">
        <f t="shared" si="147"/>
        <v>3.4415572518169783E-2</v>
      </c>
      <c r="AV301" s="397"/>
      <c r="AW301" s="599">
        <f t="shared" si="148"/>
        <v>10.128823358252321</v>
      </c>
      <c r="AX301" s="467" t="s">
        <v>376</v>
      </c>
      <c r="AY301" s="510">
        <f>SUM(BA289:BA308)</f>
        <v>3.148236460072253</v>
      </c>
      <c r="AZ301" s="518">
        <f t="shared" si="149"/>
        <v>131</v>
      </c>
      <c r="BA301" s="476">
        <f t="shared" si="150"/>
        <v>3.4415572518169783E-2</v>
      </c>
      <c r="BB301" s="397"/>
      <c r="BC301" s="599">
        <f t="shared" si="151"/>
        <v>10.310779872898609</v>
      </c>
      <c r="BD301" s="467" t="s">
        <v>376</v>
      </c>
      <c r="BE301" s="510">
        <f>SUM(BG289:BG308)</f>
        <v>3.098997323463335</v>
      </c>
      <c r="BF301" s="518">
        <f t="shared" si="152"/>
        <v>131</v>
      </c>
      <c r="BG301" s="476">
        <f t="shared" si="153"/>
        <v>3.4415572518169783E-2</v>
      </c>
      <c r="BH301" s="397"/>
      <c r="BI301" s="599">
        <f t="shared" si="154"/>
        <v>10.464669726725395</v>
      </c>
      <c r="BJ301" s="467" t="s">
        <v>376</v>
      </c>
      <c r="BK301" s="510">
        <f>SUM(BM289:BM308)</f>
        <v>3.098997323463335</v>
      </c>
      <c r="BL301" s="518">
        <f t="shared" si="155"/>
        <v>131</v>
      </c>
      <c r="BM301" s="476">
        <f t="shared" si="156"/>
        <v>3.4415572518169783E-2</v>
      </c>
      <c r="BN301" s="397"/>
      <c r="BO301" s="397"/>
      <c r="BP301" s="397"/>
      <c r="BQ301" s="397"/>
    </row>
    <row r="302" spans="1:69">
      <c r="A302" s="507">
        <f t="shared" si="124"/>
        <v>2009</v>
      </c>
      <c r="B302" s="474">
        <f t="shared" si="125"/>
        <v>149.52629672696773</v>
      </c>
      <c r="C302" s="596">
        <f t="shared" si="126"/>
        <v>10.463973638888369</v>
      </c>
      <c r="D302" s="513">
        <v>14</v>
      </c>
      <c r="E302" s="674" t="s">
        <v>332</v>
      </c>
      <c r="F302" s="674"/>
      <c r="G302" s="481">
        <f>SUM(K299:K308)</f>
        <v>1.9147169801616311</v>
      </c>
      <c r="H302" s="475"/>
      <c r="I302" s="476">
        <f t="shared" si="127"/>
        <v>136</v>
      </c>
      <c r="J302" s="477">
        <f t="shared" si="128"/>
        <v>9.0460989291177984</v>
      </c>
      <c r="K302" s="476">
        <f t="shared" si="129"/>
        <v>0.1829607031459779</v>
      </c>
      <c r="L302" s="397"/>
      <c r="M302" s="599">
        <f t="shared" si="130"/>
        <v>3.112345882276375</v>
      </c>
      <c r="N302" s="397"/>
      <c r="O302" s="601"/>
      <c r="P302" s="518">
        <f t="shared" si="131"/>
        <v>152</v>
      </c>
      <c r="Q302" s="476">
        <f t="shared" si="132"/>
        <v>6.1192078830105707E-3</v>
      </c>
      <c r="R302" s="397"/>
      <c r="S302" s="599">
        <f t="shared" si="133"/>
        <v>3.416864123946278</v>
      </c>
      <c r="T302" s="397"/>
      <c r="U302" s="601"/>
      <c r="V302" s="518">
        <f t="shared" si="134"/>
        <v>146</v>
      </c>
      <c r="W302" s="476">
        <f t="shared" si="135"/>
        <v>1.2434768606623318E-2</v>
      </c>
      <c r="X302" s="397"/>
      <c r="Y302" s="599">
        <f t="shared" si="136"/>
        <v>8.5232694342605413</v>
      </c>
      <c r="Z302" s="397"/>
      <c r="AA302" s="601"/>
      <c r="AB302" s="518">
        <f t="shared" si="137"/>
        <v>136</v>
      </c>
      <c r="AC302" s="476">
        <f t="shared" si="138"/>
        <v>0.1829607031459779</v>
      </c>
      <c r="AD302" s="397"/>
      <c r="AE302" s="599">
        <f t="shared" si="139"/>
        <v>9.2133831084821232</v>
      </c>
      <c r="AF302" s="397"/>
      <c r="AG302" s="601"/>
      <c r="AH302" s="518">
        <f t="shared" si="140"/>
        <v>136</v>
      </c>
      <c r="AI302" s="476">
        <f t="shared" si="141"/>
        <v>0.1829607031459779</v>
      </c>
      <c r="AJ302" s="397"/>
      <c r="AK302" s="599">
        <f t="shared" si="142"/>
        <v>9.6178349994341978</v>
      </c>
      <c r="AL302" s="397"/>
      <c r="AM302" s="601"/>
      <c r="AN302" s="518">
        <f t="shared" si="143"/>
        <v>136</v>
      </c>
      <c r="AO302" s="476">
        <f t="shared" si="144"/>
        <v>0.1829607031459779</v>
      </c>
      <c r="AP302" s="397"/>
      <c r="AQ302" s="599">
        <f t="shared" si="145"/>
        <v>9.9050100780693331</v>
      </c>
      <c r="AR302" s="397"/>
      <c r="AS302" s="601"/>
      <c r="AT302" s="518">
        <f t="shared" si="146"/>
        <v>136</v>
      </c>
      <c r="AU302" s="476">
        <f t="shared" si="147"/>
        <v>0.1829607031459779</v>
      </c>
      <c r="AV302" s="397"/>
      <c r="AW302" s="599">
        <f t="shared" si="148"/>
        <v>10.127849309667154</v>
      </c>
      <c r="AX302" s="397"/>
      <c r="AY302" s="601"/>
      <c r="AZ302" s="518">
        <f t="shared" si="149"/>
        <v>136</v>
      </c>
      <c r="BA302" s="476">
        <f t="shared" si="150"/>
        <v>0.1829607031459779</v>
      </c>
      <c r="BB302" s="397"/>
      <c r="BC302" s="599">
        <f t="shared" si="151"/>
        <v>10.309967935187728</v>
      </c>
      <c r="BD302" s="397"/>
      <c r="BE302" s="601"/>
      <c r="BF302" s="518">
        <f t="shared" si="152"/>
        <v>136</v>
      </c>
      <c r="BG302" s="476">
        <f t="shared" si="153"/>
        <v>0.1829607031459779</v>
      </c>
      <c r="BH302" s="397"/>
      <c r="BI302" s="599">
        <f t="shared" si="154"/>
        <v>10.463973638888369</v>
      </c>
      <c r="BJ302" s="397"/>
      <c r="BK302" s="601"/>
      <c r="BL302" s="518">
        <f t="shared" si="155"/>
        <v>136</v>
      </c>
      <c r="BM302" s="476">
        <f t="shared" si="156"/>
        <v>0.1829607031459779</v>
      </c>
      <c r="BN302" s="397"/>
      <c r="BO302" s="397"/>
      <c r="BP302" s="397"/>
      <c r="BQ302" s="397"/>
    </row>
    <row r="303" spans="1:69">
      <c r="A303" s="507">
        <f t="shared" si="124"/>
        <v>2010</v>
      </c>
      <c r="B303" s="474">
        <f t="shared" si="125"/>
        <v>150.00361977846958</v>
      </c>
      <c r="C303" s="596">
        <f t="shared" si="126"/>
        <v>10.463960012857857</v>
      </c>
      <c r="D303" s="513">
        <v>15</v>
      </c>
      <c r="E303" s="674" t="s">
        <v>333</v>
      </c>
      <c r="F303" s="674"/>
      <c r="G303" s="482">
        <f>SUM(J289:J308)/D308</f>
        <v>8.8071444056041734</v>
      </c>
      <c r="H303" s="475"/>
      <c r="I303" s="476">
        <f t="shared" si="127"/>
        <v>140</v>
      </c>
      <c r="J303" s="477">
        <f t="shared" si="128"/>
        <v>6.6689189189189353</v>
      </c>
      <c r="K303" s="476">
        <f t="shared" si="129"/>
        <v>0.10007240867218786</v>
      </c>
      <c r="L303" s="397"/>
      <c r="M303" s="599">
        <f t="shared" si="130"/>
        <v>3.0908779044359034</v>
      </c>
      <c r="N303" s="397"/>
      <c r="O303" s="397"/>
      <c r="P303" s="518">
        <f t="shared" si="131"/>
        <v>155</v>
      </c>
      <c r="Q303" s="476">
        <f t="shared" si="132"/>
        <v>2.4963815318100324E-2</v>
      </c>
      <c r="R303" s="397"/>
      <c r="S303" s="599">
        <f t="shared" si="133"/>
        <v>3.401076715099919</v>
      </c>
      <c r="T303" s="397"/>
      <c r="U303" s="397"/>
      <c r="V303" s="518">
        <f t="shared" si="134"/>
        <v>149</v>
      </c>
      <c r="W303" s="476">
        <f t="shared" si="135"/>
        <v>1.0072526597353377E-3</v>
      </c>
      <c r="X303" s="397"/>
      <c r="Y303" s="599">
        <f t="shared" si="136"/>
        <v>8.5231745434556601</v>
      </c>
      <c r="Z303" s="397"/>
      <c r="AA303" s="397"/>
      <c r="AB303" s="518">
        <f t="shared" si="137"/>
        <v>140</v>
      </c>
      <c r="AC303" s="476">
        <f t="shared" si="138"/>
        <v>0.10007240867218786</v>
      </c>
      <c r="AD303" s="397"/>
      <c r="AE303" s="599">
        <f t="shared" si="139"/>
        <v>9.2133355200607543</v>
      </c>
      <c r="AF303" s="397"/>
      <c r="AG303" s="397"/>
      <c r="AH303" s="518">
        <f t="shared" si="140"/>
        <v>140</v>
      </c>
      <c r="AI303" s="476">
        <f t="shared" si="141"/>
        <v>0.10007240867218786</v>
      </c>
      <c r="AJ303" s="397"/>
      <c r="AK303" s="599">
        <f t="shared" si="142"/>
        <v>9.6178032419100994</v>
      </c>
      <c r="AL303" s="397"/>
      <c r="AM303" s="397"/>
      <c r="AN303" s="518">
        <f t="shared" si="143"/>
        <v>140</v>
      </c>
      <c r="AO303" s="476">
        <f t="shared" si="144"/>
        <v>0.10007240867218786</v>
      </c>
      <c r="AP303" s="397"/>
      <c r="AQ303" s="599">
        <f t="shared" si="145"/>
        <v>9.9049862479420003</v>
      </c>
      <c r="AR303" s="397"/>
      <c r="AS303" s="397"/>
      <c r="AT303" s="518">
        <f t="shared" si="146"/>
        <v>140</v>
      </c>
      <c r="AU303" s="476">
        <f t="shared" si="147"/>
        <v>0.10007240867218786</v>
      </c>
      <c r="AV303" s="397"/>
      <c r="AW303" s="599">
        <f t="shared" si="148"/>
        <v>10.127830239808212</v>
      </c>
      <c r="AX303" s="397"/>
      <c r="AY303" s="397"/>
      <c r="AZ303" s="518">
        <f t="shared" si="149"/>
        <v>140</v>
      </c>
      <c r="BA303" s="476">
        <f t="shared" si="150"/>
        <v>0.10007240867218786</v>
      </c>
      <c r="BB303" s="397"/>
      <c r="BC303" s="599">
        <f t="shared" si="151"/>
        <v>10.309952040438626</v>
      </c>
      <c r="BD303" s="397"/>
      <c r="BE303" s="397"/>
      <c r="BF303" s="518">
        <f t="shared" si="152"/>
        <v>140</v>
      </c>
      <c r="BG303" s="476">
        <f t="shared" si="153"/>
        <v>0.10007240867218786</v>
      </c>
      <c r="BH303" s="397"/>
      <c r="BI303" s="599">
        <f t="shared" si="154"/>
        <v>10.463960012857857</v>
      </c>
      <c r="BJ303" s="397"/>
      <c r="BK303" s="397"/>
      <c r="BL303" s="518">
        <f t="shared" si="155"/>
        <v>140</v>
      </c>
      <c r="BM303" s="476">
        <f t="shared" si="156"/>
        <v>0.10007240867218786</v>
      </c>
      <c r="BN303" s="397"/>
      <c r="BO303" s="397"/>
      <c r="BP303" s="397"/>
      <c r="BQ303" s="397"/>
    </row>
    <row r="304" spans="1:69">
      <c r="A304" s="507">
        <f t="shared" si="124"/>
        <v>2011</v>
      </c>
      <c r="B304" s="474">
        <f t="shared" si="125"/>
        <v>113.28018595529082</v>
      </c>
      <c r="C304" s="596">
        <f t="shared" si="126"/>
        <v>10.465007806226128</v>
      </c>
      <c r="D304" s="513">
        <v>16</v>
      </c>
      <c r="E304" s="674" t="s">
        <v>334</v>
      </c>
      <c r="F304" s="674"/>
      <c r="G304" s="482">
        <f>SUM(J299:J308)/103</f>
        <v>0.80687568515899843</v>
      </c>
      <c r="H304" s="475"/>
      <c r="I304" s="476">
        <f t="shared" si="127"/>
        <v>145</v>
      </c>
      <c r="J304" s="477">
        <f t="shared" si="128"/>
        <v>28.001202308432198</v>
      </c>
      <c r="K304" s="476">
        <f t="shared" si="129"/>
        <v>1.0061466030309298</v>
      </c>
      <c r="L304" s="397"/>
      <c r="M304" s="599">
        <f t="shared" si="130"/>
        <v>4.0727772174877099</v>
      </c>
      <c r="N304" s="467"/>
      <c r="O304" s="517"/>
      <c r="P304" s="518">
        <f t="shared" si="131"/>
        <v>157</v>
      </c>
      <c r="Q304" s="476">
        <f t="shared" si="132"/>
        <v>1.9114221401039502</v>
      </c>
      <c r="R304" s="397"/>
      <c r="S304" s="599">
        <f t="shared" si="133"/>
        <v>4.2005019709469247</v>
      </c>
      <c r="T304" s="467"/>
      <c r="U304" s="517"/>
      <c r="V304" s="518">
        <f t="shared" si="134"/>
        <v>152</v>
      </c>
      <c r="W304" s="476">
        <f t="shared" si="135"/>
        <v>1.4992239996568586</v>
      </c>
      <c r="X304" s="397"/>
      <c r="Y304" s="599">
        <f t="shared" si="136"/>
        <v>8.5304489077253294</v>
      </c>
      <c r="Z304" s="467"/>
      <c r="AA304" s="517"/>
      <c r="AB304" s="518">
        <f t="shared" si="137"/>
        <v>145</v>
      </c>
      <c r="AC304" s="476">
        <f t="shared" si="138"/>
        <v>1.0061466030309298</v>
      </c>
      <c r="AD304" s="397"/>
      <c r="AE304" s="599">
        <f t="shared" si="139"/>
        <v>9.2169901942217791</v>
      </c>
      <c r="AF304" s="467"/>
      <c r="AG304" s="517"/>
      <c r="AH304" s="518">
        <f t="shared" si="140"/>
        <v>145</v>
      </c>
      <c r="AI304" s="476">
        <f t="shared" si="141"/>
        <v>1.0061466030309298</v>
      </c>
      <c r="AJ304" s="397"/>
      <c r="AK304" s="599">
        <f t="shared" si="142"/>
        <v>9.6202436046268343</v>
      </c>
      <c r="AL304" s="467"/>
      <c r="AM304" s="517"/>
      <c r="AN304" s="518">
        <f t="shared" si="143"/>
        <v>145</v>
      </c>
      <c r="AO304" s="476">
        <f t="shared" si="144"/>
        <v>1.0061466030309298</v>
      </c>
      <c r="AP304" s="397"/>
      <c r="AQ304" s="599">
        <f t="shared" si="145"/>
        <v>9.9068179911657293</v>
      </c>
      <c r="AR304" s="467"/>
      <c r="AS304" s="517"/>
      <c r="AT304" s="518">
        <f t="shared" si="146"/>
        <v>145</v>
      </c>
      <c r="AU304" s="476">
        <f t="shared" si="147"/>
        <v>1.0061466030309298</v>
      </c>
      <c r="AV304" s="397"/>
      <c r="AW304" s="599">
        <f t="shared" si="148"/>
        <v>10.12929634150872</v>
      </c>
      <c r="AX304" s="467"/>
      <c r="AY304" s="517"/>
      <c r="AZ304" s="518">
        <f t="shared" si="149"/>
        <v>145</v>
      </c>
      <c r="BA304" s="476">
        <f t="shared" si="150"/>
        <v>1.0061466030309298</v>
      </c>
      <c r="BB304" s="397"/>
      <c r="BC304" s="599">
        <f t="shared" si="151"/>
        <v>10.311174185032197</v>
      </c>
      <c r="BD304" s="467"/>
      <c r="BE304" s="517"/>
      <c r="BF304" s="518">
        <f t="shared" si="152"/>
        <v>145</v>
      </c>
      <c r="BG304" s="476">
        <f t="shared" si="153"/>
        <v>1.0061466030309298</v>
      </c>
      <c r="BH304" s="397"/>
      <c r="BI304" s="599">
        <f t="shared" si="154"/>
        <v>10.465007806226128</v>
      </c>
      <c r="BJ304" s="467"/>
      <c r="BK304" s="517"/>
      <c r="BL304" s="518">
        <f t="shared" si="155"/>
        <v>145</v>
      </c>
      <c r="BM304" s="476">
        <f t="shared" si="156"/>
        <v>1.0061466030309298</v>
      </c>
      <c r="BN304" s="397"/>
      <c r="BO304" s="397"/>
      <c r="BP304" s="397"/>
      <c r="BQ304" s="397"/>
    </row>
    <row r="305" spans="1:69">
      <c r="A305" s="507">
        <f t="shared" si="124"/>
        <v>2012</v>
      </c>
      <c r="B305" s="474">
        <f t="shared" si="125"/>
        <v>161.97026187965122</v>
      </c>
      <c r="C305" s="596">
        <f t="shared" si="126"/>
        <v>10.46361834320974</v>
      </c>
      <c r="D305" s="474">
        <v>17</v>
      </c>
      <c r="E305" s="467"/>
      <c r="F305" s="517"/>
      <c r="G305" s="475"/>
      <c r="H305" s="475"/>
      <c r="I305" s="476">
        <f t="shared" si="127"/>
        <v>150</v>
      </c>
      <c r="J305" s="477">
        <f t="shared" si="128"/>
        <v>7.3904071900220085</v>
      </c>
      <c r="K305" s="476">
        <f t="shared" si="129"/>
        <v>0.14328716946743111</v>
      </c>
      <c r="L305" s="397"/>
      <c r="M305" s="599">
        <f t="shared" si="130"/>
        <v>2.3055544919967685</v>
      </c>
      <c r="N305" s="467"/>
      <c r="O305" s="517"/>
      <c r="P305" s="518">
        <f t="shared" si="131"/>
        <v>160</v>
      </c>
      <c r="Q305" s="476">
        <f t="shared" si="132"/>
        <v>3.8819318744067522E-3</v>
      </c>
      <c r="R305" s="397"/>
      <c r="S305" s="599">
        <f t="shared" si="133"/>
        <v>2.8920225124479995</v>
      </c>
      <c r="T305" s="467"/>
      <c r="U305" s="517"/>
      <c r="V305" s="518">
        <f t="shared" si="134"/>
        <v>155</v>
      </c>
      <c r="W305" s="476">
        <f t="shared" si="135"/>
        <v>4.8584550670918936E-2</v>
      </c>
      <c r="X305" s="397"/>
      <c r="Y305" s="599">
        <f t="shared" si="136"/>
        <v>8.5207926531982352</v>
      </c>
      <c r="Z305" s="467"/>
      <c r="AA305" s="517"/>
      <c r="AB305" s="518">
        <f t="shared" si="137"/>
        <v>150</v>
      </c>
      <c r="AC305" s="476">
        <f t="shared" si="138"/>
        <v>0.14328716946743111</v>
      </c>
      <c r="AD305" s="397"/>
      <c r="AE305" s="599">
        <f t="shared" si="139"/>
        <v>9.2121417223819471</v>
      </c>
      <c r="AF305" s="467"/>
      <c r="AG305" s="517"/>
      <c r="AH305" s="518">
        <f t="shared" si="140"/>
        <v>150</v>
      </c>
      <c r="AI305" s="476">
        <f t="shared" si="141"/>
        <v>0.14328716946743111</v>
      </c>
      <c r="AJ305" s="397"/>
      <c r="AK305" s="599">
        <f t="shared" si="142"/>
        <v>9.6170067408230278</v>
      </c>
      <c r="AL305" s="467"/>
      <c r="AM305" s="517"/>
      <c r="AN305" s="518">
        <f t="shared" si="143"/>
        <v>150</v>
      </c>
      <c r="AO305" s="476">
        <f t="shared" si="144"/>
        <v>0.14328716946743111</v>
      </c>
      <c r="AP305" s="397"/>
      <c r="AQ305" s="599">
        <f t="shared" si="145"/>
        <v>9.9043886333468656</v>
      </c>
      <c r="AR305" s="467"/>
      <c r="AS305" s="517"/>
      <c r="AT305" s="518">
        <f t="shared" si="146"/>
        <v>150</v>
      </c>
      <c r="AU305" s="476">
        <f t="shared" si="147"/>
        <v>0.14328716946743111</v>
      </c>
      <c r="AV305" s="397"/>
      <c r="AW305" s="599">
        <f t="shared" si="148"/>
        <v>10.127352033442952</v>
      </c>
      <c r="AX305" s="467"/>
      <c r="AY305" s="517"/>
      <c r="AZ305" s="518">
        <f t="shared" si="149"/>
        <v>150</v>
      </c>
      <c r="BA305" s="476">
        <f t="shared" si="150"/>
        <v>0.14328716946743111</v>
      </c>
      <c r="BB305" s="397"/>
      <c r="BC305" s="599">
        <f t="shared" si="151"/>
        <v>10.309553471392041</v>
      </c>
      <c r="BD305" s="467"/>
      <c r="BE305" s="517"/>
      <c r="BF305" s="518">
        <f t="shared" si="152"/>
        <v>150</v>
      </c>
      <c r="BG305" s="476">
        <f t="shared" si="153"/>
        <v>0.14328716946743111</v>
      </c>
      <c r="BH305" s="397"/>
      <c r="BI305" s="599">
        <f t="shared" si="154"/>
        <v>10.46361834320974</v>
      </c>
      <c r="BJ305" s="467"/>
      <c r="BK305" s="517"/>
      <c r="BL305" s="518">
        <f t="shared" si="155"/>
        <v>150</v>
      </c>
      <c r="BM305" s="476">
        <f t="shared" si="156"/>
        <v>0.14328716946743111</v>
      </c>
      <c r="BN305" s="397"/>
      <c r="BO305" s="397"/>
      <c r="BP305" s="397"/>
      <c r="BQ305" s="397"/>
    </row>
    <row r="306" spans="1:69">
      <c r="A306" s="507">
        <f t="shared" si="124"/>
        <v>2013</v>
      </c>
      <c r="B306" s="474">
        <f t="shared" si="125"/>
        <v>171.30097741826762</v>
      </c>
      <c r="C306" s="596">
        <f t="shared" si="126"/>
        <v>10.463351853092068</v>
      </c>
      <c r="D306" s="474">
        <v>18</v>
      </c>
      <c r="E306" s="467"/>
      <c r="F306" s="517"/>
      <c r="G306" s="475"/>
      <c r="H306" s="475"/>
      <c r="I306" s="476">
        <f t="shared" si="127"/>
        <v>154</v>
      </c>
      <c r="J306" s="477">
        <f t="shared" si="128"/>
        <v>10.099754058042308</v>
      </c>
      <c r="K306" s="476">
        <f t="shared" si="129"/>
        <v>0.29932381962740617</v>
      </c>
      <c r="L306" s="397"/>
      <c r="M306" s="599">
        <f t="shared" si="130"/>
        <v>-0.35807223150136441</v>
      </c>
      <c r="N306" s="467"/>
      <c r="O306" s="517"/>
      <c r="P306" s="518">
        <f t="shared" si="131"/>
        <v>161</v>
      </c>
      <c r="Q306" s="476">
        <f t="shared" si="132"/>
        <v>0.10611013577165945</v>
      </c>
      <c r="R306" s="397"/>
      <c r="S306" s="599">
        <f t="shared" si="133"/>
        <v>2.1632106724218367</v>
      </c>
      <c r="T306" s="467"/>
      <c r="U306" s="517"/>
      <c r="V306" s="518">
        <f t="shared" si="134"/>
        <v>158</v>
      </c>
      <c r="W306" s="476">
        <f t="shared" si="135"/>
        <v>0.1769160002812652</v>
      </c>
      <c r="X306" s="397"/>
      <c r="Y306" s="599">
        <f t="shared" si="136"/>
        <v>8.5189314842258348</v>
      </c>
      <c r="Z306" s="467"/>
      <c r="AA306" s="517"/>
      <c r="AB306" s="518">
        <f t="shared" si="137"/>
        <v>154</v>
      </c>
      <c r="AC306" s="476">
        <f t="shared" si="138"/>
        <v>0.29932381962740617</v>
      </c>
      <c r="AD306" s="397"/>
      <c r="AE306" s="599">
        <f t="shared" si="139"/>
        <v>9.2112098960886701</v>
      </c>
      <c r="AF306" s="467"/>
      <c r="AG306" s="517"/>
      <c r="AH306" s="518">
        <f t="shared" si="140"/>
        <v>154</v>
      </c>
      <c r="AI306" s="476">
        <f t="shared" si="141"/>
        <v>0.29932381962740617</v>
      </c>
      <c r="AJ306" s="397"/>
      <c r="AK306" s="599">
        <f t="shared" si="142"/>
        <v>9.6163852468259083</v>
      </c>
      <c r="AL306" s="467"/>
      <c r="AM306" s="517"/>
      <c r="AN306" s="518">
        <f t="shared" si="143"/>
        <v>154</v>
      </c>
      <c r="AO306" s="476">
        <f t="shared" si="144"/>
        <v>0.29932381962740617</v>
      </c>
      <c r="AP306" s="397"/>
      <c r="AQ306" s="599">
        <f t="shared" si="145"/>
        <v>9.9039224091013924</v>
      </c>
      <c r="AR306" s="467"/>
      <c r="AS306" s="517"/>
      <c r="AT306" s="518">
        <f t="shared" si="146"/>
        <v>154</v>
      </c>
      <c r="AU306" s="476">
        <f t="shared" si="147"/>
        <v>0.29932381962740617</v>
      </c>
      <c r="AV306" s="397"/>
      <c r="AW306" s="599">
        <f t="shared" si="148"/>
        <v>10.126979004229252</v>
      </c>
      <c r="AX306" s="467"/>
      <c r="AY306" s="517"/>
      <c r="AZ306" s="518">
        <f t="shared" si="149"/>
        <v>154</v>
      </c>
      <c r="BA306" s="476">
        <f t="shared" si="150"/>
        <v>0.29932381962740617</v>
      </c>
      <c r="BB306" s="397"/>
      <c r="BC306" s="599">
        <f t="shared" si="151"/>
        <v>10.309242586031257</v>
      </c>
      <c r="BD306" s="467"/>
      <c r="BE306" s="517"/>
      <c r="BF306" s="518">
        <f t="shared" si="152"/>
        <v>154</v>
      </c>
      <c r="BG306" s="476">
        <f t="shared" si="153"/>
        <v>0.29932381962740617</v>
      </c>
      <c r="BH306" s="397"/>
      <c r="BI306" s="599">
        <f t="shared" si="154"/>
        <v>10.463351853092068</v>
      </c>
      <c r="BJ306" s="467"/>
      <c r="BK306" s="517"/>
      <c r="BL306" s="518">
        <f t="shared" si="155"/>
        <v>154</v>
      </c>
      <c r="BM306" s="476">
        <f t="shared" si="156"/>
        <v>0.29932381962740617</v>
      </c>
      <c r="BN306" s="397"/>
      <c r="BO306" s="397"/>
      <c r="BP306" s="397"/>
      <c r="BQ306" s="397"/>
    </row>
    <row r="307" spans="1:69">
      <c r="A307" s="507">
        <f t="shared" si="124"/>
        <v>2014</v>
      </c>
      <c r="B307" s="474">
        <f t="shared" si="125"/>
        <v>161.94015255231761</v>
      </c>
      <c r="C307" s="596">
        <f t="shared" si="126"/>
        <v>10.463619203032939</v>
      </c>
      <c r="D307" s="474">
        <v>19</v>
      </c>
      <c r="E307" s="467"/>
      <c r="F307" s="517"/>
      <c r="G307" s="475"/>
      <c r="H307" s="475"/>
      <c r="I307" s="476">
        <f t="shared" si="127"/>
        <v>159</v>
      </c>
      <c r="J307" s="477">
        <f t="shared" si="128"/>
        <v>1.8155797101449225</v>
      </c>
      <c r="K307" s="476">
        <f t="shared" si="129"/>
        <v>8.6444970308997768E-3</v>
      </c>
      <c r="L307" s="397"/>
      <c r="M307" s="599">
        <f t="shared" si="130"/>
        <v>2.308552000310331</v>
      </c>
      <c r="N307" s="467"/>
      <c r="O307" s="517"/>
      <c r="P307" s="518">
        <f t="shared" si="131"/>
        <v>163</v>
      </c>
      <c r="Q307" s="476">
        <f t="shared" si="132"/>
        <v>1.1232766123588694E-3</v>
      </c>
      <c r="R307" s="397"/>
      <c r="S307" s="599">
        <f t="shared" si="133"/>
        <v>2.8936911009809809</v>
      </c>
      <c r="T307" s="467"/>
      <c r="U307" s="517"/>
      <c r="V307" s="518">
        <f t="shared" si="134"/>
        <v>160</v>
      </c>
      <c r="W307" s="476">
        <f t="shared" si="135"/>
        <v>3.7641919262645495E-3</v>
      </c>
      <c r="X307" s="397"/>
      <c r="Y307" s="599">
        <f t="shared" si="136"/>
        <v>8.5207986534091891</v>
      </c>
      <c r="Z307" s="467"/>
      <c r="AA307" s="517"/>
      <c r="AB307" s="518">
        <f t="shared" si="137"/>
        <v>159</v>
      </c>
      <c r="AC307" s="476">
        <f t="shared" si="138"/>
        <v>8.6444970308997768E-3</v>
      </c>
      <c r="AD307" s="397"/>
      <c r="AE307" s="599">
        <f t="shared" si="139"/>
        <v>9.2121447278913013</v>
      </c>
      <c r="AF307" s="467"/>
      <c r="AG307" s="517"/>
      <c r="AH307" s="518">
        <f t="shared" si="140"/>
        <v>159</v>
      </c>
      <c r="AI307" s="476">
        <f t="shared" si="141"/>
        <v>8.6444970308997768E-3</v>
      </c>
      <c r="AJ307" s="397"/>
      <c r="AK307" s="599">
        <f t="shared" si="142"/>
        <v>9.6170087456996765</v>
      </c>
      <c r="AL307" s="467"/>
      <c r="AM307" s="517"/>
      <c r="AN307" s="518">
        <f t="shared" si="143"/>
        <v>159</v>
      </c>
      <c r="AO307" s="476">
        <f t="shared" si="144"/>
        <v>8.6444970308997768E-3</v>
      </c>
      <c r="AP307" s="397"/>
      <c r="AQ307" s="599">
        <f t="shared" si="145"/>
        <v>9.9043901374561649</v>
      </c>
      <c r="AR307" s="467"/>
      <c r="AS307" s="517"/>
      <c r="AT307" s="518">
        <f t="shared" si="146"/>
        <v>159</v>
      </c>
      <c r="AU307" s="476">
        <f t="shared" si="147"/>
        <v>8.6444970308997768E-3</v>
      </c>
      <c r="AV307" s="397"/>
      <c r="AW307" s="599">
        <f t="shared" si="148"/>
        <v>10.127353236947366</v>
      </c>
      <c r="AX307" s="467"/>
      <c r="AY307" s="517"/>
      <c r="AZ307" s="518">
        <f t="shared" si="149"/>
        <v>159</v>
      </c>
      <c r="BA307" s="476">
        <f t="shared" si="150"/>
        <v>8.6444970308997768E-3</v>
      </c>
      <c r="BB307" s="397"/>
      <c r="BC307" s="599">
        <f t="shared" si="151"/>
        <v>10.309554474432964</v>
      </c>
      <c r="BD307" s="467"/>
      <c r="BE307" s="517"/>
      <c r="BF307" s="518">
        <f t="shared" si="152"/>
        <v>159</v>
      </c>
      <c r="BG307" s="476">
        <f t="shared" si="153"/>
        <v>8.6444970308997768E-3</v>
      </c>
      <c r="BH307" s="397"/>
      <c r="BI307" s="599">
        <f t="shared" si="154"/>
        <v>10.463619203032939</v>
      </c>
      <c r="BJ307" s="467"/>
      <c r="BK307" s="517"/>
      <c r="BL307" s="518">
        <f t="shared" si="155"/>
        <v>159</v>
      </c>
      <c r="BM307" s="476">
        <f t="shared" si="156"/>
        <v>8.6444970308997768E-3</v>
      </c>
      <c r="BN307" s="397"/>
      <c r="BO307" s="397"/>
      <c r="BP307" s="397"/>
      <c r="BQ307" s="397"/>
    </row>
    <row r="308" spans="1:69" ht="14.25" thickBot="1">
      <c r="A308" s="515">
        <f t="shared" si="124"/>
        <v>2015</v>
      </c>
      <c r="B308" s="483">
        <f t="shared" si="125"/>
        <v>166.97146363915311</v>
      </c>
      <c r="C308" s="602">
        <f t="shared" si="126"/>
        <v>10.463475515102004</v>
      </c>
      <c r="D308" s="483">
        <v>20</v>
      </c>
      <c r="E308" s="485"/>
      <c r="F308" s="603"/>
      <c r="G308" s="484"/>
      <c r="H308" s="484"/>
      <c r="I308" s="486">
        <f t="shared" si="127"/>
        <v>164</v>
      </c>
      <c r="J308" s="487">
        <f t="shared" si="128"/>
        <v>1.7796236401058514</v>
      </c>
      <c r="K308" s="486">
        <f t="shared" si="129"/>
        <v>8.8295961588090686E-3</v>
      </c>
      <c r="L308" s="397"/>
      <c r="M308" s="599">
        <f t="shared" si="130"/>
        <v>1.6151289598292002</v>
      </c>
      <c r="N308" s="467"/>
      <c r="O308" s="517"/>
      <c r="P308" s="518">
        <f t="shared" si="131"/>
        <v>164</v>
      </c>
      <c r="Q308" s="476">
        <f t="shared" si="132"/>
        <v>8.8295961588090686E-3</v>
      </c>
      <c r="R308" s="397"/>
      <c r="S308" s="599">
        <f t="shared" si="133"/>
        <v>2.5671420564196854</v>
      </c>
      <c r="T308" s="467"/>
      <c r="U308" s="517"/>
      <c r="V308" s="518">
        <f t="shared" si="134"/>
        <v>162</v>
      </c>
      <c r="W308" s="476">
        <f t="shared" si="135"/>
        <v>2.4715450715421527E-2</v>
      </c>
      <c r="X308" s="397"/>
      <c r="Y308" s="599">
        <f t="shared" si="136"/>
        <v>8.5197955097190441</v>
      </c>
      <c r="Z308" s="467"/>
      <c r="AA308" s="517"/>
      <c r="AB308" s="518">
        <f t="shared" si="137"/>
        <v>164</v>
      </c>
      <c r="AC308" s="476">
        <f t="shared" si="138"/>
        <v>8.8295961588090686E-3</v>
      </c>
      <c r="AD308" s="397"/>
      <c r="AE308" s="599">
        <f t="shared" si="139"/>
        <v>9.2116423776349166</v>
      </c>
      <c r="AF308" s="467"/>
      <c r="AG308" s="517"/>
      <c r="AH308" s="518">
        <f t="shared" si="140"/>
        <v>164</v>
      </c>
      <c r="AI308" s="476">
        <f t="shared" si="141"/>
        <v>8.8295961588090686E-3</v>
      </c>
      <c r="AJ308" s="397"/>
      <c r="AK308" s="599">
        <f t="shared" si="142"/>
        <v>9.6166736721872148</v>
      </c>
      <c r="AL308" s="467"/>
      <c r="AM308" s="517"/>
      <c r="AN308" s="518">
        <f t="shared" si="143"/>
        <v>164</v>
      </c>
      <c r="AO308" s="476">
        <f t="shared" si="144"/>
        <v>8.8295961588090686E-3</v>
      </c>
      <c r="AP308" s="397"/>
      <c r="AQ308" s="599">
        <f t="shared" si="145"/>
        <v>9.9041387672678223</v>
      </c>
      <c r="AR308" s="467"/>
      <c r="AS308" s="517"/>
      <c r="AT308" s="518">
        <f t="shared" si="146"/>
        <v>164</v>
      </c>
      <c r="AU308" s="476">
        <f t="shared" si="147"/>
        <v>8.8295961588090686E-3</v>
      </c>
      <c r="AV308" s="397"/>
      <c r="AW308" s="599">
        <f t="shared" si="148"/>
        <v>10.127152109557723</v>
      </c>
      <c r="AX308" s="467"/>
      <c r="AY308" s="517"/>
      <c r="AZ308" s="518">
        <f t="shared" si="149"/>
        <v>164</v>
      </c>
      <c r="BA308" s="476">
        <f t="shared" si="150"/>
        <v>8.8295961588090686E-3</v>
      </c>
      <c r="BB308" s="397"/>
      <c r="BC308" s="599">
        <f t="shared" si="151"/>
        <v>10.309386850915415</v>
      </c>
      <c r="BD308" s="467"/>
      <c r="BE308" s="517"/>
      <c r="BF308" s="518">
        <f t="shared" si="152"/>
        <v>164</v>
      </c>
      <c r="BG308" s="476">
        <f t="shared" si="153"/>
        <v>8.8295961588090686E-3</v>
      </c>
      <c r="BH308" s="397"/>
      <c r="BI308" s="599">
        <f t="shared" si="154"/>
        <v>10.463475515102004</v>
      </c>
      <c r="BJ308" s="467"/>
      <c r="BK308" s="517"/>
      <c r="BL308" s="518">
        <f t="shared" si="155"/>
        <v>164</v>
      </c>
      <c r="BM308" s="476">
        <f t="shared" si="156"/>
        <v>8.8295961588090686E-3</v>
      </c>
      <c r="BN308" s="397"/>
      <c r="BO308" s="397"/>
      <c r="BP308" s="397"/>
      <c r="BQ308" s="397"/>
    </row>
    <row r="309" spans="1:69" ht="15" thickTop="1" thickBot="1">
      <c r="A309" s="604">
        <f t="shared" si="124"/>
        <v>2016</v>
      </c>
      <c r="B309" s="605">
        <f t="shared" ref="B309:B329" si="157">ROUND($F$292-$F$297*$F$298^D309,$G$1)</f>
        <v>168</v>
      </c>
      <c r="C309" s="606"/>
      <c r="D309" s="605">
        <v>21</v>
      </c>
      <c r="E309" s="607"/>
      <c r="F309" s="608"/>
      <c r="G309" s="609"/>
      <c r="H309" s="609"/>
      <c r="I309" s="610">
        <f t="shared" si="127"/>
        <v>168</v>
      </c>
      <c r="J309" s="611"/>
      <c r="K309" s="610"/>
      <c r="L309" s="397"/>
      <c r="M309" s="612"/>
      <c r="N309" s="485"/>
      <c r="O309" s="603"/>
      <c r="P309" s="557"/>
      <c r="Q309" s="486"/>
      <c r="R309" s="397"/>
      <c r="S309" s="612"/>
      <c r="T309" s="485"/>
      <c r="U309" s="603"/>
      <c r="V309" s="557"/>
      <c r="W309" s="486"/>
      <c r="X309" s="397"/>
      <c r="Y309" s="612"/>
      <c r="Z309" s="485"/>
      <c r="AA309" s="603"/>
      <c r="AB309" s="557"/>
      <c r="AC309" s="486"/>
      <c r="AD309" s="397"/>
      <c r="AE309" s="612"/>
      <c r="AF309" s="485"/>
      <c r="AG309" s="603"/>
      <c r="AH309" s="557"/>
      <c r="AI309" s="486"/>
      <c r="AJ309" s="397"/>
      <c r="AK309" s="612"/>
      <c r="AL309" s="485"/>
      <c r="AM309" s="603"/>
      <c r="AN309" s="557"/>
      <c r="AO309" s="486"/>
      <c r="AP309" s="397"/>
      <c r="AQ309" s="612"/>
      <c r="AR309" s="485"/>
      <c r="AS309" s="603"/>
      <c r="AT309" s="557"/>
      <c r="AU309" s="486"/>
      <c r="AV309" s="397"/>
      <c r="AW309" s="612"/>
      <c r="AX309" s="485"/>
      <c r="AY309" s="603"/>
      <c r="AZ309" s="557"/>
      <c r="BA309" s="486"/>
      <c r="BB309" s="397"/>
      <c r="BC309" s="612"/>
      <c r="BD309" s="485"/>
      <c r="BE309" s="603"/>
      <c r="BF309" s="557"/>
      <c r="BG309" s="486"/>
      <c r="BH309" s="397"/>
      <c r="BI309" s="612"/>
      <c r="BJ309" s="485"/>
      <c r="BK309" s="603"/>
      <c r="BL309" s="557"/>
      <c r="BM309" s="486"/>
      <c r="BN309" s="397"/>
      <c r="BO309" s="397"/>
      <c r="BP309" s="397"/>
      <c r="BQ309" s="397"/>
    </row>
    <row r="310" spans="1:69" ht="14.25" thickTop="1">
      <c r="A310" s="507">
        <f t="shared" si="124"/>
        <v>2017</v>
      </c>
      <c r="B310" s="474">
        <f t="shared" si="157"/>
        <v>173</v>
      </c>
      <c r="C310" s="613"/>
      <c r="D310" s="474">
        <v>22</v>
      </c>
      <c r="E310" s="467"/>
      <c r="F310" s="517"/>
      <c r="G310" s="475"/>
      <c r="H310" s="475"/>
      <c r="I310" s="476">
        <f t="shared" si="127"/>
        <v>173</v>
      </c>
      <c r="J310" s="518"/>
      <c r="K310" s="518"/>
      <c r="L310" s="397"/>
      <c r="M310" s="397"/>
      <c r="N310" s="397"/>
      <c r="O310" s="397"/>
      <c r="P310" s="397"/>
      <c r="Q310" s="397"/>
      <c r="R310" s="397"/>
      <c r="S310" s="397"/>
      <c r="T310" s="397"/>
      <c r="U310" s="397"/>
      <c r="V310" s="397"/>
      <c r="W310" s="397"/>
      <c r="X310" s="397"/>
      <c r="Y310" s="397"/>
      <c r="Z310" s="397"/>
      <c r="AA310" s="397"/>
      <c r="AB310" s="397"/>
      <c r="AC310" s="397"/>
      <c r="AD310" s="397"/>
      <c r="AE310" s="397"/>
      <c r="AF310" s="397"/>
      <c r="AG310" s="397"/>
      <c r="AH310" s="397"/>
      <c r="AI310" s="397"/>
      <c r="AJ310" s="397"/>
      <c r="AK310" s="397"/>
      <c r="AL310" s="397"/>
      <c r="AM310" s="397"/>
      <c r="AN310" s="397"/>
      <c r="AO310" s="397"/>
      <c r="AP310" s="397"/>
      <c r="AQ310" s="397"/>
      <c r="AR310" s="397"/>
      <c r="AS310" s="397"/>
      <c r="AT310" s="397"/>
      <c r="AU310" s="397"/>
      <c r="AV310" s="397"/>
      <c r="AW310" s="397"/>
      <c r="AX310" s="397"/>
      <c r="AY310" s="397"/>
      <c r="AZ310" s="397"/>
      <c r="BA310" s="397"/>
      <c r="BB310" s="397"/>
      <c r="BC310" s="397"/>
      <c r="BD310" s="397"/>
      <c r="BE310" s="397"/>
      <c r="BF310" s="397"/>
      <c r="BG310" s="397"/>
      <c r="BH310" s="397"/>
      <c r="BI310" s="397"/>
      <c r="BJ310" s="397"/>
      <c r="BK310" s="397"/>
      <c r="BL310" s="397"/>
      <c r="BM310" s="397"/>
      <c r="BN310" s="397"/>
      <c r="BO310" s="397"/>
      <c r="BP310" s="397"/>
      <c r="BQ310" s="397"/>
    </row>
    <row r="311" spans="1:69" ht="14.25" thickBot="1">
      <c r="A311" s="507">
        <f t="shared" si="124"/>
        <v>2018</v>
      </c>
      <c r="B311" s="474">
        <f t="shared" si="157"/>
        <v>178</v>
      </c>
      <c r="C311" s="613"/>
      <c r="D311" s="474">
        <v>23</v>
      </c>
      <c r="E311" s="537" t="s">
        <v>429</v>
      </c>
      <c r="F311" s="537" t="s">
        <v>430</v>
      </c>
      <c r="G311" s="537" t="s">
        <v>431</v>
      </c>
      <c r="H311" s="475"/>
      <c r="I311" s="476">
        <f t="shared" si="127"/>
        <v>178</v>
      </c>
      <c r="J311" s="518"/>
      <c r="K311" s="518"/>
      <c r="L311" s="397"/>
      <c r="M311" s="397" t="s">
        <v>432</v>
      </c>
      <c r="N311" s="587">
        <f>2*N312</f>
        <v>342.60195483653524</v>
      </c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Z311" s="397"/>
      <c r="AA311" s="397"/>
      <c r="AB311" s="397"/>
      <c r="AC311" s="397"/>
      <c r="AD311" s="397"/>
      <c r="AE311" s="397"/>
      <c r="AF311" s="397"/>
      <c r="AG311" s="397"/>
      <c r="AH311" s="397"/>
      <c r="AI311" s="397"/>
      <c r="AJ311" s="397"/>
      <c r="AK311" s="397"/>
      <c r="AL311" s="397"/>
      <c r="AM311" s="397"/>
      <c r="AN311" s="397"/>
      <c r="AO311" s="397"/>
      <c r="AP311" s="397"/>
      <c r="AQ311" s="397"/>
      <c r="AR311" s="397"/>
      <c r="AS311" s="397"/>
      <c r="AT311" s="397"/>
      <c r="AU311" s="397"/>
      <c r="AV311" s="397"/>
      <c r="AW311" s="397"/>
      <c r="AX311" s="397"/>
      <c r="AY311" s="397"/>
      <c r="AZ311" s="397"/>
      <c r="BA311" s="397"/>
      <c r="BB311" s="397"/>
      <c r="BC311" s="397"/>
      <c r="BD311" s="397"/>
      <c r="BE311" s="397"/>
      <c r="BF311" s="397"/>
      <c r="BG311" s="397"/>
      <c r="BH311" s="397"/>
      <c r="BI311" s="397"/>
      <c r="BJ311" s="397"/>
      <c r="BK311" s="397"/>
      <c r="BL311" s="397"/>
      <c r="BM311" s="397"/>
      <c r="BN311" s="397"/>
      <c r="BO311" s="397"/>
      <c r="BP311" s="397"/>
      <c r="BQ311" s="397"/>
    </row>
    <row r="312" spans="1:69" ht="14.25" thickTop="1">
      <c r="A312" s="507">
        <f t="shared" si="124"/>
        <v>2019</v>
      </c>
      <c r="B312" s="474">
        <f t="shared" si="157"/>
        <v>182</v>
      </c>
      <c r="C312" s="613"/>
      <c r="D312" s="474">
        <v>24</v>
      </c>
      <c r="E312" s="583">
        <f>O292</f>
        <v>172</v>
      </c>
      <c r="F312" s="511">
        <f>O300</f>
        <v>0.599567687802816</v>
      </c>
      <c r="G312" s="584">
        <f>O301</f>
        <v>17.130324411593897</v>
      </c>
      <c r="H312" s="475"/>
      <c r="I312" s="476">
        <f t="shared" si="127"/>
        <v>182</v>
      </c>
      <c r="J312" s="518"/>
      <c r="K312" s="518"/>
      <c r="L312" s="397"/>
      <c r="M312" s="539" t="str">
        <f>M268</f>
        <v>max(y) =</v>
      </c>
      <c r="N312" s="539">
        <f>N268</f>
        <v>171.30097741826762</v>
      </c>
      <c r="O312" s="397"/>
      <c r="P312" s="397"/>
      <c r="Q312" s="397"/>
      <c r="R312" s="397"/>
      <c r="S312" s="539" t="str">
        <f>S268</f>
        <v>max(y) =</v>
      </c>
      <c r="T312" s="539">
        <f>N312</f>
        <v>171.30097741826762</v>
      </c>
      <c r="U312" s="397"/>
      <c r="V312" s="397"/>
      <c r="W312" s="397"/>
      <c r="X312" s="397"/>
      <c r="Y312" s="539" t="str">
        <f>Y268</f>
        <v>max(y) =</v>
      </c>
      <c r="Z312" s="539">
        <f>T312</f>
        <v>171.30097741826762</v>
      </c>
      <c r="AA312" s="397"/>
      <c r="AB312" s="397"/>
      <c r="AC312" s="397"/>
      <c r="AD312" s="397"/>
      <c r="AE312" s="539" t="str">
        <f>AE268</f>
        <v>max(y) =</v>
      </c>
      <c r="AF312" s="539">
        <f>Z312</f>
        <v>171.30097741826762</v>
      </c>
      <c r="AG312" s="397"/>
      <c r="AH312" s="397"/>
      <c r="AI312" s="397"/>
      <c r="AJ312" s="397"/>
      <c r="AK312" s="539" t="str">
        <f>AK268</f>
        <v>max(y) =</v>
      </c>
      <c r="AL312" s="539">
        <f>AF312</f>
        <v>171.30097741826762</v>
      </c>
      <c r="AM312" s="397"/>
      <c r="AN312" s="397"/>
      <c r="AO312" s="397"/>
      <c r="AP312" s="397"/>
      <c r="AQ312" s="539" t="str">
        <f>AQ268</f>
        <v>max(y) =</v>
      </c>
      <c r="AR312" s="539">
        <f>AL312</f>
        <v>171.30097741826762</v>
      </c>
      <c r="AS312" s="397"/>
      <c r="AT312" s="397"/>
      <c r="AU312" s="397"/>
      <c r="AV312" s="397"/>
      <c r="AW312" s="539" t="str">
        <f>AW268</f>
        <v>max(y) =</v>
      </c>
      <c r="AX312" s="539">
        <f>AR312</f>
        <v>171.30097741826762</v>
      </c>
      <c r="AY312" s="397"/>
      <c r="AZ312" s="397"/>
      <c r="BA312" s="397"/>
      <c r="BB312" s="397"/>
      <c r="BC312" s="539" t="str">
        <f>BC268</f>
        <v>max(y) =</v>
      </c>
      <c r="BD312" s="539">
        <f>AX312</f>
        <v>171.30097741826762</v>
      </c>
      <c r="BE312" s="397"/>
      <c r="BF312" s="397"/>
      <c r="BG312" s="397"/>
      <c r="BH312" s="397"/>
      <c r="BI312" s="539" t="str">
        <f>BI268</f>
        <v>max(y) =</v>
      </c>
      <c r="BJ312" s="539">
        <f>BD312</f>
        <v>171.30097741826762</v>
      </c>
      <c r="BK312" s="397"/>
      <c r="BL312" s="397"/>
      <c r="BM312" s="397"/>
      <c r="BN312" s="397"/>
      <c r="BO312" s="397"/>
      <c r="BP312" s="397"/>
      <c r="BQ312" s="397"/>
    </row>
    <row r="313" spans="1:69">
      <c r="A313" s="507">
        <f t="shared" si="124"/>
        <v>2020</v>
      </c>
      <c r="B313" s="474">
        <f t="shared" si="157"/>
        <v>187</v>
      </c>
      <c r="C313" s="613"/>
      <c r="D313" s="474">
        <v>25</v>
      </c>
      <c r="E313" s="583">
        <f>U292</f>
        <v>180</v>
      </c>
      <c r="F313" s="511">
        <f>U300</f>
        <v>0.68798797296696979</v>
      </c>
      <c r="G313" s="584">
        <f>U301</f>
        <v>8.0097982671284438</v>
      </c>
      <c r="H313" s="475"/>
      <c r="I313" s="476">
        <f t="shared" si="127"/>
        <v>187</v>
      </c>
      <c r="J313" s="518"/>
      <c r="K313" s="518"/>
      <c r="L313" s="397"/>
      <c r="M313" s="539" t="s">
        <v>433</v>
      </c>
      <c r="N313" s="539">
        <v>1</v>
      </c>
      <c r="O313" s="397"/>
      <c r="P313" s="397"/>
      <c r="Q313" s="397"/>
      <c r="R313" s="397"/>
      <c r="S313" s="539" t="s">
        <v>433</v>
      </c>
      <c r="T313" s="539">
        <f>N313</f>
        <v>1</v>
      </c>
      <c r="U313" s="397"/>
      <c r="V313" s="397"/>
      <c r="W313" s="397"/>
      <c r="X313" s="397"/>
      <c r="Y313" s="539" t="s">
        <v>433</v>
      </c>
      <c r="Z313" s="539">
        <f>T313</f>
        <v>1</v>
      </c>
      <c r="AA313" s="397"/>
      <c r="AB313" s="397"/>
      <c r="AC313" s="397"/>
      <c r="AD313" s="397"/>
      <c r="AE313" s="539" t="s">
        <v>381</v>
      </c>
      <c r="AF313" s="539">
        <f>Z313</f>
        <v>1</v>
      </c>
      <c r="AG313" s="397"/>
      <c r="AH313" s="397"/>
      <c r="AI313" s="397"/>
      <c r="AJ313" s="397"/>
      <c r="AK313" s="539" t="s">
        <v>434</v>
      </c>
      <c r="AL313" s="539">
        <f>AF313</f>
        <v>1</v>
      </c>
      <c r="AM313" s="397"/>
      <c r="AN313" s="397"/>
      <c r="AO313" s="397"/>
      <c r="AP313" s="397"/>
      <c r="AQ313" s="539" t="s">
        <v>434</v>
      </c>
      <c r="AR313" s="539">
        <f>AL313</f>
        <v>1</v>
      </c>
      <c r="AS313" s="397"/>
      <c r="AT313" s="397"/>
      <c r="AU313" s="397"/>
      <c r="AV313" s="397"/>
      <c r="AW313" s="539" t="s">
        <v>381</v>
      </c>
      <c r="AX313" s="539">
        <f>AR313</f>
        <v>1</v>
      </c>
      <c r="AY313" s="397"/>
      <c r="AZ313" s="397"/>
      <c r="BA313" s="397"/>
      <c r="BB313" s="397"/>
      <c r="BC313" s="539" t="s">
        <v>381</v>
      </c>
      <c r="BD313" s="539">
        <f>AX313</f>
        <v>1</v>
      </c>
      <c r="BE313" s="397"/>
      <c r="BF313" s="397"/>
      <c r="BG313" s="397"/>
      <c r="BH313" s="397"/>
      <c r="BI313" s="539" t="s">
        <v>381</v>
      </c>
      <c r="BJ313" s="539">
        <f>BD313</f>
        <v>1</v>
      </c>
      <c r="BK313" s="397"/>
      <c r="BL313" s="397"/>
      <c r="BM313" s="397"/>
      <c r="BN313" s="397"/>
      <c r="BO313" s="397"/>
      <c r="BP313" s="397"/>
      <c r="BQ313" s="397"/>
    </row>
    <row r="314" spans="1:69">
      <c r="A314" s="507">
        <f t="shared" si="124"/>
        <v>2021</v>
      </c>
      <c r="B314" s="474">
        <f t="shared" si="157"/>
        <v>192</v>
      </c>
      <c r="C314" s="613"/>
      <c r="D314" s="474">
        <v>26</v>
      </c>
      <c r="E314" s="583">
        <f>AA292</f>
        <v>5180</v>
      </c>
      <c r="F314" s="511">
        <f>AA300</f>
        <v>0.82234357896256161</v>
      </c>
      <c r="G314" s="584">
        <f>AA301</f>
        <v>3.1613261459116049</v>
      </c>
      <c r="H314" s="475"/>
      <c r="I314" s="476">
        <f t="shared" si="127"/>
        <v>192</v>
      </c>
      <c r="J314" s="518"/>
      <c r="K314" s="518"/>
      <c r="L314" s="397"/>
      <c r="M314" s="585" t="s">
        <v>435</v>
      </c>
      <c r="N314" s="585">
        <v>5000</v>
      </c>
      <c r="O314" s="586"/>
      <c r="P314" s="586"/>
      <c r="Q314" s="586"/>
      <c r="R314" s="586"/>
      <c r="S314" s="585" t="s">
        <v>435</v>
      </c>
      <c r="T314" s="585">
        <f>N314</f>
        <v>5000</v>
      </c>
      <c r="U314" s="586"/>
      <c r="V314" s="586"/>
      <c r="W314" s="586"/>
      <c r="X314" s="586"/>
      <c r="Y314" s="585" t="s">
        <v>435</v>
      </c>
      <c r="Z314" s="585">
        <f>T314</f>
        <v>5000</v>
      </c>
      <c r="AA314" s="586"/>
      <c r="AB314" s="586"/>
      <c r="AC314" s="586"/>
      <c r="AD314" s="586"/>
      <c r="AE314" s="585" t="s">
        <v>435</v>
      </c>
      <c r="AF314" s="585">
        <f>Z314</f>
        <v>5000</v>
      </c>
      <c r="AG314" s="586"/>
      <c r="AH314" s="586"/>
      <c r="AI314" s="586"/>
      <c r="AJ314" s="586"/>
      <c r="AK314" s="585" t="s">
        <v>436</v>
      </c>
      <c r="AL314" s="585">
        <f>AF314</f>
        <v>5000</v>
      </c>
      <c r="AM314" s="586"/>
      <c r="AN314" s="586"/>
      <c r="AO314" s="586"/>
      <c r="AP314" s="586"/>
      <c r="AQ314" s="585" t="s">
        <v>437</v>
      </c>
      <c r="AR314" s="585">
        <f>AL314</f>
        <v>5000</v>
      </c>
      <c r="AS314" s="586"/>
      <c r="AT314" s="586"/>
      <c r="AU314" s="586"/>
      <c r="AV314" s="586"/>
      <c r="AW314" s="585" t="s">
        <v>438</v>
      </c>
      <c r="AX314" s="585">
        <f>AR314</f>
        <v>5000</v>
      </c>
      <c r="AY314" s="586"/>
      <c r="AZ314" s="586"/>
      <c r="BA314" s="586"/>
      <c r="BB314" s="586"/>
      <c r="BC314" s="585" t="s">
        <v>437</v>
      </c>
      <c r="BD314" s="585">
        <f>AX314</f>
        <v>5000</v>
      </c>
      <c r="BE314" s="586"/>
      <c r="BF314" s="586"/>
      <c r="BG314" s="586"/>
      <c r="BH314" s="586"/>
      <c r="BI314" s="585" t="s">
        <v>438</v>
      </c>
      <c r="BJ314" s="585">
        <f>BD314</f>
        <v>5000</v>
      </c>
      <c r="BK314" s="586"/>
      <c r="BL314" s="586"/>
      <c r="BM314" s="586"/>
      <c r="BN314" s="397"/>
      <c r="BO314" s="397"/>
      <c r="BP314" s="397"/>
      <c r="BQ314" s="397"/>
    </row>
    <row r="315" spans="1:69">
      <c r="A315" s="507">
        <f t="shared" si="124"/>
        <v>2022</v>
      </c>
      <c r="B315" s="474">
        <f t="shared" si="157"/>
        <v>196</v>
      </c>
      <c r="C315" s="613"/>
      <c r="D315" s="474">
        <v>27</v>
      </c>
      <c r="E315" s="583">
        <f>AG292</f>
        <v>10180</v>
      </c>
      <c r="F315" s="511">
        <f>AG300</f>
        <v>0.82234357896256161</v>
      </c>
      <c r="G315" s="584">
        <f>AG301</f>
        <v>3.1613261459116049</v>
      </c>
      <c r="H315" s="475"/>
      <c r="I315" s="476">
        <f t="shared" si="127"/>
        <v>196</v>
      </c>
      <c r="J315" s="518"/>
      <c r="K315" s="518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Z315" s="397"/>
      <c r="AA315" s="397"/>
      <c r="AB315" s="397"/>
      <c r="AC315" s="397"/>
      <c r="AD315" s="397"/>
      <c r="AE315" s="397"/>
      <c r="AF315" s="397"/>
      <c r="AG315" s="397"/>
      <c r="AH315" s="397"/>
      <c r="AI315" s="397"/>
      <c r="AJ315" s="397"/>
      <c r="AK315" s="397"/>
      <c r="AL315" s="397"/>
      <c r="AM315" s="397"/>
      <c r="AN315" s="397"/>
      <c r="AO315" s="397"/>
      <c r="AP315" s="397"/>
      <c r="AQ315" s="397"/>
      <c r="AR315" s="397"/>
      <c r="AS315" s="397"/>
      <c r="AT315" s="397"/>
      <c r="AU315" s="397"/>
      <c r="AV315" s="397"/>
      <c r="AW315" s="397"/>
      <c r="AX315" s="397"/>
      <c r="AY315" s="397"/>
      <c r="AZ315" s="397"/>
      <c r="BA315" s="397"/>
      <c r="BB315" s="397"/>
      <c r="BC315" s="397"/>
      <c r="BD315" s="397"/>
      <c r="BE315" s="397"/>
      <c r="BF315" s="397"/>
      <c r="BG315" s="397"/>
      <c r="BH315" s="397"/>
      <c r="BI315" s="397"/>
      <c r="BJ315" s="397"/>
      <c r="BK315" s="397"/>
      <c r="BL315" s="397"/>
      <c r="BM315" s="397"/>
      <c r="BN315" s="397"/>
      <c r="BO315" s="397"/>
      <c r="BP315" s="397"/>
      <c r="BQ315" s="397"/>
    </row>
    <row r="316" spans="1:69">
      <c r="A316" s="507">
        <f t="shared" si="124"/>
        <v>2023</v>
      </c>
      <c r="B316" s="474">
        <f t="shared" si="157"/>
        <v>201</v>
      </c>
      <c r="C316" s="613"/>
      <c r="D316" s="474">
        <v>28</v>
      </c>
      <c r="E316" s="583">
        <f>AM292</f>
        <v>15180</v>
      </c>
      <c r="F316" s="511">
        <f>AM300</f>
        <v>0.82307481941858851</v>
      </c>
      <c r="G316" s="584">
        <f>AM301</f>
        <v>3.148236460072253</v>
      </c>
      <c r="H316" s="475"/>
      <c r="I316" s="476">
        <f t="shared" si="127"/>
        <v>201</v>
      </c>
      <c r="J316" s="518"/>
      <c r="K316" s="518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Z316" s="397"/>
      <c r="AA316" s="397"/>
      <c r="AB316" s="397"/>
      <c r="AC316" s="397"/>
      <c r="AD316" s="397"/>
      <c r="AE316" s="397"/>
      <c r="AF316" s="397"/>
      <c r="AG316" s="397"/>
      <c r="AH316" s="397"/>
      <c r="AI316" s="397"/>
      <c r="AJ316" s="397"/>
      <c r="AK316" s="397"/>
      <c r="AL316" s="397"/>
      <c r="AM316" s="397"/>
      <c r="AN316" s="397"/>
      <c r="AO316" s="397"/>
      <c r="AP316" s="397"/>
      <c r="AQ316" s="397"/>
      <c r="AR316" s="397"/>
      <c r="AS316" s="397"/>
      <c r="AT316" s="397"/>
      <c r="AU316" s="397"/>
      <c r="AV316" s="397"/>
      <c r="AW316" s="397"/>
      <c r="AX316" s="397"/>
      <c r="AY316" s="397"/>
      <c r="AZ316" s="397"/>
      <c r="BA316" s="397"/>
      <c r="BB316" s="397"/>
      <c r="BC316" s="397"/>
      <c r="BD316" s="397"/>
      <c r="BE316" s="397"/>
      <c r="BF316" s="397"/>
      <c r="BG316" s="397"/>
      <c r="BH316" s="397"/>
      <c r="BI316" s="397"/>
      <c r="BJ316" s="397"/>
      <c r="BK316" s="397"/>
      <c r="BL316" s="397"/>
      <c r="BM316" s="397"/>
      <c r="BN316" s="397"/>
      <c r="BO316" s="397"/>
      <c r="BP316" s="397"/>
      <c r="BQ316" s="397"/>
    </row>
    <row r="317" spans="1:69">
      <c r="A317" s="507">
        <f t="shared" si="124"/>
        <v>2024</v>
      </c>
      <c r="B317" s="474">
        <f t="shared" si="157"/>
        <v>206</v>
      </c>
      <c r="C317" s="613"/>
      <c r="D317" s="474">
        <v>29</v>
      </c>
      <c r="E317" s="583">
        <f>AS292</f>
        <v>20180</v>
      </c>
      <c r="F317" s="511">
        <f>AS300</f>
        <v>0.82307481941858851</v>
      </c>
      <c r="G317" s="584">
        <f>AS301</f>
        <v>3.148236460072253</v>
      </c>
      <c r="H317" s="475"/>
      <c r="I317" s="476">
        <f t="shared" si="127"/>
        <v>206</v>
      </c>
      <c r="J317" s="518"/>
      <c r="K317" s="518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Z317" s="397"/>
      <c r="AA317" s="397"/>
      <c r="AB317" s="397"/>
      <c r="AC317" s="397"/>
      <c r="AD317" s="397"/>
      <c r="AE317" s="397"/>
      <c r="AF317" s="397"/>
      <c r="AG317" s="397"/>
      <c r="AH317" s="397"/>
      <c r="AI317" s="397"/>
      <c r="AJ317" s="397"/>
      <c r="AK317" s="397"/>
      <c r="AL317" s="397"/>
      <c r="AM317" s="397"/>
      <c r="AN317" s="397"/>
      <c r="AO317" s="397"/>
      <c r="AP317" s="397"/>
      <c r="AQ317" s="397"/>
      <c r="AR317" s="397"/>
      <c r="AS317" s="397"/>
      <c r="AT317" s="397"/>
      <c r="AU317" s="397"/>
      <c r="AV317" s="397"/>
      <c r="AW317" s="397"/>
      <c r="AX317" s="397"/>
      <c r="AY317" s="397"/>
      <c r="AZ317" s="397"/>
      <c r="BA317" s="397"/>
      <c r="BB317" s="397"/>
      <c r="BC317" s="397"/>
      <c r="BD317" s="397"/>
      <c r="BE317" s="397"/>
      <c r="BF317" s="397"/>
      <c r="BG317" s="397"/>
      <c r="BH317" s="397"/>
      <c r="BI317" s="397"/>
      <c r="BJ317" s="397"/>
      <c r="BK317" s="397"/>
      <c r="BL317" s="397"/>
      <c r="BM317" s="397"/>
      <c r="BN317" s="397"/>
      <c r="BO317" s="397"/>
      <c r="BP317" s="397"/>
      <c r="BQ317" s="397"/>
    </row>
    <row r="318" spans="1:69">
      <c r="A318" s="507">
        <f t="shared" si="124"/>
        <v>2025</v>
      </c>
      <c r="B318" s="474">
        <f t="shared" si="157"/>
        <v>211</v>
      </c>
      <c r="C318" s="613"/>
      <c r="D318" s="474">
        <v>30</v>
      </c>
      <c r="E318" s="583">
        <f>AY292</f>
        <v>25180</v>
      </c>
      <c r="F318" s="511">
        <f>AY300</f>
        <v>0.82307481941858851</v>
      </c>
      <c r="G318" s="584">
        <f>AY301</f>
        <v>3.148236460072253</v>
      </c>
      <c r="H318" s="475"/>
      <c r="I318" s="476">
        <f t="shared" si="127"/>
        <v>211</v>
      </c>
      <c r="J318" s="518"/>
      <c r="K318" s="518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Z318" s="397"/>
      <c r="AA318" s="397"/>
      <c r="AB318" s="397"/>
      <c r="AC318" s="397"/>
      <c r="AD318" s="397"/>
      <c r="AE318" s="397"/>
      <c r="AF318" s="397"/>
      <c r="AG318" s="397"/>
      <c r="AH318" s="397"/>
      <c r="AI318" s="397"/>
      <c r="AJ318" s="397"/>
      <c r="AK318" s="397"/>
      <c r="AL318" s="397"/>
      <c r="AM318" s="397"/>
      <c r="AN318" s="397"/>
      <c r="AO318" s="397"/>
      <c r="AP318" s="397"/>
      <c r="AQ318" s="397"/>
      <c r="AR318" s="397"/>
      <c r="AS318" s="397"/>
      <c r="AT318" s="397"/>
      <c r="AU318" s="397"/>
      <c r="AV318" s="397"/>
      <c r="AW318" s="397"/>
      <c r="AX318" s="397"/>
      <c r="AY318" s="397"/>
      <c r="AZ318" s="397"/>
      <c r="BA318" s="397"/>
      <c r="BB318" s="397"/>
      <c r="BC318" s="397"/>
      <c r="BD318" s="397"/>
      <c r="BE318" s="397"/>
      <c r="BF318" s="397"/>
      <c r="BG318" s="397"/>
      <c r="BH318" s="397"/>
      <c r="BI318" s="397"/>
      <c r="BJ318" s="397"/>
      <c r="BK318" s="397"/>
      <c r="BL318" s="397"/>
      <c r="BM318" s="397"/>
      <c r="BN318" s="397"/>
      <c r="BO318" s="397"/>
      <c r="BP318" s="397"/>
      <c r="BQ318" s="397"/>
    </row>
    <row r="319" spans="1:69">
      <c r="A319" s="507">
        <f t="shared" si="124"/>
        <v>2026</v>
      </c>
      <c r="B319" s="474">
        <f t="shared" si="157"/>
        <v>215</v>
      </c>
      <c r="C319" s="613"/>
      <c r="D319" s="474">
        <v>31</v>
      </c>
      <c r="E319" s="583">
        <f>BE292</f>
        <v>30180</v>
      </c>
      <c r="F319" s="511">
        <f>BE300</f>
        <v>0.82583807985494062</v>
      </c>
      <c r="G319" s="584">
        <f>BE301</f>
        <v>3.098997323463335</v>
      </c>
      <c r="H319" s="475"/>
      <c r="I319" s="476">
        <f t="shared" si="127"/>
        <v>215</v>
      </c>
      <c r="J319" s="518"/>
      <c r="K319" s="518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Z319" s="397"/>
      <c r="AA319" s="397"/>
      <c r="AB319" s="397"/>
      <c r="AC319" s="397"/>
      <c r="AD319" s="397"/>
      <c r="AE319" s="397"/>
      <c r="AF319" s="397"/>
      <c r="AG319" s="397"/>
      <c r="AH319" s="397"/>
      <c r="AI319" s="397"/>
      <c r="AJ319" s="397"/>
      <c r="AK319" s="397"/>
      <c r="AL319" s="397"/>
      <c r="AM319" s="397"/>
      <c r="AN319" s="397"/>
      <c r="AO319" s="397"/>
      <c r="AP319" s="397"/>
      <c r="AQ319" s="397"/>
      <c r="AR319" s="397"/>
      <c r="AS319" s="397"/>
      <c r="AT319" s="397"/>
      <c r="AU319" s="397"/>
      <c r="AV319" s="397"/>
      <c r="AW319" s="397"/>
      <c r="AX319" s="397"/>
      <c r="AY319" s="397"/>
      <c r="AZ319" s="397"/>
      <c r="BA319" s="397"/>
      <c r="BB319" s="397"/>
      <c r="BC319" s="397"/>
      <c r="BD319" s="397"/>
      <c r="BE319" s="397"/>
      <c r="BF319" s="397"/>
      <c r="BG319" s="397"/>
      <c r="BH319" s="397"/>
      <c r="BI319" s="397"/>
      <c r="BJ319" s="397"/>
      <c r="BK319" s="397"/>
      <c r="BL319" s="397"/>
      <c r="BM319" s="397"/>
      <c r="BN319" s="397"/>
      <c r="BO319" s="397"/>
      <c r="BP319" s="397"/>
      <c r="BQ319" s="397"/>
    </row>
    <row r="320" spans="1:69">
      <c r="A320" s="507">
        <f t="shared" si="124"/>
        <v>2027</v>
      </c>
      <c r="B320" s="474">
        <f t="shared" si="157"/>
        <v>220</v>
      </c>
      <c r="C320" s="613"/>
      <c r="D320" s="474">
        <v>32</v>
      </c>
      <c r="E320" s="583">
        <f>BK292</f>
        <v>35180</v>
      </c>
      <c r="F320" s="511">
        <f>BK300</f>
        <v>0.82583807985494062</v>
      </c>
      <c r="G320" s="584">
        <f>BK301</f>
        <v>3.098997323463335</v>
      </c>
      <c r="H320" s="475"/>
      <c r="I320" s="476">
        <f t="shared" si="127"/>
        <v>220</v>
      </c>
      <c r="J320" s="518"/>
      <c r="K320" s="518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7"/>
      <c r="AI320" s="397"/>
      <c r="AJ320" s="397"/>
      <c r="AK320" s="397"/>
      <c r="AL320" s="397"/>
      <c r="AM320" s="397"/>
      <c r="AN320" s="397"/>
      <c r="AO320" s="397"/>
      <c r="AP320" s="397"/>
      <c r="AQ320" s="397"/>
      <c r="AR320" s="397"/>
      <c r="AS320" s="397"/>
      <c r="AT320" s="397"/>
      <c r="AU320" s="397"/>
      <c r="AV320" s="397"/>
      <c r="AW320" s="397"/>
      <c r="AX320" s="397"/>
      <c r="AY320" s="397"/>
      <c r="AZ320" s="397"/>
      <c r="BA320" s="397"/>
      <c r="BB320" s="397"/>
      <c r="BC320" s="397"/>
      <c r="BD320" s="397"/>
      <c r="BE320" s="397"/>
      <c r="BF320" s="397"/>
      <c r="BG320" s="397"/>
      <c r="BH320" s="397"/>
      <c r="BI320" s="397"/>
      <c r="BJ320" s="397"/>
      <c r="BK320" s="397"/>
      <c r="BL320" s="397"/>
      <c r="BM320" s="397"/>
      <c r="BN320" s="397"/>
      <c r="BO320" s="397"/>
      <c r="BP320" s="397"/>
      <c r="BQ320" s="397"/>
    </row>
    <row r="321" spans="1:69">
      <c r="A321" s="507">
        <f t="shared" si="124"/>
        <v>2028</v>
      </c>
      <c r="B321" s="474">
        <f t="shared" si="157"/>
        <v>225</v>
      </c>
      <c r="C321" s="613"/>
      <c r="D321" s="474">
        <v>33</v>
      </c>
      <c r="E321" s="588"/>
      <c r="F321" s="511"/>
      <c r="G321" s="589"/>
      <c r="H321" s="475"/>
      <c r="I321" s="476">
        <f t="shared" si="127"/>
        <v>225</v>
      </c>
      <c r="J321" s="518"/>
      <c r="K321" s="518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Z321" s="397"/>
      <c r="AA321" s="397"/>
      <c r="AB321" s="397"/>
      <c r="AC321" s="397"/>
      <c r="AD321" s="397"/>
      <c r="AE321" s="397"/>
      <c r="AF321" s="397"/>
      <c r="AG321" s="397"/>
      <c r="AH321" s="397"/>
      <c r="AI321" s="397"/>
      <c r="AJ321" s="397"/>
      <c r="AK321" s="397"/>
      <c r="AL321" s="397"/>
      <c r="AM321" s="397"/>
      <c r="AN321" s="397"/>
      <c r="AO321" s="397"/>
      <c r="AP321" s="397"/>
      <c r="AQ321" s="397"/>
      <c r="AR321" s="397"/>
      <c r="AS321" s="397"/>
      <c r="AT321" s="397"/>
      <c r="AU321" s="397"/>
      <c r="AV321" s="397"/>
      <c r="AW321" s="397"/>
      <c r="AX321" s="397"/>
      <c r="AY321" s="397"/>
      <c r="AZ321" s="397"/>
      <c r="BA321" s="397"/>
      <c r="BB321" s="397"/>
      <c r="BC321" s="397"/>
      <c r="BD321" s="397"/>
      <c r="BE321" s="397"/>
      <c r="BF321" s="397"/>
      <c r="BG321" s="397"/>
      <c r="BH321" s="397"/>
      <c r="BI321" s="397"/>
      <c r="BJ321" s="397"/>
      <c r="BK321" s="397"/>
      <c r="BL321" s="397"/>
      <c r="BM321" s="397"/>
      <c r="BN321" s="397"/>
      <c r="BO321" s="397"/>
      <c r="BP321" s="397"/>
      <c r="BQ321" s="397"/>
    </row>
    <row r="322" spans="1:69">
      <c r="A322" s="507">
        <f t="shared" si="124"/>
        <v>2029</v>
      </c>
      <c r="B322" s="474">
        <f t="shared" si="157"/>
        <v>229</v>
      </c>
      <c r="C322" s="613"/>
      <c r="D322" s="474">
        <v>34</v>
      </c>
      <c r="E322" s="588"/>
      <c r="F322" s="511"/>
      <c r="G322" s="589"/>
      <c r="H322" s="475"/>
      <c r="I322" s="476">
        <f t="shared" si="127"/>
        <v>229</v>
      </c>
      <c r="J322" s="518"/>
      <c r="K322" s="518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Z322" s="397"/>
      <c r="AA322" s="397"/>
      <c r="AB322" s="397"/>
      <c r="AC322" s="397"/>
      <c r="AD322" s="397"/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/>
      <c r="AS322" s="397"/>
      <c r="AT322" s="397"/>
      <c r="AU322" s="397"/>
      <c r="AV322" s="397"/>
      <c r="AW322" s="397"/>
      <c r="AX322" s="397"/>
      <c r="AY322" s="397"/>
      <c r="AZ322" s="397"/>
      <c r="BA322" s="397"/>
      <c r="BB322" s="397"/>
      <c r="BC322" s="397"/>
      <c r="BD322" s="397"/>
      <c r="BE322" s="397"/>
      <c r="BF322" s="397"/>
      <c r="BG322" s="397"/>
      <c r="BH322" s="397"/>
      <c r="BI322" s="397"/>
      <c r="BJ322" s="397"/>
      <c r="BK322" s="397"/>
      <c r="BL322" s="397"/>
      <c r="BM322" s="397"/>
      <c r="BN322" s="397"/>
      <c r="BO322" s="397"/>
      <c r="BP322" s="397"/>
      <c r="BQ322" s="397"/>
    </row>
    <row r="323" spans="1:69">
      <c r="A323" s="507">
        <f t="shared" si="124"/>
        <v>2030</v>
      </c>
      <c r="B323" s="474">
        <f t="shared" si="157"/>
        <v>234</v>
      </c>
      <c r="C323" s="613"/>
      <c r="D323" s="474">
        <v>35</v>
      </c>
      <c r="E323" s="588"/>
      <c r="F323" s="511"/>
      <c r="G323" s="589"/>
      <c r="H323" s="475"/>
      <c r="I323" s="476">
        <f t="shared" si="127"/>
        <v>234</v>
      </c>
      <c r="J323" s="518"/>
      <c r="K323" s="518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397"/>
      <c r="AB323" s="397"/>
      <c r="AC323" s="397"/>
      <c r="AD323" s="397"/>
      <c r="AE323" s="397"/>
      <c r="AF323" s="397"/>
      <c r="AG323" s="397"/>
      <c r="AH323" s="397"/>
      <c r="AI323" s="397"/>
      <c r="AJ323" s="397"/>
      <c r="AK323" s="397"/>
      <c r="AL323" s="397"/>
      <c r="AM323" s="397"/>
      <c r="AN323" s="397"/>
      <c r="AO323" s="397"/>
      <c r="AP323" s="397"/>
      <c r="AQ323" s="397"/>
      <c r="AR323" s="397"/>
      <c r="AS323" s="397"/>
      <c r="AT323" s="397"/>
      <c r="AU323" s="397"/>
      <c r="AV323" s="397"/>
      <c r="AW323" s="397"/>
      <c r="AX323" s="397"/>
      <c r="AY323" s="397"/>
      <c r="AZ323" s="397"/>
      <c r="BA323" s="397"/>
      <c r="BB323" s="397"/>
      <c r="BC323" s="397"/>
      <c r="BD323" s="397"/>
      <c r="BE323" s="397"/>
      <c r="BF323" s="397"/>
      <c r="BG323" s="397"/>
      <c r="BH323" s="397"/>
      <c r="BI323" s="397"/>
      <c r="BJ323" s="397"/>
      <c r="BK323" s="397"/>
      <c r="BL323" s="397"/>
      <c r="BM323" s="397"/>
      <c r="BN323" s="397"/>
      <c r="BO323" s="397"/>
      <c r="BP323" s="397"/>
      <c r="BQ323" s="397"/>
    </row>
    <row r="324" spans="1:69">
      <c r="A324" s="507">
        <f t="shared" si="124"/>
        <v>2031</v>
      </c>
      <c r="B324" s="474">
        <f t="shared" si="157"/>
        <v>239</v>
      </c>
      <c r="C324" s="613"/>
      <c r="D324" s="474">
        <v>36</v>
      </c>
      <c r="E324" s="588"/>
      <c r="F324" s="511"/>
      <c r="G324" s="589"/>
      <c r="H324" s="475"/>
      <c r="I324" s="476">
        <f t="shared" si="127"/>
        <v>239</v>
      </c>
      <c r="J324" s="518"/>
      <c r="K324" s="518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  <c r="AA324" s="397"/>
      <c r="AB324" s="397"/>
      <c r="AC324" s="397"/>
      <c r="AD324" s="397"/>
      <c r="AE324" s="397"/>
      <c r="AF324" s="397"/>
      <c r="AG324" s="397"/>
      <c r="AH324" s="397"/>
      <c r="AI324" s="397"/>
      <c r="AJ324" s="397"/>
      <c r="AK324" s="397"/>
      <c r="AL324" s="397"/>
      <c r="AM324" s="397"/>
      <c r="AN324" s="397"/>
      <c r="AO324" s="397"/>
      <c r="AP324" s="397"/>
      <c r="AQ324" s="397"/>
      <c r="AR324" s="397"/>
      <c r="AS324" s="397"/>
      <c r="AT324" s="397"/>
      <c r="AU324" s="397"/>
      <c r="AV324" s="397"/>
      <c r="AW324" s="397"/>
      <c r="AX324" s="397"/>
      <c r="AY324" s="397"/>
      <c r="AZ324" s="397"/>
      <c r="BA324" s="397"/>
      <c r="BB324" s="397"/>
      <c r="BC324" s="397"/>
      <c r="BD324" s="397"/>
      <c r="BE324" s="397"/>
      <c r="BF324" s="397"/>
      <c r="BG324" s="397"/>
      <c r="BH324" s="397"/>
      <c r="BI324" s="397"/>
      <c r="BJ324" s="397"/>
      <c r="BK324" s="397"/>
      <c r="BL324" s="397"/>
      <c r="BM324" s="397"/>
      <c r="BN324" s="397"/>
      <c r="BO324" s="397"/>
      <c r="BP324" s="397"/>
      <c r="BQ324" s="397"/>
    </row>
    <row r="325" spans="1:69">
      <c r="A325" s="507">
        <f t="shared" si="124"/>
        <v>2032</v>
      </c>
      <c r="B325" s="474">
        <f t="shared" si="157"/>
        <v>243</v>
      </c>
      <c r="C325" s="613"/>
      <c r="D325" s="474">
        <v>37</v>
      </c>
      <c r="E325" s="588"/>
      <c r="F325" s="511"/>
      <c r="G325" s="589"/>
      <c r="H325" s="475"/>
      <c r="I325" s="476">
        <f t="shared" si="127"/>
        <v>243</v>
      </c>
      <c r="J325" s="518"/>
      <c r="K325" s="614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Z325" s="397"/>
      <c r="AA325" s="397"/>
      <c r="AB325" s="397"/>
      <c r="AC325" s="397"/>
      <c r="AD325" s="397"/>
      <c r="AE325" s="397"/>
      <c r="AF325" s="397"/>
      <c r="AG325" s="397"/>
      <c r="AH325" s="397"/>
      <c r="AI325" s="397"/>
      <c r="AJ325" s="397"/>
      <c r="AK325" s="397"/>
      <c r="AL325" s="397"/>
      <c r="AM325" s="397"/>
      <c r="AN325" s="397"/>
      <c r="AO325" s="397"/>
      <c r="AP325" s="397"/>
      <c r="AQ325" s="397"/>
      <c r="AR325" s="397"/>
      <c r="AS325" s="397"/>
      <c r="AT325" s="397"/>
      <c r="AU325" s="397"/>
      <c r="AV325" s="397"/>
      <c r="AW325" s="397"/>
      <c r="AX325" s="397"/>
      <c r="AY325" s="397"/>
      <c r="AZ325" s="397"/>
      <c r="BA325" s="397"/>
      <c r="BB325" s="397"/>
      <c r="BC325" s="397"/>
      <c r="BD325" s="397"/>
      <c r="BE325" s="397"/>
      <c r="BF325" s="397"/>
      <c r="BG325" s="397"/>
      <c r="BH325" s="397"/>
      <c r="BI325" s="397"/>
      <c r="BJ325" s="397"/>
      <c r="BK325" s="397"/>
      <c r="BL325" s="397"/>
      <c r="BM325" s="397"/>
      <c r="BN325" s="397"/>
      <c r="BO325" s="397"/>
      <c r="BP325" s="397"/>
      <c r="BQ325" s="397"/>
    </row>
    <row r="326" spans="1:69">
      <c r="A326" s="507">
        <f t="shared" si="124"/>
        <v>2033</v>
      </c>
      <c r="B326" s="474">
        <f t="shared" si="157"/>
        <v>248</v>
      </c>
      <c r="C326" s="613"/>
      <c r="D326" s="474">
        <v>38</v>
      </c>
      <c r="E326" s="467"/>
      <c r="F326" s="517"/>
      <c r="G326" s="475"/>
      <c r="H326" s="475"/>
      <c r="I326" s="476">
        <f t="shared" si="127"/>
        <v>248</v>
      </c>
      <c r="J326" s="518"/>
      <c r="K326" s="614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397"/>
      <c r="AE326" s="397"/>
      <c r="AF326" s="397"/>
      <c r="AG326" s="397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7"/>
      <c r="AZ326" s="397"/>
      <c r="BA326" s="397"/>
      <c r="BB326" s="397"/>
      <c r="BC326" s="397"/>
      <c r="BD326" s="397"/>
      <c r="BE326" s="397"/>
      <c r="BF326" s="397"/>
      <c r="BG326" s="397"/>
      <c r="BH326" s="397"/>
      <c r="BI326" s="397"/>
      <c r="BJ326" s="397"/>
      <c r="BK326" s="397"/>
      <c r="BL326" s="397"/>
      <c r="BM326" s="397"/>
      <c r="BN326" s="397"/>
      <c r="BO326" s="397"/>
      <c r="BP326" s="397"/>
      <c r="BQ326" s="397"/>
    </row>
    <row r="327" spans="1:69">
      <c r="A327" s="507">
        <f t="shared" si="124"/>
        <v>2034</v>
      </c>
      <c r="B327" s="474">
        <f t="shared" si="157"/>
        <v>253</v>
      </c>
      <c r="C327" s="613"/>
      <c r="D327" s="474">
        <v>39</v>
      </c>
      <c r="E327" s="467"/>
      <c r="F327" s="517"/>
      <c r="G327" s="475"/>
      <c r="H327" s="475"/>
      <c r="I327" s="476">
        <f t="shared" si="127"/>
        <v>253</v>
      </c>
      <c r="J327" s="518"/>
      <c r="K327" s="614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Z327" s="397"/>
      <c r="AA327" s="397"/>
      <c r="AB327" s="397"/>
      <c r="AC327" s="397"/>
      <c r="AD327" s="397"/>
      <c r="AE327" s="397"/>
      <c r="AF327" s="397"/>
      <c r="AG327" s="397"/>
      <c r="AH327" s="397"/>
      <c r="AI327" s="397"/>
      <c r="AJ327" s="397"/>
      <c r="AK327" s="397"/>
      <c r="AL327" s="397"/>
      <c r="AM327" s="397"/>
      <c r="AN327" s="397"/>
      <c r="AO327" s="397"/>
      <c r="AP327" s="397"/>
      <c r="AQ327" s="397"/>
      <c r="AR327" s="397"/>
      <c r="AS327" s="397"/>
      <c r="AT327" s="397"/>
      <c r="AU327" s="397"/>
      <c r="AV327" s="397"/>
      <c r="AW327" s="397"/>
      <c r="AX327" s="397"/>
      <c r="AY327" s="397"/>
      <c r="AZ327" s="397"/>
      <c r="BA327" s="397"/>
      <c r="BB327" s="397"/>
      <c r="BC327" s="397"/>
      <c r="BD327" s="397"/>
      <c r="BE327" s="397"/>
      <c r="BF327" s="397"/>
      <c r="BG327" s="397"/>
      <c r="BH327" s="397"/>
      <c r="BI327" s="397"/>
      <c r="BJ327" s="397"/>
      <c r="BK327" s="397"/>
      <c r="BL327" s="397"/>
      <c r="BM327" s="397"/>
      <c r="BN327" s="397"/>
      <c r="BO327" s="397"/>
      <c r="BP327" s="397"/>
      <c r="BQ327" s="397"/>
    </row>
    <row r="328" spans="1:69">
      <c r="A328" s="507">
        <f t="shared" si="124"/>
        <v>2035</v>
      </c>
      <c r="B328" s="474">
        <f t="shared" si="157"/>
        <v>257</v>
      </c>
      <c r="C328" s="613"/>
      <c r="D328" s="474">
        <v>40</v>
      </c>
      <c r="E328" s="517"/>
      <c r="F328" s="560"/>
      <c r="G328" s="475"/>
      <c r="H328" s="475"/>
      <c r="I328" s="476">
        <f t="shared" si="127"/>
        <v>257</v>
      </c>
      <c r="J328" s="615"/>
      <c r="K328" s="554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Z328" s="397"/>
      <c r="AA328" s="397"/>
      <c r="AB328" s="397"/>
      <c r="AC328" s="397"/>
      <c r="AD328" s="397"/>
      <c r="AE328" s="397"/>
      <c r="AF328" s="397"/>
      <c r="AG328" s="397"/>
      <c r="AH328" s="397"/>
      <c r="AI328" s="397"/>
      <c r="AJ328" s="397"/>
      <c r="AK328" s="397"/>
      <c r="AL328" s="397"/>
      <c r="AM328" s="397"/>
      <c r="AN328" s="397"/>
      <c r="AO328" s="397"/>
      <c r="AP328" s="397"/>
      <c r="AQ328" s="397"/>
      <c r="AR328" s="397"/>
      <c r="AS328" s="397"/>
      <c r="AT328" s="397"/>
      <c r="AU328" s="397"/>
      <c r="AV328" s="397"/>
      <c r="AW328" s="397"/>
      <c r="AX328" s="397"/>
      <c r="AY328" s="397"/>
      <c r="AZ328" s="397"/>
      <c r="BA328" s="397"/>
      <c r="BB328" s="397"/>
      <c r="BC328" s="397"/>
      <c r="BD328" s="397"/>
      <c r="BE328" s="397"/>
      <c r="BF328" s="397"/>
      <c r="BG328" s="397"/>
      <c r="BH328" s="397"/>
      <c r="BI328" s="397"/>
      <c r="BJ328" s="397"/>
      <c r="BK328" s="397"/>
      <c r="BL328" s="397"/>
      <c r="BM328" s="397"/>
      <c r="BN328" s="397"/>
      <c r="BO328" s="397"/>
      <c r="BP328" s="397"/>
      <c r="BQ328" s="397"/>
    </row>
    <row r="329" spans="1:69">
      <c r="A329" s="519">
        <f t="shared" si="124"/>
        <v>2036</v>
      </c>
      <c r="B329" s="493">
        <f t="shared" si="157"/>
        <v>262</v>
      </c>
      <c r="C329" s="616"/>
      <c r="D329" s="493">
        <v>41</v>
      </c>
      <c r="E329" s="521"/>
      <c r="F329" s="565"/>
      <c r="G329" s="454"/>
      <c r="H329" s="454"/>
      <c r="I329" s="494">
        <f t="shared" si="127"/>
        <v>262</v>
      </c>
      <c r="J329" s="495"/>
      <c r="K329" s="617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Z329" s="397"/>
      <c r="AA329" s="397"/>
      <c r="AB329" s="397"/>
      <c r="AC329" s="397"/>
      <c r="AD329" s="397"/>
      <c r="AE329" s="397"/>
      <c r="AF329" s="397"/>
      <c r="AG329" s="397"/>
      <c r="AH329" s="397"/>
      <c r="AI329" s="397"/>
      <c r="AJ329" s="397"/>
      <c r="AK329" s="397"/>
      <c r="AL329" s="397"/>
      <c r="AM329" s="397"/>
      <c r="AN329" s="397"/>
      <c r="AO329" s="397"/>
      <c r="AP329" s="397"/>
      <c r="AQ329" s="397"/>
      <c r="AR329" s="397"/>
      <c r="AS329" s="397"/>
      <c r="AT329" s="397"/>
      <c r="AU329" s="397"/>
      <c r="AV329" s="397"/>
      <c r="AW329" s="397"/>
      <c r="AX329" s="397"/>
      <c r="AY329" s="397"/>
      <c r="AZ329" s="397"/>
      <c r="BA329" s="397"/>
      <c r="BB329" s="397"/>
      <c r="BC329" s="397"/>
      <c r="BD329" s="397"/>
      <c r="BE329" s="397"/>
      <c r="BF329" s="397"/>
      <c r="BG329" s="397"/>
      <c r="BH329" s="397"/>
      <c r="BI329" s="397"/>
      <c r="BJ329" s="397"/>
      <c r="BK329" s="397"/>
      <c r="BL329" s="397"/>
      <c r="BM329" s="397"/>
      <c r="BN329" s="397"/>
      <c r="BO329" s="397"/>
      <c r="BP329" s="397"/>
      <c r="BQ329" s="397"/>
    </row>
    <row r="330" spans="1:69">
      <c r="A330" s="396"/>
      <c r="B330" s="396"/>
      <c r="C330" s="397"/>
      <c r="D330" s="397"/>
      <c r="E330" s="397"/>
      <c r="F330" s="397"/>
      <c r="G330" s="397"/>
      <c r="H330" s="397"/>
      <c r="I330" s="397"/>
      <c r="J330" s="397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618"/>
      <c r="V330" s="618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397"/>
      <c r="AQ330" s="397"/>
      <c r="AR330" s="397"/>
      <c r="AS330" s="397"/>
      <c r="AT330" s="397"/>
      <c r="AU330" s="397"/>
      <c r="AV330" s="397"/>
      <c r="AW330" s="397"/>
      <c r="AX330" s="397"/>
      <c r="AY330" s="397"/>
      <c r="AZ330" s="397"/>
      <c r="BA330" s="397"/>
      <c r="BB330" s="397"/>
      <c r="BC330" s="397"/>
      <c r="BD330" s="397"/>
      <c r="BE330" s="397"/>
      <c r="BF330" s="397"/>
      <c r="BG330" s="397"/>
      <c r="BH330" s="397"/>
      <c r="BI330" s="397"/>
      <c r="BJ330" s="397"/>
      <c r="BK330" s="397"/>
      <c r="BL330" s="397"/>
      <c r="BM330" s="397"/>
      <c r="BN330" s="397"/>
      <c r="BO330" s="397"/>
      <c r="BP330" s="397"/>
      <c r="BQ330" s="397"/>
    </row>
    <row r="331" spans="1:69">
      <c r="A331" s="396"/>
      <c r="B331" s="396"/>
      <c r="C331" s="397"/>
      <c r="D331" s="397"/>
      <c r="E331" s="397"/>
      <c r="F331" s="397"/>
      <c r="G331" s="397"/>
      <c r="H331" s="397"/>
      <c r="I331" s="397"/>
      <c r="J331" s="397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397"/>
      <c r="AQ331" s="397"/>
      <c r="AR331" s="397"/>
      <c r="AS331" s="397"/>
      <c r="AT331" s="397"/>
      <c r="AU331" s="397"/>
      <c r="AV331" s="397"/>
      <c r="AW331" s="397"/>
      <c r="AX331" s="397"/>
      <c r="AY331" s="397"/>
      <c r="AZ331" s="397"/>
      <c r="BA331" s="397"/>
      <c r="BB331" s="397"/>
      <c r="BC331" s="397"/>
      <c r="BD331" s="397"/>
      <c r="BE331" s="397"/>
      <c r="BF331" s="397"/>
      <c r="BG331" s="397"/>
      <c r="BH331" s="397"/>
      <c r="BI331" s="397"/>
      <c r="BJ331" s="397"/>
      <c r="BK331" s="397"/>
      <c r="BL331" s="397"/>
      <c r="BM331" s="397"/>
      <c r="BN331" s="397"/>
      <c r="BO331" s="397"/>
      <c r="BP331" s="397"/>
      <c r="BQ331" s="397"/>
    </row>
  </sheetData>
  <mergeCells count="37">
    <mergeCell ref="E127:F127"/>
    <mergeCell ref="J3:K3"/>
    <mergeCell ref="A46:B46"/>
    <mergeCell ref="A47:B47"/>
    <mergeCell ref="A48:B48"/>
    <mergeCell ref="A49:B49"/>
    <mergeCell ref="A50:B50"/>
    <mergeCell ref="J46:K50"/>
    <mergeCell ref="D78:E78"/>
    <mergeCell ref="D79:E79"/>
    <mergeCell ref="D80:E80"/>
    <mergeCell ref="D81:E81"/>
    <mergeCell ref="D82:E82"/>
    <mergeCell ref="F215:G215"/>
    <mergeCell ref="E128:F128"/>
    <mergeCell ref="E129:F129"/>
    <mergeCell ref="E130:F130"/>
    <mergeCell ref="E131:F131"/>
    <mergeCell ref="E171:F171"/>
    <mergeCell ref="E172:F172"/>
    <mergeCell ref="E173:F173"/>
    <mergeCell ref="E174:F174"/>
    <mergeCell ref="E175:F175"/>
    <mergeCell ref="F213:G213"/>
    <mergeCell ref="F214:G214"/>
    <mergeCell ref="E304:F304"/>
    <mergeCell ref="F216:G216"/>
    <mergeCell ref="F217:G217"/>
    <mergeCell ref="E257:F257"/>
    <mergeCell ref="E258:F258"/>
    <mergeCell ref="E259:F259"/>
    <mergeCell ref="E260:F260"/>
    <mergeCell ref="E261:F261"/>
    <mergeCell ref="E300:F300"/>
    <mergeCell ref="E301:F301"/>
    <mergeCell ref="E302:F302"/>
    <mergeCell ref="E303:F303"/>
  </mergeCells>
  <phoneticPr fontId="3" type="noConversion"/>
  <conditionalFormatting sqref="C46:H46">
    <cfRule type="cellIs" dxfId="19" priority="5" operator="equal">
      <formula>$M$46</formula>
    </cfRule>
  </conditionalFormatting>
  <conditionalFormatting sqref="C47:H47">
    <cfRule type="cellIs" dxfId="18" priority="4" operator="equal">
      <formula>$M$47</formula>
    </cfRule>
  </conditionalFormatting>
  <conditionalFormatting sqref="C47:H50">
    <cfRule type="cellIs" dxfId="17" priority="1" operator="equal">
      <formula>$M$50</formula>
    </cfRule>
    <cfRule type="cellIs" dxfId="16" priority="2" operator="equal">
      <formula>$M$49</formula>
    </cfRule>
    <cfRule type="cellIs" dxfId="15" priority="3" operator="equal">
      <formula>$M$48</formula>
    </cfRule>
  </conditionalFormatting>
  <pageMargins left="0.7" right="0.7" top="0.75" bottom="0.75" header="0.3" footer="0.3"/>
  <pageSetup paperSize="9" scale="57" orientation="portrait" r:id="rId1"/>
  <colBreaks count="1" manualBreakCount="1">
    <brk id="11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Q331"/>
  <sheetViews>
    <sheetView view="pageBreakPreview" topLeftCell="A34" zoomScale="85" zoomScaleNormal="25" zoomScaleSheetLayoutView="85" workbookViewId="0">
      <selection activeCell="M42" sqref="M42"/>
    </sheetView>
  </sheetViews>
  <sheetFormatPr defaultRowHeight="13.5"/>
  <cols>
    <col min="1" max="1" width="42.75" style="334" customWidth="1"/>
    <col min="2" max="11" width="9.75" style="334" customWidth="1"/>
    <col min="12" max="12" width="9" style="334"/>
    <col min="13" max="13" width="11.75" style="334" bestFit="1" customWidth="1"/>
    <col min="14" max="16384" width="9" style="334"/>
  </cols>
  <sheetData>
    <row r="1" spans="1:69">
      <c r="A1" s="396"/>
      <c r="B1" s="396"/>
      <c r="C1" s="397"/>
      <c r="D1" s="396" t="s">
        <v>57</v>
      </c>
      <c r="E1" s="398">
        <v>1996</v>
      </c>
      <c r="F1" s="397" t="s">
        <v>28</v>
      </c>
      <c r="G1" s="399">
        <v>0</v>
      </c>
      <c r="H1" s="400" t="s">
        <v>290</v>
      </c>
      <c r="I1" s="399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</row>
    <row r="2" spans="1:69" ht="16.5" customHeight="1">
      <c r="A2" s="401" t="s">
        <v>451</v>
      </c>
      <c r="B2" s="396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</row>
    <row r="3" spans="1:69" ht="16.5" customHeight="1">
      <c r="A3" s="402" t="s">
        <v>29</v>
      </c>
      <c r="B3" s="403" t="s">
        <v>291</v>
      </c>
      <c r="C3" s="404" t="s">
        <v>292</v>
      </c>
      <c r="D3" s="404" t="s">
        <v>293</v>
      </c>
      <c r="E3" s="404" t="s">
        <v>294</v>
      </c>
      <c r="F3" s="404" t="s">
        <v>295</v>
      </c>
      <c r="G3" s="404" t="s">
        <v>296</v>
      </c>
      <c r="H3" s="404" t="s">
        <v>297</v>
      </c>
      <c r="I3" s="405" t="s">
        <v>58</v>
      </c>
      <c r="J3" s="675" t="s">
        <v>30</v>
      </c>
      <c r="K3" s="67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</row>
    <row r="4" spans="1:69" ht="16.5" customHeight="1">
      <c r="A4" s="407">
        <f>E1</f>
        <v>1996</v>
      </c>
      <c r="B4" s="408">
        <f>'상수도사용량(홍성군통계)'!X32</f>
        <v>90.444346905579508</v>
      </c>
      <c r="C4" s="409">
        <f t="shared" ref="C4:C44" si="0">I73</f>
        <v>88</v>
      </c>
      <c r="D4" s="410">
        <f t="shared" ref="D4:D44" si="1">I117</f>
        <v>86</v>
      </c>
      <c r="E4" s="410">
        <f t="shared" ref="E4:E44" si="2">I160</f>
        <v>86</v>
      </c>
      <c r="F4" s="411">
        <f t="shared" ref="F4:F44" si="3">I203</f>
        <v>93</v>
      </c>
      <c r="G4" s="411">
        <f t="shared" ref="G4:G44" si="4">I246</f>
        <v>89</v>
      </c>
      <c r="H4" s="411">
        <f t="shared" ref="H4:H44" si="5">I289</f>
        <v>89</v>
      </c>
      <c r="I4" s="412">
        <f t="shared" ref="I4:I44" si="6">ROUND(SUMIF(C$45:H$45,"○",C4:H4),$G$1)</f>
        <v>89</v>
      </c>
      <c r="J4" s="413"/>
      <c r="K4" s="414"/>
      <c r="L4" s="415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P4" s="416"/>
      <c r="AQ4" s="416"/>
      <c r="AR4" s="416"/>
      <c r="AS4" s="416"/>
      <c r="AT4" s="416"/>
      <c r="AU4" s="416"/>
      <c r="AV4" s="416"/>
      <c r="AW4" s="416"/>
      <c r="AX4" s="416"/>
      <c r="AY4" s="416"/>
      <c r="AZ4" s="416"/>
      <c r="BA4" s="416"/>
      <c r="BB4" s="416"/>
      <c r="BC4" s="416"/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</row>
    <row r="5" spans="1:69" ht="16.5" customHeight="1">
      <c r="A5" s="407">
        <f t="shared" ref="A5:A44" si="7">A4+1</f>
        <v>1997</v>
      </c>
      <c r="B5" s="408">
        <f>'상수도사용량(홍성군통계)'!X33</f>
        <v>135.56190948907152</v>
      </c>
      <c r="C5" s="417">
        <f t="shared" si="0"/>
        <v>88</v>
      </c>
      <c r="D5" s="417">
        <f t="shared" si="1"/>
        <v>86</v>
      </c>
      <c r="E5" s="417">
        <f t="shared" si="2"/>
        <v>86</v>
      </c>
      <c r="F5" s="417">
        <f t="shared" si="3"/>
        <v>88</v>
      </c>
      <c r="G5" s="417">
        <f t="shared" si="4"/>
        <v>88</v>
      </c>
      <c r="H5" s="417">
        <f t="shared" si="5"/>
        <v>88</v>
      </c>
      <c r="I5" s="417">
        <f t="shared" si="6"/>
        <v>88</v>
      </c>
      <c r="J5" s="413"/>
      <c r="K5" s="414"/>
      <c r="L5" s="415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416"/>
      <c r="AQ5" s="416"/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6"/>
      <c r="BO5" s="416"/>
      <c r="BP5" s="416"/>
      <c r="BQ5" s="416"/>
    </row>
    <row r="6" spans="1:69" ht="16.5" customHeight="1">
      <c r="A6" s="407">
        <f t="shared" si="7"/>
        <v>1998</v>
      </c>
      <c r="B6" s="408">
        <f>'상수도사용량(홍성군통계)'!X34</f>
        <v>76.247070341877773</v>
      </c>
      <c r="C6" s="417">
        <f t="shared" si="0"/>
        <v>87</v>
      </c>
      <c r="D6" s="417">
        <f t="shared" si="1"/>
        <v>85</v>
      </c>
      <c r="E6" s="417">
        <f t="shared" si="2"/>
        <v>85</v>
      </c>
      <c r="F6" s="417">
        <f t="shared" si="3"/>
        <v>84</v>
      </c>
      <c r="G6" s="417">
        <f t="shared" si="4"/>
        <v>87</v>
      </c>
      <c r="H6" s="417">
        <f t="shared" si="5"/>
        <v>87</v>
      </c>
      <c r="I6" s="417">
        <f t="shared" si="6"/>
        <v>87</v>
      </c>
      <c r="J6" s="413"/>
      <c r="K6" s="414"/>
      <c r="L6" s="415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416"/>
      <c r="AQ6" s="416"/>
      <c r="AR6" s="416"/>
      <c r="AS6" s="416"/>
      <c r="AT6" s="416"/>
      <c r="AU6" s="416"/>
      <c r="AV6" s="416"/>
      <c r="AW6" s="416"/>
      <c r="AX6" s="416"/>
      <c r="AY6" s="416"/>
      <c r="AZ6" s="416"/>
      <c r="BA6" s="416"/>
      <c r="BB6" s="416"/>
      <c r="BC6" s="416"/>
      <c r="BD6" s="416"/>
      <c r="BE6" s="416"/>
      <c r="BF6" s="416"/>
      <c r="BG6" s="416"/>
      <c r="BH6" s="416"/>
      <c r="BI6" s="416"/>
      <c r="BJ6" s="416"/>
      <c r="BK6" s="416"/>
      <c r="BL6" s="416"/>
      <c r="BM6" s="416"/>
      <c r="BN6" s="416"/>
      <c r="BO6" s="416"/>
      <c r="BP6" s="416"/>
      <c r="BQ6" s="416"/>
    </row>
    <row r="7" spans="1:69" ht="16.5" customHeight="1">
      <c r="A7" s="407">
        <f t="shared" si="7"/>
        <v>1999</v>
      </c>
      <c r="B7" s="408">
        <f>'상수도사용량(홍성군통계)'!X35</f>
        <v>79.560935906507595</v>
      </c>
      <c r="C7" s="417">
        <f t="shared" si="0"/>
        <v>86</v>
      </c>
      <c r="D7" s="417">
        <f t="shared" si="1"/>
        <v>84</v>
      </c>
      <c r="E7" s="417">
        <f t="shared" si="2"/>
        <v>84</v>
      </c>
      <c r="F7" s="417">
        <f t="shared" si="3"/>
        <v>82</v>
      </c>
      <c r="G7" s="417">
        <f t="shared" si="4"/>
        <v>86</v>
      </c>
      <c r="H7" s="417">
        <f t="shared" si="5"/>
        <v>86</v>
      </c>
      <c r="I7" s="417">
        <f t="shared" si="6"/>
        <v>86</v>
      </c>
      <c r="J7" s="413"/>
      <c r="K7" s="414"/>
      <c r="L7" s="415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6"/>
      <c r="BC7" s="416"/>
      <c r="BD7" s="416"/>
      <c r="BE7" s="416"/>
      <c r="BF7" s="416"/>
      <c r="BG7" s="416"/>
      <c r="BH7" s="416"/>
      <c r="BI7" s="416"/>
      <c r="BJ7" s="416"/>
      <c r="BK7" s="416"/>
      <c r="BL7" s="416"/>
      <c r="BM7" s="416"/>
      <c r="BN7" s="416"/>
      <c r="BO7" s="416"/>
      <c r="BP7" s="416"/>
      <c r="BQ7" s="416"/>
    </row>
    <row r="8" spans="1:69" ht="16.5" customHeight="1">
      <c r="A8" s="407">
        <f t="shared" si="7"/>
        <v>2000</v>
      </c>
      <c r="B8" s="408">
        <f>'상수도사용량(홍성군통계)'!X36</f>
        <v>78.805191749404585</v>
      </c>
      <c r="C8" s="417">
        <f t="shared" si="0"/>
        <v>85</v>
      </c>
      <c r="D8" s="417">
        <f t="shared" si="1"/>
        <v>83</v>
      </c>
      <c r="E8" s="417">
        <f t="shared" si="2"/>
        <v>83</v>
      </c>
      <c r="F8" s="417">
        <f t="shared" si="3"/>
        <v>81</v>
      </c>
      <c r="G8" s="417">
        <f t="shared" si="4"/>
        <v>85</v>
      </c>
      <c r="H8" s="417">
        <f t="shared" si="5"/>
        <v>85</v>
      </c>
      <c r="I8" s="417">
        <f t="shared" si="6"/>
        <v>85</v>
      </c>
      <c r="J8" s="413"/>
      <c r="K8" s="414"/>
      <c r="L8" s="415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H8" s="416"/>
      <c r="BI8" s="416"/>
      <c r="BJ8" s="416"/>
      <c r="BK8" s="416"/>
      <c r="BL8" s="416"/>
      <c r="BM8" s="416"/>
      <c r="BN8" s="416"/>
      <c r="BO8" s="416"/>
      <c r="BP8" s="416"/>
      <c r="BQ8" s="416"/>
    </row>
    <row r="9" spans="1:69" ht="16.5" customHeight="1">
      <c r="A9" s="407">
        <f t="shared" si="7"/>
        <v>2001</v>
      </c>
      <c r="B9" s="408">
        <f>'상수도사용량(홍성군통계)'!X37</f>
        <v>82.580384215381997</v>
      </c>
      <c r="C9" s="417">
        <f t="shared" si="0"/>
        <v>85</v>
      </c>
      <c r="D9" s="417">
        <f t="shared" si="1"/>
        <v>83</v>
      </c>
      <c r="E9" s="417">
        <f t="shared" si="2"/>
        <v>83</v>
      </c>
      <c r="F9" s="417">
        <f t="shared" si="3"/>
        <v>80</v>
      </c>
      <c r="G9" s="417">
        <f t="shared" si="4"/>
        <v>85</v>
      </c>
      <c r="H9" s="417">
        <f t="shared" si="5"/>
        <v>85</v>
      </c>
      <c r="I9" s="417">
        <f t="shared" si="6"/>
        <v>85</v>
      </c>
      <c r="J9" s="413"/>
      <c r="K9" s="414"/>
      <c r="L9" s="415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</row>
    <row r="10" spans="1:69" ht="16.5" customHeight="1">
      <c r="A10" s="407">
        <f t="shared" si="7"/>
        <v>2002</v>
      </c>
      <c r="B10" s="408">
        <f>'상수도사용량(홍성군통계)'!X38</f>
        <v>69.170496938591825</v>
      </c>
      <c r="C10" s="417">
        <f t="shared" si="0"/>
        <v>84</v>
      </c>
      <c r="D10" s="417">
        <f t="shared" si="1"/>
        <v>82</v>
      </c>
      <c r="E10" s="417">
        <f t="shared" si="2"/>
        <v>82</v>
      </c>
      <c r="F10" s="417">
        <f t="shared" si="3"/>
        <v>79</v>
      </c>
      <c r="G10" s="417">
        <f t="shared" si="4"/>
        <v>84</v>
      </c>
      <c r="H10" s="417">
        <f t="shared" si="5"/>
        <v>84</v>
      </c>
      <c r="I10" s="417">
        <f t="shared" si="6"/>
        <v>84</v>
      </c>
      <c r="J10" s="413"/>
      <c r="K10" s="414"/>
      <c r="L10" s="415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  <c r="AT10" s="416"/>
      <c r="AU10" s="416"/>
      <c r="AV10" s="416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6"/>
      <c r="BH10" s="416"/>
      <c r="BI10" s="416"/>
      <c r="BJ10" s="416"/>
      <c r="BK10" s="416"/>
      <c r="BL10" s="416"/>
      <c r="BM10" s="416"/>
      <c r="BN10" s="416"/>
      <c r="BO10" s="416"/>
      <c r="BP10" s="416"/>
      <c r="BQ10" s="416"/>
    </row>
    <row r="11" spans="1:69" ht="16.5" customHeight="1">
      <c r="A11" s="407">
        <f t="shared" si="7"/>
        <v>2003</v>
      </c>
      <c r="B11" s="408">
        <f>'상수도사용량(홍성군통계)'!X39</f>
        <v>67.327507264327437</v>
      </c>
      <c r="C11" s="417">
        <f t="shared" si="0"/>
        <v>83</v>
      </c>
      <c r="D11" s="417">
        <f t="shared" si="1"/>
        <v>81</v>
      </c>
      <c r="E11" s="417">
        <f t="shared" si="2"/>
        <v>81</v>
      </c>
      <c r="F11" s="417">
        <f t="shared" si="3"/>
        <v>78</v>
      </c>
      <c r="G11" s="417">
        <f t="shared" si="4"/>
        <v>83</v>
      </c>
      <c r="H11" s="417">
        <f t="shared" si="5"/>
        <v>83</v>
      </c>
      <c r="I11" s="417">
        <f t="shared" si="6"/>
        <v>83</v>
      </c>
      <c r="J11" s="413"/>
      <c r="K11" s="414"/>
      <c r="L11" s="415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6"/>
      <c r="AN11" s="416"/>
      <c r="AO11" s="416"/>
      <c r="AP11" s="416"/>
      <c r="AQ11" s="416"/>
      <c r="AR11" s="416"/>
      <c r="AS11" s="416"/>
      <c r="AT11" s="416"/>
      <c r="AU11" s="416"/>
      <c r="AV11" s="416"/>
      <c r="AW11" s="416"/>
      <c r="AX11" s="416"/>
      <c r="AY11" s="416"/>
      <c r="AZ11" s="416"/>
      <c r="BA11" s="416"/>
      <c r="BB11" s="416"/>
      <c r="BC11" s="416"/>
      <c r="BD11" s="416"/>
      <c r="BE11" s="416"/>
      <c r="BF11" s="416"/>
      <c r="BG11" s="416"/>
      <c r="BH11" s="416"/>
      <c r="BI11" s="416"/>
      <c r="BJ11" s="416"/>
      <c r="BK11" s="416"/>
      <c r="BL11" s="416"/>
      <c r="BM11" s="416"/>
      <c r="BN11" s="416"/>
      <c r="BO11" s="416"/>
      <c r="BP11" s="416"/>
      <c r="BQ11" s="416"/>
    </row>
    <row r="12" spans="1:69" ht="16.5" customHeight="1">
      <c r="A12" s="407">
        <f t="shared" si="7"/>
        <v>2004</v>
      </c>
      <c r="B12" s="408">
        <f>'상수도사용량(홍성군통계)'!X40</f>
        <v>76.231349099955736</v>
      </c>
      <c r="C12" s="417">
        <f t="shared" si="0"/>
        <v>82</v>
      </c>
      <c r="D12" s="417">
        <f t="shared" si="1"/>
        <v>81</v>
      </c>
      <c r="E12" s="417">
        <f t="shared" si="2"/>
        <v>81</v>
      </c>
      <c r="F12" s="417">
        <f t="shared" si="3"/>
        <v>78</v>
      </c>
      <c r="G12" s="417">
        <f t="shared" si="4"/>
        <v>82</v>
      </c>
      <c r="H12" s="417">
        <f t="shared" si="5"/>
        <v>82</v>
      </c>
      <c r="I12" s="417">
        <f t="shared" si="6"/>
        <v>82</v>
      </c>
      <c r="J12" s="413"/>
      <c r="K12" s="414"/>
      <c r="L12" s="415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  <c r="AN12" s="416"/>
      <c r="AO12" s="416"/>
      <c r="AP12" s="416"/>
      <c r="AQ12" s="416"/>
      <c r="AR12" s="416"/>
      <c r="AS12" s="416"/>
      <c r="AT12" s="416"/>
      <c r="AU12" s="416"/>
      <c r="AV12" s="416"/>
      <c r="AW12" s="416"/>
      <c r="AX12" s="416"/>
      <c r="AY12" s="416"/>
      <c r="AZ12" s="416"/>
      <c r="BA12" s="416"/>
      <c r="BB12" s="416"/>
      <c r="BC12" s="416"/>
      <c r="BD12" s="416"/>
      <c r="BE12" s="416"/>
      <c r="BF12" s="416"/>
      <c r="BG12" s="416"/>
      <c r="BH12" s="416"/>
      <c r="BI12" s="416"/>
      <c r="BJ12" s="416"/>
      <c r="BK12" s="416"/>
      <c r="BL12" s="416"/>
      <c r="BM12" s="416"/>
      <c r="BN12" s="416"/>
      <c r="BO12" s="416"/>
      <c r="BP12" s="416"/>
      <c r="BQ12" s="416"/>
    </row>
    <row r="13" spans="1:69" ht="16.5" customHeight="1">
      <c r="A13" s="407">
        <f t="shared" si="7"/>
        <v>2005</v>
      </c>
      <c r="B13" s="408">
        <f>'상수도사용량(홍성군통계)'!X41</f>
        <v>78.000877340019187</v>
      </c>
      <c r="C13" s="417">
        <f t="shared" si="0"/>
        <v>81</v>
      </c>
      <c r="D13" s="417">
        <f t="shared" si="1"/>
        <v>80</v>
      </c>
      <c r="E13" s="417">
        <f t="shared" si="2"/>
        <v>80</v>
      </c>
      <c r="F13" s="417">
        <f t="shared" si="3"/>
        <v>77</v>
      </c>
      <c r="G13" s="417">
        <f t="shared" si="4"/>
        <v>81</v>
      </c>
      <c r="H13" s="417">
        <f t="shared" si="5"/>
        <v>81</v>
      </c>
      <c r="I13" s="417">
        <f t="shared" si="6"/>
        <v>81</v>
      </c>
      <c r="J13" s="413"/>
      <c r="K13" s="414"/>
      <c r="L13" s="415"/>
      <c r="M13" s="416"/>
      <c r="N13" s="416"/>
      <c r="O13" s="416"/>
      <c r="P13" s="416"/>
      <c r="Q13" s="416"/>
      <c r="R13" s="416"/>
      <c r="S13" s="416"/>
      <c r="T13" s="416"/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6"/>
      <c r="AN13" s="416"/>
      <c r="AO13" s="416"/>
      <c r="AP13" s="416"/>
      <c r="AQ13" s="416"/>
      <c r="AR13" s="416"/>
      <c r="AS13" s="416"/>
      <c r="AT13" s="416"/>
      <c r="AU13" s="416"/>
      <c r="AV13" s="416"/>
      <c r="AW13" s="416"/>
      <c r="AX13" s="416"/>
      <c r="AY13" s="416"/>
      <c r="AZ13" s="416"/>
      <c r="BA13" s="416"/>
      <c r="BB13" s="416"/>
      <c r="BC13" s="416"/>
      <c r="BD13" s="416"/>
      <c r="BE13" s="416"/>
      <c r="BF13" s="416"/>
      <c r="BG13" s="416"/>
      <c r="BH13" s="416"/>
      <c r="BI13" s="416"/>
      <c r="BJ13" s="416"/>
      <c r="BK13" s="416"/>
      <c r="BL13" s="416"/>
      <c r="BM13" s="416"/>
      <c r="BN13" s="416"/>
      <c r="BO13" s="416"/>
      <c r="BP13" s="416"/>
      <c r="BQ13" s="416"/>
    </row>
    <row r="14" spans="1:69" ht="16.5" customHeight="1">
      <c r="A14" s="407">
        <f t="shared" si="7"/>
        <v>2006</v>
      </c>
      <c r="B14" s="408">
        <f>'상수도사용량(홍성군통계)'!X42</f>
        <v>81.409993234530504</v>
      </c>
      <c r="C14" s="417">
        <f t="shared" si="0"/>
        <v>81</v>
      </c>
      <c r="D14" s="417">
        <f t="shared" si="1"/>
        <v>79</v>
      </c>
      <c r="E14" s="417">
        <f t="shared" si="2"/>
        <v>79</v>
      </c>
      <c r="F14" s="417">
        <f t="shared" si="3"/>
        <v>76</v>
      </c>
      <c r="G14" s="417">
        <f t="shared" si="4"/>
        <v>81</v>
      </c>
      <c r="H14" s="417">
        <f t="shared" si="5"/>
        <v>81</v>
      </c>
      <c r="I14" s="417">
        <f t="shared" si="6"/>
        <v>81</v>
      </c>
      <c r="J14" s="413"/>
      <c r="K14" s="414"/>
      <c r="L14" s="415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  <c r="AQ14" s="416"/>
      <c r="AR14" s="416"/>
      <c r="AS14" s="416"/>
      <c r="AT14" s="416"/>
      <c r="AU14" s="416"/>
      <c r="AV14" s="416"/>
      <c r="AW14" s="416"/>
      <c r="AX14" s="416"/>
      <c r="AY14" s="416"/>
      <c r="AZ14" s="416"/>
      <c r="BA14" s="416"/>
      <c r="BB14" s="416"/>
      <c r="BC14" s="416"/>
      <c r="BD14" s="416"/>
      <c r="BE14" s="416"/>
      <c r="BF14" s="416"/>
      <c r="BG14" s="416"/>
      <c r="BH14" s="416"/>
      <c r="BI14" s="416"/>
      <c r="BJ14" s="416"/>
      <c r="BK14" s="416"/>
      <c r="BL14" s="416"/>
      <c r="BM14" s="416"/>
      <c r="BN14" s="416"/>
      <c r="BO14" s="416"/>
      <c r="BP14" s="416"/>
      <c r="BQ14" s="416"/>
    </row>
    <row r="15" spans="1:69" ht="16.5" customHeight="1">
      <c r="A15" s="407">
        <f t="shared" si="7"/>
        <v>2007</v>
      </c>
      <c r="B15" s="408">
        <f>'상수도사용량(홍성군통계)'!X43</f>
        <v>70.524021400392698</v>
      </c>
      <c r="C15" s="417">
        <f t="shared" si="0"/>
        <v>80</v>
      </c>
      <c r="D15" s="417">
        <f t="shared" si="1"/>
        <v>79</v>
      </c>
      <c r="E15" s="417">
        <f t="shared" si="2"/>
        <v>79</v>
      </c>
      <c r="F15" s="417">
        <f t="shared" si="3"/>
        <v>76</v>
      </c>
      <c r="G15" s="417">
        <f t="shared" si="4"/>
        <v>80</v>
      </c>
      <c r="H15" s="417">
        <f t="shared" si="5"/>
        <v>80</v>
      </c>
      <c r="I15" s="417">
        <f t="shared" si="6"/>
        <v>80</v>
      </c>
      <c r="J15" s="413"/>
      <c r="K15" s="414"/>
      <c r="L15" s="415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  <c r="AN15" s="416"/>
      <c r="AO15" s="416"/>
      <c r="AP15" s="416"/>
      <c r="AQ15" s="416"/>
      <c r="AR15" s="416"/>
      <c r="AS15" s="416"/>
      <c r="AT15" s="416"/>
      <c r="AU15" s="416"/>
      <c r="AV15" s="416"/>
      <c r="AW15" s="416"/>
      <c r="AX15" s="416"/>
      <c r="AY15" s="416"/>
      <c r="AZ15" s="416"/>
      <c r="BA15" s="416"/>
      <c r="BB15" s="416"/>
      <c r="BC15" s="416"/>
      <c r="BD15" s="416"/>
      <c r="BE15" s="416"/>
      <c r="BF15" s="416"/>
      <c r="BG15" s="416"/>
      <c r="BH15" s="416"/>
      <c r="BI15" s="416"/>
      <c r="BJ15" s="416"/>
      <c r="BK15" s="416"/>
      <c r="BL15" s="416"/>
      <c r="BM15" s="416"/>
      <c r="BN15" s="416"/>
      <c r="BO15" s="416"/>
      <c r="BP15" s="416"/>
      <c r="BQ15" s="416"/>
    </row>
    <row r="16" spans="1:69" ht="16.5" customHeight="1">
      <c r="A16" s="407">
        <f t="shared" si="7"/>
        <v>2008</v>
      </c>
      <c r="B16" s="408">
        <f>'상수도사용량(홍성군통계)'!X44</f>
        <v>66.279090129055987</v>
      </c>
      <c r="C16" s="417">
        <f t="shared" si="0"/>
        <v>79</v>
      </c>
      <c r="D16" s="417">
        <f t="shared" si="1"/>
        <v>78</v>
      </c>
      <c r="E16" s="417">
        <f t="shared" si="2"/>
        <v>78</v>
      </c>
      <c r="F16" s="417">
        <f t="shared" si="3"/>
        <v>76</v>
      </c>
      <c r="G16" s="417">
        <f t="shared" si="4"/>
        <v>79</v>
      </c>
      <c r="H16" s="417">
        <f t="shared" si="5"/>
        <v>79</v>
      </c>
      <c r="I16" s="417">
        <f t="shared" si="6"/>
        <v>79</v>
      </c>
      <c r="J16" s="413"/>
      <c r="K16" s="414"/>
      <c r="L16" s="415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6"/>
      <c r="AN16" s="416"/>
      <c r="AO16" s="416"/>
      <c r="AP16" s="416"/>
      <c r="AQ16" s="416"/>
      <c r="AR16" s="416"/>
      <c r="AS16" s="416"/>
      <c r="AT16" s="416"/>
      <c r="AU16" s="416"/>
      <c r="AV16" s="416"/>
      <c r="AW16" s="416"/>
      <c r="AX16" s="416"/>
      <c r="AY16" s="416"/>
      <c r="AZ16" s="416"/>
      <c r="BA16" s="416"/>
      <c r="BB16" s="416"/>
      <c r="BC16" s="416"/>
      <c r="BD16" s="416"/>
      <c r="BE16" s="416"/>
      <c r="BF16" s="416"/>
      <c r="BG16" s="416"/>
      <c r="BH16" s="416"/>
      <c r="BI16" s="416"/>
      <c r="BJ16" s="416"/>
      <c r="BK16" s="416"/>
      <c r="BL16" s="416"/>
      <c r="BM16" s="416"/>
      <c r="BN16" s="416"/>
      <c r="BO16" s="416"/>
      <c r="BP16" s="416"/>
      <c r="BQ16" s="416"/>
    </row>
    <row r="17" spans="1:69" ht="16.5" customHeight="1">
      <c r="A17" s="407">
        <f t="shared" si="7"/>
        <v>2009</v>
      </c>
      <c r="B17" s="408">
        <f>'상수도사용량(홍성군통계)'!X45</f>
        <v>75.88783621494882</v>
      </c>
      <c r="C17" s="417">
        <f t="shared" si="0"/>
        <v>78</v>
      </c>
      <c r="D17" s="417">
        <f t="shared" si="1"/>
        <v>77</v>
      </c>
      <c r="E17" s="417">
        <f t="shared" si="2"/>
        <v>77</v>
      </c>
      <c r="F17" s="417">
        <f t="shared" si="3"/>
        <v>75</v>
      </c>
      <c r="G17" s="417">
        <f t="shared" si="4"/>
        <v>78</v>
      </c>
      <c r="H17" s="417">
        <f t="shared" si="5"/>
        <v>78</v>
      </c>
      <c r="I17" s="417">
        <f t="shared" si="6"/>
        <v>78</v>
      </c>
      <c r="J17" s="413"/>
      <c r="K17" s="414"/>
      <c r="L17" s="415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6"/>
      <c r="AN17" s="416"/>
      <c r="AO17" s="416"/>
      <c r="AP17" s="416"/>
      <c r="AQ17" s="416"/>
      <c r="AR17" s="416"/>
      <c r="AS17" s="416"/>
      <c r="AT17" s="416"/>
      <c r="AU17" s="416"/>
      <c r="AV17" s="416"/>
      <c r="AW17" s="416"/>
      <c r="AX17" s="416"/>
      <c r="AY17" s="416"/>
      <c r="AZ17" s="416"/>
      <c r="BA17" s="416"/>
      <c r="BB17" s="416"/>
      <c r="BC17" s="416"/>
      <c r="BD17" s="416"/>
      <c r="BE17" s="416"/>
      <c r="BF17" s="416"/>
      <c r="BG17" s="416"/>
      <c r="BH17" s="416"/>
      <c r="BI17" s="416"/>
      <c r="BJ17" s="416"/>
      <c r="BK17" s="416"/>
      <c r="BL17" s="416"/>
      <c r="BM17" s="416"/>
      <c r="BN17" s="416"/>
      <c r="BO17" s="416"/>
      <c r="BP17" s="416"/>
      <c r="BQ17" s="416"/>
    </row>
    <row r="18" spans="1:69" ht="16.5" customHeight="1">
      <c r="A18" s="407">
        <f t="shared" si="7"/>
        <v>2010</v>
      </c>
      <c r="B18" s="408">
        <f>'상수도사용량(홍성군통계)'!X46</f>
        <v>75.816260044885254</v>
      </c>
      <c r="C18" s="417">
        <f t="shared" si="0"/>
        <v>78</v>
      </c>
      <c r="D18" s="417">
        <f t="shared" si="1"/>
        <v>77</v>
      </c>
      <c r="E18" s="417">
        <f t="shared" si="2"/>
        <v>77</v>
      </c>
      <c r="F18" s="417">
        <f t="shared" si="3"/>
        <v>75</v>
      </c>
      <c r="G18" s="417">
        <f t="shared" si="4"/>
        <v>77</v>
      </c>
      <c r="H18" s="417">
        <f t="shared" si="5"/>
        <v>78</v>
      </c>
      <c r="I18" s="417">
        <f t="shared" si="6"/>
        <v>77</v>
      </c>
      <c r="J18" s="413"/>
      <c r="K18" s="414"/>
      <c r="L18" s="415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  <c r="AQ18" s="416"/>
      <c r="AR18" s="416"/>
      <c r="AS18" s="416"/>
      <c r="AT18" s="416"/>
      <c r="AU18" s="416"/>
      <c r="AV18" s="416"/>
      <c r="AW18" s="416"/>
      <c r="AX18" s="416"/>
      <c r="AY18" s="416"/>
      <c r="AZ18" s="416"/>
      <c r="BA18" s="416"/>
      <c r="BB18" s="416"/>
      <c r="BC18" s="416"/>
      <c r="BD18" s="416"/>
      <c r="BE18" s="416"/>
      <c r="BF18" s="416"/>
      <c r="BG18" s="416"/>
      <c r="BH18" s="416"/>
      <c r="BI18" s="416"/>
      <c r="BJ18" s="416"/>
      <c r="BK18" s="416"/>
      <c r="BL18" s="416"/>
      <c r="BM18" s="416"/>
      <c r="BN18" s="416"/>
      <c r="BO18" s="416"/>
      <c r="BP18" s="416"/>
      <c r="BQ18" s="416"/>
    </row>
    <row r="19" spans="1:69" ht="16.5" customHeight="1">
      <c r="A19" s="407">
        <f t="shared" si="7"/>
        <v>2011</v>
      </c>
      <c r="B19" s="408">
        <f>'상수도사용량(홍성군통계)'!X47</f>
        <v>116.14941798173133</v>
      </c>
      <c r="C19" s="417">
        <f t="shared" si="0"/>
        <v>77</v>
      </c>
      <c r="D19" s="417">
        <f t="shared" si="1"/>
        <v>76</v>
      </c>
      <c r="E19" s="417">
        <f t="shared" si="2"/>
        <v>76</v>
      </c>
      <c r="F19" s="417">
        <f t="shared" si="3"/>
        <v>75</v>
      </c>
      <c r="G19" s="417">
        <f t="shared" si="4"/>
        <v>77</v>
      </c>
      <c r="H19" s="417">
        <f t="shared" si="5"/>
        <v>77</v>
      </c>
      <c r="I19" s="417">
        <f t="shared" si="6"/>
        <v>77</v>
      </c>
      <c r="J19" s="413"/>
      <c r="K19" s="414"/>
      <c r="L19" s="415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  <c r="AN19" s="416"/>
      <c r="AO19" s="416"/>
      <c r="AP19" s="416"/>
      <c r="AQ19" s="416"/>
      <c r="AR19" s="416"/>
      <c r="AS19" s="416"/>
      <c r="AT19" s="416"/>
      <c r="AU19" s="416"/>
      <c r="AV19" s="416"/>
      <c r="AW19" s="416"/>
      <c r="AX19" s="416"/>
      <c r="AY19" s="416"/>
      <c r="AZ19" s="416"/>
      <c r="BA19" s="416"/>
      <c r="BB19" s="416"/>
      <c r="BC19" s="416"/>
      <c r="BD19" s="416"/>
      <c r="BE19" s="416"/>
      <c r="BF19" s="416"/>
      <c r="BG19" s="416"/>
      <c r="BH19" s="416"/>
      <c r="BI19" s="416"/>
      <c r="BJ19" s="416"/>
      <c r="BK19" s="416"/>
      <c r="BL19" s="416"/>
      <c r="BM19" s="416"/>
      <c r="BN19" s="416"/>
      <c r="BO19" s="416"/>
      <c r="BP19" s="416"/>
      <c r="BQ19" s="416"/>
    </row>
    <row r="20" spans="1:69" ht="16.5" customHeight="1">
      <c r="A20" s="407">
        <f t="shared" si="7"/>
        <v>2012</v>
      </c>
      <c r="B20" s="408">
        <f>'상수도사용량(홍성군통계)'!X48</f>
        <v>77.033912152225909</v>
      </c>
      <c r="C20" s="417">
        <f t="shared" si="0"/>
        <v>76</v>
      </c>
      <c r="D20" s="417">
        <f t="shared" si="1"/>
        <v>76</v>
      </c>
      <c r="E20" s="417">
        <f t="shared" si="2"/>
        <v>76</v>
      </c>
      <c r="F20" s="417">
        <f t="shared" si="3"/>
        <v>74</v>
      </c>
      <c r="G20" s="417">
        <f t="shared" si="4"/>
        <v>76</v>
      </c>
      <c r="H20" s="417">
        <f t="shared" si="5"/>
        <v>76</v>
      </c>
      <c r="I20" s="417">
        <f t="shared" si="6"/>
        <v>76</v>
      </c>
      <c r="J20" s="413"/>
      <c r="K20" s="414"/>
      <c r="L20" s="415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6"/>
      <c r="AN20" s="416"/>
      <c r="AO20" s="416"/>
      <c r="AP20" s="416"/>
      <c r="AQ20" s="416"/>
      <c r="AR20" s="416"/>
      <c r="AS20" s="416"/>
      <c r="AT20" s="416"/>
      <c r="AU20" s="416"/>
      <c r="AV20" s="416"/>
      <c r="AW20" s="416"/>
      <c r="AX20" s="416"/>
      <c r="AY20" s="416"/>
      <c r="AZ20" s="416"/>
      <c r="BA20" s="416"/>
      <c r="BB20" s="416"/>
      <c r="BC20" s="416"/>
      <c r="BD20" s="416"/>
      <c r="BE20" s="416"/>
      <c r="BF20" s="416"/>
      <c r="BG20" s="416"/>
      <c r="BH20" s="416"/>
      <c r="BI20" s="416"/>
      <c r="BJ20" s="416"/>
      <c r="BK20" s="416"/>
      <c r="BL20" s="416"/>
      <c r="BM20" s="416"/>
      <c r="BN20" s="416"/>
      <c r="BO20" s="416"/>
      <c r="BP20" s="416"/>
      <c r="BQ20" s="416"/>
    </row>
    <row r="21" spans="1:69" ht="16.5" customHeight="1">
      <c r="A21" s="407">
        <f t="shared" si="7"/>
        <v>2013</v>
      </c>
      <c r="B21" s="408">
        <f>'상수도사용량(홍성군통계)'!X49</f>
        <v>80.93191776204921</v>
      </c>
      <c r="C21" s="417">
        <f t="shared" si="0"/>
        <v>75</v>
      </c>
      <c r="D21" s="417">
        <f t="shared" si="1"/>
        <v>75</v>
      </c>
      <c r="E21" s="417">
        <f t="shared" si="2"/>
        <v>75</v>
      </c>
      <c r="F21" s="417">
        <f t="shared" si="3"/>
        <v>74</v>
      </c>
      <c r="G21" s="417">
        <f t="shared" si="4"/>
        <v>75</v>
      </c>
      <c r="H21" s="417">
        <f t="shared" si="5"/>
        <v>75</v>
      </c>
      <c r="I21" s="417">
        <f t="shared" si="6"/>
        <v>75</v>
      </c>
      <c r="J21" s="418"/>
      <c r="K21" s="419"/>
      <c r="L21" s="415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/>
      <c r="BB21" s="416"/>
      <c r="BC21" s="416"/>
      <c r="BD21" s="416"/>
      <c r="BE21" s="416"/>
      <c r="BF21" s="416"/>
      <c r="BG21" s="416"/>
      <c r="BH21" s="416"/>
      <c r="BI21" s="416"/>
      <c r="BJ21" s="416"/>
      <c r="BK21" s="416"/>
      <c r="BL21" s="416"/>
      <c r="BM21" s="416"/>
      <c r="BN21" s="416"/>
      <c r="BO21" s="416"/>
      <c r="BP21" s="416"/>
      <c r="BQ21" s="416"/>
    </row>
    <row r="22" spans="1:69" ht="16.5" customHeight="1">
      <c r="A22" s="407">
        <f t="shared" si="7"/>
        <v>2014</v>
      </c>
      <c r="B22" s="408">
        <f>'상수도사용량(홍성군통계)'!X50</f>
        <v>72.06467175174393</v>
      </c>
      <c r="C22" s="417">
        <f t="shared" si="0"/>
        <v>74</v>
      </c>
      <c r="D22" s="417">
        <f t="shared" si="1"/>
        <v>74</v>
      </c>
      <c r="E22" s="417">
        <f t="shared" si="2"/>
        <v>74</v>
      </c>
      <c r="F22" s="417">
        <f t="shared" si="3"/>
        <v>74</v>
      </c>
      <c r="G22" s="417">
        <f t="shared" si="4"/>
        <v>74</v>
      </c>
      <c r="H22" s="417">
        <f t="shared" si="5"/>
        <v>74</v>
      </c>
      <c r="I22" s="417">
        <f t="shared" si="6"/>
        <v>74</v>
      </c>
      <c r="J22" s="418"/>
      <c r="K22" s="419"/>
      <c r="L22" s="415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  <c r="AN22" s="416"/>
      <c r="AO22" s="416"/>
      <c r="AP22" s="416"/>
      <c r="AQ22" s="416"/>
      <c r="AR22" s="416"/>
      <c r="AS22" s="416"/>
      <c r="AT22" s="416"/>
      <c r="AU22" s="416"/>
      <c r="AV22" s="416"/>
      <c r="AW22" s="416"/>
      <c r="AX22" s="416"/>
      <c r="AY22" s="416"/>
      <c r="AZ22" s="416"/>
      <c r="BA22" s="416"/>
      <c r="BB22" s="416"/>
      <c r="BC22" s="416"/>
      <c r="BD22" s="416"/>
      <c r="BE22" s="416"/>
      <c r="BF22" s="416"/>
      <c r="BG22" s="416"/>
      <c r="BH22" s="416"/>
      <c r="BI22" s="416"/>
      <c r="BJ22" s="416"/>
      <c r="BK22" s="416"/>
      <c r="BL22" s="416"/>
      <c r="BM22" s="416"/>
      <c r="BN22" s="416"/>
      <c r="BO22" s="416"/>
      <c r="BP22" s="416"/>
      <c r="BQ22" s="416"/>
    </row>
    <row r="23" spans="1:69" ht="16.5" customHeight="1" thickBot="1">
      <c r="A23" s="420">
        <f t="shared" si="7"/>
        <v>2015</v>
      </c>
      <c r="B23" s="421">
        <f>'상수도사용량(홍성군통계)'!X51</f>
        <v>70.622890457195453</v>
      </c>
      <c r="C23" s="422">
        <f t="shared" si="0"/>
        <v>74</v>
      </c>
      <c r="D23" s="422">
        <f t="shared" si="1"/>
        <v>74</v>
      </c>
      <c r="E23" s="422">
        <f t="shared" si="2"/>
        <v>74</v>
      </c>
      <c r="F23" s="422">
        <f t="shared" si="3"/>
        <v>74</v>
      </c>
      <c r="G23" s="422">
        <f t="shared" si="4"/>
        <v>73</v>
      </c>
      <c r="H23" s="422">
        <f t="shared" si="5"/>
        <v>74</v>
      </c>
      <c r="I23" s="422">
        <f t="shared" si="6"/>
        <v>73</v>
      </c>
      <c r="J23" s="423"/>
      <c r="K23" s="424"/>
      <c r="L23" s="415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6"/>
      <c r="AN23" s="416"/>
      <c r="AO23" s="416"/>
      <c r="AP23" s="416"/>
      <c r="AQ23" s="416"/>
      <c r="AR23" s="416"/>
      <c r="AS23" s="416"/>
      <c r="AT23" s="416"/>
      <c r="AU23" s="416"/>
      <c r="AV23" s="416"/>
      <c r="AW23" s="416"/>
      <c r="AX23" s="416"/>
      <c r="AY23" s="416"/>
      <c r="AZ23" s="416"/>
      <c r="BA23" s="416"/>
      <c r="BB23" s="416"/>
      <c r="BC23" s="416"/>
      <c r="BD23" s="416"/>
      <c r="BE23" s="416"/>
      <c r="BF23" s="416"/>
      <c r="BG23" s="416"/>
      <c r="BH23" s="416"/>
      <c r="BI23" s="416"/>
      <c r="BJ23" s="416"/>
      <c r="BK23" s="416"/>
      <c r="BL23" s="416"/>
      <c r="BM23" s="416"/>
      <c r="BN23" s="416"/>
      <c r="BO23" s="416"/>
      <c r="BP23" s="416"/>
      <c r="BQ23" s="416"/>
    </row>
    <row r="24" spans="1:69" ht="16.5" customHeight="1" thickTop="1">
      <c r="A24" s="407">
        <f t="shared" si="7"/>
        <v>2016</v>
      </c>
      <c r="B24" s="417"/>
      <c r="C24" s="417">
        <f t="shared" si="0"/>
        <v>73</v>
      </c>
      <c r="D24" s="417">
        <f t="shared" si="1"/>
        <v>73</v>
      </c>
      <c r="E24" s="417">
        <f t="shared" si="2"/>
        <v>73</v>
      </c>
      <c r="F24" s="417">
        <f t="shared" si="3"/>
        <v>73</v>
      </c>
      <c r="G24" s="417">
        <f t="shared" si="4"/>
        <v>73</v>
      </c>
      <c r="H24" s="417">
        <f t="shared" si="5"/>
        <v>73</v>
      </c>
      <c r="I24" s="417">
        <f t="shared" si="6"/>
        <v>73</v>
      </c>
      <c r="J24" s="418"/>
      <c r="K24" s="419"/>
      <c r="L24" s="425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  <c r="AQ24" s="416"/>
      <c r="AR24" s="416"/>
      <c r="AS24" s="416"/>
      <c r="AT24" s="416"/>
      <c r="AU24" s="416"/>
      <c r="AV24" s="416"/>
      <c r="AW24" s="416"/>
      <c r="AX24" s="416"/>
      <c r="AY24" s="416"/>
      <c r="AZ24" s="416"/>
      <c r="BA24" s="416"/>
      <c r="BB24" s="416"/>
      <c r="BC24" s="416"/>
      <c r="BD24" s="416"/>
      <c r="BE24" s="416"/>
      <c r="BF24" s="416"/>
      <c r="BG24" s="416"/>
      <c r="BH24" s="416"/>
      <c r="BI24" s="416"/>
      <c r="BJ24" s="416"/>
      <c r="BK24" s="416"/>
      <c r="BL24" s="416"/>
      <c r="BM24" s="416"/>
      <c r="BN24" s="416"/>
      <c r="BO24" s="416"/>
      <c r="BP24" s="416"/>
      <c r="BQ24" s="416"/>
    </row>
    <row r="25" spans="1:69" ht="16.5" customHeight="1">
      <c r="A25" s="407">
        <f t="shared" si="7"/>
        <v>2017</v>
      </c>
      <c r="B25" s="417"/>
      <c r="C25" s="417">
        <f t="shared" si="0"/>
        <v>72</v>
      </c>
      <c r="D25" s="417">
        <f t="shared" si="1"/>
        <v>72</v>
      </c>
      <c r="E25" s="417">
        <f t="shared" si="2"/>
        <v>72</v>
      </c>
      <c r="F25" s="417">
        <f t="shared" si="3"/>
        <v>73</v>
      </c>
      <c r="G25" s="417">
        <f t="shared" si="4"/>
        <v>72</v>
      </c>
      <c r="H25" s="417">
        <f t="shared" si="5"/>
        <v>72</v>
      </c>
      <c r="I25" s="417">
        <f t="shared" si="6"/>
        <v>72</v>
      </c>
      <c r="J25" s="418"/>
      <c r="K25" s="419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  <c r="AN25" s="416"/>
      <c r="AO25" s="416"/>
      <c r="AP25" s="416"/>
      <c r="AQ25" s="416"/>
      <c r="AR25" s="416"/>
      <c r="AS25" s="416"/>
      <c r="AT25" s="416"/>
      <c r="AU25" s="416"/>
      <c r="AV25" s="416"/>
      <c r="AW25" s="416"/>
      <c r="AX25" s="416"/>
      <c r="AY25" s="416"/>
      <c r="AZ25" s="416"/>
      <c r="BA25" s="416"/>
      <c r="BB25" s="416"/>
      <c r="BC25" s="416"/>
      <c r="BD25" s="416"/>
      <c r="BE25" s="416"/>
      <c r="BF25" s="416"/>
      <c r="BG25" s="416"/>
      <c r="BH25" s="416"/>
      <c r="BI25" s="416"/>
      <c r="BJ25" s="416"/>
      <c r="BK25" s="416"/>
      <c r="BL25" s="416"/>
      <c r="BM25" s="416"/>
      <c r="BN25" s="416"/>
      <c r="BO25" s="416"/>
      <c r="BP25" s="416"/>
      <c r="BQ25" s="416"/>
    </row>
    <row r="26" spans="1:69" ht="16.5" customHeight="1">
      <c r="A26" s="407">
        <f t="shared" si="7"/>
        <v>2018</v>
      </c>
      <c r="B26" s="417"/>
      <c r="C26" s="417">
        <f t="shared" si="0"/>
        <v>71</v>
      </c>
      <c r="D26" s="417">
        <f t="shared" si="1"/>
        <v>72</v>
      </c>
      <c r="E26" s="417">
        <f t="shared" si="2"/>
        <v>72</v>
      </c>
      <c r="F26" s="417">
        <f t="shared" si="3"/>
        <v>73</v>
      </c>
      <c r="G26" s="417">
        <f t="shared" si="4"/>
        <v>71</v>
      </c>
      <c r="H26" s="417">
        <f t="shared" si="5"/>
        <v>71</v>
      </c>
      <c r="I26" s="417">
        <f t="shared" si="6"/>
        <v>71</v>
      </c>
      <c r="J26" s="418"/>
      <c r="K26" s="419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  <c r="BK26" s="416"/>
      <c r="BL26" s="416"/>
      <c r="BM26" s="416"/>
      <c r="BN26" s="416"/>
      <c r="BO26" s="416"/>
      <c r="BP26" s="416"/>
      <c r="BQ26" s="416"/>
    </row>
    <row r="27" spans="1:69" ht="16.5" customHeight="1">
      <c r="A27" s="407">
        <f t="shared" si="7"/>
        <v>2019</v>
      </c>
      <c r="B27" s="417"/>
      <c r="C27" s="417">
        <f t="shared" si="0"/>
        <v>70</v>
      </c>
      <c r="D27" s="417">
        <f t="shared" si="1"/>
        <v>71</v>
      </c>
      <c r="E27" s="417">
        <f t="shared" si="2"/>
        <v>71</v>
      </c>
      <c r="F27" s="417">
        <f t="shared" si="3"/>
        <v>73</v>
      </c>
      <c r="G27" s="417">
        <f t="shared" si="4"/>
        <v>70</v>
      </c>
      <c r="H27" s="417">
        <f t="shared" si="5"/>
        <v>70</v>
      </c>
      <c r="I27" s="417">
        <f t="shared" si="6"/>
        <v>70</v>
      </c>
      <c r="J27" s="418"/>
      <c r="K27" s="419"/>
      <c r="L27" s="426"/>
      <c r="M27" s="426"/>
      <c r="N27" s="426"/>
      <c r="O27" s="426"/>
      <c r="P27" s="426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6"/>
      <c r="AD27" s="426"/>
      <c r="AE27" s="426"/>
      <c r="AF27" s="426"/>
      <c r="AG27" s="426"/>
      <c r="AH27" s="426"/>
      <c r="AI27" s="426"/>
      <c r="AJ27" s="426"/>
      <c r="AK27" s="426"/>
      <c r="AL27" s="426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426"/>
      <c r="AX27" s="426"/>
      <c r="AY27" s="426"/>
      <c r="AZ27" s="426"/>
      <c r="BA27" s="426"/>
      <c r="BB27" s="426"/>
      <c r="BC27" s="426"/>
      <c r="BD27" s="426"/>
      <c r="BE27" s="426"/>
      <c r="BF27" s="426"/>
      <c r="BG27" s="426"/>
      <c r="BH27" s="426"/>
      <c r="BI27" s="426"/>
      <c r="BJ27" s="426"/>
      <c r="BK27" s="426"/>
      <c r="BL27" s="426"/>
      <c r="BM27" s="426"/>
      <c r="BN27" s="426"/>
      <c r="BO27" s="426"/>
      <c r="BP27" s="426"/>
      <c r="BQ27" s="426"/>
    </row>
    <row r="28" spans="1:69" s="393" customFormat="1" ht="16.5" customHeight="1">
      <c r="A28" s="427">
        <f t="shared" si="7"/>
        <v>2020</v>
      </c>
      <c r="B28" s="428"/>
      <c r="C28" s="428">
        <f t="shared" si="0"/>
        <v>70</v>
      </c>
      <c r="D28" s="428">
        <f t="shared" si="1"/>
        <v>71</v>
      </c>
      <c r="E28" s="428">
        <f t="shared" si="2"/>
        <v>71</v>
      </c>
      <c r="F28" s="428">
        <f t="shared" si="3"/>
        <v>73</v>
      </c>
      <c r="G28" s="428">
        <f t="shared" si="4"/>
        <v>70</v>
      </c>
      <c r="H28" s="428">
        <f t="shared" si="5"/>
        <v>70</v>
      </c>
      <c r="I28" s="428">
        <f t="shared" si="6"/>
        <v>70</v>
      </c>
      <c r="J28" s="429"/>
      <c r="K28" s="430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  <c r="AN28" s="406"/>
      <c r="AO28" s="406"/>
      <c r="AP28" s="406"/>
      <c r="AQ28" s="406"/>
      <c r="AR28" s="406"/>
      <c r="AS28" s="406"/>
      <c r="AT28" s="406"/>
      <c r="AU28" s="406"/>
      <c r="AV28" s="406"/>
      <c r="AW28" s="406"/>
      <c r="AX28" s="406"/>
      <c r="AY28" s="406"/>
      <c r="AZ28" s="406"/>
      <c r="BA28" s="406"/>
      <c r="BB28" s="406"/>
      <c r="BC28" s="406"/>
      <c r="BD28" s="406"/>
      <c r="BE28" s="406"/>
      <c r="BF28" s="406"/>
      <c r="BG28" s="406"/>
      <c r="BH28" s="406"/>
      <c r="BI28" s="406"/>
      <c r="BJ28" s="406"/>
      <c r="BK28" s="406"/>
      <c r="BL28" s="406"/>
      <c r="BM28" s="406"/>
      <c r="BN28" s="406"/>
      <c r="BO28" s="406"/>
      <c r="BP28" s="406"/>
      <c r="BQ28" s="406"/>
    </row>
    <row r="29" spans="1:69" ht="16.5" customHeight="1">
      <c r="A29" s="407">
        <f t="shared" si="7"/>
        <v>2021</v>
      </c>
      <c r="B29" s="417"/>
      <c r="C29" s="417">
        <f t="shared" si="0"/>
        <v>69</v>
      </c>
      <c r="D29" s="417">
        <f t="shared" si="1"/>
        <v>70</v>
      </c>
      <c r="E29" s="417">
        <f t="shared" si="2"/>
        <v>70</v>
      </c>
      <c r="F29" s="417">
        <f t="shared" si="3"/>
        <v>72</v>
      </c>
      <c r="G29" s="417">
        <f t="shared" si="4"/>
        <v>69</v>
      </c>
      <c r="H29" s="417">
        <f t="shared" si="5"/>
        <v>69</v>
      </c>
      <c r="I29" s="417">
        <f t="shared" si="6"/>
        <v>69</v>
      </c>
      <c r="J29" s="418"/>
      <c r="K29" s="419"/>
      <c r="L29" s="426"/>
      <c r="M29" s="426"/>
      <c r="N29" s="426"/>
      <c r="O29" s="426"/>
      <c r="P29" s="426"/>
      <c r="Q29" s="426"/>
      <c r="R29" s="426"/>
      <c r="S29" s="426"/>
      <c r="T29" s="426"/>
      <c r="U29" s="426"/>
      <c r="V29" s="426"/>
      <c r="W29" s="426"/>
      <c r="X29" s="426"/>
      <c r="Y29" s="426"/>
      <c r="Z29" s="426"/>
      <c r="AA29" s="426"/>
      <c r="AB29" s="426"/>
      <c r="AC29" s="426"/>
      <c r="AD29" s="426"/>
      <c r="AE29" s="426"/>
      <c r="AF29" s="426"/>
      <c r="AG29" s="426"/>
      <c r="AH29" s="426"/>
      <c r="AI29" s="426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AY29" s="426"/>
      <c r="AZ29" s="426"/>
      <c r="BA29" s="426"/>
      <c r="BB29" s="426"/>
      <c r="BC29" s="426"/>
      <c r="BD29" s="426"/>
      <c r="BE29" s="426"/>
      <c r="BF29" s="426"/>
      <c r="BG29" s="426"/>
      <c r="BH29" s="426"/>
      <c r="BI29" s="426"/>
      <c r="BJ29" s="426"/>
      <c r="BK29" s="426"/>
      <c r="BL29" s="426"/>
      <c r="BM29" s="426"/>
      <c r="BN29" s="426"/>
      <c r="BO29" s="426"/>
      <c r="BP29" s="426"/>
      <c r="BQ29" s="426"/>
    </row>
    <row r="30" spans="1:69" ht="16.5" customHeight="1">
      <c r="A30" s="407">
        <f t="shared" si="7"/>
        <v>2022</v>
      </c>
      <c r="B30" s="417"/>
      <c r="C30" s="417">
        <f t="shared" si="0"/>
        <v>68</v>
      </c>
      <c r="D30" s="417">
        <f t="shared" si="1"/>
        <v>69</v>
      </c>
      <c r="E30" s="417">
        <f t="shared" si="2"/>
        <v>70</v>
      </c>
      <c r="F30" s="417">
        <f t="shared" si="3"/>
        <v>72</v>
      </c>
      <c r="G30" s="417">
        <f t="shared" si="4"/>
        <v>68</v>
      </c>
      <c r="H30" s="417">
        <f t="shared" si="5"/>
        <v>68</v>
      </c>
      <c r="I30" s="417">
        <f t="shared" si="6"/>
        <v>68</v>
      </c>
      <c r="J30" s="418"/>
      <c r="K30" s="419"/>
      <c r="L30" s="426"/>
      <c r="M30" s="426"/>
      <c r="N30" s="42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  <c r="AO30" s="406"/>
      <c r="AP30" s="406"/>
      <c r="AQ30" s="406"/>
      <c r="AR30" s="406"/>
      <c r="AS30" s="406"/>
      <c r="AT30" s="406"/>
      <c r="AU30" s="406"/>
      <c r="AV30" s="406"/>
      <c r="AW30" s="406"/>
      <c r="AX30" s="406"/>
      <c r="AY30" s="406"/>
      <c r="AZ30" s="406"/>
      <c r="BA30" s="406"/>
      <c r="BB30" s="406"/>
      <c r="BC30" s="406"/>
      <c r="BD30" s="406"/>
      <c r="BE30" s="406"/>
      <c r="BF30" s="406"/>
      <c r="BG30" s="406"/>
      <c r="BH30" s="406"/>
      <c r="BI30" s="406"/>
      <c r="BJ30" s="406"/>
      <c r="BK30" s="406"/>
      <c r="BL30" s="406"/>
      <c r="BM30" s="406"/>
      <c r="BN30" s="406"/>
      <c r="BO30" s="406"/>
      <c r="BP30" s="406"/>
      <c r="BQ30" s="406"/>
    </row>
    <row r="31" spans="1:69" ht="16.5" customHeight="1">
      <c r="A31" s="407">
        <f t="shared" si="7"/>
        <v>2023</v>
      </c>
      <c r="B31" s="417"/>
      <c r="C31" s="417">
        <f t="shared" si="0"/>
        <v>67</v>
      </c>
      <c r="D31" s="417">
        <f t="shared" si="1"/>
        <v>69</v>
      </c>
      <c r="E31" s="417">
        <f t="shared" si="2"/>
        <v>69</v>
      </c>
      <c r="F31" s="417">
        <f t="shared" si="3"/>
        <v>72</v>
      </c>
      <c r="G31" s="417">
        <f t="shared" si="4"/>
        <v>67</v>
      </c>
      <c r="H31" s="417">
        <f t="shared" si="5"/>
        <v>67</v>
      </c>
      <c r="I31" s="417">
        <f t="shared" si="6"/>
        <v>67</v>
      </c>
      <c r="J31" s="418"/>
      <c r="K31" s="419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426"/>
      <c r="AZ31" s="426"/>
      <c r="BA31" s="426"/>
      <c r="BB31" s="426"/>
      <c r="BC31" s="426"/>
      <c r="BD31" s="426"/>
      <c r="BE31" s="426"/>
      <c r="BF31" s="426"/>
      <c r="BG31" s="426"/>
      <c r="BH31" s="426"/>
      <c r="BI31" s="426"/>
      <c r="BJ31" s="426"/>
      <c r="BK31" s="426"/>
      <c r="BL31" s="426"/>
      <c r="BM31" s="426"/>
      <c r="BN31" s="426"/>
      <c r="BO31" s="426"/>
      <c r="BP31" s="426"/>
      <c r="BQ31" s="426"/>
    </row>
    <row r="32" spans="1:69" ht="16.5" customHeight="1">
      <c r="A32" s="407">
        <f t="shared" si="7"/>
        <v>2024</v>
      </c>
      <c r="B32" s="417"/>
      <c r="C32" s="417">
        <f t="shared" si="0"/>
        <v>67</v>
      </c>
      <c r="D32" s="417">
        <f t="shared" si="1"/>
        <v>68</v>
      </c>
      <c r="E32" s="417">
        <f t="shared" si="2"/>
        <v>68</v>
      </c>
      <c r="F32" s="417">
        <f t="shared" si="3"/>
        <v>72</v>
      </c>
      <c r="G32" s="417">
        <f t="shared" si="4"/>
        <v>66</v>
      </c>
      <c r="H32" s="417">
        <f t="shared" si="5"/>
        <v>66</v>
      </c>
      <c r="I32" s="417">
        <f t="shared" si="6"/>
        <v>66</v>
      </c>
      <c r="J32" s="418"/>
      <c r="K32" s="419"/>
      <c r="L32" s="426"/>
      <c r="M32" s="426"/>
      <c r="N32" s="426"/>
      <c r="O32" s="426"/>
      <c r="P32" s="426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6"/>
      <c r="AD32" s="426"/>
      <c r="AE32" s="426"/>
      <c r="AF32" s="426"/>
      <c r="AG32" s="426"/>
      <c r="AH32" s="426"/>
      <c r="AI32" s="426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426"/>
      <c r="AZ32" s="426"/>
      <c r="BA32" s="426"/>
      <c r="BB32" s="426"/>
      <c r="BC32" s="426"/>
      <c r="BD32" s="426"/>
      <c r="BE32" s="426"/>
      <c r="BF32" s="426"/>
      <c r="BG32" s="426"/>
      <c r="BH32" s="426"/>
      <c r="BI32" s="426"/>
      <c r="BJ32" s="426"/>
      <c r="BK32" s="426"/>
      <c r="BL32" s="426"/>
      <c r="BM32" s="426"/>
      <c r="BN32" s="426"/>
      <c r="BO32" s="426"/>
      <c r="BP32" s="426"/>
      <c r="BQ32" s="426"/>
    </row>
    <row r="33" spans="1:69" s="393" customFormat="1" ht="16.5" customHeight="1">
      <c r="A33" s="427">
        <f t="shared" si="7"/>
        <v>2025</v>
      </c>
      <c r="B33" s="428"/>
      <c r="C33" s="428">
        <f t="shared" si="0"/>
        <v>66</v>
      </c>
      <c r="D33" s="428">
        <f t="shared" si="1"/>
        <v>68</v>
      </c>
      <c r="E33" s="428">
        <f t="shared" si="2"/>
        <v>68</v>
      </c>
      <c r="F33" s="428">
        <f t="shared" si="3"/>
        <v>72</v>
      </c>
      <c r="G33" s="428">
        <f t="shared" si="4"/>
        <v>66</v>
      </c>
      <c r="H33" s="428">
        <f t="shared" si="5"/>
        <v>66</v>
      </c>
      <c r="I33" s="428">
        <f t="shared" si="6"/>
        <v>66</v>
      </c>
      <c r="J33" s="429"/>
      <c r="K33" s="430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6"/>
      <c r="AR33" s="406"/>
      <c r="AS33" s="406"/>
      <c r="AT33" s="406"/>
      <c r="AU33" s="406"/>
      <c r="AV33" s="406"/>
      <c r="AW33" s="406"/>
      <c r="AX33" s="406"/>
      <c r="AY33" s="406"/>
      <c r="AZ33" s="406"/>
      <c r="BA33" s="406"/>
      <c r="BB33" s="406"/>
      <c r="BC33" s="406"/>
      <c r="BD33" s="406"/>
      <c r="BE33" s="406"/>
      <c r="BF33" s="406"/>
      <c r="BG33" s="406"/>
      <c r="BH33" s="406"/>
      <c r="BI33" s="406"/>
      <c r="BJ33" s="406"/>
      <c r="BK33" s="406"/>
      <c r="BL33" s="406"/>
      <c r="BM33" s="406"/>
      <c r="BN33" s="406"/>
      <c r="BO33" s="406"/>
      <c r="BP33" s="406"/>
      <c r="BQ33" s="406"/>
    </row>
    <row r="34" spans="1:69" ht="16.5" customHeight="1">
      <c r="A34" s="407">
        <f t="shared" si="7"/>
        <v>2026</v>
      </c>
      <c r="B34" s="417"/>
      <c r="C34" s="417">
        <f t="shared" si="0"/>
        <v>65</v>
      </c>
      <c r="D34" s="417">
        <f t="shared" si="1"/>
        <v>67</v>
      </c>
      <c r="E34" s="417">
        <f t="shared" si="2"/>
        <v>67</v>
      </c>
      <c r="F34" s="417">
        <f t="shared" si="3"/>
        <v>72</v>
      </c>
      <c r="G34" s="417">
        <f t="shared" si="4"/>
        <v>65</v>
      </c>
      <c r="H34" s="417">
        <f t="shared" si="5"/>
        <v>65</v>
      </c>
      <c r="I34" s="417">
        <f t="shared" si="6"/>
        <v>65</v>
      </c>
      <c r="J34" s="418"/>
      <c r="K34" s="419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6"/>
      <c r="AD34" s="426"/>
      <c r="AE34" s="426"/>
      <c r="AF34" s="426"/>
      <c r="AG34" s="426"/>
      <c r="AH34" s="426"/>
      <c r="AI34" s="426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426"/>
      <c r="AZ34" s="426"/>
      <c r="BA34" s="426"/>
      <c r="BB34" s="426"/>
      <c r="BC34" s="426"/>
      <c r="BD34" s="426"/>
      <c r="BE34" s="426"/>
      <c r="BF34" s="426"/>
      <c r="BG34" s="426"/>
      <c r="BH34" s="426"/>
      <c r="BI34" s="426"/>
      <c r="BJ34" s="426"/>
      <c r="BK34" s="426"/>
      <c r="BL34" s="426"/>
      <c r="BM34" s="426"/>
      <c r="BN34" s="426"/>
      <c r="BO34" s="426"/>
      <c r="BP34" s="426"/>
      <c r="BQ34" s="426"/>
    </row>
    <row r="35" spans="1:69" ht="16.5" customHeight="1">
      <c r="A35" s="407">
        <f t="shared" si="7"/>
        <v>2027</v>
      </c>
      <c r="B35" s="417"/>
      <c r="C35" s="417">
        <f t="shared" si="0"/>
        <v>64</v>
      </c>
      <c r="D35" s="417">
        <f t="shared" si="1"/>
        <v>67</v>
      </c>
      <c r="E35" s="417">
        <f t="shared" si="2"/>
        <v>67</v>
      </c>
      <c r="F35" s="417">
        <f t="shared" si="3"/>
        <v>71</v>
      </c>
      <c r="G35" s="417">
        <f t="shared" si="4"/>
        <v>64</v>
      </c>
      <c r="H35" s="417">
        <f t="shared" si="5"/>
        <v>64</v>
      </c>
      <c r="I35" s="417">
        <f t="shared" si="6"/>
        <v>64</v>
      </c>
      <c r="J35" s="418"/>
      <c r="K35" s="419"/>
      <c r="L35" s="426"/>
      <c r="M35" s="426"/>
      <c r="N35" s="42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6"/>
      <c r="BH35" s="406"/>
      <c r="BI35" s="406"/>
      <c r="BJ35" s="406"/>
      <c r="BK35" s="406"/>
      <c r="BL35" s="406"/>
      <c r="BM35" s="406"/>
      <c r="BN35" s="406"/>
      <c r="BO35" s="406"/>
      <c r="BP35" s="406"/>
      <c r="BQ35" s="406"/>
    </row>
    <row r="36" spans="1:69" ht="16.5" customHeight="1">
      <c r="A36" s="407">
        <f t="shared" si="7"/>
        <v>2028</v>
      </c>
      <c r="B36" s="417"/>
      <c r="C36" s="417">
        <f t="shared" si="0"/>
        <v>63</v>
      </c>
      <c r="D36" s="417">
        <f t="shared" si="1"/>
        <v>66</v>
      </c>
      <c r="E36" s="417">
        <f t="shared" si="2"/>
        <v>66</v>
      </c>
      <c r="F36" s="417">
        <f t="shared" si="3"/>
        <v>71</v>
      </c>
      <c r="G36" s="417">
        <f t="shared" si="4"/>
        <v>64</v>
      </c>
      <c r="H36" s="417">
        <f t="shared" si="5"/>
        <v>63</v>
      </c>
      <c r="I36" s="417">
        <f t="shared" si="6"/>
        <v>64</v>
      </c>
      <c r="J36" s="418"/>
      <c r="K36" s="419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6"/>
      <c r="AD36" s="426"/>
      <c r="AE36" s="426"/>
      <c r="AF36" s="426"/>
      <c r="AG36" s="426"/>
      <c r="AH36" s="426"/>
      <c r="AI36" s="426"/>
      <c r="AJ36" s="426"/>
      <c r="AK36" s="426"/>
      <c r="AL36" s="426"/>
      <c r="AM36" s="426"/>
      <c r="AN36" s="426"/>
      <c r="AO36" s="426"/>
      <c r="AP36" s="426"/>
      <c r="AQ36" s="426"/>
      <c r="AR36" s="426"/>
      <c r="AS36" s="426"/>
      <c r="AT36" s="426"/>
      <c r="AU36" s="426"/>
      <c r="AV36" s="426"/>
      <c r="AW36" s="426"/>
      <c r="AX36" s="426"/>
      <c r="AY36" s="426"/>
      <c r="AZ36" s="426"/>
      <c r="BA36" s="426"/>
      <c r="BB36" s="426"/>
      <c r="BC36" s="426"/>
      <c r="BD36" s="426"/>
      <c r="BE36" s="426"/>
      <c r="BF36" s="426"/>
      <c r="BG36" s="426"/>
      <c r="BH36" s="426"/>
      <c r="BI36" s="426"/>
      <c r="BJ36" s="426"/>
      <c r="BK36" s="426"/>
      <c r="BL36" s="426"/>
      <c r="BM36" s="426"/>
      <c r="BN36" s="426"/>
      <c r="BO36" s="426"/>
      <c r="BP36" s="426"/>
      <c r="BQ36" s="426"/>
    </row>
    <row r="37" spans="1:69" ht="16.5" customHeight="1">
      <c r="A37" s="407">
        <f t="shared" si="7"/>
        <v>2029</v>
      </c>
      <c r="B37" s="417"/>
      <c r="C37" s="417">
        <f t="shared" si="0"/>
        <v>63</v>
      </c>
      <c r="D37" s="417">
        <f t="shared" si="1"/>
        <v>66</v>
      </c>
      <c r="E37" s="417">
        <f t="shared" si="2"/>
        <v>66</v>
      </c>
      <c r="F37" s="417">
        <f t="shared" si="3"/>
        <v>71</v>
      </c>
      <c r="G37" s="417">
        <f t="shared" si="4"/>
        <v>63</v>
      </c>
      <c r="H37" s="417">
        <f t="shared" si="5"/>
        <v>63</v>
      </c>
      <c r="I37" s="417">
        <f t="shared" si="6"/>
        <v>63</v>
      </c>
      <c r="J37" s="418"/>
      <c r="K37" s="419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6"/>
      <c r="AD37" s="426"/>
      <c r="AE37" s="426"/>
      <c r="AF37" s="426"/>
      <c r="AG37" s="426"/>
      <c r="AH37" s="426"/>
      <c r="AI37" s="426"/>
      <c r="AJ37" s="426"/>
      <c r="AK37" s="426"/>
      <c r="AL37" s="426"/>
      <c r="AM37" s="426"/>
      <c r="AN37" s="426"/>
      <c r="AO37" s="426"/>
      <c r="AP37" s="426"/>
      <c r="AQ37" s="426"/>
      <c r="AR37" s="426"/>
      <c r="AS37" s="426"/>
      <c r="AT37" s="426"/>
      <c r="AU37" s="426"/>
      <c r="AV37" s="426"/>
      <c r="AW37" s="426"/>
      <c r="AX37" s="426"/>
      <c r="AY37" s="426"/>
      <c r="AZ37" s="426"/>
      <c r="BA37" s="426"/>
      <c r="BB37" s="426"/>
      <c r="BC37" s="426"/>
      <c r="BD37" s="426"/>
      <c r="BE37" s="426"/>
      <c r="BF37" s="426"/>
      <c r="BG37" s="426"/>
      <c r="BH37" s="426"/>
      <c r="BI37" s="426"/>
      <c r="BJ37" s="426"/>
      <c r="BK37" s="426"/>
      <c r="BL37" s="426"/>
      <c r="BM37" s="426"/>
      <c r="BN37" s="426"/>
      <c r="BO37" s="426"/>
      <c r="BP37" s="426"/>
      <c r="BQ37" s="426"/>
    </row>
    <row r="38" spans="1:69" s="393" customFormat="1" ht="16.5" customHeight="1">
      <c r="A38" s="427">
        <f t="shared" si="7"/>
        <v>2030</v>
      </c>
      <c r="B38" s="428"/>
      <c r="C38" s="428">
        <f t="shared" si="0"/>
        <v>62</v>
      </c>
      <c r="D38" s="428">
        <f t="shared" si="1"/>
        <v>65</v>
      </c>
      <c r="E38" s="428">
        <f t="shared" si="2"/>
        <v>65</v>
      </c>
      <c r="F38" s="428">
        <f t="shared" si="3"/>
        <v>71</v>
      </c>
      <c r="G38" s="428">
        <f t="shared" si="4"/>
        <v>62</v>
      </c>
      <c r="H38" s="428">
        <f t="shared" si="5"/>
        <v>62</v>
      </c>
      <c r="I38" s="428">
        <f t="shared" si="6"/>
        <v>62</v>
      </c>
      <c r="J38" s="429"/>
      <c r="K38" s="430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  <c r="AT38" s="406"/>
      <c r="AU38" s="406"/>
      <c r="AV38" s="406"/>
      <c r="AW38" s="406"/>
      <c r="AX38" s="406"/>
      <c r="AY38" s="406"/>
      <c r="AZ38" s="406"/>
      <c r="BA38" s="406"/>
      <c r="BB38" s="406"/>
      <c r="BC38" s="406"/>
      <c r="BD38" s="406"/>
      <c r="BE38" s="406"/>
      <c r="BF38" s="406"/>
      <c r="BG38" s="406"/>
      <c r="BH38" s="406"/>
      <c r="BI38" s="406"/>
      <c r="BJ38" s="406"/>
      <c r="BK38" s="406"/>
      <c r="BL38" s="406"/>
      <c r="BM38" s="406"/>
      <c r="BN38" s="406"/>
      <c r="BO38" s="406"/>
      <c r="BP38" s="406"/>
      <c r="BQ38" s="406"/>
    </row>
    <row r="39" spans="1:69" ht="16.5" customHeight="1">
      <c r="A39" s="407">
        <f t="shared" si="7"/>
        <v>2031</v>
      </c>
      <c r="B39" s="417"/>
      <c r="C39" s="417">
        <f t="shared" si="0"/>
        <v>61</v>
      </c>
      <c r="D39" s="417">
        <f t="shared" si="1"/>
        <v>64</v>
      </c>
      <c r="E39" s="417">
        <f t="shared" si="2"/>
        <v>64</v>
      </c>
      <c r="F39" s="417">
        <f t="shared" si="3"/>
        <v>71</v>
      </c>
      <c r="G39" s="417">
        <f t="shared" si="4"/>
        <v>61</v>
      </c>
      <c r="H39" s="417">
        <f t="shared" si="5"/>
        <v>61</v>
      </c>
      <c r="I39" s="417">
        <f t="shared" si="6"/>
        <v>61</v>
      </c>
      <c r="J39" s="418"/>
      <c r="K39" s="419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  <c r="AA39" s="426"/>
      <c r="AB39" s="426"/>
      <c r="AC39" s="426"/>
      <c r="AD39" s="426"/>
      <c r="AE39" s="426"/>
      <c r="AF39" s="426"/>
      <c r="AG39" s="426"/>
      <c r="AH39" s="426"/>
      <c r="AI39" s="426"/>
      <c r="AJ39" s="426"/>
      <c r="AK39" s="426"/>
      <c r="AL39" s="426"/>
      <c r="AM39" s="426"/>
      <c r="AN39" s="426"/>
      <c r="AO39" s="426"/>
      <c r="AP39" s="426"/>
      <c r="AQ39" s="426"/>
      <c r="AR39" s="426"/>
      <c r="AS39" s="426"/>
      <c r="AT39" s="426"/>
      <c r="AU39" s="426"/>
      <c r="AV39" s="426"/>
      <c r="AW39" s="426"/>
      <c r="AX39" s="426"/>
      <c r="AY39" s="426"/>
      <c r="AZ39" s="426"/>
      <c r="BA39" s="426"/>
      <c r="BB39" s="426"/>
      <c r="BC39" s="426"/>
      <c r="BD39" s="426"/>
      <c r="BE39" s="426"/>
      <c r="BF39" s="426"/>
      <c r="BG39" s="426"/>
      <c r="BH39" s="426"/>
      <c r="BI39" s="426"/>
      <c r="BJ39" s="426"/>
      <c r="BK39" s="426"/>
      <c r="BL39" s="426"/>
      <c r="BM39" s="426"/>
      <c r="BN39" s="426"/>
      <c r="BO39" s="426"/>
      <c r="BP39" s="426"/>
      <c r="BQ39" s="426"/>
    </row>
    <row r="40" spans="1:69" ht="16.5" customHeight="1">
      <c r="A40" s="407">
        <f t="shared" si="7"/>
        <v>2032</v>
      </c>
      <c r="B40" s="417"/>
      <c r="C40" s="417">
        <f t="shared" si="0"/>
        <v>60</v>
      </c>
      <c r="D40" s="417">
        <f t="shared" si="1"/>
        <v>64</v>
      </c>
      <c r="E40" s="417">
        <f t="shared" si="2"/>
        <v>64</v>
      </c>
      <c r="F40" s="417">
        <f t="shared" si="3"/>
        <v>71</v>
      </c>
      <c r="G40" s="417">
        <f t="shared" si="4"/>
        <v>61</v>
      </c>
      <c r="H40" s="417">
        <f t="shared" si="5"/>
        <v>60</v>
      </c>
      <c r="I40" s="417">
        <f t="shared" si="6"/>
        <v>61</v>
      </c>
      <c r="J40" s="418"/>
      <c r="K40" s="419"/>
      <c r="L40" s="426"/>
      <c r="M40" s="426"/>
      <c r="N40" s="42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6"/>
      <c r="AR40" s="406"/>
      <c r="AS40" s="406"/>
      <c r="AT40" s="406"/>
      <c r="AU40" s="406"/>
      <c r="AV40" s="406"/>
      <c r="AW40" s="406"/>
      <c r="AX40" s="406"/>
      <c r="AY40" s="406"/>
      <c r="AZ40" s="406"/>
      <c r="BA40" s="406"/>
      <c r="BB40" s="406"/>
      <c r="BC40" s="406"/>
      <c r="BD40" s="406"/>
      <c r="BE40" s="406"/>
      <c r="BF40" s="406"/>
      <c r="BG40" s="406"/>
      <c r="BH40" s="406"/>
      <c r="BI40" s="406"/>
      <c r="BJ40" s="406"/>
      <c r="BK40" s="406"/>
      <c r="BL40" s="406"/>
      <c r="BM40" s="406"/>
      <c r="BN40" s="406"/>
      <c r="BO40" s="406"/>
      <c r="BP40" s="406"/>
      <c r="BQ40" s="406"/>
    </row>
    <row r="41" spans="1:69" ht="16.5" customHeight="1">
      <c r="A41" s="407">
        <f t="shared" si="7"/>
        <v>2033</v>
      </c>
      <c r="B41" s="417"/>
      <c r="C41" s="417">
        <f t="shared" si="0"/>
        <v>60</v>
      </c>
      <c r="D41" s="417">
        <f t="shared" si="1"/>
        <v>63</v>
      </c>
      <c r="E41" s="417">
        <f t="shared" si="2"/>
        <v>63</v>
      </c>
      <c r="F41" s="417">
        <f t="shared" si="3"/>
        <v>71</v>
      </c>
      <c r="G41" s="417">
        <f t="shared" si="4"/>
        <v>60</v>
      </c>
      <c r="H41" s="417">
        <f t="shared" si="5"/>
        <v>59</v>
      </c>
      <c r="I41" s="417">
        <f t="shared" si="6"/>
        <v>60</v>
      </c>
      <c r="J41" s="418"/>
      <c r="K41" s="419"/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6"/>
      <c r="AD41" s="426"/>
      <c r="AE41" s="426"/>
      <c r="AF41" s="426"/>
      <c r="AG41" s="426"/>
      <c r="AH41" s="426"/>
      <c r="AI41" s="426"/>
      <c r="AJ41" s="426"/>
      <c r="AK41" s="426"/>
      <c r="AL41" s="426"/>
      <c r="AM41" s="426"/>
      <c r="AN41" s="426"/>
      <c r="AO41" s="426"/>
      <c r="AP41" s="426"/>
      <c r="AQ41" s="426"/>
      <c r="AR41" s="426"/>
      <c r="AS41" s="426"/>
      <c r="AT41" s="426"/>
      <c r="AU41" s="426"/>
      <c r="AV41" s="426"/>
      <c r="AW41" s="426"/>
      <c r="AX41" s="426"/>
      <c r="AY41" s="426"/>
      <c r="AZ41" s="426"/>
      <c r="BA41" s="426"/>
      <c r="BB41" s="426"/>
      <c r="BC41" s="426"/>
      <c r="BD41" s="426"/>
      <c r="BE41" s="426"/>
      <c r="BF41" s="426"/>
      <c r="BG41" s="426"/>
      <c r="BH41" s="426"/>
      <c r="BI41" s="426"/>
      <c r="BJ41" s="426"/>
      <c r="BK41" s="426"/>
      <c r="BL41" s="426"/>
      <c r="BM41" s="426"/>
      <c r="BN41" s="426"/>
      <c r="BO41" s="426"/>
      <c r="BP41" s="426"/>
      <c r="BQ41" s="426"/>
    </row>
    <row r="42" spans="1:69" ht="16.5" customHeight="1">
      <c r="A42" s="407">
        <f t="shared" si="7"/>
        <v>2034</v>
      </c>
      <c r="B42" s="417"/>
      <c r="C42" s="417">
        <f t="shared" si="0"/>
        <v>59</v>
      </c>
      <c r="D42" s="417">
        <f t="shared" si="1"/>
        <v>63</v>
      </c>
      <c r="E42" s="417">
        <f t="shared" si="2"/>
        <v>63</v>
      </c>
      <c r="F42" s="417">
        <f t="shared" si="3"/>
        <v>71</v>
      </c>
      <c r="G42" s="417">
        <f t="shared" si="4"/>
        <v>59</v>
      </c>
      <c r="H42" s="417">
        <f t="shared" si="5"/>
        <v>59</v>
      </c>
      <c r="I42" s="417">
        <f t="shared" si="6"/>
        <v>59</v>
      </c>
      <c r="J42" s="418"/>
      <c r="K42" s="419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  <c r="BK42" s="426"/>
      <c r="BL42" s="426"/>
      <c r="BM42" s="426"/>
      <c r="BN42" s="426"/>
      <c r="BO42" s="426"/>
      <c r="BP42" s="426"/>
      <c r="BQ42" s="426"/>
    </row>
    <row r="43" spans="1:69" s="393" customFormat="1" ht="16.5" customHeight="1">
      <c r="A43" s="427">
        <f t="shared" si="7"/>
        <v>2035</v>
      </c>
      <c r="B43" s="431"/>
      <c r="C43" s="428">
        <f t="shared" si="0"/>
        <v>58</v>
      </c>
      <c r="D43" s="428">
        <f t="shared" si="1"/>
        <v>62</v>
      </c>
      <c r="E43" s="428">
        <f t="shared" si="2"/>
        <v>62</v>
      </c>
      <c r="F43" s="428">
        <f t="shared" si="3"/>
        <v>71</v>
      </c>
      <c r="G43" s="428">
        <f t="shared" si="4"/>
        <v>58</v>
      </c>
      <c r="H43" s="428">
        <f t="shared" si="5"/>
        <v>58</v>
      </c>
      <c r="I43" s="428">
        <f t="shared" si="6"/>
        <v>58</v>
      </c>
      <c r="J43" s="429"/>
      <c r="K43" s="430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6"/>
      <c r="AR43" s="406"/>
      <c r="AS43" s="406"/>
      <c r="AT43" s="406"/>
      <c r="AU43" s="406"/>
      <c r="AV43" s="406"/>
      <c r="AW43" s="406"/>
      <c r="AX43" s="406"/>
      <c r="AY43" s="406"/>
      <c r="AZ43" s="406"/>
      <c r="BA43" s="406"/>
      <c r="BB43" s="406"/>
      <c r="BC43" s="406"/>
      <c r="BD43" s="406"/>
      <c r="BE43" s="406"/>
      <c r="BF43" s="406"/>
      <c r="BG43" s="406"/>
      <c r="BH43" s="406"/>
      <c r="BI43" s="406"/>
      <c r="BJ43" s="406"/>
      <c r="BK43" s="406"/>
      <c r="BL43" s="406"/>
      <c r="BM43" s="406"/>
      <c r="BN43" s="406"/>
      <c r="BO43" s="406"/>
      <c r="BP43" s="406"/>
      <c r="BQ43" s="406"/>
    </row>
    <row r="44" spans="1:69" ht="16.5" customHeight="1">
      <c r="A44" s="407">
        <f t="shared" si="7"/>
        <v>2036</v>
      </c>
      <c r="B44" s="432"/>
      <c r="C44" s="417">
        <f t="shared" si="0"/>
        <v>57</v>
      </c>
      <c r="D44" s="417">
        <f t="shared" si="1"/>
        <v>62</v>
      </c>
      <c r="E44" s="417">
        <f t="shared" si="2"/>
        <v>62</v>
      </c>
      <c r="F44" s="417">
        <f t="shared" si="3"/>
        <v>70</v>
      </c>
      <c r="G44" s="417">
        <f t="shared" si="4"/>
        <v>58</v>
      </c>
      <c r="H44" s="417">
        <f t="shared" si="5"/>
        <v>57</v>
      </c>
      <c r="I44" s="417">
        <f t="shared" si="6"/>
        <v>58</v>
      </c>
      <c r="J44" s="418"/>
      <c r="K44" s="419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6"/>
      <c r="AT44" s="426"/>
      <c r="AU44" s="426"/>
      <c r="AV44" s="426"/>
      <c r="AW44" s="426"/>
      <c r="AX44" s="426"/>
      <c r="AY44" s="426"/>
      <c r="AZ44" s="426"/>
      <c r="BA44" s="426"/>
      <c r="BB44" s="426"/>
      <c r="BC44" s="426"/>
      <c r="BD44" s="426"/>
      <c r="BE44" s="426"/>
      <c r="BF44" s="426"/>
      <c r="BG44" s="426"/>
      <c r="BH44" s="426"/>
      <c r="BI44" s="426"/>
      <c r="BJ44" s="426"/>
      <c r="BK44" s="426"/>
      <c r="BL44" s="426"/>
      <c r="BM44" s="426"/>
      <c r="BN44" s="426"/>
      <c r="BO44" s="426"/>
      <c r="BP44" s="426"/>
      <c r="BQ44" s="426"/>
    </row>
    <row r="45" spans="1:69" ht="16.5" customHeight="1">
      <c r="A45" s="433" t="s">
        <v>31</v>
      </c>
      <c r="B45" s="434"/>
      <c r="C45" s="436"/>
      <c r="D45" s="435"/>
      <c r="E45" s="436"/>
      <c r="F45" s="436"/>
      <c r="G45" s="436" t="s">
        <v>32</v>
      </c>
      <c r="H45" s="436"/>
      <c r="I45" s="436"/>
      <c r="J45" s="437"/>
      <c r="K45" s="438"/>
      <c r="L45" s="439"/>
      <c r="M45" s="439"/>
      <c r="N45" s="439"/>
      <c r="O45" s="439"/>
      <c r="P45" s="439"/>
      <c r="Q45" s="439"/>
      <c r="R45" s="439"/>
      <c r="S45" s="439"/>
      <c r="T45" s="439"/>
      <c r="U45" s="440"/>
      <c r="V45" s="440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16"/>
      <c r="AQ45" s="416"/>
      <c r="AR45" s="416"/>
      <c r="AS45" s="416"/>
      <c r="AT45" s="416"/>
      <c r="AU45" s="416"/>
      <c r="AV45" s="416"/>
      <c r="AW45" s="416"/>
      <c r="AX45" s="416"/>
      <c r="AY45" s="416"/>
      <c r="AZ45" s="416"/>
      <c r="BA45" s="416"/>
      <c r="BB45" s="416"/>
      <c r="BC45" s="416"/>
      <c r="BD45" s="416"/>
      <c r="BE45" s="416"/>
      <c r="BF45" s="416"/>
      <c r="BG45" s="416"/>
      <c r="BH45" s="416"/>
      <c r="BI45" s="416"/>
      <c r="BJ45" s="416"/>
      <c r="BK45" s="416"/>
      <c r="BL45" s="416"/>
      <c r="BM45" s="416"/>
      <c r="BN45" s="416"/>
      <c r="BO45" s="416"/>
      <c r="BP45" s="416"/>
      <c r="BQ45" s="416"/>
    </row>
    <row r="46" spans="1:69" ht="16.5" customHeight="1">
      <c r="A46" s="677" t="s">
        <v>59</v>
      </c>
      <c r="B46" s="678"/>
      <c r="C46" s="623">
        <f>F78</f>
        <v>8.6128016524004772E-2</v>
      </c>
      <c r="D46" s="624">
        <f>G127</f>
        <v>9.0993203171362308E-2</v>
      </c>
      <c r="E46" s="624">
        <f>G171</f>
        <v>9.0993203171362308E-2</v>
      </c>
      <c r="F46" s="624">
        <f>H213</f>
        <v>0.19402386010617398</v>
      </c>
      <c r="G46" s="624">
        <f>G257</f>
        <v>8.8376825354712724E-2</v>
      </c>
      <c r="H46" s="624">
        <f>G300</f>
        <v>8.6761346032750361E-2</v>
      </c>
      <c r="I46" s="442"/>
      <c r="J46" s="679" t="s">
        <v>441</v>
      </c>
      <c r="K46" s="680"/>
      <c r="L46" s="443" t="s">
        <v>439</v>
      </c>
      <c r="M46" s="444">
        <f>MAX(C46:H46)</f>
        <v>0.19402386010617398</v>
      </c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16"/>
      <c r="AQ46" s="416"/>
      <c r="AR46" s="416"/>
      <c r="AS46" s="416"/>
      <c r="AT46" s="416"/>
      <c r="AU46" s="416"/>
      <c r="AV46" s="416"/>
      <c r="AW46" s="416"/>
      <c r="AX46" s="416"/>
      <c r="AY46" s="416"/>
      <c r="AZ46" s="416"/>
      <c r="BA46" s="416"/>
      <c r="BB46" s="416"/>
      <c r="BC46" s="416"/>
      <c r="BD46" s="416"/>
      <c r="BE46" s="416"/>
      <c r="BF46" s="416"/>
      <c r="BG46" s="416"/>
      <c r="BH46" s="416"/>
      <c r="BI46" s="416"/>
      <c r="BJ46" s="416"/>
      <c r="BK46" s="416"/>
      <c r="BL46" s="416"/>
      <c r="BM46" s="416"/>
      <c r="BN46" s="416"/>
      <c r="BO46" s="416"/>
      <c r="BP46" s="416"/>
      <c r="BQ46" s="416"/>
    </row>
    <row r="47" spans="1:69" ht="16.5" customHeight="1">
      <c r="A47" s="677" t="s">
        <v>33</v>
      </c>
      <c r="B47" s="678"/>
      <c r="C47" s="625">
        <f>F79</f>
        <v>4.8223382421539558</v>
      </c>
      <c r="D47" s="626">
        <f>G128</f>
        <v>4.8495472907570241</v>
      </c>
      <c r="E47" s="626">
        <f>G172</f>
        <v>4.8319508744977613</v>
      </c>
      <c r="F47" s="626">
        <f>H214</f>
        <v>4.4817362900412512</v>
      </c>
      <c r="G47" s="626">
        <f>G258</f>
        <v>4.8093278493469587</v>
      </c>
      <c r="H47" s="626">
        <f>G301</f>
        <v>4.8184495483427963</v>
      </c>
      <c r="I47" s="445"/>
      <c r="J47" s="679"/>
      <c r="K47" s="680"/>
      <c r="L47" s="446" t="s">
        <v>440</v>
      </c>
      <c r="M47" s="444">
        <f>MIN(C47:H47)</f>
        <v>4.4817362900412512</v>
      </c>
      <c r="N47" s="439"/>
      <c r="O47" s="439"/>
      <c r="P47" s="439"/>
      <c r="Q47" s="439"/>
      <c r="R47" s="439"/>
      <c r="S47" s="439"/>
      <c r="T47" s="439"/>
      <c r="U47" s="440"/>
      <c r="V47" s="440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16"/>
      <c r="AQ47" s="416"/>
      <c r="AR47" s="416"/>
      <c r="AS47" s="416"/>
      <c r="AT47" s="416"/>
      <c r="AU47" s="416"/>
      <c r="AV47" s="416"/>
      <c r="AW47" s="416"/>
      <c r="AX47" s="416"/>
      <c r="AY47" s="416"/>
      <c r="AZ47" s="416"/>
      <c r="BA47" s="416"/>
      <c r="BB47" s="416"/>
      <c r="BC47" s="416"/>
      <c r="BD47" s="416"/>
      <c r="BE47" s="416"/>
      <c r="BF47" s="416"/>
      <c r="BG47" s="416"/>
      <c r="BH47" s="416"/>
      <c r="BI47" s="416"/>
      <c r="BJ47" s="416"/>
      <c r="BK47" s="416"/>
      <c r="BL47" s="416"/>
      <c r="BM47" s="416"/>
      <c r="BN47" s="416"/>
      <c r="BO47" s="416"/>
      <c r="BP47" s="416"/>
      <c r="BQ47" s="416"/>
    </row>
    <row r="48" spans="1:69" ht="16.5" customHeight="1">
      <c r="A48" s="677" t="s">
        <v>60</v>
      </c>
      <c r="B48" s="678"/>
      <c r="C48" s="625">
        <f>F80</f>
        <v>1.8450976841388467</v>
      </c>
      <c r="D48" s="626">
        <f>G129</f>
        <v>1.8810509086189968</v>
      </c>
      <c r="E48" s="626">
        <f>G173</f>
        <v>1.8810509086189968</v>
      </c>
      <c r="F48" s="626">
        <f>H215</f>
        <v>1.9208860620805612</v>
      </c>
      <c r="G48" s="626">
        <f>G259</f>
        <v>1.8359759851430082</v>
      </c>
      <c r="H48" s="626">
        <f>G302</f>
        <v>1.8450976841388467</v>
      </c>
      <c r="I48" s="445"/>
      <c r="J48" s="679"/>
      <c r="K48" s="680"/>
      <c r="L48" s="446" t="s">
        <v>440</v>
      </c>
      <c r="M48" s="444">
        <f t="shared" ref="M48:M50" si="8">MIN(C48:H48)</f>
        <v>1.8359759851430082</v>
      </c>
      <c r="N48" s="439"/>
      <c r="O48" s="439"/>
      <c r="P48" s="439"/>
      <c r="Q48" s="439"/>
      <c r="R48" s="439"/>
      <c r="S48" s="439"/>
      <c r="T48" s="439"/>
      <c r="U48" s="440"/>
      <c r="V48" s="440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16"/>
      <c r="AQ48" s="416"/>
      <c r="AR48" s="416"/>
      <c r="AS48" s="416"/>
      <c r="AT48" s="416"/>
      <c r="AU48" s="416"/>
      <c r="AV48" s="416"/>
      <c r="AW48" s="416"/>
      <c r="AX48" s="416"/>
      <c r="AY48" s="416"/>
      <c r="AZ48" s="416"/>
      <c r="BA48" s="416"/>
      <c r="BB48" s="416"/>
      <c r="BC48" s="416"/>
      <c r="BD48" s="416"/>
      <c r="BE48" s="416"/>
      <c r="BF48" s="416"/>
      <c r="BG48" s="416"/>
      <c r="BH48" s="416"/>
      <c r="BI48" s="416"/>
      <c r="BJ48" s="416"/>
      <c r="BK48" s="416"/>
      <c r="BL48" s="416"/>
      <c r="BM48" s="416"/>
      <c r="BN48" s="416"/>
      <c r="BO48" s="416"/>
      <c r="BP48" s="416"/>
      <c r="BQ48" s="416"/>
    </row>
    <row r="49" spans="1:69" ht="16.5" customHeight="1">
      <c r="A49" s="677" t="s">
        <v>61</v>
      </c>
      <c r="B49" s="678"/>
      <c r="C49" s="625">
        <f>F81</f>
        <v>10.777285367184295</v>
      </c>
      <c r="D49" s="626">
        <f>G130</f>
        <v>9.921707248318322</v>
      </c>
      <c r="E49" s="626">
        <f>G174</f>
        <v>4.1935796359074553</v>
      </c>
      <c r="F49" s="626">
        <f>H216</f>
        <v>8.8720974461438029</v>
      </c>
      <c r="G49" s="627">
        <f>G260</f>
        <v>403.29917236235917</v>
      </c>
      <c r="H49" s="626">
        <f>G303</f>
        <v>10.722002752282782</v>
      </c>
      <c r="I49" s="447"/>
      <c r="J49" s="679"/>
      <c r="K49" s="680"/>
      <c r="L49" s="446" t="s">
        <v>440</v>
      </c>
      <c r="M49" s="444">
        <f t="shared" si="8"/>
        <v>4.1935796359074553</v>
      </c>
      <c r="N49" s="439"/>
      <c r="O49" s="439"/>
      <c r="P49" s="439"/>
      <c r="Q49" s="439"/>
      <c r="R49" s="439"/>
      <c r="S49" s="439"/>
      <c r="T49" s="439"/>
      <c r="U49" s="440"/>
      <c r="V49" s="440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16"/>
      <c r="AQ49" s="416"/>
      <c r="AR49" s="416"/>
      <c r="AS49" s="416"/>
      <c r="AT49" s="416"/>
      <c r="AU49" s="416"/>
      <c r="AV49" s="416"/>
      <c r="AW49" s="416"/>
      <c r="AX49" s="416"/>
      <c r="AY49" s="416"/>
      <c r="AZ49" s="416"/>
      <c r="BA49" s="416"/>
      <c r="BB49" s="416"/>
      <c r="BC49" s="416"/>
      <c r="BD49" s="416"/>
      <c r="BE49" s="416"/>
      <c r="BF49" s="416"/>
      <c r="BG49" s="416"/>
      <c r="BH49" s="416"/>
      <c r="BI49" s="416"/>
      <c r="BJ49" s="416"/>
      <c r="BK49" s="416"/>
      <c r="BL49" s="416"/>
      <c r="BM49" s="416"/>
      <c r="BN49" s="416"/>
      <c r="BO49" s="416"/>
      <c r="BP49" s="416"/>
      <c r="BQ49" s="416"/>
    </row>
    <row r="50" spans="1:69" ht="16.5" customHeight="1">
      <c r="A50" s="677" t="s">
        <v>62</v>
      </c>
      <c r="B50" s="678"/>
      <c r="C50" s="625">
        <f>F82</f>
        <v>8.8641847786390962</v>
      </c>
      <c r="D50" s="626">
        <f>G131</f>
        <v>19.843414496636644</v>
      </c>
      <c r="E50" s="626">
        <f>G175</f>
        <v>8.6396068058913489</v>
      </c>
      <c r="F50" s="626">
        <f>H217</f>
        <v>8.6722230128306315</v>
      </c>
      <c r="G50" s="626">
        <f>G261</f>
        <v>8.5906898011864392</v>
      </c>
      <c r="H50" s="626">
        <f>G304</f>
        <v>0.86060046394554324</v>
      </c>
      <c r="I50" s="447"/>
      <c r="J50" s="679"/>
      <c r="K50" s="680"/>
      <c r="L50" s="446" t="s">
        <v>440</v>
      </c>
      <c r="M50" s="444">
        <f t="shared" si="8"/>
        <v>0.86060046394554324</v>
      </c>
      <c r="N50" s="439"/>
      <c r="O50" s="439"/>
      <c r="P50" s="439"/>
      <c r="Q50" s="439"/>
      <c r="R50" s="439"/>
      <c r="S50" s="439"/>
      <c r="T50" s="439"/>
      <c r="U50" s="440"/>
      <c r="V50" s="440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16"/>
      <c r="AQ50" s="416"/>
      <c r="AR50" s="416"/>
      <c r="AS50" s="416"/>
      <c r="AT50" s="416"/>
      <c r="AU50" s="416"/>
      <c r="AV50" s="416"/>
      <c r="AW50" s="416"/>
      <c r="AX50" s="416"/>
      <c r="AY50" s="416"/>
      <c r="AZ50" s="416"/>
      <c r="BA50" s="416"/>
      <c r="BB50" s="416"/>
      <c r="BC50" s="416"/>
      <c r="BD50" s="416"/>
      <c r="BE50" s="416"/>
      <c r="BF50" s="416"/>
      <c r="BG50" s="416"/>
      <c r="BH50" s="416"/>
      <c r="BI50" s="416"/>
      <c r="BJ50" s="416"/>
      <c r="BK50" s="416"/>
      <c r="BL50" s="416"/>
      <c r="BM50" s="416"/>
      <c r="BN50" s="416"/>
      <c r="BO50" s="416"/>
      <c r="BP50" s="416"/>
      <c r="BQ50" s="416"/>
    </row>
    <row r="51" spans="1:69" ht="23.1" customHeight="1">
      <c r="A51" s="448"/>
      <c r="B51" s="449"/>
      <c r="C51" s="450"/>
      <c r="D51" s="450"/>
      <c r="E51" s="450"/>
      <c r="F51" s="451"/>
      <c r="G51" s="451"/>
      <c r="H51" s="451"/>
      <c r="I51" s="451"/>
      <c r="J51" s="452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</row>
    <row r="52" spans="1:69" ht="23.1" customHeight="1">
      <c r="A52" s="448"/>
      <c r="B52" s="449"/>
      <c r="C52" s="450"/>
      <c r="D52" s="450"/>
      <c r="E52" s="450"/>
      <c r="F52" s="451"/>
      <c r="G52" s="451"/>
      <c r="H52" s="451"/>
      <c r="I52" s="451"/>
      <c r="J52" s="452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</row>
    <row r="53" spans="1:69" ht="23.1" customHeight="1">
      <c r="A53" s="448"/>
      <c r="B53" s="449"/>
      <c r="C53" s="450"/>
      <c r="D53" s="450"/>
      <c r="E53" s="450"/>
      <c r="F53" s="451"/>
      <c r="G53" s="451"/>
      <c r="H53" s="451"/>
      <c r="I53" s="451"/>
      <c r="J53" s="452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</row>
    <row r="54" spans="1:69" ht="23.1" customHeight="1">
      <c r="A54" s="448"/>
      <c r="B54" s="449"/>
      <c r="C54" s="450"/>
      <c r="D54" s="450"/>
      <c r="E54" s="450"/>
      <c r="F54" s="451"/>
      <c r="G54" s="451"/>
      <c r="H54" s="451"/>
      <c r="I54" s="451"/>
      <c r="J54" s="452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</row>
    <row r="55" spans="1:69" ht="23.1" customHeight="1">
      <c r="A55" s="448"/>
      <c r="B55" s="449"/>
      <c r="C55" s="450"/>
      <c r="D55" s="450"/>
      <c r="E55" s="450"/>
      <c r="F55" s="451"/>
      <c r="G55" s="451"/>
      <c r="H55" s="451"/>
      <c r="I55" s="451"/>
      <c r="J55" s="452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</row>
    <row r="56" spans="1:69" ht="23.1" customHeight="1">
      <c r="A56" s="448"/>
      <c r="B56" s="449"/>
      <c r="C56" s="450"/>
      <c r="D56" s="450"/>
      <c r="E56" s="450"/>
      <c r="F56" s="451"/>
      <c r="G56" s="451"/>
      <c r="H56" s="451"/>
      <c r="I56" s="451"/>
      <c r="J56" s="452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16"/>
      <c r="AP56" s="416"/>
      <c r="AQ56" s="416"/>
      <c r="AR56" s="416"/>
      <c r="AS56" s="416"/>
      <c r="AT56" s="416"/>
      <c r="AU56" s="416"/>
      <c r="AV56" s="416"/>
      <c r="AW56" s="416"/>
      <c r="AX56" s="416"/>
      <c r="AY56" s="416"/>
      <c r="AZ56" s="416"/>
      <c r="BA56" s="416"/>
      <c r="BB56" s="416"/>
      <c r="BC56" s="416"/>
      <c r="BD56" s="416"/>
      <c r="BE56" s="416"/>
      <c r="BF56" s="416"/>
      <c r="BG56" s="416"/>
      <c r="BH56" s="416"/>
      <c r="BI56" s="416"/>
      <c r="BJ56" s="416"/>
      <c r="BK56" s="416"/>
      <c r="BL56" s="416"/>
      <c r="BM56" s="416"/>
      <c r="BN56" s="416"/>
      <c r="BO56" s="416"/>
      <c r="BP56" s="416"/>
      <c r="BQ56" s="416"/>
    </row>
    <row r="57" spans="1:69" ht="23.1" customHeight="1">
      <c r="A57" s="448"/>
      <c r="B57" s="449"/>
      <c r="C57" s="450"/>
      <c r="D57" s="450"/>
      <c r="E57" s="450"/>
      <c r="F57" s="451"/>
      <c r="G57" s="451"/>
      <c r="H57" s="451"/>
      <c r="I57" s="451"/>
      <c r="J57" s="452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16"/>
      <c r="AP57" s="416"/>
      <c r="AQ57" s="416"/>
      <c r="AR57" s="416"/>
      <c r="AS57" s="416"/>
      <c r="AT57" s="416"/>
      <c r="AU57" s="416"/>
      <c r="AV57" s="416"/>
      <c r="AW57" s="416"/>
      <c r="AX57" s="416"/>
      <c r="AY57" s="416"/>
      <c r="AZ57" s="416"/>
      <c r="BA57" s="416"/>
      <c r="BB57" s="416"/>
      <c r="BC57" s="416"/>
      <c r="BD57" s="416"/>
      <c r="BE57" s="416"/>
      <c r="BF57" s="416"/>
      <c r="BG57" s="416"/>
      <c r="BH57" s="416"/>
      <c r="BI57" s="416"/>
      <c r="BJ57" s="416"/>
      <c r="BK57" s="416"/>
      <c r="BL57" s="416"/>
      <c r="BM57" s="416"/>
      <c r="BN57" s="416"/>
      <c r="BO57" s="416"/>
      <c r="BP57" s="416"/>
      <c r="BQ57" s="416"/>
    </row>
    <row r="58" spans="1:69" ht="23.1" customHeight="1">
      <c r="A58" s="448"/>
      <c r="B58" s="449"/>
      <c r="C58" s="450"/>
      <c r="D58" s="450"/>
      <c r="E58" s="450"/>
      <c r="F58" s="451"/>
      <c r="G58" s="451"/>
      <c r="H58" s="451"/>
      <c r="I58" s="451"/>
      <c r="J58" s="452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16"/>
      <c r="AP58" s="416"/>
      <c r="AQ58" s="416"/>
      <c r="AR58" s="416"/>
      <c r="AS58" s="416"/>
      <c r="AT58" s="416"/>
      <c r="AU58" s="416"/>
      <c r="AV58" s="416"/>
      <c r="AW58" s="416"/>
      <c r="AX58" s="416"/>
      <c r="AY58" s="416"/>
      <c r="AZ58" s="416"/>
      <c r="BA58" s="416"/>
      <c r="BB58" s="416"/>
      <c r="BC58" s="416"/>
      <c r="BD58" s="416"/>
      <c r="BE58" s="416"/>
      <c r="BF58" s="416"/>
      <c r="BG58" s="416"/>
      <c r="BH58" s="416"/>
      <c r="BI58" s="416"/>
      <c r="BJ58" s="416"/>
      <c r="BK58" s="416"/>
      <c r="BL58" s="416"/>
      <c r="BM58" s="416"/>
      <c r="BN58" s="416"/>
      <c r="BO58" s="416"/>
      <c r="BP58" s="416"/>
      <c r="BQ58" s="416"/>
    </row>
    <row r="59" spans="1:69" ht="23.1" customHeight="1">
      <c r="A59" s="448"/>
      <c r="B59" s="449"/>
      <c r="C59" s="450"/>
      <c r="D59" s="450"/>
      <c r="E59" s="450"/>
      <c r="F59" s="451"/>
      <c r="G59" s="451"/>
      <c r="H59" s="451"/>
      <c r="I59" s="451"/>
      <c r="J59" s="452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16"/>
      <c r="AP59" s="416"/>
      <c r="AQ59" s="416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6"/>
      <c r="BC59" s="416"/>
      <c r="BD59" s="416"/>
      <c r="BE59" s="416"/>
      <c r="BF59" s="416"/>
      <c r="BG59" s="416"/>
      <c r="BH59" s="416"/>
      <c r="BI59" s="416"/>
      <c r="BJ59" s="416"/>
      <c r="BK59" s="416"/>
      <c r="BL59" s="416"/>
      <c r="BM59" s="416"/>
      <c r="BN59" s="416"/>
      <c r="BO59" s="416"/>
      <c r="BP59" s="416"/>
      <c r="BQ59" s="416"/>
    </row>
    <row r="60" spans="1:69" ht="23.1" customHeight="1">
      <c r="A60" s="448"/>
      <c r="B60" s="449"/>
      <c r="C60" s="450"/>
      <c r="D60" s="450"/>
      <c r="E60" s="450"/>
      <c r="F60" s="451"/>
      <c r="G60" s="451"/>
      <c r="H60" s="451"/>
      <c r="I60" s="451"/>
      <c r="J60" s="452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16"/>
      <c r="AP60" s="416"/>
      <c r="AQ60" s="416"/>
      <c r="AR60" s="416"/>
      <c r="AS60" s="416"/>
      <c r="AT60" s="416"/>
      <c r="AU60" s="416"/>
      <c r="AV60" s="416"/>
      <c r="AW60" s="416"/>
      <c r="AX60" s="416"/>
      <c r="AY60" s="416"/>
      <c r="AZ60" s="416"/>
      <c r="BA60" s="416"/>
      <c r="BB60" s="416"/>
      <c r="BC60" s="416"/>
      <c r="BD60" s="416"/>
      <c r="BE60" s="416"/>
      <c r="BF60" s="416"/>
      <c r="BG60" s="416"/>
      <c r="BH60" s="416"/>
      <c r="BI60" s="416"/>
      <c r="BJ60" s="416"/>
      <c r="BK60" s="416"/>
      <c r="BL60" s="416"/>
      <c r="BM60" s="416"/>
      <c r="BN60" s="416"/>
      <c r="BO60" s="416"/>
      <c r="BP60" s="416"/>
      <c r="BQ60" s="416"/>
    </row>
    <row r="61" spans="1:69" ht="23.1" customHeight="1">
      <c r="A61" s="448"/>
      <c r="B61" s="449"/>
      <c r="C61" s="450"/>
      <c r="D61" s="450"/>
      <c r="E61" s="450"/>
      <c r="F61" s="451"/>
      <c r="G61" s="451"/>
      <c r="H61" s="451"/>
      <c r="I61" s="451"/>
      <c r="J61" s="452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16"/>
      <c r="AP61" s="416"/>
      <c r="AQ61" s="416"/>
      <c r="AR61" s="416"/>
      <c r="AS61" s="416"/>
      <c r="AT61" s="416"/>
      <c r="AU61" s="416"/>
      <c r="AV61" s="416"/>
      <c r="AW61" s="416"/>
      <c r="AX61" s="416"/>
      <c r="AY61" s="416"/>
      <c r="AZ61" s="416"/>
      <c r="BA61" s="416"/>
      <c r="BB61" s="416"/>
      <c r="BC61" s="416"/>
      <c r="BD61" s="416"/>
      <c r="BE61" s="416"/>
      <c r="BF61" s="416"/>
      <c r="BG61" s="416"/>
      <c r="BH61" s="416"/>
      <c r="BI61" s="416"/>
      <c r="BJ61" s="416"/>
      <c r="BK61" s="416"/>
      <c r="BL61" s="416"/>
      <c r="BM61" s="416"/>
      <c r="BN61" s="416"/>
      <c r="BO61" s="416"/>
      <c r="BP61" s="416"/>
      <c r="BQ61" s="416"/>
    </row>
    <row r="62" spans="1:69" ht="23.1" customHeight="1">
      <c r="A62" s="448"/>
      <c r="B62" s="449"/>
      <c r="C62" s="450"/>
      <c r="D62" s="450"/>
      <c r="E62" s="450"/>
      <c r="F62" s="451"/>
      <c r="G62" s="451"/>
      <c r="H62" s="451"/>
      <c r="I62" s="451"/>
      <c r="J62" s="452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16"/>
      <c r="AP62" s="416"/>
      <c r="AQ62" s="416"/>
      <c r="AR62" s="416"/>
      <c r="AS62" s="416"/>
      <c r="AT62" s="416"/>
      <c r="AU62" s="416"/>
      <c r="AV62" s="416"/>
      <c r="AW62" s="416"/>
      <c r="AX62" s="416"/>
      <c r="AY62" s="416"/>
      <c r="AZ62" s="416"/>
      <c r="BA62" s="416"/>
      <c r="BB62" s="416"/>
      <c r="BC62" s="416"/>
      <c r="BD62" s="416"/>
      <c r="BE62" s="416"/>
      <c r="BF62" s="416"/>
      <c r="BG62" s="416"/>
      <c r="BH62" s="416"/>
      <c r="BI62" s="416"/>
      <c r="BJ62" s="416"/>
      <c r="BK62" s="416"/>
      <c r="BL62" s="416"/>
      <c r="BM62" s="416"/>
      <c r="BN62" s="416"/>
      <c r="BO62" s="416"/>
      <c r="BP62" s="416"/>
      <c r="BQ62" s="416"/>
    </row>
    <row r="63" spans="1:69" ht="23.1" customHeight="1">
      <c r="A63" s="448"/>
      <c r="B63" s="449"/>
      <c r="C63" s="450"/>
      <c r="D63" s="450"/>
      <c r="E63" s="450"/>
      <c r="F63" s="451"/>
      <c r="G63" s="451"/>
      <c r="H63" s="451"/>
      <c r="I63" s="451"/>
      <c r="J63" s="452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16"/>
      <c r="AP63" s="416"/>
      <c r="AQ63" s="416"/>
      <c r="AR63" s="416"/>
      <c r="AS63" s="416"/>
      <c r="AT63" s="416"/>
      <c r="AU63" s="416"/>
      <c r="AV63" s="416"/>
      <c r="AW63" s="416"/>
      <c r="AX63" s="416"/>
      <c r="AY63" s="416"/>
      <c r="AZ63" s="416"/>
      <c r="BA63" s="416"/>
      <c r="BB63" s="416"/>
      <c r="BC63" s="416"/>
      <c r="BD63" s="416"/>
      <c r="BE63" s="416"/>
      <c r="BF63" s="416"/>
      <c r="BG63" s="416"/>
      <c r="BH63" s="416"/>
      <c r="BI63" s="416"/>
      <c r="BJ63" s="416"/>
      <c r="BK63" s="416"/>
      <c r="BL63" s="416"/>
      <c r="BM63" s="416"/>
      <c r="BN63" s="416"/>
      <c r="BO63" s="416"/>
      <c r="BP63" s="416"/>
      <c r="BQ63" s="416"/>
    </row>
    <row r="64" spans="1:69" ht="23.1" customHeight="1">
      <c r="A64" s="448"/>
      <c r="B64" s="449"/>
      <c r="C64" s="450"/>
      <c r="D64" s="450"/>
      <c r="E64" s="450"/>
      <c r="F64" s="451"/>
      <c r="G64" s="451"/>
      <c r="H64" s="451"/>
      <c r="I64" s="451"/>
      <c r="J64" s="452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16"/>
      <c r="AP64" s="416"/>
      <c r="AQ64" s="416"/>
      <c r="AR64" s="416"/>
      <c r="AS64" s="416"/>
      <c r="AT64" s="416"/>
      <c r="AU64" s="416"/>
      <c r="AV64" s="416"/>
      <c r="AW64" s="416"/>
      <c r="AX64" s="416"/>
      <c r="AY64" s="416"/>
      <c r="AZ64" s="416"/>
      <c r="BA64" s="416"/>
      <c r="BB64" s="416"/>
      <c r="BC64" s="416"/>
      <c r="BD64" s="416"/>
      <c r="BE64" s="416"/>
      <c r="BF64" s="416"/>
      <c r="BG64" s="416"/>
      <c r="BH64" s="416"/>
      <c r="BI64" s="416"/>
      <c r="BJ64" s="416"/>
      <c r="BK64" s="416"/>
      <c r="BL64" s="416"/>
      <c r="BM64" s="416"/>
      <c r="BN64" s="416"/>
      <c r="BO64" s="416"/>
      <c r="BP64" s="416"/>
      <c r="BQ64" s="416"/>
    </row>
    <row r="65" spans="1:69" ht="23.1" customHeight="1">
      <c r="A65" s="448"/>
      <c r="B65" s="449"/>
      <c r="C65" s="450"/>
      <c r="D65" s="450"/>
      <c r="E65" s="450"/>
      <c r="F65" s="451"/>
      <c r="G65" s="451"/>
      <c r="H65" s="451"/>
      <c r="I65" s="451"/>
      <c r="J65" s="452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16"/>
      <c r="AP65" s="416"/>
      <c r="AQ65" s="416"/>
      <c r="AR65" s="416"/>
      <c r="AS65" s="416"/>
      <c r="AT65" s="416"/>
      <c r="AU65" s="416"/>
      <c r="AV65" s="416"/>
      <c r="AW65" s="416"/>
      <c r="AX65" s="416"/>
      <c r="AY65" s="416"/>
      <c r="AZ65" s="416"/>
      <c r="BA65" s="416"/>
      <c r="BB65" s="416"/>
      <c r="BC65" s="416"/>
      <c r="BD65" s="416"/>
      <c r="BE65" s="416"/>
      <c r="BF65" s="416"/>
      <c r="BG65" s="416"/>
      <c r="BH65" s="416"/>
      <c r="BI65" s="416"/>
      <c r="BJ65" s="416"/>
      <c r="BK65" s="416"/>
      <c r="BL65" s="416"/>
      <c r="BM65" s="416"/>
      <c r="BN65" s="416"/>
      <c r="BO65" s="416"/>
      <c r="BP65" s="416"/>
      <c r="BQ65" s="416"/>
    </row>
    <row r="66" spans="1:69" ht="23.1" customHeight="1">
      <c r="A66" s="448"/>
      <c r="B66" s="449"/>
      <c r="C66" s="450"/>
      <c r="D66" s="450"/>
      <c r="E66" s="450"/>
      <c r="F66" s="451"/>
      <c r="G66" s="451"/>
      <c r="H66" s="451"/>
      <c r="I66" s="451"/>
      <c r="J66" s="452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16"/>
      <c r="AP66" s="416"/>
      <c r="AQ66" s="416"/>
      <c r="AR66" s="416"/>
      <c r="AS66" s="416"/>
      <c r="AT66" s="416"/>
      <c r="AU66" s="416"/>
      <c r="AV66" s="416"/>
      <c r="AW66" s="416"/>
      <c r="AX66" s="416"/>
      <c r="AY66" s="416"/>
      <c r="AZ66" s="416"/>
      <c r="BA66" s="416"/>
      <c r="BB66" s="416"/>
      <c r="BC66" s="416"/>
      <c r="BD66" s="416"/>
      <c r="BE66" s="416"/>
      <c r="BF66" s="416"/>
      <c r="BG66" s="416"/>
      <c r="BH66" s="416"/>
      <c r="BI66" s="416"/>
      <c r="BJ66" s="416"/>
      <c r="BK66" s="416"/>
      <c r="BL66" s="416"/>
      <c r="BM66" s="416"/>
      <c r="BN66" s="416"/>
      <c r="BO66" s="416"/>
      <c r="BP66" s="416"/>
      <c r="BQ66" s="416"/>
    </row>
    <row r="67" spans="1:69" ht="23.1" customHeight="1">
      <c r="A67" s="448"/>
      <c r="B67" s="449"/>
      <c r="C67" s="450"/>
      <c r="D67" s="450"/>
      <c r="E67" s="450"/>
      <c r="F67" s="451"/>
      <c r="G67" s="451"/>
      <c r="H67" s="451"/>
      <c r="I67" s="451"/>
      <c r="J67" s="452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16"/>
      <c r="AP67" s="416"/>
      <c r="AQ67" s="416"/>
      <c r="AR67" s="416"/>
      <c r="AS67" s="416"/>
      <c r="AT67" s="416"/>
      <c r="AU67" s="416"/>
      <c r="AV67" s="416"/>
      <c r="AW67" s="416"/>
      <c r="AX67" s="416"/>
      <c r="AY67" s="416"/>
      <c r="AZ67" s="416"/>
      <c r="BA67" s="416"/>
      <c r="BB67" s="416"/>
      <c r="BC67" s="416"/>
      <c r="BD67" s="416"/>
      <c r="BE67" s="416"/>
      <c r="BF67" s="416"/>
      <c r="BG67" s="416"/>
      <c r="BH67" s="416"/>
      <c r="BI67" s="416"/>
      <c r="BJ67" s="416"/>
      <c r="BK67" s="416"/>
      <c r="BL67" s="416"/>
      <c r="BM67" s="416"/>
      <c r="BN67" s="416"/>
      <c r="BO67" s="416"/>
      <c r="BP67" s="416"/>
      <c r="BQ67" s="416"/>
    </row>
    <row r="68" spans="1:69" ht="23.1" customHeight="1">
      <c r="A68" s="448"/>
      <c r="B68" s="449"/>
      <c r="C68" s="450"/>
      <c r="D68" s="450"/>
      <c r="E68" s="450"/>
      <c r="F68" s="451"/>
      <c r="G68" s="451"/>
      <c r="H68" s="451"/>
      <c r="I68" s="451"/>
      <c r="J68" s="452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16"/>
      <c r="AP68" s="416"/>
      <c r="AQ68" s="416"/>
      <c r="AR68" s="416"/>
      <c r="AS68" s="416"/>
      <c r="AT68" s="416"/>
      <c r="AU68" s="416"/>
      <c r="AV68" s="416"/>
      <c r="AW68" s="416"/>
      <c r="AX68" s="416"/>
      <c r="AY68" s="416"/>
      <c r="AZ68" s="416"/>
      <c r="BA68" s="416"/>
      <c r="BB68" s="416"/>
      <c r="BC68" s="416"/>
      <c r="BD68" s="416"/>
      <c r="BE68" s="416"/>
      <c r="BF68" s="416"/>
      <c r="BG68" s="416"/>
      <c r="BH68" s="416"/>
      <c r="BI68" s="416"/>
      <c r="BJ68" s="416"/>
      <c r="BK68" s="416"/>
      <c r="BL68" s="416"/>
      <c r="BM68" s="416"/>
      <c r="BN68" s="416"/>
      <c r="BO68" s="416"/>
      <c r="BP68" s="416"/>
      <c r="BQ68" s="416"/>
    </row>
    <row r="69" spans="1:69" ht="23.1" customHeight="1">
      <c r="A69" s="448"/>
      <c r="B69" s="449"/>
      <c r="C69" s="450"/>
      <c r="D69" s="450"/>
      <c r="E69" s="450"/>
      <c r="F69" s="451"/>
      <c r="G69" s="451"/>
      <c r="H69" s="451"/>
      <c r="I69" s="451"/>
      <c r="J69" s="452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16"/>
      <c r="AP69" s="416"/>
      <c r="AQ69" s="416"/>
      <c r="AR69" s="416"/>
      <c r="AS69" s="416"/>
      <c r="AT69" s="416"/>
      <c r="AU69" s="416"/>
      <c r="AV69" s="416"/>
      <c r="AW69" s="416"/>
      <c r="AX69" s="416"/>
      <c r="AY69" s="416"/>
      <c r="AZ69" s="416"/>
      <c r="BA69" s="416"/>
      <c r="BB69" s="416"/>
      <c r="BC69" s="416"/>
      <c r="BD69" s="416"/>
      <c r="BE69" s="416"/>
      <c r="BF69" s="416"/>
      <c r="BG69" s="416"/>
      <c r="BH69" s="416"/>
      <c r="BI69" s="416"/>
      <c r="BJ69" s="416"/>
      <c r="BK69" s="416"/>
      <c r="BL69" s="416"/>
      <c r="BM69" s="416"/>
      <c r="BN69" s="416"/>
      <c r="BO69" s="416"/>
      <c r="BP69" s="416"/>
      <c r="BQ69" s="416"/>
    </row>
    <row r="70" spans="1:69" ht="23.1" customHeight="1">
      <c r="A70" s="448"/>
      <c r="B70" s="449"/>
      <c r="C70" s="450"/>
      <c r="D70" s="450"/>
      <c r="E70" s="450"/>
      <c r="F70" s="451"/>
      <c r="G70" s="451"/>
      <c r="H70" s="451"/>
      <c r="I70" s="451"/>
      <c r="J70" s="452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16"/>
      <c r="AP70" s="416"/>
      <c r="AQ70" s="416"/>
      <c r="AR70" s="416"/>
      <c r="AS70" s="416"/>
      <c r="AT70" s="416"/>
      <c r="AU70" s="416"/>
      <c r="AV70" s="416"/>
      <c r="AW70" s="416"/>
      <c r="AX70" s="416"/>
      <c r="AY70" s="416"/>
      <c r="AZ70" s="416"/>
      <c r="BA70" s="416"/>
      <c r="BB70" s="416"/>
      <c r="BC70" s="416"/>
      <c r="BD70" s="416"/>
      <c r="BE70" s="416"/>
      <c r="BF70" s="416"/>
      <c r="BG70" s="416"/>
      <c r="BH70" s="416"/>
      <c r="BI70" s="416"/>
      <c r="BJ70" s="416"/>
      <c r="BK70" s="416"/>
      <c r="BL70" s="416"/>
      <c r="BM70" s="416"/>
      <c r="BN70" s="416"/>
      <c r="BO70" s="416"/>
      <c r="BP70" s="416"/>
      <c r="BQ70" s="416"/>
    </row>
    <row r="71" spans="1:69">
      <c r="A71" s="396" t="s">
        <v>305</v>
      </c>
      <c r="B71" s="453"/>
      <c r="C71" s="397"/>
      <c r="D71" s="397"/>
      <c r="E71" s="397"/>
      <c r="F71" s="397"/>
      <c r="G71" s="397"/>
      <c r="H71" s="397"/>
      <c r="I71" s="454"/>
      <c r="J71" s="397"/>
      <c r="K71" s="397"/>
      <c r="L71" s="397"/>
      <c r="M71" s="397"/>
      <c r="N71" s="397"/>
      <c r="O71" s="397"/>
      <c r="P71" s="397"/>
      <c r="Q71" s="397"/>
      <c r="R71" s="397"/>
      <c r="S71" s="397"/>
      <c r="T71" s="397"/>
      <c r="U71" s="397"/>
      <c r="V71" s="397"/>
      <c r="W71" s="397"/>
      <c r="X71" s="397"/>
      <c r="Y71" s="397"/>
      <c r="Z71" s="397"/>
      <c r="AA71" s="397"/>
      <c r="AB71" s="397"/>
      <c r="AC71" s="397"/>
      <c r="AD71" s="397"/>
      <c r="AE71" s="397"/>
      <c r="AF71" s="397"/>
      <c r="AG71" s="397"/>
      <c r="AH71" s="397"/>
      <c r="AI71" s="397"/>
      <c r="AJ71" s="397"/>
      <c r="AK71" s="397"/>
      <c r="AL71" s="397"/>
      <c r="AM71" s="397"/>
      <c r="AN71" s="397"/>
      <c r="AO71" s="397"/>
      <c r="AP71" s="397"/>
      <c r="AQ71" s="397"/>
      <c r="AR71" s="397"/>
      <c r="AS71" s="397"/>
      <c r="AT71" s="397"/>
      <c r="AU71" s="397"/>
      <c r="AV71" s="397"/>
      <c r="AW71" s="397"/>
      <c r="AX71" s="397"/>
      <c r="AY71" s="397"/>
      <c r="AZ71" s="397"/>
      <c r="BA71" s="397"/>
      <c r="BB71" s="397"/>
      <c r="BC71" s="397"/>
      <c r="BD71" s="397"/>
      <c r="BE71" s="397"/>
      <c r="BF71" s="397"/>
      <c r="BG71" s="397"/>
      <c r="BH71" s="397"/>
      <c r="BI71" s="397"/>
      <c r="BJ71" s="397"/>
      <c r="BK71" s="397"/>
      <c r="BL71" s="397"/>
      <c r="BM71" s="397"/>
      <c r="BN71" s="397"/>
      <c r="BO71" s="397"/>
      <c r="BP71" s="397"/>
      <c r="BQ71" s="397"/>
    </row>
    <row r="72" spans="1:69">
      <c r="A72" s="455" t="s">
        <v>29</v>
      </c>
      <c r="B72" s="456" t="s">
        <v>306</v>
      </c>
      <c r="C72" s="457" t="s">
        <v>63</v>
      </c>
      <c r="D72" s="458"/>
      <c r="E72" s="458"/>
      <c r="F72" s="459"/>
      <c r="G72" s="460" t="s">
        <v>64</v>
      </c>
      <c r="H72" s="461">
        <f>RSQ(I73:I92,B73:B92)</f>
        <v>8.6128016524004772E-2</v>
      </c>
      <c r="I72" s="462" t="s">
        <v>309</v>
      </c>
      <c r="J72" s="463" t="s">
        <v>65</v>
      </c>
      <c r="K72" s="464" t="s">
        <v>34</v>
      </c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K72" s="397"/>
      <c r="AL72" s="397"/>
      <c r="AM72" s="397"/>
      <c r="AN72" s="397"/>
      <c r="AO72" s="397"/>
      <c r="AP72" s="397"/>
      <c r="AQ72" s="397"/>
      <c r="AR72" s="397"/>
      <c r="AS72" s="397"/>
      <c r="AT72" s="397"/>
      <c r="AU72" s="397"/>
      <c r="AV72" s="397"/>
      <c r="AW72" s="397"/>
      <c r="AX72" s="397"/>
      <c r="AY72" s="397"/>
      <c r="AZ72" s="397"/>
      <c r="BA72" s="397"/>
      <c r="BB72" s="397"/>
      <c r="BC72" s="397"/>
      <c r="BD72" s="397"/>
      <c r="BE72" s="397"/>
      <c r="BF72" s="397"/>
      <c r="BG72" s="397"/>
      <c r="BH72" s="397"/>
      <c r="BI72" s="397"/>
      <c r="BJ72" s="397"/>
      <c r="BK72" s="397"/>
      <c r="BL72" s="397"/>
      <c r="BM72" s="397"/>
      <c r="BN72" s="397"/>
      <c r="BO72" s="397"/>
      <c r="BP72" s="397"/>
      <c r="BQ72" s="397"/>
    </row>
    <row r="73" spans="1:69">
      <c r="A73" s="465">
        <f t="shared" ref="A73:B92" si="9">A4</f>
        <v>1996</v>
      </c>
      <c r="B73" s="466">
        <f t="shared" si="9"/>
        <v>90.444346905579508</v>
      </c>
      <c r="C73" s="466">
        <v>1</v>
      </c>
      <c r="D73" s="467" t="s">
        <v>66</v>
      </c>
      <c r="E73" s="468"/>
      <c r="F73" s="468"/>
      <c r="G73" s="469"/>
      <c r="H73" s="470"/>
      <c r="I73" s="471">
        <f t="shared" ref="I73:I113" si="10">ROUND($E$75*C73+$E$76,$G$1)</f>
        <v>88</v>
      </c>
      <c r="J73" s="472">
        <f t="shared" ref="J73:J92" si="11">ABS(B73-I73)/B73*100</f>
        <v>2.7025977733371374</v>
      </c>
      <c r="K73" s="473">
        <f>(B73-I73)^2/1000</f>
        <v>5.9748317948161147E-3</v>
      </c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7"/>
      <c r="AH73" s="397"/>
      <c r="AI73" s="397"/>
      <c r="AJ73" s="397"/>
      <c r="AK73" s="397"/>
      <c r="AL73" s="397"/>
      <c r="AM73" s="397"/>
      <c r="AN73" s="397"/>
      <c r="AO73" s="397"/>
      <c r="AP73" s="397"/>
      <c r="AQ73" s="397"/>
      <c r="AR73" s="397"/>
      <c r="AS73" s="397"/>
      <c r="AT73" s="397"/>
      <c r="AU73" s="397"/>
      <c r="AV73" s="397"/>
      <c r="AW73" s="397"/>
      <c r="AX73" s="397"/>
      <c r="AY73" s="397"/>
      <c r="AZ73" s="397"/>
      <c r="BA73" s="397"/>
      <c r="BB73" s="397"/>
      <c r="BC73" s="397"/>
      <c r="BD73" s="397"/>
      <c r="BE73" s="397"/>
      <c r="BF73" s="397"/>
      <c r="BG73" s="397"/>
      <c r="BH73" s="397"/>
      <c r="BI73" s="397"/>
      <c r="BJ73" s="397"/>
      <c r="BK73" s="397"/>
      <c r="BL73" s="397"/>
      <c r="BM73" s="397"/>
      <c r="BN73" s="397"/>
      <c r="BO73" s="397"/>
      <c r="BP73" s="397"/>
      <c r="BQ73" s="397"/>
    </row>
    <row r="74" spans="1:69">
      <c r="A74" s="407">
        <f t="shared" si="9"/>
        <v>1997</v>
      </c>
      <c r="B74" s="474">
        <f t="shared" si="9"/>
        <v>135.56190948907152</v>
      </c>
      <c r="C74" s="474">
        <v>2</v>
      </c>
      <c r="D74" s="475"/>
      <c r="E74" s="475"/>
      <c r="F74" s="475"/>
      <c r="G74" s="469"/>
      <c r="H74" s="470"/>
      <c r="I74" s="476">
        <f t="shared" si="10"/>
        <v>88</v>
      </c>
      <c r="J74" s="477">
        <f t="shared" si="11"/>
        <v>35.085009991619941</v>
      </c>
      <c r="K74" s="478">
        <f t="shared" ref="K74:K92" si="12">(B74-I74)^2/1000</f>
        <v>2.2621352342466321</v>
      </c>
      <c r="L74" s="397"/>
      <c r="M74" s="397"/>
      <c r="N74" s="397"/>
      <c r="O74" s="397"/>
      <c r="P74" s="397"/>
      <c r="Q74" s="397"/>
      <c r="R74" s="397"/>
      <c r="S74" s="397"/>
      <c r="T74" s="397"/>
      <c r="U74" s="397"/>
      <c r="V74" s="397"/>
      <c r="W74" s="397"/>
      <c r="X74" s="397"/>
      <c r="Y74" s="397"/>
      <c r="Z74" s="397"/>
      <c r="AA74" s="397"/>
      <c r="AB74" s="397"/>
      <c r="AC74" s="397"/>
      <c r="AD74" s="397"/>
      <c r="AE74" s="397"/>
      <c r="AF74" s="397"/>
      <c r="AG74" s="397"/>
      <c r="AH74" s="397"/>
      <c r="AI74" s="397"/>
      <c r="AJ74" s="397"/>
      <c r="AK74" s="397"/>
      <c r="AL74" s="397"/>
      <c r="AM74" s="397"/>
      <c r="AN74" s="397"/>
      <c r="AO74" s="397"/>
      <c r="AP74" s="397"/>
      <c r="AQ74" s="397"/>
      <c r="AR74" s="397"/>
      <c r="AS74" s="397"/>
      <c r="AT74" s="397"/>
      <c r="AU74" s="397"/>
      <c r="AV74" s="397"/>
      <c r="AW74" s="397"/>
      <c r="AX74" s="397"/>
      <c r="AY74" s="397"/>
      <c r="AZ74" s="397"/>
      <c r="BA74" s="397"/>
      <c r="BB74" s="397"/>
      <c r="BC74" s="397"/>
      <c r="BD74" s="397"/>
      <c r="BE74" s="397"/>
      <c r="BF74" s="397"/>
      <c r="BG74" s="397"/>
      <c r="BH74" s="397"/>
      <c r="BI74" s="397"/>
      <c r="BJ74" s="397"/>
      <c r="BK74" s="397"/>
      <c r="BL74" s="397"/>
      <c r="BM74" s="397"/>
      <c r="BN74" s="397"/>
      <c r="BO74" s="397"/>
      <c r="BP74" s="397"/>
      <c r="BQ74" s="397"/>
    </row>
    <row r="75" spans="1:69">
      <c r="A75" s="407">
        <f t="shared" si="9"/>
        <v>1998</v>
      </c>
      <c r="B75" s="474">
        <f t="shared" si="9"/>
        <v>76.247070341877773</v>
      </c>
      <c r="C75" s="474">
        <v>3</v>
      </c>
      <c r="D75" s="467" t="s">
        <v>35</v>
      </c>
      <c r="E75" s="479">
        <f>INDEX(LINEST(B73:B92,C73:C92),1)</f>
        <v>-0.78245377329463905</v>
      </c>
      <c r="F75" s="475"/>
      <c r="G75" s="470"/>
      <c r="H75" s="470"/>
      <c r="I75" s="476">
        <f t="shared" si="10"/>
        <v>87</v>
      </c>
      <c r="J75" s="477">
        <f t="shared" si="11"/>
        <v>14.102744682396423</v>
      </c>
      <c r="K75" s="478">
        <f t="shared" si="12"/>
        <v>0.11562549623252459</v>
      </c>
      <c r="L75" s="397"/>
      <c r="M75" s="397"/>
      <c r="N75" s="397"/>
      <c r="O75" s="397"/>
      <c r="P75" s="397"/>
      <c r="Q75" s="397"/>
      <c r="R75" s="397"/>
      <c r="S75" s="397"/>
      <c r="T75" s="397"/>
      <c r="U75" s="397"/>
      <c r="V75" s="397"/>
      <c r="W75" s="397"/>
      <c r="X75" s="397"/>
      <c r="Y75" s="397"/>
      <c r="Z75" s="397"/>
      <c r="AA75" s="397"/>
      <c r="AB75" s="397"/>
      <c r="AC75" s="397"/>
      <c r="AD75" s="397"/>
      <c r="AE75" s="397"/>
      <c r="AF75" s="397"/>
      <c r="AG75" s="397"/>
      <c r="AH75" s="397"/>
      <c r="AI75" s="397"/>
      <c r="AJ75" s="397"/>
      <c r="AK75" s="397"/>
      <c r="AL75" s="397"/>
      <c r="AM75" s="397"/>
      <c r="AN75" s="397"/>
      <c r="AO75" s="397"/>
      <c r="AP75" s="397"/>
      <c r="AQ75" s="397"/>
      <c r="AR75" s="397"/>
      <c r="AS75" s="397"/>
      <c r="AT75" s="397"/>
      <c r="AU75" s="397"/>
      <c r="AV75" s="397"/>
      <c r="AW75" s="397"/>
      <c r="AX75" s="397"/>
      <c r="AY75" s="397"/>
      <c r="AZ75" s="397"/>
      <c r="BA75" s="397"/>
      <c r="BB75" s="397"/>
      <c r="BC75" s="397"/>
      <c r="BD75" s="397"/>
      <c r="BE75" s="397"/>
      <c r="BF75" s="397"/>
      <c r="BG75" s="397"/>
      <c r="BH75" s="397"/>
      <c r="BI75" s="397"/>
      <c r="BJ75" s="397"/>
      <c r="BK75" s="397"/>
      <c r="BL75" s="397"/>
      <c r="BM75" s="397"/>
      <c r="BN75" s="397"/>
      <c r="BO75" s="397"/>
      <c r="BP75" s="397"/>
      <c r="BQ75" s="397"/>
    </row>
    <row r="76" spans="1:69">
      <c r="A76" s="407">
        <f t="shared" si="9"/>
        <v>1999</v>
      </c>
      <c r="B76" s="474">
        <f t="shared" si="9"/>
        <v>79.560935906507595</v>
      </c>
      <c r="C76" s="474">
        <v>4</v>
      </c>
      <c r="D76" s="467" t="s">
        <v>36</v>
      </c>
      <c r="E76" s="479">
        <f>INDEX(LINEST(B73:B92,C73:C92),2)</f>
        <v>89.248268638567509</v>
      </c>
      <c r="F76" s="475"/>
      <c r="G76" s="470"/>
      <c r="H76" s="470"/>
      <c r="I76" s="476">
        <f t="shared" si="10"/>
        <v>86</v>
      </c>
      <c r="J76" s="477">
        <f t="shared" si="11"/>
        <v>8.0932483009739578</v>
      </c>
      <c r="K76" s="478">
        <f t="shared" si="12"/>
        <v>4.1461546400103168E-2</v>
      </c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7"/>
      <c r="AH76" s="397"/>
      <c r="AI76" s="397"/>
      <c r="AJ76" s="397"/>
      <c r="AK76" s="397"/>
      <c r="AL76" s="397"/>
      <c r="AM76" s="397"/>
      <c r="AN76" s="397"/>
      <c r="AO76" s="397"/>
      <c r="AP76" s="397"/>
      <c r="AQ76" s="397"/>
      <c r="AR76" s="397"/>
      <c r="AS76" s="397"/>
      <c r="AT76" s="397"/>
      <c r="AU76" s="397"/>
      <c r="AV76" s="397"/>
      <c r="AW76" s="397"/>
      <c r="AX76" s="397"/>
      <c r="AY76" s="397"/>
      <c r="AZ76" s="397"/>
      <c r="BA76" s="397"/>
      <c r="BB76" s="397"/>
      <c r="BC76" s="397"/>
      <c r="BD76" s="397"/>
      <c r="BE76" s="397"/>
      <c r="BF76" s="397"/>
      <c r="BG76" s="397"/>
      <c r="BH76" s="397"/>
      <c r="BI76" s="397"/>
      <c r="BJ76" s="397"/>
      <c r="BK76" s="397"/>
      <c r="BL76" s="397"/>
      <c r="BM76" s="397"/>
      <c r="BN76" s="397"/>
      <c r="BO76" s="397"/>
      <c r="BP76" s="397"/>
      <c r="BQ76" s="397"/>
    </row>
    <row r="77" spans="1:69">
      <c r="A77" s="407">
        <f t="shared" si="9"/>
        <v>2000</v>
      </c>
      <c r="B77" s="474">
        <f t="shared" si="9"/>
        <v>78.805191749404585</v>
      </c>
      <c r="C77" s="474">
        <v>5</v>
      </c>
      <c r="D77" s="475"/>
      <c r="E77" s="475"/>
      <c r="F77" s="475"/>
      <c r="G77" s="470"/>
      <c r="H77" s="470"/>
      <c r="I77" s="476">
        <f t="shared" si="10"/>
        <v>85</v>
      </c>
      <c r="J77" s="477">
        <f t="shared" si="11"/>
        <v>7.8609138726475081</v>
      </c>
      <c r="K77" s="478">
        <f t="shared" si="12"/>
        <v>3.8375649261645023E-2</v>
      </c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/>
      <c r="X77" s="397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97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97"/>
      <c r="BB77" s="397"/>
      <c r="BC77" s="397"/>
      <c r="BD77" s="397"/>
      <c r="BE77" s="397"/>
      <c r="BF77" s="397"/>
      <c r="BG77" s="397"/>
      <c r="BH77" s="397"/>
      <c r="BI77" s="397"/>
      <c r="BJ77" s="397"/>
      <c r="BK77" s="397"/>
      <c r="BL77" s="397"/>
      <c r="BM77" s="397"/>
      <c r="BN77" s="397"/>
      <c r="BO77" s="397"/>
      <c r="BP77" s="397"/>
      <c r="BQ77" s="397"/>
    </row>
    <row r="78" spans="1:69">
      <c r="A78" s="407">
        <f t="shared" si="9"/>
        <v>2001</v>
      </c>
      <c r="B78" s="474">
        <f t="shared" si="9"/>
        <v>82.580384215381997</v>
      </c>
      <c r="C78" s="474">
        <v>6</v>
      </c>
      <c r="D78" s="681" t="s">
        <v>59</v>
      </c>
      <c r="E78" s="682"/>
      <c r="F78" s="480">
        <f>H72</f>
        <v>8.6128016524004772E-2</v>
      </c>
      <c r="G78" s="470"/>
      <c r="H78" s="470"/>
      <c r="I78" s="476">
        <f t="shared" si="10"/>
        <v>85</v>
      </c>
      <c r="J78" s="477">
        <f t="shared" si="11"/>
        <v>2.9300127477092897</v>
      </c>
      <c r="K78" s="478">
        <f t="shared" si="12"/>
        <v>5.8545405451725938E-3</v>
      </c>
      <c r="L78" s="397"/>
      <c r="M78" s="397"/>
      <c r="N78" s="397"/>
      <c r="O78" s="397"/>
      <c r="P78" s="397"/>
      <c r="Q78" s="397"/>
      <c r="R78" s="397"/>
      <c r="S78" s="397"/>
      <c r="T78" s="397"/>
      <c r="U78" s="397"/>
      <c r="V78" s="397"/>
      <c r="W78" s="397"/>
      <c r="X78" s="397"/>
      <c r="Y78" s="397"/>
      <c r="Z78" s="397"/>
      <c r="AA78" s="397"/>
      <c r="AB78" s="397"/>
      <c r="AC78" s="397"/>
      <c r="AD78" s="397"/>
      <c r="AE78" s="397"/>
      <c r="AF78" s="397"/>
      <c r="AG78" s="397"/>
      <c r="AH78" s="397"/>
      <c r="AI78" s="397"/>
      <c r="AJ78" s="397"/>
      <c r="AK78" s="397"/>
      <c r="AL78" s="397"/>
      <c r="AM78" s="397"/>
      <c r="AN78" s="397"/>
      <c r="AO78" s="397"/>
      <c r="AP78" s="397"/>
      <c r="AQ78" s="397"/>
      <c r="AR78" s="397"/>
      <c r="AS78" s="397"/>
      <c r="AT78" s="397"/>
      <c r="AU78" s="397"/>
      <c r="AV78" s="397"/>
      <c r="AW78" s="397"/>
      <c r="AX78" s="397"/>
      <c r="AY78" s="397"/>
      <c r="AZ78" s="397"/>
      <c r="BA78" s="397"/>
      <c r="BB78" s="397"/>
      <c r="BC78" s="397"/>
      <c r="BD78" s="397"/>
      <c r="BE78" s="397"/>
      <c r="BF78" s="397"/>
      <c r="BG78" s="397"/>
      <c r="BH78" s="397"/>
      <c r="BI78" s="397"/>
      <c r="BJ78" s="397"/>
      <c r="BK78" s="397"/>
      <c r="BL78" s="397"/>
      <c r="BM78" s="397"/>
      <c r="BN78" s="397"/>
      <c r="BO78" s="397"/>
      <c r="BP78" s="397"/>
      <c r="BQ78" s="397"/>
    </row>
    <row r="79" spans="1:69">
      <c r="A79" s="407">
        <f t="shared" si="9"/>
        <v>2002</v>
      </c>
      <c r="B79" s="474">
        <f t="shared" si="9"/>
        <v>69.170496938591825</v>
      </c>
      <c r="C79" s="474">
        <v>7</v>
      </c>
      <c r="D79" s="681" t="s">
        <v>33</v>
      </c>
      <c r="E79" s="682"/>
      <c r="F79" s="481">
        <f>SUM(K73:K92)</f>
        <v>4.8223382421539558</v>
      </c>
      <c r="G79" s="470"/>
      <c r="H79" s="470"/>
      <c r="I79" s="476">
        <f t="shared" si="10"/>
        <v>84</v>
      </c>
      <c r="J79" s="477">
        <f t="shared" si="11"/>
        <v>21.439058150143854</v>
      </c>
      <c r="K79" s="478">
        <f t="shared" si="12"/>
        <v>0.21991416104831443</v>
      </c>
      <c r="L79" s="397"/>
      <c r="M79" s="397"/>
      <c r="N79" s="397"/>
      <c r="O79" s="397"/>
      <c r="P79" s="397"/>
      <c r="Q79" s="397"/>
      <c r="R79" s="397"/>
      <c r="S79" s="397"/>
      <c r="T79" s="397"/>
      <c r="U79" s="397"/>
      <c r="V79" s="397"/>
      <c r="W79" s="397"/>
      <c r="X79" s="397"/>
      <c r="Y79" s="397"/>
      <c r="Z79" s="397"/>
      <c r="AA79" s="397"/>
      <c r="AB79" s="397"/>
      <c r="AC79" s="397"/>
      <c r="AD79" s="397"/>
      <c r="AE79" s="397"/>
      <c r="AF79" s="397"/>
      <c r="AG79" s="397"/>
      <c r="AH79" s="397"/>
      <c r="AI79" s="397"/>
      <c r="AJ79" s="397"/>
      <c r="AK79" s="397"/>
      <c r="AL79" s="397"/>
      <c r="AM79" s="397"/>
      <c r="AN79" s="397"/>
      <c r="AO79" s="397"/>
      <c r="AP79" s="397"/>
      <c r="AQ79" s="397"/>
      <c r="AR79" s="397"/>
      <c r="AS79" s="397"/>
      <c r="AT79" s="397"/>
      <c r="AU79" s="397"/>
      <c r="AV79" s="397"/>
      <c r="AW79" s="397"/>
      <c r="AX79" s="397"/>
      <c r="AY79" s="397"/>
      <c r="AZ79" s="397"/>
      <c r="BA79" s="397"/>
      <c r="BB79" s="397"/>
      <c r="BC79" s="397"/>
      <c r="BD79" s="397"/>
      <c r="BE79" s="397"/>
      <c r="BF79" s="397"/>
      <c r="BG79" s="397"/>
      <c r="BH79" s="397"/>
      <c r="BI79" s="397"/>
      <c r="BJ79" s="397"/>
      <c r="BK79" s="397"/>
      <c r="BL79" s="397"/>
      <c r="BM79" s="397"/>
      <c r="BN79" s="397"/>
      <c r="BO79" s="397"/>
      <c r="BP79" s="397"/>
      <c r="BQ79" s="397"/>
    </row>
    <row r="80" spans="1:69">
      <c r="A80" s="407">
        <f t="shared" si="9"/>
        <v>2003</v>
      </c>
      <c r="B80" s="474">
        <f t="shared" si="9"/>
        <v>67.327507264327437</v>
      </c>
      <c r="C80" s="474">
        <v>8</v>
      </c>
      <c r="D80" s="681" t="s">
        <v>60</v>
      </c>
      <c r="E80" s="682"/>
      <c r="F80" s="481">
        <f>SUM(K83:K92)</f>
        <v>1.8450976841388467</v>
      </c>
      <c r="G80" s="470"/>
      <c r="H80" s="470"/>
      <c r="I80" s="476">
        <f t="shared" si="10"/>
        <v>83</v>
      </c>
      <c r="J80" s="477">
        <f t="shared" si="11"/>
        <v>23.277993456882996</v>
      </c>
      <c r="K80" s="478">
        <f t="shared" si="12"/>
        <v>0.24562702854970925</v>
      </c>
      <c r="L80" s="397"/>
      <c r="M80" s="397"/>
      <c r="N80" s="397"/>
      <c r="O80" s="397"/>
      <c r="P80" s="397"/>
      <c r="Q80" s="397"/>
      <c r="R80" s="397"/>
      <c r="S80" s="397"/>
      <c r="T80" s="397"/>
      <c r="U80" s="397"/>
      <c r="V80" s="397"/>
      <c r="W80" s="397"/>
      <c r="X80" s="397"/>
      <c r="Y80" s="397"/>
      <c r="Z80" s="397"/>
      <c r="AA80" s="397"/>
      <c r="AB80" s="397"/>
      <c r="AC80" s="397"/>
      <c r="AD80" s="397"/>
      <c r="AE80" s="397"/>
      <c r="AF80" s="397"/>
      <c r="AG80" s="397"/>
      <c r="AH80" s="397"/>
      <c r="AI80" s="397"/>
      <c r="AJ80" s="397"/>
      <c r="AK80" s="397"/>
      <c r="AL80" s="397"/>
      <c r="AM80" s="397"/>
      <c r="AN80" s="397"/>
      <c r="AO80" s="397"/>
      <c r="AP80" s="397"/>
      <c r="AQ80" s="397"/>
      <c r="AR80" s="397"/>
      <c r="AS80" s="397"/>
      <c r="AT80" s="397"/>
      <c r="AU80" s="397"/>
      <c r="AV80" s="397"/>
      <c r="AW80" s="397"/>
      <c r="AX80" s="397"/>
      <c r="AY80" s="397"/>
      <c r="AZ80" s="397"/>
      <c r="BA80" s="397"/>
      <c r="BB80" s="397"/>
      <c r="BC80" s="397"/>
      <c r="BD80" s="397"/>
      <c r="BE80" s="397"/>
      <c r="BF80" s="397"/>
      <c r="BG80" s="397"/>
      <c r="BH80" s="397"/>
      <c r="BI80" s="397"/>
      <c r="BJ80" s="397"/>
      <c r="BK80" s="397"/>
      <c r="BL80" s="397"/>
      <c r="BM80" s="397"/>
      <c r="BN80" s="397"/>
      <c r="BO80" s="397"/>
      <c r="BP80" s="397"/>
      <c r="BQ80" s="397"/>
    </row>
    <row r="81" spans="1:69">
      <c r="A81" s="407">
        <f t="shared" si="9"/>
        <v>2004</v>
      </c>
      <c r="B81" s="474">
        <f t="shared" si="9"/>
        <v>76.231349099955736</v>
      </c>
      <c r="C81" s="474">
        <v>9</v>
      </c>
      <c r="D81" s="681" t="s">
        <v>61</v>
      </c>
      <c r="E81" s="682"/>
      <c r="F81" s="482">
        <f>SUM(J73:J92)/C92</f>
        <v>10.777285367184295</v>
      </c>
      <c r="G81" s="467"/>
      <c r="H81" s="475"/>
      <c r="I81" s="476">
        <f t="shared" si="10"/>
        <v>82</v>
      </c>
      <c r="J81" s="477">
        <f t="shared" si="11"/>
        <v>7.5672947785304423</v>
      </c>
      <c r="K81" s="478">
        <f t="shared" si="12"/>
        <v>3.3277333206581494E-2</v>
      </c>
      <c r="L81" s="397"/>
      <c r="M81" s="397"/>
      <c r="N81" s="397"/>
      <c r="O81" s="397"/>
      <c r="P81" s="397"/>
      <c r="Q81" s="397"/>
      <c r="R81" s="397"/>
      <c r="S81" s="397"/>
      <c r="T81" s="397"/>
      <c r="U81" s="397"/>
      <c r="V81" s="397"/>
      <c r="W81" s="397"/>
      <c r="X81" s="397"/>
      <c r="Y81" s="397"/>
      <c r="Z81" s="397"/>
      <c r="AA81" s="397"/>
      <c r="AB81" s="397"/>
      <c r="AC81" s="397"/>
      <c r="AD81" s="397"/>
      <c r="AE81" s="397"/>
      <c r="AF81" s="397"/>
      <c r="AG81" s="397"/>
      <c r="AH81" s="397"/>
      <c r="AI81" s="397"/>
      <c r="AJ81" s="397"/>
      <c r="AK81" s="397"/>
      <c r="AL81" s="397"/>
      <c r="AM81" s="397"/>
      <c r="AN81" s="397"/>
      <c r="AO81" s="397"/>
      <c r="AP81" s="397"/>
      <c r="AQ81" s="397"/>
      <c r="AR81" s="397"/>
      <c r="AS81" s="397"/>
      <c r="AT81" s="397"/>
      <c r="AU81" s="397"/>
      <c r="AV81" s="397"/>
      <c r="AW81" s="397"/>
      <c r="AX81" s="397"/>
      <c r="AY81" s="397"/>
      <c r="AZ81" s="397"/>
      <c r="BA81" s="397"/>
      <c r="BB81" s="397"/>
      <c r="BC81" s="397"/>
      <c r="BD81" s="397"/>
      <c r="BE81" s="397"/>
      <c r="BF81" s="397"/>
      <c r="BG81" s="397"/>
      <c r="BH81" s="397"/>
      <c r="BI81" s="397"/>
      <c r="BJ81" s="397"/>
      <c r="BK81" s="397"/>
      <c r="BL81" s="397"/>
      <c r="BM81" s="397"/>
      <c r="BN81" s="397"/>
      <c r="BO81" s="397"/>
      <c r="BP81" s="397"/>
      <c r="BQ81" s="397"/>
    </row>
    <row r="82" spans="1:69">
      <c r="A82" s="407">
        <f t="shared" si="9"/>
        <v>2005</v>
      </c>
      <c r="B82" s="474">
        <f t="shared" si="9"/>
        <v>78.000877340019187</v>
      </c>
      <c r="C82" s="474">
        <v>10</v>
      </c>
      <c r="D82" s="681" t="s">
        <v>62</v>
      </c>
      <c r="E82" s="682"/>
      <c r="F82" s="482">
        <f>SUM(J83:J92)/10</f>
        <v>8.8641847786390962</v>
      </c>
      <c r="G82" s="467"/>
      <c r="H82" s="475"/>
      <c r="I82" s="476">
        <f t="shared" si="10"/>
        <v>81</v>
      </c>
      <c r="J82" s="477">
        <f t="shared" si="11"/>
        <v>3.8449858030533726</v>
      </c>
      <c r="K82" s="478">
        <f t="shared" si="12"/>
        <v>8.9947367296103874E-3</v>
      </c>
      <c r="L82" s="397"/>
      <c r="M82" s="397"/>
      <c r="N82" s="397"/>
      <c r="O82" s="397"/>
      <c r="P82" s="397"/>
      <c r="Q82" s="397"/>
      <c r="R82" s="397"/>
      <c r="S82" s="397"/>
      <c r="T82" s="397"/>
      <c r="U82" s="397"/>
      <c r="V82" s="397"/>
      <c r="W82" s="397"/>
      <c r="X82" s="397"/>
      <c r="Y82" s="397"/>
      <c r="Z82" s="397"/>
      <c r="AA82" s="397"/>
      <c r="AB82" s="397"/>
      <c r="AC82" s="397"/>
      <c r="AD82" s="397"/>
      <c r="AE82" s="397"/>
      <c r="AF82" s="397"/>
      <c r="AG82" s="397"/>
      <c r="AH82" s="397"/>
      <c r="AI82" s="397"/>
      <c r="AJ82" s="397"/>
      <c r="AK82" s="397"/>
      <c r="AL82" s="397"/>
      <c r="AM82" s="397"/>
      <c r="AN82" s="397"/>
      <c r="AO82" s="397"/>
      <c r="AP82" s="397"/>
      <c r="AQ82" s="397"/>
      <c r="AR82" s="397"/>
      <c r="AS82" s="397"/>
      <c r="AT82" s="397"/>
      <c r="AU82" s="397"/>
      <c r="AV82" s="397"/>
      <c r="AW82" s="397"/>
      <c r="AX82" s="397"/>
      <c r="AY82" s="397"/>
      <c r="AZ82" s="397"/>
      <c r="BA82" s="397"/>
      <c r="BB82" s="397"/>
      <c r="BC82" s="397"/>
      <c r="BD82" s="397"/>
      <c r="BE82" s="397"/>
      <c r="BF82" s="397"/>
      <c r="BG82" s="397"/>
      <c r="BH82" s="397"/>
      <c r="BI82" s="397"/>
      <c r="BJ82" s="397"/>
      <c r="BK82" s="397"/>
      <c r="BL82" s="397"/>
      <c r="BM82" s="397"/>
      <c r="BN82" s="397"/>
      <c r="BO82" s="397"/>
      <c r="BP82" s="397"/>
      <c r="BQ82" s="397"/>
    </row>
    <row r="83" spans="1:69">
      <c r="A83" s="407">
        <f t="shared" si="9"/>
        <v>2006</v>
      </c>
      <c r="B83" s="474">
        <f t="shared" si="9"/>
        <v>81.409993234530504</v>
      </c>
      <c r="C83" s="474">
        <v>11</v>
      </c>
      <c r="D83" s="475"/>
      <c r="E83" s="475"/>
      <c r="F83" s="475"/>
      <c r="G83" s="467"/>
      <c r="H83" s="475"/>
      <c r="I83" s="476">
        <f t="shared" si="10"/>
        <v>81</v>
      </c>
      <c r="J83" s="477">
        <f t="shared" si="11"/>
        <v>0.50361536494588799</v>
      </c>
      <c r="K83" s="478">
        <f t="shared" si="12"/>
        <v>1.6809445236078447E-4</v>
      </c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397"/>
      <c r="AF83" s="397"/>
      <c r="AG83" s="397"/>
      <c r="AH83" s="397"/>
      <c r="AI83" s="397"/>
      <c r="AJ83" s="397"/>
      <c r="AK83" s="397"/>
      <c r="AL83" s="397"/>
      <c r="AM83" s="397"/>
      <c r="AN83" s="397"/>
      <c r="AO83" s="397"/>
      <c r="AP83" s="397"/>
      <c r="AQ83" s="397"/>
      <c r="AR83" s="397"/>
      <c r="AS83" s="397"/>
      <c r="AT83" s="397"/>
      <c r="AU83" s="397"/>
      <c r="AV83" s="397"/>
      <c r="AW83" s="397"/>
      <c r="AX83" s="397"/>
      <c r="AY83" s="397"/>
      <c r="AZ83" s="397"/>
      <c r="BA83" s="397"/>
      <c r="BB83" s="397"/>
      <c r="BC83" s="397"/>
      <c r="BD83" s="397"/>
      <c r="BE83" s="397"/>
      <c r="BF83" s="397"/>
      <c r="BG83" s="397"/>
      <c r="BH83" s="397"/>
      <c r="BI83" s="397"/>
      <c r="BJ83" s="397"/>
      <c r="BK83" s="397"/>
      <c r="BL83" s="397"/>
      <c r="BM83" s="397"/>
      <c r="BN83" s="397"/>
      <c r="BO83" s="397"/>
      <c r="BP83" s="397"/>
      <c r="BQ83" s="397"/>
    </row>
    <row r="84" spans="1:69">
      <c r="A84" s="407">
        <f t="shared" si="9"/>
        <v>2007</v>
      </c>
      <c r="B84" s="474">
        <f t="shared" si="9"/>
        <v>70.524021400392698</v>
      </c>
      <c r="C84" s="474">
        <v>12</v>
      </c>
      <c r="D84" s="475"/>
      <c r="E84" s="475"/>
      <c r="F84" s="475"/>
      <c r="G84" s="467"/>
      <c r="H84" s="475"/>
      <c r="I84" s="476">
        <f t="shared" si="10"/>
        <v>80</v>
      </c>
      <c r="J84" s="477">
        <f t="shared" si="11"/>
        <v>13.436526181353772</v>
      </c>
      <c r="K84" s="478">
        <f t="shared" si="12"/>
        <v>8.9794170420215563E-2</v>
      </c>
      <c r="L84" s="397"/>
      <c r="M84" s="397"/>
      <c r="N84" s="397"/>
      <c r="O84" s="397"/>
      <c r="P84" s="397"/>
      <c r="Q84" s="397"/>
      <c r="R84" s="397"/>
      <c r="S84" s="397"/>
      <c r="T84" s="397"/>
      <c r="U84" s="397"/>
      <c r="V84" s="397"/>
      <c r="W84" s="397"/>
      <c r="X84" s="397"/>
      <c r="Y84" s="397"/>
      <c r="Z84" s="397"/>
      <c r="AA84" s="397"/>
      <c r="AB84" s="397"/>
      <c r="AC84" s="397"/>
      <c r="AD84" s="397"/>
      <c r="AE84" s="397"/>
      <c r="AF84" s="397"/>
      <c r="AG84" s="397"/>
      <c r="AH84" s="397"/>
      <c r="AI84" s="397"/>
      <c r="AJ84" s="397"/>
      <c r="AK84" s="397"/>
      <c r="AL84" s="397"/>
      <c r="AM84" s="397"/>
      <c r="AN84" s="397"/>
      <c r="AO84" s="397"/>
      <c r="AP84" s="397"/>
      <c r="AQ84" s="397"/>
      <c r="AR84" s="397"/>
      <c r="AS84" s="397"/>
      <c r="AT84" s="397"/>
      <c r="AU84" s="397"/>
      <c r="AV84" s="397"/>
      <c r="AW84" s="397"/>
      <c r="AX84" s="397"/>
      <c r="AY84" s="397"/>
      <c r="AZ84" s="397"/>
      <c r="BA84" s="397"/>
      <c r="BB84" s="397"/>
      <c r="BC84" s="397"/>
      <c r="BD84" s="397"/>
      <c r="BE84" s="397"/>
      <c r="BF84" s="397"/>
      <c r="BG84" s="397"/>
      <c r="BH84" s="397"/>
      <c r="BI84" s="397"/>
      <c r="BJ84" s="397"/>
      <c r="BK84" s="397"/>
      <c r="BL84" s="397"/>
      <c r="BM84" s="397"/>
      <c r="BN84" s="397"/>
      <c r="BO84" s="397"/>
      <c r="BP84" s="397"/>
      <c r="BQ84" s="397"/>
    </row>
    <row r="85" spans="1:69">
      <c r="A85" s="407">
        <f t="shared" si="9"/>
        <v>2008</v>
      </c>
      <c r="B85" s="474">
        <f t="shared" si="9"/>
        <v>66.279090129055987</v>
      </c>
      <c r="C85" s="474">
        <v>13</v>
      </c>
      <c r="D85" s="475"/>
      <c r="E85" s="475"/>
      <c r="F85" s="475"/>
      <c r="G85" s="467"/>
      <c r="H85" s="475"/>
      <c r="I85" s="476">
        <f t="shared" si="10"/>
        <v>79</v>
      </c>
      <c r="J85" s="477">
        <f t="shared" si="11"/>
        <v>19.19294583883751</v>
      </c>
      <c r="K85" s="478">
        <f t="shared" si="12"/>
        <v>0.16182154794468082</v>
      </c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/>
      <c r="X85" s="397"/>
      <c r="Y85" s="397"/>
      <c r="Z85" s="397"/>
      <c r="AA85" s="397"/>
      <c r="AB85" s="397"/>
      <c r="AC85" s="397"/>
      <c r="AD85" s="397"/>
      <c r="AE85" s="397"/>
      <c r="AF85" s="397"/>
      <c r="AG85" s="397"/>
      <c r="AH85" s="397"/>
      <c r="AI85" s="397"/>
      <c r="AJ85" s="397"/>
      <c r="AK85" s="397"/>
      <c r="AL85" s="397"/>
      <c r="AM85" s="397"/>
      <c r="AN85" s="397"/>
      <c r="AO85" s="397"/>
      <c r="AP85" s="397"/>
      <c r="AQ85" s="397"/>
      <c r="AR85" s="397"/>
      <c r="AS85" s="397"/>
      <c r="AT85" s="397"/>
      <c r="AU85" s="397"/>
      <c r="AV85" s="397"/>
      <c r="AW85" s="397"/>
      <c r="AX85" s="397"/>
      <c r="AY85" s="397"/>
      <c r="AZ85" s="397"/>
      <c r="BA85" s="397"/>
      <c r="BB85" s="397"/>
      <c r="BC85" s="397"/>
      <c r="BD85" s="397"/>
      <c r="BE85" s="397"/>
      <c r="BF85" s="397"/>
      <c r="BG85" s="397"/>
      <c r="BH85" s="397"/>
      <c r="BI85" s="397"/>
      <c r="BJ85" s="397"/>
      <c r="BK85" s="397"/>
      <c r="BL85" s="397"/>
      <c r="BM85" s="397"/>
      <c r="BN85" s="397"/>
      <c r="BO85" s="397"/>
      <c r="BP85" s="397"/>
      <c r="BQ85" s="397"/>
    </row>
    <row r="86" spans="1:69">
      <c r="A86" s="407">
        <f t="shared" si="9"/>
        <v>2009</v>
      </c>
      <c r="B86" s="474">
        <f t="shared" si="9"/>
        <v>75.88783621494882</v>
      </c>
      <c r="C86" s="474">
        <v>14</v>
      </c>
      <c r="D86" s="475"/>
      <c r="E86" s="475"/>
      <c r="F86" s="475"/>
      <c r="G86" s="467"/>
      <c r="H86" s="475"/>
      <c r="I86" s="476">
        <f t="shared" si="10"/>
        <v>78</v>
      </c>
      <c r="J86" s="477">
        <f t="shared" si="11"/>
        <v>2.7832705350414431</v>
      </c>
      <c r="K86" s="478">
        <f t="shared" si="12"/>
        <v>4.4612358548817279E-3</v>
      </c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7"/>
      <c r="Y86" s="397"/>
      <c r="Z86" s="397"/>
      <c r="AA86" s="397"/>
      <c r="AB86" s="397"/>
      <c r="AC86" s="397"/>
      <c r="AD86" s="397"/>
      <c r="AE86" s="397"/>
      <c r="AF86" s="397"/>
      <c r="AG86" s="397"/>
      <c r="AH86" s="397"/>
      <c r="AI86" s="397"/>
      <c r="AJ86" s="397"/>
      <c r="AK86" s="397"/>
      <c r="AL86" s="397"/>
      <c r="AM86" s="397"/>
      <c r="AN86" s="397"/>
      <c r="AO86" s="397"/>
      <c r="AP86" s="397"/>
      <c r="AQ86" s="397"/>
      <c r="AR86" s="397"/>
      <c r="AS86" s="397"/>
      <c r="AT86" s="397"/>
      <c r="AU86" s="397"/>
      <c r="AV86" s="397"/>
      <c r="AW86" s="397"/>
      <c r="AX86" s="397"/>
      <c r="AY86" s="397"/>
      <c r="AZ86" s="397"/>
      <c r="BA86" s="397"/>
      <c r="BB86" s="397"/>
      <c r="BC86" s="397"/>
      <c r="BD86" s="397"/>
      <c r="BE86" s="397"/>
      <c r="BF86" s="397"/>
      <c r="BG86" s="397"/>
      <c r="BH86" s="397"/>
      <c r="BI86" s="397"/>
      <c r="BJ86" s="397"/>
      <c r="BK86" s="397"/>
      <c r="BL86" s="397"/>
      <c r="BM86" s="397"/>
      <c r="BN86" s="397"/>
      <c r="BO86" s="397"/>
      <c r="BP86" s="397"/>
      <c r="BQ86" s="397"/>
    </row>
    <row r="87" spans="1:69">
      <c r="A87" s="407">
        <f t="shared" si="9"/>
        <v>2010</v>
      </c>
      <c r="B87" s="474">
        <f t="shared" si="9"/>
        <v>75.816260044885254</v>
      </c>
      <c r="C87" s="474">
        <v>15</v>
      </c>
      <c r="D87" s="475"/>
      <c r="E87" s="475"/>
      <c r="F87" s="475"/>
      <c r="G87" s="467"/>
      <c r="H87" s="475"/>
      <c r="I87" s="476">
        <f t="shared" si="10"/>
        <v>78</v>
      </c>
      <c r="J87" s="477">
        <f t="shared" si="11"/>
        <v>2.8803055621866775</v>
      </c>
      <c r="K87" s="478">
        <f t="shared" si="12"/>
        <v>4.7687201915645513E-3</v>
      </c>
      <c r="L87" s="397"/>
      <c r="M87" s="397"/>
      <c r="N87" s="397"/>
      <c r="O87" s="397"/>
      <c r="P87" s="397"/>
      <c r="Q87" s="397"/>
      <c r="R87" s="397"/>
      <c r="S87" s="397"/>
      <c r="T87" s="397"/>
      <c r="U87" s="397"/>
      <c r="V87" s="397"/>
      <c r="W87" s="397"/>
      <c r="X87" s="397"/>
      <c r="Y87" s="397"/>
      <c r="Z87" s="397"/>
      <c r="AA87" s="397"/>
      <c r="AB87" s="397"/>
      <c r="AC87" s="397"/>
      <c r="AD87" s="397"/>
      <c r="AE87" s="397"/>
      <c r="AF87" s="397"/>
      <c r="AG87" s="397"/>
      <c r="AH87" s="397"/>
      <c r="AI87" s="397"/>
      <c r="AJ87" s="397"/>
      <c r="AK87" s="397"/>
      <c r="AL87" s="397"/>
      <c r="AM87" s="397"/>
      <c r="AN87" s="397"/>
      <c r="AO87" s="397"/>
      <c r="AP87" s="397"/>
      <c r="AQ87" s="397"/>
      <c r="AR87" s="397"/>
      <c r="AS87" s="397"/>
      <c r="AT87" s="397"/>
      <c r="AU87" s="397"/>
      <c r="AV87" s="397"/>
      <c r="AW87" s="397"/>
      <c r="AX87" s="397"/>
      <c r="AY87" s="397"/>
      <c r="AZ87" s="397"/>
      <c r="BA87" s="397"/>
      <c r="BB87" s="397"/>
      <c r="BC87" s="397"/>
      <c r="BD87" s="397"/>
      <c r="BE87" s="397"/>
      <c r="BF87" s="397"/>
      <c r="BG87" s="397"/>
      <c r="BH87" s="397"/>
      <c r="BI87" s="397"/>
      <c r="BJ87" s="397"/>
      <c r="BK87" s="397"/>
      <c r="BL87" s="397"/>
      <c r="BM87" s="397"/>
      <c r="BN87" s="397"/>
      <c r="BO87" s="397"/>
      <c r="BP87" s="397"/>
      <c r="BQ87" s="397"/>
    </row>
    <row r="88" spans="1:69">
      <c r="A88" s="407">
        <f t="shared" si="9"/>
        <v>2011</v>
      </c>
      <c r="B88" s="474">
        <f t="shared" si="9"/>
        <v>116.14941798173133</v>
      </c>
      <c r="C88" s="474">
        <v>16</v>
      </c>
      <c r="D88" s="467"/>
      <c r="E88" s="467"/>
      <c r="F88" s="475"/>
      <c r="G88" s="467"/>
      <c r="H88" s="475"/>
      <c r="I88" s="476">
        <f t="shared" si="10"/>
        <v>77</v>
      </c>
      <c r="J88" s="477">
        <f t="shared" si="11"/>
        <v>33.706081926203865</v>
      </c>
      <c r="K88" s="478">
        <f t="shared" si="12"/>
        <v>1.5326769283083086</v>
      </c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/>
      <c r="X88" s="397"/>
      <c r="Y88" s="397"/>
      <c r="Z88" s="397"/>
      <c r="AA88" s="397"/>
      <c r="AB88" s="397"/>
      <c r="AC88" s="397"/>
      <c r="AD88" s="397"/>
      <c r="AE88" s="397"/>
      <c r="AF88" s="397"/>
      <c r="AG88" s="397"/>
      <c r="AH88" s="397"/>
      <c r="AI88" s="397"/>
      <c r="AJ88" s="397"/>
      <c r="AK88" s="397"/>
      <c r="AL88" s="397"/>
      <c r="AM88" s="397"/>
      <c r="AN88" s="397"/>
      <c r="AO88" s="397"/>
      <c r="AP88" s="397"/>
      <c r="AQ88" s="397"/>
      <c r="AR88" s="397"/>
      <c r="AS88" s="397"/>
      <c r="AT88" s="397"/>
      <c r="AU88" s="397"/>
      <c r="AV88" s="397"/>
      <c r="AW88" s="397"/>
      <c r="AX88" s="397"/>
      <c r="AY88" s="397"/>
      <c r="AZ88" s="397"/>
      <c r="BA88" s="397"/>
      <c r="BB88" s="397"/>
      <c r="BC88" s="397"/>
      <c r="BD88" s="397"/>
      <c r="BE88" s="397"/>
      <c r="BF88" s="397"/>
      <c r="BG88" s="397"/>
      <c r="BH88" s="397"/>
      <c r="BI88" s="397"/>
      <c r="BJ88" s="397"/>
      <c r="BK88" s="397"/>
      <c r="BL88" s="397"/>
      <c r="BM88" s="397"/>
      <c r="BN88" s="397"/>
      <c r="BO88" s="397"/>
      <c r="BP88" s="397"/>
      <c r="BQ88" s="397"/>
    </row>
    <row r="89" spans="1:69">
      <c r="A89" s="407">
        <f t="shared" si="9"/>
        <v>2012</v>
      </c>
      <c r="B89" s="474">
        <f t="shared" si="9"/>
        <v>77.033912152225909</v>
      </c>
      <c r="C89" s="474">
        <v>17</v>
      </c>
      <c r="D89" s="467"/>
      <c r="E89" s="467"/>
      <c r="F89" s="475"/>
      <c r="G89" s="467"/>
      <c r="H89" s="475"/>
      <c r="I89" s="476">
        <f t="shared" si="10"/>
        <v>76</v>
      </c>
      <c r="J89" s="477">
        <f t="shared" si="11"/>
        <v>1.3421519475511072</v>
      </c>
      <c r="K89" s="478">
        <f t="shared" si="12"/>
        <v>1.0689743385204117E-3</v>
      </c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/>
      <c r="X89" s="397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397"/>
      <c r="AK89" s="397"/>
      <c r="AL89" s="397"/>
      <c r="AM89" s="397"/>
      <c r="AN89" s="397"/>
      <c r="AO89" s="397"/>
      <c r="AP89" s="397"/>
      <c r="AQ89" s="397"/>
      <c r="AR89" s="397"/>
      <c r="AS89" s="397"/>
      <c r="AT89" s="397"/>
      <c r="AU89" s="397"/>
      <c r="AV89" s="397"/>
      <c r="AW89" s="397"/>
      <c r="AX89" s="397"/>
      <c r="AY89" s="397"/>
      <c r="AZ89" s="397"/>
      <c r="BA89" s="397"/>
      <c r="BB89" s="397"/>
      <c r="BC89" s="397"/>
      <c r="BD89" s="397"/>
      <c r="BE89" s="397"/>
      <c r="BF89" s="397"/>
      <c r="BG89" s="397"/>
      <c r="BH89" s="397"/>
      <c r="BI89" s="397"/>
      <c r="BJ89" s="397"/>
      <c r="BK89" s="397"/>
      <c r="BL89" s="397"/>
      <c r="BM89" s="397"/>
      <c r="BN89" s="397"/>
      <c r="BO89" s="397"/>
      <c r="BP89" s="397"/>
      <c r="BQ89" s="397"/>
    </row>
    <row r="90" spans="1:69">
      <c r="A90" s="407">
        <f t="shared" si="9"/>
        <v>2013</v>
      </c>
      <c r="B90" s="474">
        <f t="shared" si="9"/>
        <v>80.93191776204921</v>
      </c>
      <c r="C90" s="474">
        <v>18</v>
      </c>
      <c r="D90" s="475"/>
      <c r="E90" s="475"/>
      <c r="F90" s="475"/>
      <c r="G90" s="467"/>
      <c r="H90" s="467"/>
      <c r="I90" s="476">
        <f t="shared" si="10"/>
        <v>75</v>
      </c>
      <c r="J90" s="477">
        <f t="shared" si="11"/>
        <v>7.3295158771473217</v>
      </c>
      <c r="K90" s="478">
        <f t="shared" si="12"/>
        <v>3.5187648335714902E-2</v>
      </c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R90" s="475"/>
      <c r="AS90" s="475"/>
      <c r="AT90" s="475"/>
      <c r="AU90" s="475"/>
      <c r="AV90" s="475"/>
      <c r="AW90" s="475"/>
      <c r="AX90" s="475"/>
      <c r="AY90" s="475"/>
      <c r="AZ90" s="475"/>
      <c r="BA90" s="475"/>
      <c r="BB90" s="475"/>
      <c r="BC90" s="475"/>
      <c r="BD90" s="475"/>
      <c r="BE90" s="475"/>
      <c r="BF90" s="475"/>
      <c r="BG90" s="475"/>
      <c r="BH90" s="475"/>
      <c r="BI90" s="475"/>
      <c r="BJ90" s="475"/>
      <c r="BK90" s="475"/>
      <c r="BL90" s="475"/>
      <c r="BM90" s="475"/>
      <c r="BN90" s="475"/>
      <c r="BO90" s="475"/>
      <c r="BP90" s="475"/>
      <c r="BQ90" s="475"/>
    </row>
    <row r="91" spans="1:69">
      <c r="A91" s="407">
        <f t="shared" si="9"/>
        <v>2014</v>
      </c>
      <c r="B91" s="474">
        <f t="shared" si="9"/>
        <v>72.06467175174393</v>
      </c>
      <c r="C91" s="474">
        <v>19</v>
      </c>
      <c r="D91" s="475"/>
      <c r="E91" s="475"/>
      <c r="F91" s="475"/>
      <c r="G91" s="467"/>
      <c r="H91" s="475"/>
      <c r="I91" s="476">
        <f t="shared" si="10"/>
        <v>74</v>
      </c>
      <c r="J91" s="477">
        <f t="shared" si="11"/>
        <v>2.6855436945901805</v>
      </c>
      <c r="K91" s="478">
        <f t="shared" si="12"/>
        <v>3.7454954284979088E-3</v>
      </c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  <c r="AD91" s="397"/>
      <c r="AE91" s="397"/>
      <c r="AF91" s="397"/>
      <c r="AG91" s="397"/>
      <c r="AH91" s="397"/>
      <c r="AI91" s="397"/>
      <c r="AJ91" s="397"/>
      <c r="AK91" s="397"/>
      <c r="AL91" s="397"/>
      <c r="AM91" s="397"/>
      <c r="AN91" s="397"/>
      <c r="AO91" s="397"/>
      <c r="AP91" s="397"/>
      <c r="AQ91" s="397"/>
      <c r="AR91" s="397"/>
      <c r="AS91" s="397"/>
      <c r="AT91" s="397"/>
      <c r="AU91" s="397"/>
      <c r="AV91" s="397"/>
      <c r="AW91" s="397"/>
      <c r="AX91" s="397"/>
      <c r="AY91" s="397"/>
      <c r="AZ91" s="397"/>
      <c r="BA91" s="397"/>
      <c r="BB91" s="397"/>
      <c r="BC91" s="397"/>
      <c r="BD91" s="397"/>
      <c r="BE91" s="397"/>
      <c r="BF91" s="397"/>
      <c r="BG91" s="397"/>
      <c r="BH91" s="397"/>
      <c r="BI91" s="397"/>
      <c r="BJ91" s="397"/>
      <c r="BK91" s="397"/>
      <c r="BL91" s="397"/>
      <c r="BM91" s="397"/>
      <c r="BN91" s="397"/>
      <c r="BO91" s="397"/>
      <c r="BP91" s="397"/>
      <c r="BQ91" s="397"/>
    </row>
    <row r="92" spans="1:69" ht="14.25" thickBot="1">
      <c r="A92" s="420">
        <f t="shared" si="9"/>
        <v>2015</v>
      </c>
      <c r="B92" s="483">
        <f t="shared" si="9"/>
        <v>70.622890457195453</v>
      </c>
      <c r="C92" s="483">
        <v>20</v>
      </c>
      <c r="D92" s="484"/>
      <c r="E92" s="484"/>
      <c r="F92" s="484"/>
      <c r="G92" s="485"/>
      <c r="H92" s="484"/>
      <c r="I92" s="486">
        <f t="shared" si="10"/>
        <v>74</v>
      </c>
      <c r="J92" s="487">
        <f t="shared" si="11"/>
        <v>4.7818908585332025</v>
      </c>
      <c r="K92" s="488">
        <f t="shared" si="12"/>
        <v>1.1404868864101535E-2</v>
      </c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  <c r="AF92" s="489"/>
      <c r="AG92" s="489"/>
      <c r="AH92" s="489"/>
      <c r="AI92" s="489"/>
      <c r="AJ92" s="489"/>
      <c r="AK92" s="489"/>
      <c r="AL92" s="489"/>
      <c r="AM92" s="489"/>
      <c r="AN92" s="489"/>
      <c r="AO92" s="489"/>
      <c r="AP92" s="489"/>
      <c r="AQ92" s="489"/>
      <c r="AR92" s="489"/>
      <c r="AS92" s="489"/>
      <c r="AT92" s="489"/>
      <c r="AU92" s="489"/>
      <c r="AV92" s="489"/>
      <c r="AW92" s="489"/>
      <c r="AX92" s="489"/>
      <c r="AY92" s="489"/>
      <c r="AZ92" s="489"/>
      <c r="BA92" s="489"/>
      <c r="BB92" s="489"/>
      <c r="BC92" s="489"/>
      <c r="BD92" s="489"/>
      <c r="BE92" s="489"/>
      <c r="BF92" s="489"/>
      <c r="BG92" s="489"/>
      <c r="BH92" s="489"/>
      <c r="BI92" s="489"/>
      <c r="BJ92" s="489"/>
      <c r="BK92" s="489"/>
      <c r="BL92" s="489"/>
      <c r="BM92" s="489"/>
      <c r="BN92" s="489"/>
      <c r="BO92" s="489"/>
      <c r="BP92" s="489"/>
      <c r="BQ92" s="489"/>
    </row>
    <row r="93" spans="1:69" ht="14.25" thickTop="1">
      <c r="A93" s="407">
        <f t="shared" ref="A93:A113" si="13">A24</f>
        <v>2016</v>
      </c>
      <c r="B93" s="474">
        <f t="shared" ref="B93:B113" si="14">ROUND(E$75*C93+E$76,$G$1)</f>
        <v>73</v>
      </c>
      <c r="C93" s="474">
        <v>21</v>
      </c>
      <c r="D93" s="475"/>
      <c r="E93" s="475"/>
      <c r="F93" s="475"/>
      <c r="G93" s="475"/>
      <c r="H93" s="475"/>
      <c r="I93" s="476">
        <f t="shared" si="10"/>
        <v>73</v>
      </c>
      <c r="J93" s="477"/>
      <c r="K93" s="478"/>
      <c r="L93" s="475"/>
      <c r="M93" s="475"/>
      <c r="N93" s="475"/>
      <c r="O93" s="475"/>
      <c r="P93" s="475"/>
      <c r="Q93" s="475"/>
      <c r="R93" s="475"/>
      <c r="S93" s="475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75"/>
      <c r="AE93" s="475"/>
      <c r="AF93" s="475"/>
      <c r="AG93" s="475"/>
      <c r="AH93" s="475"/>
      <c r="AI93" s="475"/>
      <c r="AJ93" s="475"/>
      <c r="AK93" s="475"/>
      <c r="AL93" s="475"/>
      <c r="AM93" s="475"/>
      <c r="AN93" s="475"/>
      <c r="AO93" s="475"/>
      <c r="AP93" s="475"/>
      <c r="AQ93" s="475"/>
      <c r="AR93" s="475"/>
      <c r="AS93" s="475"/>
      <c r="AT93" s="475"/>
      <c r="AU93" s="475"/>
      <c r="AV93" s="475"/>
      <c r="AW93" s="475"/>
      <c r="AX93" s="475"/>
      <c r="AY93" s="475"/>
      <c r="AZ93" s="475"/>
      <c r="BA93" s="475"/>
      <c r="BB93" s="475"/>
      <c r="BC93" s="475"/>
      <c r="BD93" s="475"/>
      <c r="BE93" s="475"/>
      <c r="BF93" s="475"/>
      <c r="BG93" s="475"/>
      <c r="BH93" s="475"/>
      <c r="BI93" s="475"/>
      <c r="BJ93" s="475"/>
      <c r="BK93" s="475"/>
      <c r="BL93" s="475"/>
      <c r="BM93" s="475"/>
      <c r="BN93" s="475"/>
      <c r="BO93" s="475"/>
      <c r="BP93" s="475"/>
      <c r="BQ93" s="475"/>
    </row>
    <row r="94" spans="1:69">
      <c r="A94" s="407">
        <f t="shared" si="13"/>
        <v>2017</v>
      </c>
      <c r="B94" s="474">
        <f t="shared" si="14"/>
        <v>72</v>
      </c>
      <c r="C94" s="474">
        <v>22</v>
      </c>
      <c r="D94" s="490"/>
      <c r="E94" s="490"/>
      <c r="F94" s="475"/>
      <c r="G94" s="475"/>
      <c r="H94" s="475"/>
      <c r="I94" s="476">
        <f t="shared" si="10"/>
        <v>72</v>
      </c>
      <c r="J94" s="477"/>
      <c r="K94" s="478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75"/>
      <c r="AE94" s="475"/>
      <c r="AF94" s="475"/>
      <c r="AG94" s="475"/>
      <c r="AH94" s="475"/>
      <c r="AI94" s="475"/>
      <c r="AJ94" s="475"/>
      <c r="AK94" s="475"/>
      <c r="AL94" s="475"/>
      <c r="AM94" s="475"/>
      <c r="AN94" s="475"/>
      <c r="AO94" s="475"/>
      <c r="AP94" s="475"/>
      <c r="AQ94" s="475"/>
      <c r="AR94" s="475"/>
      <c r="AS94" s="475"/>
      <c r="AT94" s="475"/>
      <c r="AU94" s="475"/>
      <c r="AV94" s="475"/>
      <c r="AW94" s="475"/>
      <c r="AX94" s="475"/>
      <c r="AY94" s="475"/>
      <c r="AZ94" s="475"/>
      <c r="BA94" s="475"/>
      <c r="BB94" s="475"/>
      <c r="BC94" s="475"/>
      <c r="BD94" s="475"/>
      <c r="BE94" s="475"/>
      <c r="BF94" s="475"/>
      <c r="BG94" s="475"/>
      <c r="BH94" s="475"/>
      <c r="BI94" s="475"/>
      <c r="BJ94" s="475"/>
      <c r="BK94" s="475"/>
      <c r="BL94" s="475"/>
      <c r="BM94" s="475"/>
      <c r="BN94" s="475"/>
      <c r="BO94" s="475"/>
      <c r="BP94" s="475"/>
      <c r="BQ94" s="475"/>
    </row>
    <row r="95" spans="1:69">
      <c r="A95" s="407">
        <f t="shared" si="13"/>
        <v>2018</v>
      </c>
      <c r="B95" s="474">
        <f t="shared" si="14"/>
        <v>71</v>
      </c>
      <c r="C95" s="474">
        <v>23</v>
      </c>
      <c r="D95" s="490"/>
      <c r="E95" s="490"/>
      <c r="F95" s="475"/>
      <c r="G95" s="475"/>
      <c r="H95" s="475"/>
      <c r="I95" s="476">
        <f t="shared" si="10"/>
        <v>71</v>
      </c>
      <c r="J95" s="477"/>
      <c r="K95" s="478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7"/>
      <c r="Y95" s="397"/>
      <c r="Z95" s="397"/>
      <c r="AA95" s="397"/>
      <c r="AB95" s="397"/>
      <c r="AC95" s="397"/>
      <c r="AD95" s="397"/>
      <c r="AE95" s="397"/>
      <c r="AF95" s="397"/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  <c r="AV95" s="397"/>
      <c r="AW95" s="397"/>
      <c r="AX95" s="397"/>
      <c r="AY95" s="397"/>
      <c r="AZ95" s="397"/>
      <c r="BA95" s="397"/>
      <c r="BB95" s="397"/>
      <c r="BC95" s="397"/>
      <c r="BD95" s="397"/>
      <c r="BE95" s="397"/>
      <c r="BF95" s="397"/>
      <c r="BG95" s="397"/>
      <c r="BH95" s="397"/>
      <c r="BI95" s="397"/>
      <c r="BJ95" s="397"/>
      <c r="BK95" s="397"/>
      <c r="BL95" s="397"/>
      <c r="BM95" s="397"/>
      <c r="BN95" s="397"/>
      <c r="BO95" s="397"/>
      <c r="BP95" s="397"/>
      <c r="BQ95" s="397"/>
    </row>
    <row r="96" spans="1:69">
      <c r="A96" s="407">
        <f t="shared" si="13"/>
        <v>2019</v>
      </c>
      <c r="B96" s="474">
        <f t="shared" si="14"/>
        <v>70</v>
      </c>
      <c r="C96" s="474">
        <v>24</v>
      </c>
      <c r="D96" s="490"/>
      <c r="E96" s="490"/>
      <c r="F96" s="475"/>
      <c r="G96" s="475"/>
      <c r="H96" s="475"/>
      <c r="I96" s="476">
        <f t="shared" si="10"/>
        <v>70</v>
      </c>
      <c r="J96" s="477"/>
      <c r="K96" s="478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7"/>
      <c r="AV96" s="397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7"/>
      <c r="BK96" s="397"/>
      <c r="BL96" s="397"/>
      <c r="BM96" s="397"/>
      <c r="BN96" s="397"/>
      <c r="BO96" s="397"/>
      <c r="BP96" s="397"/>
      <c r="BQ96" s="397"/>
    </row>
    <row r="97" spans="1:69">
      <c r="A97" s="407">
        <f t="shared" si="13"/>
        <v>2020</v>
      </c>
      <c r="B97" s="474">
        <f t="shared" si="14"/>
        <v>70</v>
      </c>
      <c r="C97" s="474">
        <v>25</v>
      </c>
      <c r="D97" s="490"/>
      <c r="E97" s="490"/>
      <c r="F97" s="475"/>
      <c r="G97" s="475"/>
      <c r="H97" s="475"/>
      <c r="I97" s="476">
        <f t="shared" si="10"/>
        <v>70</v>
      </c>
      <c r="J97" s="477"/>
      <c r="K97" s="478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7"/>
      <c r="Y97" s="397"/>
      <c r="Z97" s="397"/>
      <c r="AA97" s="397"/>
      <c r="AB97" s="397"/>
      <c r="AC97" s="397"/>
      <c r="AD97" s="397"/>
      <c r="AE97" s="397"/>
      <c r="AF97" s="397"/>
      <c r="AG97" s="397"/>
      <c r="AH97" s="397"/>
      <c r="AI97" s="397"/>
      <c r="AJ97" s="397"/>
      <c r="AK97" s="397"/>
      <c r="AL97" s="397"/>
      <c r="AM97" s="397"/>
      <c r="AN97" s="397"/>
      <c r="AO97" s="397"/>
      <c r="AP97" s="397"/>
      <c r="AQ97" s="397"/>
      <c r="AR97" s="397"/>
      <c r="AS97" s="397"/>
      <c r="AT97" s="397"/>
      <c r="AU97" s="397"/>
      <c r="AV97" s="397"/>
      <c r="AW97" s="397"/>
      <c r="AX97" s="397"/>
      <c r="AY97" s="397"/>
      <c r="AZ97" s="397"/>
      <c r="BA97" s="397"/>
      <c r="BB97" s="397"/>
      <c r="BC97" s="397"/>
      <c r="BD97" s="397"/>
      <c r="BE97" s="397"/>
      <c r="BF97" s="397"/>
      <c r="BG97" s="397"/>
      <c r="BH97" s="397"/>
      <c r="BI97" s="397"/>
      <c r="BJ97" s="397"/>
      <c r="BK97" s="397"/>
      <c r="BL97" s="397"/>
      <c r="BM97" s="397"/>
      <c r="BN97" s="397"/>
      <c r="BO97" s="397"/>
      <c r="BP97" s="397"/>
      <c r="BQ97" s="397"/>
    </row>
    <row r="98" spans="1:69">
      <c r="A98" s="407">
        <f t="shared" si="13"/>
        <v>2021</v>
      </c>
      <c r="B98" s="474">
        <f t="shared" si="14"/>
        <v>69</v>
      </c>
      <c r="C98" s="474">
        <v>26</v>
      </c>
      <c r="D98" s="490"/>
      <c r="E98" s="490"/>
      <c r="F98" s="475"/>
      <c r="G98" s="475"/>
      <c r="H98" s="475"/>
      <c r="I98" s="476">
        <f t="shared" si="10"/>
        <v>69</v>
      </c>
      <c r="J98" s="477"/>
      <c r="K98" s="478"/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/>
      <c r="X98" s="397"/>
      <c r="Y98" s="397"/>
      <c r="Z98" s="397"/>
      <c r="AA98" s="397"/>
      <c r="AB98" s="397"/>
      <c r="AC98" s="397"/>
      <c r="AD98" s="397"/>
      <c r="AE98" s="397"/>
      <c r="AF98" s="397"/>
      <c r="AG98" s="397"/>
      <c r="AH98" s="397"/>
      <c r="AI98" s="397"/>
      <c r="AJ98" s="397"/>
      <c r="AK98" s="397"/>
      <c r="AL98" s="397"/>
      <c r="AM98" s="397"/>
      <c r="AN98" s="397"/>
      <c r="AO98" s="397"/>
      <c r="AP98" s="397"/>
      <c r="AQ98" s="397"/>
      <c r="AR98" s="397"/>
      <c r="AS98" s="397"/>
      <c r="AT98" s="397"/>
      <c r="AU98" s="397"/>
      <c r="AV98" s="397"/>
      <c r="AW98" s="397"/>
      <c r="AX98" s="397"/>
      <c r="AY98" s="397"/>
      <c r="AZ98" s="397"/>
      <c r="BA98" s="397"/>
      <c r="BB98" s="397"/>
      <c r="BC98" s="397"/>
      <c r="BD98" s="397"/>
      <c r="BE98" s="397"/>
      <c r="BF98" s="397"/>
      <c r="BG98" s="397"/>
      <c r="BH98" s="397"/>
      <c r="BI98" s="397"/>
      <c r="BJ98" s="397"/>
      <c r="BK98" s="397"/>
      <c r="BL98" s="397"/>
      <c r="BM98" s="397"/>
      <c r="BN98" s="397"/>
      <c r="BO98" s="397"/>
      <c r="BP98" s="397"/>
      <c r="BQ98" s="397"/>
    </row>
    <row r="99" spans="1:69">
      <c r="A99" s="407">
        <f t="shared" si="13"/>
        <v>2022</v>
      </c>
      <c r="B99" s="474">
        <f t="shared" si="14"/>
        <v>68</v>
      </c>
      <c r="C99" s="474">
        <v>27</v>
      </c>
      <c r="D99" s="490"/>
      <c r="E99" s="490"/>
      <c r="F99" s="475"/>
      <c r="G99" s="475"/>
      <c r="H99" s="475"/>
      <c r="I99" s="476">
        <f t="shared" si="10"/>
        <v>68</v>
      </c>
      <c r="J99" s="477"/>
      <c r="K99" s="478"/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/>
      <c r="X99" s="397"/>
      <c r="Y99" s="397"/>
      <c r="Z99" s="397"/>
      <c r="AA99" s="397"/>
      <c r="AB99" s="397"/>
      <c r="AC99" s="397"/>
      <c r="AD99" s="397"/>
      <c r="AE99" s="397"/>
      <c r="AF99" s="397"/>
      <c r="AG99" s="397"/>
      <c r="AH99" s="397"/>
      <c r="AI99" s="397"/>
      <c r="AJ99" s="397"/>
      <c r="AK99" s="397"/>
      <c r="AL99" s="397"/>
      <c r="AM99" s="397"/>
      <c r="AN99" s="397"/>
      <c r="AO99" s="397"/>
      <c r="AP99" s="397"/>
      <c r="AQ99" s="397"/>
      <c r="AR99" s="397"/>
      <c r="AS99" s="397"/>
      <c r="AT99" s="397"/>
      <c r="AU99" s="397"/>
      <c r="AV99" s="397"/>
      <c r="AW99" s="397"/>
      <c r="AX99" s="397"/>
      <c r="AY99" s="397"/>
      <c r="AZ99" s="397"/>
      <c r="BA99" s="397"/>
      <c r="BB99" s="397"/>
      <c r="BC99" s="397"/>
      <c r="BD99" s="397"/>
      <c r="BE99" s="397"/>
      <c r="BF99" s="397"/>
      <c r="BG99" s="397"/>
      <c r="BH99" s="397"/>
      <c r="BI99" s="397"/>
      <c r="BJ99" s="397"/>
      <c r="BK99" s="397"/>
      <c r="BL99" s="397"/>
      <c r="BM99" s="397"/>
      <c r="BN99" s="397"/>
      <c r="BO99" s="397"/>
      <c r="BP99" s="397"/>
      <c r="BQ99" s="397"/>
    </row>
    <row r="100" spans="1:69">
      <c r="A100" s="407">
        <f t="shared" si="13"/>
        <v>2023</v>
      </c>
      <c r="B100" s="474">
        <f t="shared" si="14"/>
        <v>67</v>
      </c>
      <c r="C100" s="474">
        <v>28</v>
      </c>
      <c r="D100" s="490"/>
      <c r="E100" s="490"/>
      <c r="F100" s="475"/>
      <c r="G100" s="475"/>
      <c r="H100" s="475"/>
      <c r="I100" s="476">
        <f t="shared" si="10"/>
        <v>67</v>
      </c>
      <c r="J100" s="477"/>
      <c r="K100" s="478"/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/>
      <c r="X100" s="397"/>
      <c r="Y100" s="397"/>
      <c r="Z100" s="397"/>
      <c r="AA100" s="397"/>
      <c r="AB100" s="397"/>
      <c r="AC100" s="397"/>
      <c r="AD100" s="397"/>
      <c r="AE100" s="397"/>
      <c r="AF100" s="397"/>
      <c r="AG100" s="397"/>
      <c r="AH100" s="397"/>
      <c r="AI100" s="397"/>
      <c r="AJ100" s="397"/>
      <c r="AK100" s="397"/>
      <c r="AL100" s="397"/>
      <c r="AM100" s="397"/>
      <c r="AN100" s="397"/>
      <c r="AO100" s="397"/>
      <c r="AP100" s="397"/>
      <c r="AQ100" s="397"/>
      <c r="AR100" s="397"/>
      <c r="AS100" s="397"/>
      <c r="AT100" s="397"/>
      <c r="AU100" s="397"/>
      <c r="AV100" s="397"/>
      <c r="AW100" s="397"/>
      <c r="AX100" s="397"/>
      <c r="AY100" s="397"/>
      <c r="AZ100" s="397"/>
      <c r="BA100" s="397"/>
      <c r="BB100" s="397"/>
      <c r="BC100" s="397"/>
      <c r="BD100" s="397"/>
      <c r="BE100" s="397"/>
      <c r="BF100" s="397"/>
      <c r="BG100" s="397"/>
      <c r="BH100" s="397"/>
      <c r="BI100" s="397"/>
      <c r="BJ100" s="397"/>
      <c r="BK100" s="397"/>
      <c r="BL100" s="397"/>
      <c r="BM100" s="397"/>
      <c r="BN100" s="397"/>
      <c r="BO100" s="397"/>
      <c r="BP100" s="397"/>
      <c r="BQ100" s="397"/>
    </row>
    <row r="101" spans="1:69">
      <c r="A101" s="407">
        <f t="shared" si="13"/>
        <v>2024</v>
      </c>
      <c r="B101" s="474">
        <f t="shared" si="14"/>
        <v>67</v>
      </c>
      <c r="C101" s="474">
        <v>29</v>
      </c>
      <c r="D101" s="490"/>
      <c r="E101" s="490"/>
      <c r="F101" s="475"/>
      <c r="G101" s="475"/>
      <c r="H101" s="475"/>
      <c r="I101" s="476">
        <f t="shared" si="10"/>
        <v>67</v>
      </c>
      <c r="J101" s="477"/>
      <c r="K101" s="478"/>
      <c r="L101" s="397"/>
      <c r="M101" s="397"/>
      <c r="N101" s="397"/>
      <c r="O101" s="397"/>
      <c r="P101" s="397"/>
      <c r="Q101" s="397"/>
      <c r="R101" s="397"/>
      <c r="S101" s="397"/>
      <c r="T101" s="397"/>
      <c r="U101" s="397"/>
      <c r="V101" s="397"/>
      <c r="W101" s="397"/>
      <c r="X101" s="397"/>
      <c r="Y101" s="397"/>
      <c r="Z101" s="397"/>
      <c r="AA101" s="397"/>
      <c r="AB101" s="397"/>
      <c r="AC101" s="397"/>
      <c r="AD101" s="397"/>
      <c r="AE101" s="397"/>
      <c r="AF101" s="397"/>
      <c r="AG101" s="397"/>
      <c r="AH101" s="397"/>
      <c r="AI101" s="397"/>
      <c r="AJ101" s="397"/>
      <c r="AK101" s="397"/>
      <c r="AL101" s="397"/>
      <c r="AM101" s="397"/>
      <c r="AN101" s="397"/>
      <c r="AO101" s="397"/>
      <c r="AP101" s="397"/>
      <c r="AQ101" s="397"/>
      <c r="AR101" s="397"/>
      <c r="AS101" s="397"/>
      <c r="AT101" s="397"/>
      <c r="AU101" s="397"/>
      <c r="AV101" s="397"/>
      <c r="AW101" s="397"/>
      <c r="AX101" s="397"/>
      <c r="AY101" s="397"/>
      <c r="AZ101" s="397"/>
      <c r="BA101" s="397"/>
      <c r="BB101" s="397"/>
      <c r="BC101" s="397"/>
      <c r="BD101" s="397"/>
      <c r="BE101" s="397"/>
      <c r="BF101" s="397"/>
      <c r="BG101" s="397"/>
      <c r="BH101" s="397"/>
      <c r="BI101" s="397"/>
      <c r="BJ101" s="397"/>
      <c r="BK101" s="397"/>
      <c r="BL101" s="397"/>
      <c r="BM101" s="397"/>
      <c r="BN101" s="397"/>
      <c r="BO101" s="397"/>
      <c r="BP101" s="397"/>
      <c r="BQ101" s="397"/>
    </row>
    <row r="102" spans="1:69">
      <c r="A102" s="407">
        <f t="shared" si="13"/>
        <v>2025</v>
      </c>
      <c r="B102" s="474">
        <f t="shared" si="14"/>
        <v>66</v>
      </c>
      <c r="C102" s="474">
        <v>30</v>
      </c>
      <c r="D102" s="490"/>
      <c r="E102" s="490"/>
      <c r="F102" s="475"/>
      <c r="G102" s="475"/>
      <c r="H102" s="475"/>
      <c r="I102" s="476">
        <f t="shared" si="10"/>
        <v>66</v>
      </c>
      <c r="J102" s="477"/>
      <c r="K102" s="478"/>
      <c r="L102" s="397"/>
      <c r="M102" s="397"/>
      <c r="N102" s="397"/>
      <c r="O102" s="397"/>
      <c r="P102" s="397"/>
      <c r="Q102" s="397"/>
      <c r="R102" s="397"/>
      <c r="S102" s="397"/>
      <c r="T102" s="397"/>
      <c r="U102" s="397"/>
      <c r="V102" s="397"/>
      <c r="W102" s="397"/>
      <c r="X102" s="397"/>
      <c r="Y102" s="397"/>
      <c r="Z102" s="397"/>
      <c r="AA102" s="397"/>
      <c r="AB102" s="397"/>
      <c r="AC102" s="397"/>
      <c r="AD102" s="397"/>
      <c r="AE102" s="397"/>
      <c r="AF102" s="397"/>
      <c r="AG102" s="397"/>
      <c r="AH102" s="397"/>
      <c r="AI102" s="397"/>
      <c r="AJ102" s="397"/>
      <c r="AK102" s="397"/>
      <c r="AL102" s="397"/>
      <c r="AM102" s="397"/>
      <c r="AN102" s="397"/>
      <c r="AO102" s="397"/>
      <c r="AP102" s="397"/>
      <c r="AQ102" s="397"/>
      <c r="AR102" s="397"/>
      <c r="AS102" s="397"/>
      <c r="AT102" s="397"/>
      <c r="AU102" s="397"/>
      <c r="AV102" s="397"/>
      <c r="AW102" s="397"/>
      <c r="AX102" s="397"/>
      <c r="AY102" s="397"/>
      <c r="AZ102" s="397"/>
      <c r="BA102" s="397"/>
      <c r="BB102" s="397"/>
      <c r="BC102" s="397"/>
      <c r="BD102" s="397"/>
      <c r="BE102" s="397"/>
      <c r="BF102" s="397"/>
      <c r="BG102" s="397"/>
      <c r="BH102" s="397"/>
      <c r="BI102" s="397"/>
      <c r="BJ102" s="397"/>
      <c r="BK102" s="397"/>
      <c r="BL102" s="397"/>
      <c r="BM102" s="397"/>
      <c r="BN102" s="397"/>
      <c r="BO102" s="397"/>
      <c r="BP102" s="397"/>
      <c r="BQ102" s="397"/>
    </row>
    <row r="103" spans="1:69">
      <c r="A103" s="407">
        <f t="shared" si="13"/>
        <v>2026</v>
      </c>
      <c r="B103" s="474">
        <f t="shared" si="14"/>
        <v>65</v>
      </c>
      <c r="C103" s="474">
        <v>31</v>
      </c>
      <c r="D103" s="490"/>
      <c r="E103" s="490"/>
      <c r="F103" s="475"/>
      <c r="G103" s="475"/>
      <c r="H103" s="475"/>
      <c r="I103" s="476">
        <f t="shared" si="10"/>
        <v>65</v>
      </c>
      <c r="J103" s="477"/>
      <c r="K103" s="478"/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/>
      <c r="X103" s="397"/>
      <c r="Y103" s="397"/>
      <c r="Z103" s="397"/>
      <c r="AA103" s="397"/>
      <c r="AB103" s="397"/>
      <c r="AC103" s="397"/>
      <c r="AD103" s="397"/>
      <c r="AE103" s="397"/>
      <c r="AF103" s="397"/>
      <c r="AG103" s="397"/>
      <c r="AH103" s="397"/>
      <c r="AI103" s="397"/>
      <c r="AJ103" s="397"/>
      <c r="AK103" s="397"/>
      <c r="AL103" s="397"/>
      <c r="AM103" s="397"/>
      <c r="AN103" s="397"/>
      <c r="AO103" s="397"/>
      <c r="AP103" s="397"/>
      <c r="AQ103" s="397"/>
      <c r="AR103" s="397"/>
      <c r="AS103" s="397"/>
      <c r="AT103" s="397"/>
      <c r="AU103" s="397"/>
      <c r="AV103" s="397"/>
      <c r="AW103" s="397"/>
      <c r="AX103" s="397"/>
      <c r="AY103" s="397"/>
      <c r="AZ103" s="397"/>
      <c r="BA103" s="397"/>
      <c r="BB103" s="397"/>
      <c r="BC103" s="397"/>
      <c r="BD103" s="397"/>
      <c r="BE103" s="397"/>
      <c r="BF103" s="397"/>
      <c r="BG103" s="397"/>
      <c r="BH103" s="397"/>
      <c r="BI103" s="397"/>
      <c r="BJ103" s="397"/>
      <c r="BK103" s="397"/>
      <c r="BL103" s="397"/>
      <c r="BM103" s="397"/>
      <c r="BN103" s="397"/>
      <c r="BO103" s="397"/>
      <c r="BP103" s="397"/>
      <c r="BQ103" s="397"/>
    </row>
    <row r="104" spans="1:69">
      <c r="A104" s="407">
        <f t="shared" si="13"/>
        <v>2027</v>
      </c>
      <c r="B104" s="474">
        <f t="shared" si="14"/>
        <v>64</v>
      </c>
      <c r="C104" s="474">
        <v>32</v>
      </c>
      <c r="D104" s="490"/>
      <c r="E104" s="490"/>
      <c r="F104" s="475"/>
      <c r="G104" s="475"/>
      <c r="H104" s="475"/>
      <c r="I104" s="476">
        <f t="shared" si="10"/>
        <v>64</v>
      </c>
      <c r="J104" s="477"/>
      <c r="K104" s="478"/>
      <c r="L104" s="397"/>
      <c r="M104" s="397"/>
      <c r="N104" s="397"/>
      <c r="O104" s="397"/>
      <c r="P104" s="397"/>
      <c r="Q104" s="397"/>
      <c r="R104" s="397"/>
      <c r="S104" s="397"/>
      <c r="T104" s="397"/>
      <c r="U104" s="397"/>
      <c r="V104" s="397"/>
      <c r="W104" s="397"/>
      <c r="X104" s="397"/>
      <c r="Y104" s="397"/>
      <c r="Z104" s="397"/>
      <c r="AA104" s="397"/>
      <c r="AB104" s="397"/>
      <c r="AC104" s="397"/>
      <c r="AD104" s="397"/>
      <c r="AE104" s="397"/>
      <c r="AF104" s="397"/>
      <c r="AG104" s="397"/>
      <c r="AH104" s="397"/>
      <c r="AI104" s="397"/>
      <c r="AJ104" s="397"/>
      <c r="AK104" s="397"/>
      <c r="AL104" s="397"/>
      <c r="AM104" s="397"/>
      <c r="AN104" s="397"/>
      <c r="AO104" s="397"/>
      <c r="AP104" s="397"/>
      <c r="AQ104" s="397"/>
      <c r="AR104" s="397"/>
      <c r="AS104" s="397"/>
      <c r="AT104" s="397"/>
      <c r="AU104" s="397"/>
      <c r="AV104" s="397"/>
      <c r="AW104" s="397"/>
      <c r="AX104" s="397"/>
      <c r="AY104" s="397"/>
      <c r="AZ104" s="397"/>
      <c r="BA104" s="397"/>
      <c r="BB104" s="397"/>
      <c r="BC104" s="397"/>
      <c r="BD104" s="397"/>
      <c r="BE104" s="397"/>
      <c r="BF104" s="397"/>
      <c r="BG104" s="397"/>
      <c r="BH104" s="397"/>
      <c r="BI104" s="397"/>
      <c r="BJ104" s="397"/>
      <c r="BK104" s="397"/>
      <c r="BL104" s="397"/>
      <c r="BM104" s="397"/>
      <c r="BN104" s="397"/>
      <c r="BO104" s="397"/>
      <c r="BP104" s="397"/>
      <c r="BQ104" s="397"/>
    </row>
    <row r="105" spans="1:69">
      <c r="A105" s="407">
        <f t="shared" si="13"/>
        <v>2028</v>
      </c>
      <c r="B105" s="474">
        <f t="shared" si="14"/>
        <v>63</v>
      </c>
      <c r="C105" s="474">
        <v>33</v>
      </c>
      <c r="D105" s="490"/>
      <c r="E105" s="490"/>
      <c r="F105" s="475"/>
      <c r="G105" s="475"/>
      <c r="H105" s="475"/>
      <c r="I105" s="476">
        <f t="shared" si="10"/>
        <v>63</v>
      </c>
      <c r="J105" s="477"/>
      <c r="K105" s="478"/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/>
      <c r="X105" s="397"/>
      <c r="Y105" s="397"/>
      <c r="Z105" s="397"/>
      <c r="AA105" s="397"/>
      <c r="AB105" s="397"/>
      <c r="AC105" s="397"/>
      <c r="AD105" s="397"/>
      <c r="AE105" s="397"/>
      <c r="AF105" s="397"/>
      <c r="AG105" s="397"/>
      <c r="AH105" s="397"/>
      <c r="AI105" s="397"/>
      <c r="AJ105" s="397"/>
      <c r="AK105" s="397"/>
      <c r="AL105" s="397"/>
      <c r="AM105" s="397"/>
      <c r="AN105" s="397"/>
      <c r="AO105" s="397"/>
      <c r="AP105" s="397"/>
      <c r="AQ105" s="397"/>
      <c r="AR105" s="397"/>
      <c r="AS105" s="397"/>
      <c r="AT105" s="397"/>
      <c r="AU105" s="397"/>
      <c r="AV105" s="397"/>
      <c r="AW105" s="397"/>
      <c r="AX105" s="397"/>
      <c r="AY105" s="397"/>
      <c r="AZ105" s="397"/>
      <c r="BA105" s="397"/>
      <c r="BB105" s="397"/>
      <c r="BC105" s="397"/>
      <c r="BD105" s="397"/>
      <c r="BE105" s="397"/>
      <c r="BF105" s="397"/>
      <c r="BG105" s="397"/>
      <c r="BH105" s="397"/>
      <c r="BI105" s="397"/>
      <c r="BJ105" s="397"/>
      <c r="BK105" s="397"/>
      <c r="BL105" s="397"/>
      <c r="BM105" s="397"/>
      <c r="BN105" s="397"/>
      <c r="BO105" s="397"/>
      <c r="BP105" s="397"/>
      <c r="BQ105" s="397"/>
    </row>
    <row r="106" spans="1:69">
      <c r="A106" s="407">
        <f t="shared" si="13"/>
        <v>2029</v>
      </c>
      <c r="B106" s="474">
        <f t="shared" si="14"/>
        <v>63</v>
      </c>
      <c r="C106" s="474">
        <v>34</v>
      </c>
      <c r="D106" s="490"/>
      <c r="E106" s="490"/>
      <c r="F106" s="475"/>
      <c r="G106" s="475"/>
      <c r="H106" s="475"/>
      <c r="I106" s="476">
        <f t="shared" si="10"/>
        <v>63</v>
      </c>
      <c r="J106" s="477"/>
      <c r="K106" s="478"/>
      <c r="L106" s="397"/>
      <c r="M106" s="397"/>
      <c r="N106" s="397"/>
      <c r="O106" s="397"/>
      <c r="P106" s="397"/>
      <c r="Q106" s="397"/>
      <c r="R106" s="397"/>
      <c r="S106" s="397"/>
      <c r="T106" s="397"/>
      <c r="U106" s="397"/>
      <c r="V106" s="397"/>
      <c r="W106" s="397"/>
      <c r="X106" s="397"/>
      <c r="Y106" s="397"/>
      <c r="Z106" s="397"/>
      <c r="AA106" s="397"/>
      <c r="AB106" s="397"/>
      <c r="AC106" s="397"/>
      <c r="AD106" s="397"/>
      <c r="AE106" s="397"/>
      <c r="AF106" s="397"/>
      <c r="AG106" s="397"/>
      <c r="AH106" s="397"/>
      <c r="AI106" s="397"/>
      <c r="AJ106" s="397"/>
      <c r="AK106" s="397"/>
      <c r="AL106" s="397"/>
      <c r="AM106" s="397"/>
      <c r="AN106" s="397"/>
      <c r="AO106" s="397"/>
      <c r="AP106" s="397"/>
      <c r="AQ106" s="397"/>
      <c r="AR106" s="397"/>
      <c r="AS106" s="397"/>
      <c r="AT106" s="397"/>
      <c r="AU106" s="397"/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397"/>
      <c r="BF106" s="397"/>
      <c r="BG106" s="397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</row>
    <row r="107" spans="1:69">
      <c r="A107" s="407">
        <f t="shared" si="13"/>
        <v>2030</v>
      </c>
      <c r="B107" s="474">
        <f t="shared" si="14"/>
        <v>62</v>
      </c>
      <c r="C107" s="474">
        <v>35</v>
      </c>
      <c r="D107" s="490"/>
      <c r="E107" s="490"/>
      <c r="F107" s="475"/>
      <c r="G107" s="475"/>
      <c r="H107" s="475"/>
      <c r="I107" s="476">
        <f t="shared" si="10"/>
        <v>62</v>
      </c>
      <c r="J107" s="477"/>
      <c r="K107" s="478"/>
      <c r="L107" s="397"/>
      <c r="M107" s="397"/>
      <c r="N107" s="397"/>
      <c r="O107" s="397"/>
      <c r="P107" s="397"/>
      <c r="Q107" s="397"/>
      <c r="R107" s="397"/>
      <c r="S107" s="397"/>
      <c r="T107" s="397"/>
      <c r="U107" s="397"/>
      <c r="V107" s="397"/>
      <c r="W107" s="397"/>
      <c r="X107" s="397"/>
      <c r="Y107" s="397"/>
      <c r="Z107" s="397"/>
      <c r="AA107" s="397"/>
      <c r="AB107" s="397"/>
      <c r="AC107" s="397"/>
      <c r="AD107" s="397"/>
      <c r="AE107" s="397"/>
      <c r="AF107" s="397"/>
      <c r="AG107" s="397"/>
      <c r="AH107" s="397"/>
      <c r="AI107" s="397"/>
      <c r="AJ107" s="397"/>
      <c r="AK107" s="397"/>
      <c r="AL107" s="397"/>
      <c r="AM107" s="397"/>
      <c r="AN107" s="397"/>
      <c r="AO107" s="397"/>
      <c r="AP107" s="397"/>
      <c r="AQ107" s="397"/>
      <c r="AR107" s="397"/>
      <c r="AS107" s="397"/>
      <c r="AT107" s="397"/>
      <c r="AU107" s="397"/>
      <c r="AV107" s="397"/>
      <c r="AW107" s="397"/>
      <c r="AX107" s="397"/>
      <c r="AY107" s="397"/>
      <c r="AZ107" s="397"/>
      <c r="BA107" s="397"/>
      <c r="BB107" s="397"/>
      <c r="BC107" s="397"/>
      <c r="BD107" s="397"/>
      <c r="BE107" s="397"/>
      <c r="BF107" s="397"/>
      <c r="BG107" s="397"/>
      <c r="BH107" s="397"/>
      <c r="BI107" s="397"/>
      <c r="BJ107" s="397"/>
      <c r="BK107" s="397"/>
      <c r="BL107" s="397"/>
      <c r="BM107" s="397"/>
      <c r="BN107" s="397"/>
      <c r="BO107" s="397"/>
      <c r="BP107" s="397"/>
      <c r="BQ107" s="397"/>
    </row>
    <row r="108" spans="1:69">
      <c r="A108" s="407">
        <f t="shared" si="13"/>
        <v>2031</v>
      </c>
      <c r="B108" s="474">
        <f t="shared" si="14"/>
        <v>61</v>
      </c>
      <c r="C108" s="474">
        <v>36</v>
      </c>
      <c r="D108" s="490"/>
      <c r="E108" s="490"/>
      <c r="F108" s="475"/>
      <c r="G108" s="475"/>
      <c r="H108" s="475"/>
      <c r="I108" s="476">
        <f t="shared" si="10"/>
        <v>61</v>
      </c>
      <c r="J108" s="477"/>
      <c r="K108" s="478"/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/>
      <c r="X108" s="397"/>
      <c r="Y108" s="397"/>
      <c r="Z108" s="397"/>
      <c r="AA108" s="397"/>
      <c r="AB108" s="397"/>
      <c r="AC108" s="397"/>
      <c r="AD108" s="397"/>
      <c r="AE108" s="397"/>
      <c r="AF108" s="397"/>
      <c r="AG108" s="397"/>
      <c r="AH108" s="397"/>
      <c r="AI108" s="397"/>
      <c r="AJ108" s="397"/>
      <c r="AK108" s="397"/>
      <c r="AL108" s="397"/>
      <c r="AM108" s="397"/>
      <c r="AN108" s="397"/>
      <c r="AO108" s="397"/>
      <c r="AP108" s="397"/>
      <c r="AQ108" s="397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397"/>
      <c r="BB108" s="397"/>
      <c r="BC108" s="397"/>
      <c r="BD108" s="397"/>
      <c r="BE108" s="397"/>
      <c r="BF108" s="397"/>
      <c r="BG108" s="397"/>
      <c r="BH108" s="397"/>
      <c r="BI108" s="397"/>
      <c r="BJ108" s="397"/>
      <c r="BK108" s="397"/>
      <c r="BL108" s="397"/>
      <c r="BM108" s="397"/>
      <c r="BN108" s="397"/>
      <c r="BO108" s="397"/>
      <c r="BP108" s="397"/>
      <c r="BQ108" s="397"/>
    </row>
    <row r="109" spans="1:69">
      <c r="A109" s="407">
        <f t="shared" si="13"/>
        <v>2032</v>
      </c>
      <c r="B109" s="474">
        <f t="shared" si="14"/>
        <v>60</v>
      </c>
      <c r="C109" s="474">
        <v>37</v>
      </c>
      <c r="D109" s="490"/>
      <c r="E109" s="490"/>
      <c r="F109" s="475"/>
      <c r="G109" s="475"/>
      <c r="H109" s="475"/>
      <c r="I109" s="476">
        <f t="shared" si="10"/>
        <v>60</v>
      </c>
      <c r="J109" s="477"/>
      <c r="K109" s="478"/>
      <c r="L109" s="397"/>
      <c r="M109" s="397"/>
      <c r="N109" s="397"/>
      <c r="O109" s="397"/>
      <c r="P109" s="397"/>
      <c r="Q109" s="397"/>
      <c r="R109" s="397"/>
      <c r="S109" s="397"/>
      <c r="T109" s="397"/>
      <c r="U109" s="397"/>
      <c r="V109" s="397"/>
      <c r="W109" s="397"/>
      <c r="X109" s="397"/>
      <c r="Y109" s="397"/>
      <c r="Z109" s="397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7"/>
      <c r="AK109" s="397"/>
      <c r="AL109" s="397"/>
      <c r="AM109" s="397"/>
      <c r="AN109" s="397"/>
      <c r="AO109" s="397"/>
      <c r="AP109" s="397"/>
      <c r="AQ109" s="397"/>
      <c r="AR109" s="397"/>
      <c r="AS109" s="397"/>
      <c r="AT109" s="397"/>
      <c r="AU109" s="397"/>
      <c r="AV109" s="397"/>
      <c r="AW109" s="397"/>
      <c r="AX109" s="397"/>
      <c r="AY109" s="397"/>
      <c r="AZ109" s="397"/>
      <c r="BA109" s="397"/>
      <c r="BB109" s="397"/>
      <c r="BC109" s="397"/>
      <c r="BD109" s="397"/>
      <c r="BE109" s="397"/>
      <c r="BF109" s="397"/>
      <c r="BG109" s="397"/>
      <c r="BH109" s="397"/>
      <c r="BI109" s="397"/>
      <c r="BJ109" s="397"/>
      <c r="BK109" s="397"/>
      <c r="BL109" s="397"/>
      <c r="BM109" s="397"/>
      <c r="BN109" s="397"/>
      <c r="BO109" s="397"/>
      <c r="BP109" s="397"/>
      <c r="BQ109" s="397"/>
    </row>
    <row r="110" spans="1:69">
      <c r="A110" s="407">
        <f t="shared" si="13"/>
        <v>2033</v>
      </c>
      <c r="B110" s="474">
        <f t="shared" si="14"/>
        <v>60</v>
      </c>
      <c r="C110" s="474">
        <v>38</v>
      </c>
      <c r="D110" s="490"/>
      <c r="E110" s="490"/>
      <c r="F110" s="475"/>
      <c r="G110" s="475"/>
      <c r="H110" s="475"/>
      <c r="I110" s="476">
        <f t="shared" si="10"/>
        <v>60</v>
      </c>
      <c r="J110" s="477"/>
      <c r="K110" s="476"/>
      <c r="L110" s="397"/>
      <c r="M110" s="397"/>
      <c r="N110" s="397"/>
      <c r="O110" s="397"/>
      <c r="P110" s="397"/>
      <c r="Q110" s="397"/>
      <c r="R110" s="397"/>
      <c r="S110" s="397"/>
      <c r="T110" s="397"/>
      <c r="U110" s="397"/>
      <c r="V110" s="397"/>
      <c r="W110" s="397"/>
      <c r="X110" s="397"/>
      <c r="Y110" s="397"/>
      <c r="Z110" s="397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7"/>
      <c r="AK110" s="397"/>
      <c r="AL110" s="397"/>
      <c r="AM110" s="397"/>
      <c r="AN110" s="397"/>
      <c r="AO110" s="397"/>
      <c r="AP110" s="397"/>
      <c r="AQ110" s="397"/>
      <c r="AR110" s="397"/>
      <c r="AS110" s="397"/>
      <c r="AT110" s="397"/>
      <c r="AU110" s="397"/>
      <c r="AV110" s="397"/>
      <c r="AW110" s="397"/>
      <c r="AX110" s="397"/>
      <c r="AY110" s="397"/>
      <c r="AZ110" s="397"/>
      <c r="BA110" s="397"/>
      <c r="BB110" s="397"/>
      <c r="BC110" s="397"/>
      <c r="BD110" s="397"/>
      <c r="BE110" s="397"/>
      <c r="BF110" s="397"/>
      <c r="BG110" s="397"/>
      <c r="BH110" s="397"/>
      <c r="BI110" s="397"/>
      <c r="BJ110" s="397"/>
      <c r="BK110" s="397"/>
      <c r="BL110" s="397"/>
      <c r="BM110" s="397"/>
      <c r="BN110" s="397"/>
      <c r="BO110" s="397"/>
      <c r="BP110" s="397"/>
      <c r="BQ110" s="397"/>
    </row>
    <row r="111" spans="1:69">
      <c r="A111" s="491">
        <f t="shared" si="13"/>
        <v>2034</v>
      </c>
      <c r="B111" s="474">
        <f t="shared" si="14"/>
        <v>59</v>
      </c>
      <c r="C111" s="474">
        <v>39</v>
      </c>
      <c r="D111" s="490"/>
      <c r="E111" s="490"/>
      <c r="F111" s="475"/>
      <c r="G111" s="475"/>
      <c r="H111" s="475"/>
      <c r="I111" s="476">
        <f t="shared" si="10"/>
        <v>59</v>
      </c>
      <c r="J111" s="477"/>
      <c r="K111" s="476"/>
      <c r="L111" s="397"/>
      <c r="M111" s="397"/>
      <c r="N111" s="397"/>
      <c r="O111" s="397"/>
      <c r="P111" s="397"/>
      <c r="Q111" s="397"/>
      <c r="R111" s="397"/>
      <c r="S111" s="397"/>
      <c r="T111" s="397"/>
      <c r="U111" s="397"/>
      <c r="V111" s="397"/>
      <c r="W111" s="397"/>
      <c r="X111" s="397"/>
      <c r="Y111" s="397"/>
      <c r="Z111" s="397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7"/>
      <c r="AK111" s="397"/>
      <c r="AL111" s="397"/>
      <c r="AM111" s="397"/>
      <c r="AN111" s="397"/>
      <c r="AO111" s="397"/>
      <c r="AP111" s="397"/>
      <c r="AQ111" s="397"/>
      <c r="AR111" s="397"/>
      <c r="AS111" s="397"/>
      <c r="AT111" s="397"/>
      <c r="AU111" s="397"/>
      <c r="AV111" s="397"/>
      <c r="AW111" s="397"/>
      <c r="AX111" s="397"/>
      <c r="AY111" s="397"/>
      <c r="AZ111" s="397"/>
      <c r="BA111" s="397"/>
      <c r="BB111" s="397"/>
      <c r="BC111" s="397"/>
      <c r="BD111" s="397"/>
      <c r="BE111" s="397"/>
      <c r="BF111" s="397"/>
      <c r="BG111" s="397"/>
      <c r="BH111" s="397"/>
      <c r="BI111" s="397"/>
      <c r="BJ111" s="397"/>
      <c r="BK111" s="397"/>
      <c r="BL111" s="397"/>
      <c r="BM111" s="397"/>
      <c r="BN111" s="397"/>
      <c r="BO111" s="397"/>
      <c r="BP111" s="397"/>
      <c r="BQ111" s="397"/>
    </row>
    <row r="112" spans="1:69">
      <c r="A112" s="491">
        <f t="shared" si="13"/>
        <v>2035</v>
      </c>
      <c r="B112" s="474">
        <f t="shared" si="14"/>
        <v>58</v>
      </c>
      <c r="C112" s="474">
        <v>40</v>
      </c>
      <c r="D112" s="490"/>
      <c r="E112" s="490"/>
      <c r="F112" s="475"/>
      <c r="G112" s="475"/>
      <c r="H112" s="475"/>
      <c r="I112" s="476">
        <f t="shared" si="10"/>
        <v>58</v>
      </c>
      <c r="J112" s="477"/>
      <c r="K112" s="476"/>
      <c r="L112" s="397"/>
      <c r="M112" s="397"/>
      <c r="N112" s="397"/>
      <c r="O112" s="397"/>
      <c r="P112" s="397"/>
      <c r="Q112" s="397"/>
      <c r="R112" s="397"/>
      <c r="S112" s="397"/>
      <c r="T112" s="397"/>
      <c r="U112" s="397"/>
      <c r="V112" s="397"/>
      <c r="W112" s="397"/>
      <c r="X112" s="397"/>
      <c r="Y112" s="397"/>
      <c r="Z112" s="397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7"/>
      <c r="AK112" s="397"/>
      <c r="AL112" s="397"/>
      <c r="AM112" s="397"/>
      <c r="AN112" s="397"/>
      <c r="AO112" s="397"/>
      <c r="AP112" s="397"/>
      <c r="AQ112" s="397"/>
      <c r="AR112" s="397"/>
      <c r="AS112" s="397"/>
      <c r="AT112" s="397"/>
      <c r="AU112" s="397"/>
      <c r="AV112" s="397"/>
      <c r="AW112" s="397"/>
      <c r="AX112" s="397"/>
      <c r="AY112" s="397"/>
      <c r="AZ112" s="397"/>
      <c r="BA112" s="397"/>
      <c r="BB112" s="397"/>
      <c r="BC112" s="397"/>
      <c r="BD112" s="397"/>
      <c r="BE112" s="397"/>
      <c r="BF112" s="397"/>
      <c r="BG112" s="397"/>
      <c r="BH112" s="397"/>
      <c r="BI112" s="397"/>
      <c r="BJ112" s="397"/>
      <c r="BK112" s="397"/>
      <c r="BL112" s="397"/>
      <c r="BM112" s="397"/>
      <c r="BN112" s="397"/>
      <c r="BO112" s="397"/>
      <c r="BP112" s="397"/>
      <c r="BQ112" s="397"/>
    </row>
    <row r="113" spans="1:69">
      <c r="A113" s="492">
        <f t="shared" si="13"/>
        <v>2036</v>
      </c>
      <c r="B113" s="493">
        <f t="shared" si="14"/>
        <v>57</v>
      </c>
      <c r="C113" s="493">
        <v>41</v>
      </c>
      <c r="D113" s="454"/>
      <c r="E113" s="454"/>
      <c r="F113" s="454"/>
      <c r="G113" s="454"/>
      <c r="H113" s="454"/>
      <c r="I113" s="494">
        <f t="shared" si="10"/>
        <v>57</v>
      </c>
      <c r="J113" s="495"/>
      <c r="K113" s="495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  <c r="Z113" s="397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7"/>
      <c r="AK113" s="397"/>
      <c r="AL113" s="397"/>
      <c r="AM113" s="397"/>
      <c r="AN113" s="397"/>
      <c r="AO113" s="397"/>
      <c r="AP113" s="397"/>
      <c r="AQ113" s="397"/>
      <c r="AR113" s="397"/>
      <c r="AS113" s="397"/>
      <c r="AT113" s="397"/>
      <c r="AU113" s="397"/>
      <c r="AV113" s="397"/>
      <c r="AW113" s="397"/>
      <c r="AX113" s="397"/>
      <c r="AY113" s="397"/>
      <c r="AZ113" s="397"/>
      <c r="BA113" s="397"/>
      <c r="BB113" s="397"/>
      <c r="BC113" s="397"/>
      <c r="BD113" s="397"/>
      <c r="BE113" s="397"/>
      <c r="BF113" s="397"/>
      <c r="BG113" s="397"/>
      <c r="BH113" s="397"/>
      <c r="BI113" s="397"/>
      <c r="BJ113" s="397"/>
      <c r="BK113" s="397"/>
      <c r="BL113" s="397"/>
      <c r="BM113" s="397"/>
      <c r="BN113" s="397"/>
      <c r="BO113" s="397"/>
      <c r="BP113" s="397"/>
      <c r="BQ113" s="397"/>
    </row>
    <row r="114" spans="1:69">
      <c r="A114" s="448"/>
      <c r="B114" s="496"/>
      <c r="C114" s="496"/>
      <c r="D114" s="475"/>
      <c r="E114" s="475"/>
      <c r="F114" s="475"/>
      <c r="G114" s="475"/>
      <c r="H114" s="475"/>
      <c r="I114" s="496"/>
      <c r="J114" s="475"/>
      <c r="K114" s="475"/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/>
      <c r="X114" s="397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7"/>
      <c r="AK114" s="397"/>
      <c r="AL114" s="397"/>
      <c r="AM114" s="397"/>
      <c r="AN114" s="397"/>
      <c r="AO114" s="397"/>
      <c r="AP114" s="397"/>
      <c r="AQ114" s="397"/>
      <c r="AR114" s="397"/>
      <c r="AS114" s="397"/>
      <c r="AT114" s="397"/>
      <c r="AU114" s="397"/>
      <c r="AV114" s="397"/>
      <c r="AW114" s="397"/>
      <c r="AX114" s="397"/>
      <c r="AY114" s="397"/>
      <c r="AZ114" s="397"/>
      <c r="BA114" s="397"/>
      <c r="BB114" s="397"/>
      <c r="BC114" s="397"/>
      <c r="BD114" s="397"/>
      <c r="BE114" s="397"/>
      <c r="BF114" s="397"/>
      <c r="BG114" s="397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</row>
    <row r="115" spans="1:69">
      <c r="A115" s="396" t="s">
        <v>320</v>
      </c>
      <c r="B115" s="396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7"/>
      <c r="AK115" s="397"/>
      <c r="AL115" s="397"/>
      <c r="AM115" s="397"/>
      <c r="AN115" s="397"/>
      <c r="AO115" s="397"/>
      <c r="AP115" s="397"/>
      <c r="AQ115" s="397"/>
      <c r="AR115" s="397"/>
      <c r="AS115" s="397"/>
      <c r="AT115" s="397"/>
      <c r="AU115" s="397"/>
      <c r="AV115" s="397"/>
      <c r="AW115" s="397"/>
      <c r="AX115" s="397"/>
      <c r="AY115" s="397"/>
      <c r="AZ115" s="397"/>
      <c r="BA115" s="397"/>
      <c r="BB115" s="397"/>
      <c r="BC115" s="397"/>
      <c r="BD115" s="397"/>
      <c r="BE115" s="397"/>
      <c r="BF115" s="397"/>
      <c r="BG115" s="397"/>
      <c r="BH115" s="397"/>
      <c r="BI115" s="397"/>
      <c r="BJ115" s="397"/>
      <c r="BK115" s="397"/>
      <c r="BL115" s="397"/>
      <c r="BM115" s="397"/>
      <c r="BN115" s="397"/>
      <c r="BO115" s="397"/>
      <c r="BP115" s="397"/>
      <c r="BQ115" s="397"/>
    </row>
    <row r="116" spans="1:69">
      <c r="A116" s="497" t="s">
        <v>29</v>
      </c>
      <c r="B116" s="498" t="s">
        <v>306</v>
      </c>
      <c r="C116" s="458" t="s">
        <v>37</v>
      </c>
      <c r="D116" s="458" t="s">
        <v>63</v>
      </c>
      <c r="E116" s="458"/>
      <c r="F116" s="458"/>
      <c r="G116" s="460" t="s">
        <v>64</v>
      </c>
      <c r="H116" s="461">
        <f>RSQ(I117:I136,B117:B136)</f>
        <v>9.0993203171362308E-2</v>
      </c>
      <c r="I116" s="499" t="s">
        <v>309</v>
      </c>
      <c r="J116" s="499" t="s">
        <v>65</v>
      </c>
      <c r="K116" s="500" t="s">
        <v>34</v>
      </c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7"/>
      <c r="Z116" s="397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7"/>
      <c r="AK116" s="397"/>
      <c r="AL116" s="397"/>
      <c r="AM116" s="397"/>
      <c r="AN116" s="397"/>
      <c r="AO116" s="397"/>
      <c r="AP116" s="397"/>
      <c r="AQ116" s="397"/>
      <c r="AR116" s="397"/>
      <c r="AS116" s="397"/>
      <c r="AT116" s="397"/>
      <c r="AU116" s="397"/>
      <c r="AV116" s="397"/>
      <c r="AW116" s="397"/>
      <c r="AX116" s="397"/>
      <c r="AY116" s="397"/>
      <c r="AZ116" s="397"/>
      <c r="BA116" s="397"/>
      <c r="BB116" s="397"/>
      <c r="BC116" s="397"/>
      <c r="BD116" s="397"/>
      <c r="BE116" s="397"/>
      <c r="BF116" s="397"/>
      <c r="BG116" s="397"/>
      <c r="BH116" s="397"/>
      <c r="BI116" s="397"/>
      <c r="BJ116" s="397"/>
      <c r="BK116" s="397"/>
      <c r="BL116" s="397"/>
      <c r="BM116" s="397"/>
      <c r="BN116" s="397"/>
      <c r="BO116" s="397"/>
      <c r="BP116" s="397"/>
      <c r="BQ116" s="397"/>
    </row>
    <row r="117" spans="1:69">
      <c r="A117" s="501">
        <f t="shared" ref="A117:A157" si="15">A73</f>
        <v>1996</v>
      </c>
      <c r="B117" s="466">
        <f t="shared" ref="B117:B136" si="16">B4</f>
        <v>90.444346905579508</v>
      </c>
      <c r="C117" s="502">
        <f t="shared" ref="C117:C157" si="17">LN(B117)</f>
        <v>4.5047347102262005</v>
      </c>
      <c r="D117" s="466">
        <v>1</v>
      </c>
      <c r="E117" s="503" t="s">
        <v>67</v>
      </c>
      <c r="F117" s="504"/>
      <c r="G117" s="505"/>
      <c r="H117" s="506"/>
      <c r="I117" s="471">
        <f t="shared" ref="I117:I157" si="18">ROUND($F$124*(1+$F$125)^D117,$G$1)</f>
        <v>86</v>
      </c>
      <c r="J117" s="472">
        <f t="shared" ref="J117:J136" si="19">ABS(B117-I117)/B117*100</f>
        <v>4.9139023693976567</v>
      </c>
      <c r="K117" s="471">
        <f>(B117-I117)^2/1000</f>
        <v>1.9752219417134145E-2</v>
      </c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7"/>
      <c r="AK117" s="397"/>
      <c r="AL117" s="397"/>
      <c r="AM117" s="397"/>
      <c r="AN117" s="397"/>
      <c r="AO117" s="397"/>
      <c r="AP117" s="397"/>
      <c r="AQ117" s="397"/>
      <c r="AR117" s="397"/>
      <c r="AS117" s="397"/>
      <c r="AT117" s="397"/>
      <c r="AU117" s="397"/>
      <c r="AV117" s="397"/>
      <c r="AW117" s="397"/>
      <c r="AX117" s="397"/>
      <c r="AY117" s="397"/>
      <c r="AZ117" s="397"/>
      <c r="BA117" s="397"/>
      <c r="BB117" s="397"/>
      <c r="BC117" s="397"/>
      <c r="BD117" s="397"/>
      <c r="BE117" s="397"/>
      <c r="BF117" s="397"/>
      <c r="BG117" s="397"/>
      <c r="BH117" s="397"/>
      <c r="BI117" s="397"/>
      <c r="BJ117" s="397"/>
      <c r="BK117" s="397"/>
      <c r="BL117" s="397"/>
      <c r="BM117" s="397"/>
      <c r="BN117" s="397"/>
      <c r="BO117" s="397"/>
      <c r="BP117" s="397"/>
      <c r="BQ117" s="397"/>
    </row>
    <row r="118" spans="1:69">
      <c r="A118" s="507">
        <f t="shared" si="15"/>
        <v>1997</v>
      </c>
      <c r="B118" s="474">
        <f t="shared" si="16"/>
        <v>135.56190948907152</v>
      </c>
      <c r="C118" s="508">
        <f t="shared" si="17"/>
        <v>4.909428432572601</v>
      </c>
      <c r="D118" s="474">
        <v>2</v>
      </c>
      <c r="E118" s="503" t="s">
        <v>68</v>
      </c>
      <c r="F118" s="467"/>
      <c r="G118" s="475"/>
      <c r="H118" s="470"/>
      <c r="I118" s="476">
        <f t="shared" si="18"/>
        <v>86</v>
      </c>
      <c r="J118" s="477">
        <f t="shared" si="19"/>
        <v>36.560350673628577</v>
      </c>
      <c r="K118" s="476">
        <f t="shared" ref="K118:K136" si="20">(B118-I118)^2/1000</f>
        <v>2.456382872202918</v>
      </c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397"/>
      <c r="AZ118" s="397"/>
      <c r="BA118" s="397"/>
      <c r="BB118" s="397"/>
      <c r="BC118" s="397"/>
      <c r="BD118" s="397"/>
      <c r="BE118" s="397"/>
      <c r="BF118" s="397"/>
      <c r="BG118" s="397"/>
      <c r="BH118" s="397"/>
      <c r="BI118" s="397"/>
      <c r="BJ118" s="397"/>
      <c r="BK118" s="397"/>
      <c r="BL118" s="397"/>
      <c r="BM118" s="397"/>
      <c r="BN118" s="397"/>
      <c r="BO118" s="397"/>
      <c r="BP118" s="397"/>
      <c r="BQ118" s="397"/>
    </row>
    <row r="119" spans="1:69">
      <c r="A119" s="507">
        <f t="shared" si="15"/>
        <v>1998</v>
      </c>
      <c r="B119" s="474">
        <f t="shared" si="16"/>
        <v>76.247070341877773</v>
      </c>
      <c r="C119" s="508">
        <f t="shared" si="17"/>
        <v>4.3339789930035213</v>
      </c>
      <c r="D119" s="474">
        <f t="shared" ref="D119:D157" si="21">C75</f>
        <v>3</v>
      </c>
      <c r="E119" s="475" t="s">
        <v>69</v>
      </c>
      <c r="F119" s="475"/>
      <c r="G119" s="475"/>
      <c r="H119" s="470"/>
      <c r="I119" s="476">
        <f t="shared" si="18"/>
        <v>85</v>
      </c>
      <c r="J119" s="477">
        <f t="shared" si="19"/>
        <v>11.479693080502251</v>
      </c>
      <c r="K119" s="476">
        <f t="shared" si="20"/>
        <v>7.6613777600035696E-2</v>
      </c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397"/>
      <c r="AY119" s="397"/>
      <c r="AZ119" s="397"/>
      <c r="BA119" s="397"/>
      <c r="BB119" s="397"/>
      <c r="BC119" s="397"/>
      <c r="BD119" s="397"/>
      <c r="BE119" s="397"/>
      <c r="BF119" s="397"/>
      <c r="BG119" s="397"/>
      <c r="BH119" s="397"/>
      <c r="BI119" s="397"/>
      <c r="BJ119" s="397"/>
      <c r="BK119" s="397"/>
      <c r="BL119" s="397"/>
      <c r="BM119" s="397"/>
      <c r="BN119" s="397"/>
      <c r="BO119" s="397"/>
      <c r="BP119" s="397"/>
      <c r="BQ119" s="397"/>
    </row>
    <row r="120" spans="1:69">
      <c r="A120" s="507">
        <f t="shared" si="15"/>
        <v>1999</v>
      </c>
      <c r="B120" s="474">
        <f t="shared" si="16"/>
        <v>79.560935906507595</v>
      </c>
      <c r="C120" s="508">
        <f t="shared" si="17"/>
        <v>4.3765232174473461</v>
      </c>
      <c r="D120" s="474">
        <f t="shared" si="21"/>
        <v>4</v>
      </c>
      <c r="E120" s="475"/>
      <c r="F120" s="475"/>
      <c r="G120" s="475"/>
      <c r="H120" s="470"/>
      <c r="I120" s="476">
        <f t="shared" si="18"/>
        <v>84</v>
      </c>
      <c r="J120" s="477">
        <f t="shared" si="19"/>
        <v>5.5794518288582839</v>
      </c>
      <c r="K120" s="476">
        <f t="shared" si="20"/>
        <v>1.9705290026133547E-2</v>
      </c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397"/>
      <c r="AY120" s="397"/>
      <c r="AZ120" s="397"/>
      <c r="BA120" s="397"/>
      <c r="BB120" s="397"/>
      <c r="BC120" s="397"/>
      <c r="BD120" s="397"/>
      <c r="BE120" s="397"/>
      <c r="BF120" s="397"/>
      <c r="BG120" s="397"/>
      <c r="BH120" s="397"/>
      <c r="BI120" s="397"/>
      <c r="BJ120" s="397"/>
      <c r="BK120" s="397"/>
      <c r="BL120" s="397"/>
      <c r="BM120" s="397"/>
      <c r="BN120" s="397"/>
      <c r="BO120" s="397"/>
      <c r="BP120" s="397"/>
      <c r="BQ120" s="397"/>
    </row>
    <row r="121" spans="1:69">
      <c r="A121" s="507">
        <f t="shared" si="15"/>
        <v>2000</v>
      </c>
      <c r="B121" s="474">
        <f t="shared" si="16"/>
        <v>78.805191749404585</v>
      </c>
      <c r="C121" s="508">
        <f t="shared" si="17"/>
        <v>4.3669788798382312</v>
      </c>
      <c r="D121" s="474">
        <f t="shared" si="21"/>
        <v>5</v>
      </c>
      <c r="E121" s="470" t="s">
        <v>70</v>
      </c>
      <c r="F121" s="470" t="s">
        <v>43</v>
      </c>
      <c r="G121" s="509">
        <f>INDEX(LINEST(C117:C136,D117:D136),2)</f>
        <v>4.4663802930265746</v>
      </c>
      <c r="H121" s="470"/>
      <c r="I121" s="476">
        <f t="shared" si="18"/>
        <v>83</v>
      </c>
      <c r="J121" s="477">
        <f t="shared" si="19"/>
        <v>5.3230100168205086</v>
      </c>
      <c r="K121" s="476">
        <f t="shared" si="20"/>
        <v>1.7596416259263364E-2</v>
      </c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/>
      <c r="X121" s="397"/>
      <c r="Y121" s="397"/>
      <c r="Z121" s="397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7"/>
      <c r="AK121" s="397"/>
      <c r="AL121" s="397"/>
      <c r="AM121" s="397"/>
      <c r="AN121" s="397"/>
      <c r="AO121" s="397"/>
      <c r="AP121" s="397"/>
      <c r="AQ121" s="397"/>
      <c r="AR121" s="397"/>
      <c r="AS121" s="397"/>
      <c r="AT121" s="397"/>
      <c r="AU121" s="397"/>
      <c r="AV121" s="397"/>
      <c r="AW121" s="397"/>
      <c r="AX121" s="397"/>
      <c r="AY121" s="397"/>
      <c r="AZ121" s="397"/>
      <c r="BA121" s="397"/>
      <c r="BB121" s="397"/>
      <c r="BC121" s="397"/>
      <c r="BD121" s="397"/>
      <c r="BE121" s="397"/>
      <c r="BF121" s="397"/>
      <c r="BG121" s="397"/>
      <c r="BH121" s="397"/>
      <c r="BI121" s="397"/>
      <c r="BJ121" s="397"/>
      <c r="BK121" s="397"/>
      <c r="BL121" s="397"/>
      <c r="BM121" s="397"/>
      <c r="BN121" s="397"/>
      <c r="BO121" s="397"/>
      <c r="BP121" s="397"/>
      <c r="BQ121" s="397"/>
    </row>
    <row r="122" spans="1:69">
      <c r="A122" s="507">
        <f t="shared" si="15"/>
        <v>2001</v>
      </c>
      <c r="B122" s="474">
        <f t="shared" si="16"/>
        <v>82.580384215381997</v>
      </c>
      <c r="C122" s="508">
        <f t="shared" si="17"/>
        <v>4.4137721730916111</v>
      </c>
      <c r="D122" s="474">
        <f t="shared" si="21"/>
        <v>6</v>
      </c>
      <c r="E122" s="470" t="s">
        <v>38</v>
      </c>
      <c r="F122" s="470" t="s">
        <v>44</v>
      </c>
      <c r="G122" s="509">
        <f>INDEX(LINEST(C117:C136,D117:D136),1)</f>
        <v>-8.3381356876229447E-3</v>
      </c>
      <c r="H122" s="470"/>
      <c r="I122" s="476">
        <f t="shared" si="18"/>
        <v>83</v>
      </c>
      <c r="J122" s="477">
        <f t="shared" si="19"/>
        <v>0.50813009482201266</v>
      </c>
      <c r="K122" s="476">
        <f t="shared" si="20"/>
        <v>1.7607740670058216E-4</v>
      </c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7"/>
      <c r="BC122" s="397"/>
      <c r="BD122" s="397"/>
      <c r="BE122" s="397"/>
      <c r="BF122" s="397"/>
      <c r="BG122" s="397"/>
      <c r="BH122" s="397"/>
      <c r="BI122" s="397"/>
      <c r="BJ122" s="397"/>
      <c r="BK122" s="397"/>
      <c r="BL122" s="397"/>
      <c r="BM122" s="397"/>
      <c r="BN122" s="397"/>
      <c r="BO122" s="397"/>
      <c r="BP122" s="397"/>
      <c r="BQ122" s="397"/>
    </row>
    <row r="123" spans="1:69">
      <c r="A123" s="507">
        <f t="shared" si="15"/>
        <v>2002</v>
      </c>
      <c r="B123" s="474">
        <f t="shared" si="16"/>
        <v>69.170496938591825</v>
      </c>
      <c r="C123" s="508">
        <f t="shared" si="17"/>
        <v>4.2365744268947942</v>
      </c>
      <c r="D123" s="474">
        <f t="shared" si="21"/>
        <v>7</v>
      </c>
      <c r="E123" s="475"/>
      <c r="F123" s="475"/>
      <c r="G123" s="475"/>
      <c r="H123" s="470"/>
      <c r="I123" s="476">
        <f t="shared" si="18"/>
        <v>82</v>
      </c>
      <c r="J123" s="477">
        <f t="shared" si="19"/>
        <v>18.547652003711857</v>
      </c>
      <c r="K123" s="476">
        <f t="shared" si="20"/>
        <v>0.16459614880268175</v>
      </c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7"/>
      <c r="AO123" s="397"/>
      <c r="AP123" s="397"/>
      <c r="AQ123" s="397"/>
      <c r="AR123" s="397"/>
      <c r="AS123" s="397"/>
      <c r="AT123" s="397"/>
      <c r="AU123" s="397"/>
      <c r="AV123" s="397"/>
      <c r="AW123" s="397"/>
      <c r="AX123" s="397"/>
      <c r="AY123" s="397"/>
      <c r="AZ123" s="397"/>
      <c r="BA123" s="397"/>
      <c r="BB123" s="397"/>
      <c r="BC123" s="397"/>
      <c r="BD123" s="397"/>
      <c r="BE123" s="397"/>
      <c r="BF123" s="397"/>
      <c r="BG123" s="397"/>
      <c r="BH123" s="397"/>
      <c r="BI123" s="397"/>
      <c r="BJ123" s="397"/>
      <c r="BK123" s="397"/>
      <c r="BL123" s="397"/>
      <c r="BM123" s="397"/>
      <c r="BN123" s="397"/>
      <c r="BO123" s="397"/>
      <c r="BP123" s="397"/>
      <c r="BQ123" s="397"/>
    </row>
    <row r="124" spans="1:69">
      <c r="A124" s="507">
        <f t="shared" si="15"/>
        <v>2003</v>
      </c>
      <c r="B124" s="474">
        <f t="shared" si="16"/>
        <v>67.327507264327437</v>
      </c>
      <c r="C124" s="508">
        <f t="shared" si="17"/>
        <v>4.2095688792122088</v>
      </c>
      <c r="D124" s="474">
        <f t="shared" si="21"/>
        <v>8</v>
      </c>
      <c r="E124" s="470" t="s">
        <v>71</v>
      </c>
      <c r="F124" s="510">
        <f>EXP(G121)</f>
        <v>87.041088870155548</v>
      </c>
      <c r="G124" s="475"/>
      <c r="H124" s="470"/>
      <c r="I124" s="476">
        <f t="shared" si="18"/>
        <v>81</v>
      </c>
      <c r="J124" s="477">
        <f t="shared" si="19"/>
        <v>20.307439397680994</v>
      </c>
      <c r="K124" s="476">
        <f t="shared" si="20"/>
        <v>0.18693705760701901</v>
      </c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7"/>
      <c r="AK124" s="397"/>
      <c r="AL124" s="397"/>
      <c r="AM124" s="397"/>
      <c r="AN124" s="397"/>
      <c r="AO124" s="397"/>
      <c r="AP124" s="397"/>
      <c r="AQ124" s="397"/>
      <c r="AR124" s="397"/>
      <c r="AS124" s="397"/>
      <c r="AT124" s="397"/>
      <c r="AU124" s="397"/>
      <c r="AV124" s="397"/>
      <c r="AW124" s="397"/>
      <c r="AX124" s="397"/>
      <c r="AY124" s="397"/>
      <c r="AZ124" s="397"/>
      <c r="BA124" s="397"/>
      <c r="BB124" s="397"/>
      <c r="BC124" s="397"/>
      <c r="BD124" s="397"/>
      <c r="BE124" s="397"/>
      <c r="BF124" s="397"/>
      <c r="BG124" s="397"/>
      <c r="BH124" s="397"/>
      <c r="BI124" s="397"/>
      <c r="BJ124" s="397"/>
      <c r="BK124" s="397"/>
      <c r="BL124" s="397"/>
      <c r="BM124" s="397"/>
      <c r="BN124" s="397"/>
      <c r="BO124" s="397"/>
      <c r="BP124" s="397"/>
      <c r="BQ124" s="397"/>
    </row>
    <row r="125" spans="1:69">
      <c r="A125" s="507">
        <f t="shared" si="15"/>
        <v>2004</v>
      </c>
      <c r="B125" s="474">
        <f t="shared" si="16"/>
        <v>76.231349099955736</v>
      </c>
      <c r="C125" s="508">
        <f t="shared" si="17"/>
        <v>4.3337727835997866</v>
      </c>
      <c r="D125" s="474">
        <f t="shared" si="21"/>
        <v>9</v>
      </c>
      <c r="E125" s="470" t="s">
        <v>39</v>
      </c>
      <c r="F125" s="511">
        <f>EXP(G122)-1</f>
        <v>-8.3034698506451177E-3</v>
      </c>
      <c r="G125" s="475"/>
      <c r="H125" s="475"/>
      <c r="I125" s="476">
        <f t="shared" si="18"/>
        <v>81</v>
      </c>
      <c r="J125" s="477">
        <f t="shared" si="19"/>
        <v>6.2554985007434869</v>
      </c>
      <c r="K125" s="476">
        <f t="shared" si="20"/>
        <v>2.2740031406492972E-2</v>
      </c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</row>
    <row r="126" spans="1:69">
      <c r="A126" s="507">
        <f t="shared" si="15"/>
        <v>2005</v>
      </c>
      <c r="B126" s="474">
        <f t="shared" si="16"/>
        <v>78.000877340019187</v>
      </c>
      <c r="C126" s="508">
        <f t="shared" si="17"/>
        <v>4.3567200745752981</v>
      </c>
      <c r="D126" s="474">
        <f t="shared" si="21"/>
        <v>10</v>
      </c>
      <c r="E126" s="475"/>
      <c r="F126" s="475"/>
      <c r="G126" s="512"/>
      <c r="H126" s="475"/>
      <c r="I126" s="476">
        <f t="shared" si="18"/>
        <v>80</v>
      </c>
      <c r="J126" s="477">
        <f t="shared" si="19"/>
        <v>2.5629489412872819</v>
      </c>
      <c r="K126" s="476">
        <f t="shared" si="20"/>
        <v>3.9964914096487607E-3</v>
      </c>
      <c r="L126" s="397"/>
      <c r="M126" s="397"/>
      <c r="N126" s="397"/>
      <c r="O126" s="397"/>
      <c r="P126" s="397"/>
      <c r="Q126" s="397"/>
      <c r="R126" s="397"/>
      <c r="S126" s="397"/>
      <c r="T126" s="397"/>
      <c r="U126" s="397"/>
      <c r="V126" s="397"/>
      <c r="W126" s="397"/>
      <c r="X126" s="397"/>
      <c r="Y126" s="397"/>
      <c r="Z126" s="397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7"/>
      <c r="AK126" s="397"/>
      <c r="AL126" s="397"/>
      <c r="AM126" s="397"/>
      <c r="AN126" s="397"/>
      <c r="AO126" s="397"/>
      <c r="AP126" s="397"/>
      <c r="AQ126" s="397"/>
      <c r="AR126" s="397"/>
      <c r="AS126" s="397"/>
      <c r="AT126" s="397"/>
      <c r="AU126" s="397"/>
      <c r="AV126" s="397"/>
      <c r="AW126" s="397"/>
      <c r="AX126" s="397"/>
      <c r="AY126" s="397"/>
      <c r="AZ126" s="397"/>
      <c r="BA126" s="397"/>
      <c r="BB126" s="397"/>
      <c r="BC126" s="397"/>
      <c r="BD126" s="397"/>
      <c r="BE126" s="397"/>
      <c r="BF126" s="397"/>
      <c r="BG126" s="397"/>
      <c r="BH126" s="397"/>
      <c r="BI126" s="397"/>
      <c r="BJ126" s="397"/>
      <c r="BK126" s="397"/>
      <c r="BL126" s="397"/>
      <c r="BM126" s="397"/>
      <c r="BN126" s="397"/>
      <c r="BO126" s="397"/>
      <c r="BP126" s="397"/>
      <c r="BQ126" s="397"/>
    </row>
    <row r="127" spans="1:69">
      <c r="A127" s="507">
        <f t="shared" si="15"/>
        <v>2006</v>
      </c>
      <c r="B127" s="474">
        <f t="shared" si="16"/>
        <v>81.409993234530504</v>
      </c>
      <c r="C127" s="508">
        <f t="shared" si="17"/>
        <v>4.3994980324822164</v>
      </c>
      <c r="D127" s="513">
        <f t="shared" si="21"/>
        <v>11</v>
      </c>
      <c r="E127" s="674" t="s">
        <v>59</v>
      </c>
      <c r="F127" s="674"/>
      <c r="G127" s="480">
        <f>H116</f>
        <v>9.0993203171362308E-2</v>
      </c>
      <c r="H127" s="475"/>
      <c r="I127" s="476">
        <f t="shared" si="18"/>
        <v>79</v>
      </c>
      <c r="J127" s="477">
        <f t="shared" si="19"/>
        <v>2.9603162201324094</v>
      </c>
      <c r="K127" s="476">
        <f t="shared" si="20"/>
        <v>5.8080673904827981E-3</v>
      </c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/>
      <c r="X127" s="397"/>
      <c r="Y127" s="397"/>
      <c r="Z127" s="397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7"/>
      <c r="AK127" s="397"/>
      <c r="AL127" s="397"/>
      <c r="AM127" s="397"/>
      <c r="AN127" s="397"/>
      <c r="AO127" s="397"/>
      <c r="AP127" s="397"/>
      <c r="AQ127" s="397"/>
      <c r="AR127" s="397"/>
      <c r="AS127" s="397"/>
      <c r="AT127" s="397"/>
      <c r="AU127" s="397"/>
      <c r="AV127" s="397"/>
      <c r="AW127" s="397"/>
      <c r="AX127" s="397"/>
      <c r="AY127" s="397"/>
      <c r="AZ127" s="397"/>
      <c r="BA127" s="397"/>
      <c r="BB127" s="397"/>
      <c r="BC127" s="397"/>
      <c r="BD127" s="397"/>
      <c r="BE127" s="397"/>
      <c r="BF127" s="397"/>
      <c r="BG127" s="397"/>
      <c r="BH127" s="397"/>
      <c r="BI127" s="397"/>
      <c r="BJ127" s="397"/>
      <c r="BK127" s="397"/>
      <c r="BL127" s="397"/>
      <c r="BM127" s="397"/>
      <c r="BN127" s="397"/>
      <c r="BO127" s="397"/>
      <c r="BP127" s="397"/>
      <c r="BQ127" s="397"/>
    </row>
    <row r="128" spans="1:69">
      <c r="A128" s="507">
        <f t="shared" si="15"/>
        <v>2007</v>
      </c>
      <c r="B128" s="474">
        <f t="shared" si="16"/>
        <v>70.524021400392698</v>
      </c>
      <c r="C128" s="508">
        <f t="shared" si="17"/>
        <v>4.2559533808668357</v>
      </c>
      <c r="D128" s="513">
        <f t="shared" si="21"/>
        <v>12</v>
      </c>
      <c r="E128" s="674" t="s">
        <v>33</v>
      </c>
      <c r="F128" s="674"/>
      <c r="G128" s="481">
        <f>SUM(K117:K136)</f>
        <v>4.8495472907570241</v>
      </c>
      <c r="H128" s="475"/>
      <c r="I128" s="476">
        <f t="shared" si="18"/>
        <v>79</v>
      </c>
      <c r="J128" s="477">
        <f t="shared" si="19"/>
        <v>12.018569604086849</v>
      </c>
      <c r="K128" s="476">
        <f t="shared" si="20"/>
        <v>7.1842213221000956E-2</v>
      </c>
      <c r="L128" s="397"/>
      <c r="M128" s="397"/>
      <c r="N128" s="397"/>
      <c r="O128" s="397"/>
      <c r="P128" s="397"/>
      <c r="Q128" s="397"/>
      <c r="R128" s="397"/>
      <c r="S128" s="397"/>
      <c r="T128" s="397"/>
      <c r="U128" s="397"/>
      <c r="V128" s="397"/>
      <c r="W128" s="397"/>
      <c r="X128" s="397"/>
      <c r="Y128" s="397"/>
      <c r="Z128" s="397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7"/>
      <c r="AK128" s="397"/>
      <c r="AL128" s="397"/>
      <c r="AM128" s="397"/>
      <c r="AN128" s="397"/>
      <c r="AO128" s="397"/>
      <c r="AP128" s="397"/>
      <c r="AQ128" s="397"/>
      <c r="AR128" s="397"/>
      <c r="AS128" s="397"/>
      <c r="AT128" s="397"/>
      <c r="AU128" s="397"/>
      <c r="AV128" s="397"/>
      <c r="AW128" s="397"/>
      <c r="AX128" s="397"/>
      <c r="AY128" s="397"/>
      <c r="AZ128" s="397"/>
      <c r="BA128" s="397"/>
      <c r="BB128" s="397"/>
      <c r="BC128" s="397"/>
      <c r="BD128" s="397"/>
      <c r="BE128" s="397"/>
      <c r="BF128" s="397"/>
      <c r="BG128" s="397"/>
      <c r="BH128" s="397"/>
      <c r="BI128" s="397"/>
      <c r="BJ128" s="397"/>
      <c r="BK128" s="397"/>
      <c r="BL128" s="397"/>
      <c r="BM128" s="397"/>
      <c r="BN128" s="397"/>
      <c r="BO128" s="397"/>
      <c r="BP128" s="397"/>
      <c r="BQ128" s="397"/>
    </row>
    <row r="129" spans="1:69">
      <c r="A129" s="507">
        <f t="shared" si="15"/>
        <v>2008</v>
      </c>
      <c r="B129" s="474">
        <f t="shared" si="16"/>
        <v>66.279090129055987</v>
      </c>
      <c r="C129" s="508">
        <f t="shared" si="17"/>
        <v>4.1938744647794053</v>
      </c>
      <c r="D129" s="513">
        <f t="shared" si="21"/>
        <v>13</v>
      </c>
      <c r="E129" s="674" t="s">
        <v>60</v>
      </c>
      <c r="F129" s="674"/>
      <c r="G129" s="481">
        <f>SUM(K127:K136)</f>
        <v>1.8810509086189968</v>
      </c>
      <c r="H129" s="475"/>
      <c r="I129" s="476">
        <f t="shared" si="18"/>
        <v>78</v>
      </c>
      <c r="J129" s="477">
        <f t="shared" si="19"/>
        <v>17.68417437252311</v>
      </c>
      <c r="K129" s="476">
        <f t="shared" si="20"/>
        <v>0.13737972820279279</v>
      </c>
      <c r="L129" s="397"/>
      <c r="M129" s="397"/>
      <c r="N129" s="397"/>
      <c r="O129" s="397"/>
      <c r="P129" s="397"/>
      <c r="Q129" s="397"/>
      <c r="R129" s="397"/>
      <c r="S129" s="397"/>
      <c r="T129" s="397"/>
      <c r="U129" s="397"/>
      <c r="V129" s="397"/>
      <c r="W129" s="397"/>
      <c r="X129" s="397"/>
      <c r="Y129" s="397"/>
      <c r="Z129" s="397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7"/>
      <c r="AK129" s="397"/>
      <c r="AL129" s="397"/>
      <c r="AM129" s="397"/>
      <c r="AN129" s="397"/>
      <c r="AO129" s="397"/>
      <c r="AP129" s="397"/>
      <c r="AQ129" s="397"/>
      <c r="AR129" s="397"/>
      <c r="AS129" s="397"/>
      <c r="AT129" s="397"/>
      <c r="AU129" s="397"/>
      <c r="AV129" s="397"/>
      <c r="AW129" s="397"/>
      <c r="AX129" s="397"/>
      <c r="AY129" s="397"/>
      <c r="AZ129" s="397"/>
      <c r="BA129" s="397"/>
      <c r="BB129" s="397"/>
      <c r="BC129" s="397"/>
      <c r="BD129" s="397"/>
      <c r="BE129" s="397"/>
      <c r="BF129" s="397"/>
      <c r="BG129" s="397"/>
      <c r="BH129" s="397"/>
      <c r="BI129" s="397"/>
      <c r="BJ129" s="397"/>
      <c r="BK129" s="397"/>
      <c r="BL129" s="397"/>
      <c r="BM129" s="397"/>
      <c r="BN129" s="397"/>
      <c r="BO129" s="397"/>
      <c r="BP129" s="397"/>
      <c r="BQ129" s="397"/>
    </row>
    <row r="130" spans="1:69">
      <c r="A130" s="507">
        <f t="shared" si="15"/>
        <v>2009</v>
      </c>
      <c r="B130" s="474">
        <f t="shared" si="16"/>
        <v>75.88783621494882</v>
      </c>
      <c r="C130" s="508">
        <f t="shared" si="17"/>
        <v>4.3292564108858596</v>
      </c>
      <c r="D130" s="513">
        <f t="shared" si="21"/>
        <v>14</v>
      </c>
      <c r="E130" s="674" t="s">
        <v>61</v>
      </c>
      <c r="F130" s="674"/>
      <c r="G130" s="482">
        <f>SUM(J117:J136)/D136</f>
        <v>9.921707248318322</v>
      </c>
      <c r="H130" s="475"/>
      <c r="I130" s="476">
        <f t="shared" si="18"/>
        <v>77</v>
      </c>
      <c r="J130" s="477">
        <f t="shared" si="19"/>
        <v>1.4655362974127071</v>
      </c>
      <c r="K130" s="476">
        <f t="shared" si="20"/>
        <v>1.2369082847793679E-3</v>
      </c>
      <c r="L130" s="397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/>
      <c r="X130" s="397"/>
      <c r="Y130" s="397"/>
      <c r="Z130" s="397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7"/>
      <c r="AK130" s="397"/>
      <c r="AL130" s="397"/>
      <c r="AM130" s="397"/>
      <c r="AN130" s="397"/>
      <c r="AO130" s="397"/>
      <c r="AP130" s="397"/>
      <c r="AQ130" s="397"/>
      <c r="AR130" s="397"/>
      <c r="AS130" s="397"/>
      <c r="AT130" s="397"/>
      <c r="AU130" s="397"/>
      <c r="AV130" s="397"/>
      <c r="AW130" s="397"/>
      <c r="AX130" s="397"/>
      <c r="AY130" s="397"/>
      <c r="AZ130" s="397"/>
      <c r="BA130" s="397"/>
      <c r="BB130" s="397"/>
      <c r="BC130" s="397"/>
      <c r="BD130" s="397"/>
      <c r="BE130" s="397"/>
      <c r="BF130" s="397"/>
      <c r="BG130" s="397"/>
      <c r="BH130" s="397"/>
      <c r="BI130" s="397"/>
      <c r="BJ130" s="397"/>
      <c r="BK130" s="397"/>
      <c r="BL130" s="397"/>
      <c r="BM130" s="397"/>
      <c r="BN130" s="397"/>
      <c r="BO130" s="397"/>
      <c r="BP130" s="397"/>
      <c r="BQ130" s="397"/>
    </row>
    <row r="131" spans="1:69">
      <c r="A131" s="507">
        <f t="shared" si="15"/>
        <v>2010</v>
      </c>
      <c r="B131" s="474">
        <f t="shared" si="16"/>
        <v>75.816260044885254</v>
      </c>
      <c r="C131" s="508">
        <f t="shared" si="17"/>
        <v>4.3283127821093217</v>
      </c>
      <c r="D131" s="513">
        <f t="shared" si="21"/>
        <v>15</v>
      </c>
      <c r="E131" s="674" t="s">
        <v>62</v>
      </c>
      <c r="F131" s="674"/>
      <c r="G131" s="482">
        <f>SUM(J117:J136)/10</f>
        <v>19.843414496636644</v>
      </c>
      <c r="H131" s="475"/>
      <c r="I131" s="476">
        <f t="shared" si="18"/>
        <v>77</v>
      </c>
      <c r="J131" s="477">
        <f t="shared" si="19"/>
        <v>1.5613272857483869</v>
      </c>
      <c r="K131" s="476">
        <f t="shared" si="20"/>
        <v>1.4012402813350601E-3</v>
      </c>
      <c r="L131" s="397"/>
      <c r="M131" s="397"/>
      <c r="N131" s="397"/>
      <c r="O131" s="397"/>
      <c r="P131" s="397"/>
      <c r="Q131" s="397"/>
      <c r="R131" s="397"/>
      <c r="S131" s="397"/>
      <c r="T131" s="397"/>
      <c r="U131" s="397"/>
      <c r="V131" s="397"/>
      <c r="W131" s="397"/>
      <c r="X131" s="397"/>
      <c r="Y131" s="397"/>
      <c r="Z131" s="397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7"/>
      <c r="AK131" s="397"/>
      <c r="AL131" s="397"/>
      <c r="AM131" s="397"/>
      <c r="AN131" s="397"/>
      <c r="AO131" s="397"/>
      <c r="AP131" s="397"/>
      <c r="AQ131" s="397"/>
      <c r="AR131" s="397"/>
      <c r="AS131" s="397"/>
      <c r="AT131" s="397"/>
      <c r="AU131" s="397"/>
      <c r="AV131" s="397"/>
      <c r="AW131" s="397"/>
      <c r="AX131" s="397"/>
      <c r="AY131" s="397"/>
      <c r="AZ131" s="397"/>
      <c r="BA131" s="397"/>
      <c r="BB131" s="397"/>
      <c r="BC131" s="397"/>
      <c r="BD131" s="397"/>
      <c r="BE131" s="397"/>
      <c r="BF131" s="397"/>
      <c r="BG131" s="397"/>
      <c r="BH131" s="397"/>
      <c r="BI131" s="397"/>
      <c r="BJ131" s="397"/>
      <c r="BK131" s="397"/>
      <c r="BL131" s="397"/>
      <c r="BM131" s="397"/>
      <c r="BN131" s="397"/>
      <c r="BO131" s="397"/>
      <c r="BP131" s="397"/>
      <c r="BQ131" s="397"/>
    </row>
    <row r="132" spans="1:69">
      <c r="A132" s="507">
        <f t="shared" si="15"/>
        <v>2011</v>
      </c>
      <c r="B132" s="474">
        <f t="shared" si="16"/>
        <v>116.14941798173133</v>
      </c>
      <c r="C132" s="508">
        <f t="shared" si="17"/>
        <v>4.754877448284633</v>
      </c>
      <c r="D132" s="474">
        <f t="shared" si="21"/>
        <v>16</v>
      </c>
      <c r="E132" s="503"/>
      <c r="F132" s="467"/>
      <c r="G132" s="475"/>
      <c r="H132" s="475"/>
      <c r="I132" s="476">
        <f t="shared" si="18"/>
        <v>76</v>
      </c>
      <c r="J132" s="477">
        <f t="shared" si="19"/>
        <v>34.567041901188233</v>
      </c>
      <c r="K132" s="476">
        <f t="shared" si="20"/>
        <v>1.6119757642717711</v>
      </c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/>
      <c r="X132" s="397"/>
      <c r="Y132" s="397"/>
      <c r="Z132" s="397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7"/>
      <c r="AK132" s="397"/>
      <c r="AL132" s="397"/>
      <c r="AM132" s="397"/>
      <c r="AN132" s="397"/>
      <c r="AO132" s="397"/>
      <c r="AP132" s="397"/>
      <c r="AQ132" s="397"/>
      <c r="AR132" s="397"/>
      <c r="AS132" s="397"/>
      <c r="AT132" s="397"/>
      <c r="AU132" s="397"/>
      <c r="AV132" s="397"/>
      <c r="AW132" s="397"/>
      <c r="AX132" s="397"/>
      <c r="AY132" s="397"/>
      <c r="AZ132" s="397"/>
      <c r="BA132" s="397"/>
      <c r="BB132" s="397"/>
      <c r="BC132" s="397"/>
      <c r="BD132" s="397"/>
      <c r="BE132" s="397"/>
      <c r="BF132" s="397"/>
      <c r="BG132" s="397"/>
      <c r="BH132" s="397"/>
      <c r="BI132" s="397"/>
      <c r="BJ132" s="397"/>
      <c r="BK132" s="397"/>
      <c r="BL132" s="397"/>
      <c r="BM132" s="397"/>
      <c r="BN132" s="397"/>
      <c r="BO132" s="397"/>
      <c r="BP132" s="397"/>
      <c r="BQ132" s="397"/>
    </row>
    <row r="133" spans="1:69">
      <c r="A133" s="507">
        <f t="shared" si="15"/>
        <v>2012</v>
      </c>
      <c r="B133" s="474">
        <f t="shared" si="16"/>
        <v>77.033912152225909</v>
      </c>
      <c r="C133" s="508">
        <f t="shared" si="17"/>
        <v>4.3442457424597114</v>
      </c>
      <c r="D133" s="474">
        <f t="shared" si="21"/>
        <v>17</v>
      </c>
      <c r="E133" s="475"/>
      <c r="F133" s="475"/>
      <c r="G133" s="514"/>
      <c r="H133" s="475"/>
      <c r="I133" s="476">
        <f t="shared" si="18"/>
        <v>76</v>
      </c>
      <c r="J133" s="477">
        <f t="shared" si="19"/>
        <v>1.3421519475511072</v>
      </c>
      <c r="K133" s="476">
        <f t="shared" si="20"/>
        <v>1.0689743385204117E-3</v>
      </c>
      <c r="L133" s="397"/>
      <c r="M133" s="397"/>
      <c r="N133" s="397"/>
      <c r="O133" s="397"/>
      <c r="P133" s="397"/>
      <c r="Q133" s="397"/>
      <c r="R133" s="397"/>
      <c r="S133" s="397"/>
      <c r="T133" s="397"/>
      <c r="U133" s="397"/>
      <c r="V133" s="397"/>
      <c r="W133" s="397"/>
      <c r="X133" s="397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7"/>
      <c r="AK133" s="397"/>
      <c r="AL133" s="397"/>
      <c r="AM133" s="397"/>
      <c r="AN133" s="397"/>
      <c r="AO133" s="397"/>
      <c r="AP133" s="397"/>
      <c r="AQ133" s="397"/>
      <c r="AR133" s="397"/>
      <c r="AS133" s="397"/>
      <c r="AT133" s="397"/>
      <c r="AU133" s="397"/>
      <c r="AV133" s="397"/>
      <c r="AW133" s="397"/>
      <c r="AX133" s="397"/>
      <c r="AY133" s="397"/>
      <c r="AZ133" s="397"/>
      <c r="BA133" s="397"/>
      <c r="BB133" s="397"/>
      <c r="BC133" s="397"/>
      <c r="BD133" s="397"/>
      <c r="BE133" s="397"/>
      <c r="BF133" s="397"/>
      <c r="BG133" s="397"/>
      <c r="BH133" s="397"/>
      <c r="BI133" s="397"/>
      <c r="BJ133" s="397"/>
      <c r="BK133" s="397"/>
      <c r="BL133" s="397"/>
      <c r="BM133" s="397"/>
      <c r="BN133" s="397"/>
      <c r="BO133" s="397"/>
      <c r="BP133" s="397"/>
      <c r="BQ133" s="397"/>
    </row>
    <row r="134" spans="1:69">
      <c r="A134" s="507">
        <f t="shared" si="15"/>
        <v>2013</v>
      </c>
      <c r="B134" s="474">
        <f t="shared" si="16"/>
        <v>80.93191776204921</v>
      </c>
      <c r="C134" s="508">
        <f t="shared" si="17"/>
        <v>4.393608279780036</v>
      </c>
      <c r="D134" s="474">
        <f t="shared" si="21"/>
        <v>18</v>
      </c>
      <c r="E134" s="475"/>
      <c r="F134" s="475"/>
      <c r="G134" s="514"/>
      <c r="H134" s="475"/>
      <c r="I134" s="476">
        <f t="shared" si="18"/>
        <v>75</v>
      </c>
      <c r="J134" s="477">
        <f t="shared" si="19"/>
        <v>7.3295158771473217</v>
      </c>
      <c r="K134" s="476">
        <f t="shared" si="20"/>
        <v>3.5187648335714902E-2</v>
      </c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75"/>
      <c r="AE134" s="475"/>
      <c r="AF134" s="475"/>
      <c r="AG134" s="475"/>
      <c r="AH134" s="475"/>
      <c r="AI134" s="475"/>
      <c r="AJ134" s="475"/>
      <c r="AK134" s="475"/>
      <c r="AL134" s="475"/>
      <c r="AM134" s="475"/>
      <c r="AN134" s="475"/>
      <c r="AO134" s="475"/>
      <c r="AP134" s="475"/>
      <c r="AQ134" s="475"/>
      <c r="AR134" s="475"/>
      <c r="AS134" s="475"/>
      <c r="AT134" s="475"/>
      <c r="AU134" s="475"/>
      <c r="AV134" s="475"/>
      <c r="AW134" s="475"/>
      <c r="AX134" s="475"/>
      <c r="AY134" s="475"/>
      <c r="AZ134" s="475"/>
      <c r="BA134" s="475"/>
      <c r="BB134" s="475"/>
      <c r="BC134" s="475"/>
      <c r="BD134" s="475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475"/>
      <c r="BQ134" s="475"/>
    </row>
    <row r="135" spans="1:69">
      <c r="A135" s="507">
        <f t="shared" si="15"/>
        <v>2014</v>
      </c>
      <c r="B135" s="474">
        <f t="shared" si="16"/>
        <v>72.06467175174393</v>
      </c>
      <c r="C135" s="508">
        <f t="shared" si="17"/>
        <v>4.2775639346331911</v>
      </c>
      <c r="D135" s="474">
        <f t="shared" si="21"/>
        <v>19</v>
      </c>
      <c r="E135" s="475"/>
      <c r="F135" s="475"/>
      <c r="G135" s="475"/>
      <c r="H135" s="475"/>
      <c r="I135" s="476">
        <f t="shared" si="18"/>
        <v>74</v>
      </c>
      <c r="J135" s="477">
        <f t="shared" si="19"/>
        <v>2.6855436945901805</v>
      </c>
      <c r="K135" s="476">
        <f t="shared" si="20"/>
        <v>3.7454954284979088E-3</v>
      </c>
      <c r="L135" s="397"/>
      <c r="M135" s="397"/>
      <c r="N135" s="397"/>
      <c r="O135" s="397"/>
      <c r="P135" s="397"/>
      <c r="Q135" s="397"/>
      <c r="R135" s="397"/>
      <c r="S135" s="397"/>
      <c r="T135" s="397"/>
      <c r="U135" s="397"/>
      <c r="V135" s="397"/>
      <c r="W135" s="397"/>
      <c r="X135" s="397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7"/>
      <c r="AK135" s="397"/>
      <c r="AL135" s="397"/>
      <c r="AM135" s="397"/>
      <c r="AN135" s="397"/>
      <c r="AO135" s="397"/>
      <c r="AP135" s="397"/>
      <c r="AQ135" s="397"/>
      <c r="AR135" s="397"/>
      <c r="AS135" s="397"/>
      <c r="AT135" s="397"/>
      <c r="AU135" s="397"/>
      <c r="AV135" s="397"/>
      <c r="AW135" s="397"/>
      <c r="AX135" s="397"/>
      <c r="AY135" s="397"/>
      <c r="AZ135" s="397"/>
      <c r="BA135" s="397"/>
      <c r="BB135" s="397"/>
      <c r="BC135" s="397"/>
      <c r="BD135" s="397"/>
      <c r="BE135" s="397"/>
      <c r="BF135" s="397"/>
      <c r="BG135" s="397"/>
      <c r="BH135" s="397"/>
      <c r="BI135" s="397"/>
      <c r="BJ135" s="397"/>
      <c r="BK135" s="397"/>
      <c r="BL135" s="397"/>
      <c r="BM135" s="397"/>
      <c r="BN135" s="397"/>
      <c r="BO135" s="397"/>
      <c r="BP135" s="397"/>
      <c r="BQ135" s="397"/>
    </row>
    <row r="136" spans="1:69" ht="14.25" thickBot="1">
      <c r="A136" s="515">
        <f t="shared" si="15"/>
        <v>2015</v>
      </c>
      <c r="B136" s="483">
        <f t="shared" si="16"/>
        <v>70.622890457195453</v>
      </c>
      <c r="C136" s="516">
        <f t="shared" si="17"/>
        <v>4.2573543193878676</v>
      </c>
      <c r="D136" s="483">
        <f t="shared" si="21"/>
        <v>20</v>
      </c>
      <c r="E136" s="484"/>
      <c r="F136" s="484"/>
      <c r="G136" s="484"/>
      <c r="H136" s="484"/>
      <c r="I136" s="486">
        <f t="shared" si="18"/>
        <v>74</v>
      </c>
      <c r="J136" s="487">
        <f t="shared" si="19"/>
        <v>4.7818908585332025</v>
      </c>
      <c r="K136" s="486">
        <f t="shared" si="20"/>
        <v>1.1404868864101535E-2</v>
      </c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  <c r="AE136" s="475"/>
      <c r="AF136" s="475"/>
      <c r="AG136" s="475"/>
      <c r="AH136" s="475"/>
      <c r="AI136" s="475"/>
      <c r="AJ136" s="475"/>
      <c r="AK136" s="475"/>
      <c r="AL136" s="475"/>
      <c r="AM136" s="475"/>
      <c r="AN136" s="475"/>
      <c r="AO136" s="475"/>
      <c r="AP136" s="475"/>
      <c r="AQ136" s="475"/>
      <c r="AR136" s="475"/>
      <c r="AS136" s="475"/>
      <c r="AT136" s="475"/>
      <c r="AU136" s="475"/>
      <c r="AV136" s="475"/>
      <c r="AW136" s="475"/>
      <c r="AX136" s="475"/>
      <c r="AY136" s="475"/>
      <c r="AZ136" s="475"/>
      <c r="BA136" s="475"/>
      <c r="BB136" s="475"/>
      <c r="BC136" s="475"/>
      <c r="BD136" s="475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</row>
    <row r="137" spans="1:69" ht="14.25" thickTop="1">
      <c r="A137" s="507">
        <f t="shared" si="15"/>
        <v>2016</v>
      </c>
      <c r="B137" s="474">
        <f t="shared" ref="B137:B157" si="22">ROUND($F$124*(1+$F$125)^D137,$G$1)</f>
        <v>73</v>
      </c>
      <c r="C137" s="508">
        <f t="shared" si="17"/>
        <v>4.290459441148391</v>
      </c>
      <c r="D137" s="474">
        <f t="shared" si="21"/>
        <v>21</v>
      </c>
      <c r="E137" s="475"/>
      <c r="F137" s="475"/>
      <c r="G137" s="475"/>
      <c r="H137" s="475"/>
      <c r="I137" s="476">
        <f t="shared" si="18"/>
        <v>73</v>
      </c>
      <c r="J137" s="477"/>
      <c r="K137" s="476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  <c r="AE137" s="475"/>
      <c r="AF137" s="475"/>
      <c r="AG137" s="475"/>
      <c r="AH137" s="475"/>
      <c r="AI137" s="475"/>
      <c r="AJ137" s="475"/>
      <c r="AK137" s="475"/>
      <c r="AL137" s="475"/>
      <c r="AM137" s="475"/>
      <c r="AN137" s="475"/>
      <c r="AO137" s="475"/>
      <c r="AP137" s="475"/>
      <c r="AQ137" s="475"/>
      <c r="AR137" s="475"/>
      <c r="AS137" s="475"/>
      <c r="AT137" s="475"/>
      <c r="AU137" s="475"/>
      <c r="AV137" s="475"/>
      <c r="AW137" s="475"/>
      <c r="AX137" s="475"/>
      <c r="AY137" s="475"/>
      <c r="AZ137" s="475"/>
      <c r="BA137" s="475"/>
      <c r="BB137" s="475"/>
      <c r="BC137" s="475"/>
      <c r="BD137" s="475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</row>
    <row r="138" spans="1:69">
      <c r="A138" s="507">
        <f t="shared" si="15"/>
        <v>2017</v>
      </c>
      <c r="B138" s="474">
        <f t="shared" si="22"/>
        <v>72</v>
      </c>
      <c r="C138" s="508">
        <f t="shared" si="17"/>
        <v>4.2766661190160553</v>
      </c>
      <c r="D138" s="474">
        <f t="shared" si="21"/>
        <v>22</v>
      </c>
      <c r="E138" s="517"/>
      <c r="F138" s="490"/>
      <c r="G138" s="475"/>
      <c r="H138" s="475"/>
      <c r="I138" s="476">
        <f t="shared" si="18"/>
        <v>72</v>
      </c>
      <c r="J138" s="518"/>
      <c r="K138" s="518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97"/>
      <c r="BH138" s="397"/>
      <c r="BI138" s="397"/>
      <c r="BJ138" s="397"/>
      <c r="BK138" s="397"/>
      <c r="BL138" s="397"/>
      <c r="BM138" s="397"/>
      <c r="BN138" s="397"/>
      <c r="BO138" s="397"/>
      <c r="BP138" s="397"/>
      <c r="BQ138" s="397"/>
    </row>
    <row r="139" spans="1:69">
      <c r="A139" s="507">
        <f t="shared" si="15"/>
        <v>2018</v>
      </c>
      <c r="B139" s="474">
        <f t="shared" si="22"/>
        <v>72</v>
      </c>
      <c r="C139" s="508">
        <f t="shared" si="17"/>
        <v>4.2766661190160553</v>
      </c>
      <c r="D139" s="474">
        <f t="shared" si="21"/>
        <v>23</v>
      </c>
      <c r="E139" s="517"/>
      <c r="F139" s="490"/>
      <c r="G139" s="475"/>
      <c r="H139" s="475"/>
      <c r="I139" s="476">
        <f t="shared" si="18"/>
        <v>72</v>
      </c>
      <c r="J139" s="518"/>
      <c r="K139" s="518"/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/>
      <c r="X139" s="397"/>
      <c r="Y139" s="397"/>
      <c r="Z139" s="397"/>
      <c r="AA139" s="397"/>
      <c r="AB139" s="397"/>
      <c r="AC139" s="397"/>
      <c r="AD139" s="397"/>
      <c r="AE139" s="397"/>
      <c r="AF139" s="397"/>
      <c r="AG139" s="397"/>
      <c r="AH139" s="397"/>
      <c r="AI139" s="397"/>
      <c r="AJ139" s="397"/>
      <c r="AK139" s="397"/>
      <c r="AL139" s="397"/>
      <c r="AM139" s="397"/>
      <c r="AN139" s="397"/>
      <c r="AO139" s="397"/>
      <c r="AP139" s="397"/>
      <c r="AQ139" s="397"/>
      <c r="AR139" s="397"/>
      <c r="AS139" s="397"/>
      <c r="AT139" s="397"/>
      <c r="AU139" s="397"/>
      <c r="AV139" s="397"/>
      <c r="AW139" s="397"/>
      <c r="AX139" s="397"/>
      <c r="AY139" s="397"/>
      <c r="AZ139" s="397"/>
      <c r="BA139" s="397"/>
      <c r="BB139" s="397"/>
      <c r="BC139" s="397"/>
      <c r="BD139" s="397"/>
      <c r="BE139" s="397"/>
      <c r="BF139" s="397"/>
      <c r="BG139" s="397"/>
      <c r="BH139" s="397"/>
      <c r="BI139" s="397"/>
      <c r="BJ139" s="397"/>
      <c r="BK139" s="397"/>
      <c r="BL139" s="397"/>
      <c r="BM139" s="397"/>
      <c r="BN139" s="397"/>
      <c r="BO139" s="397"/>
      <c r="BP139" s="397"/>
      <c r="BQ139" s="397"/>
    </row>
    <row r="140" spans="1:69">
      <c r="A140" s="507">
        <f t="shared" si="15"/>
        <v>2019</v>
      </c>
      <c r="B140" s="474">
        <f t="shared" si="22"/>
        <v>71</v>
      </c>
      <c r="C140" s="508">
        <f t="shared" si="17"/>
        <v>4.2626798770413155</v>
      </c>
      <c r="D140" s="474">
        <f t="shared" si="21"/>
        <v>24</v>
      </c>
      <c r="E140" s="517"/>
      <c r="F140" s="490"/>
      <c r="G140" s="475"/>
      <c r="H140" s="475"/>
      <c r="I140" s="476">
        <f t="shared" si="18"/>
        <v>71</v>
      </c>
      <c r="J140" s="518"/>
      <c r="K140" s="518"/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/>
      <c r="X140" s="397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397"/>
      <c r="AK140" s="397"/>
      <c r="AL140" s="397"/>
      <c r="AM140" s="397"/>
      <c r="AN140" s="397"/>
      <c r="AO140" s="397"/>
      <c r="AP140" s="397"/>
      <c r="AQ140" s="397"/>
      <c r="AR140" s="397"/>
      <c r="AS140" s="397"/>
      <c r="AT140" s="397"/>
      <c r="AU140" s="397"/>
      <c r="AV140" s="397"/>
      <c r="AW140" s="397"/>
      <c r="AX140" s="397"/>
      <c r="AY140" s="397"/>
      <c r="AZ140" s="397"/>
      <c r="BA140" s="397"/>
      <c r="BB140" s="397"/>
      <c r="BC140" s="397"/>
      <c r="BD140" s="397"/>
      <c r="BE140" s="397"/>
      <c r="BF140" s="397"/>
      <c r="BG140" s="397"/>
      <c r="BH140" s="397"/>
      <c r="BI140" s="397"/>
      <c r="BJ140" s="397"/>
      <c r="BK140" s="397"/>
      <c r="BL140" s="397"/>
      <c r="BM140" s="397"/>
      <c r="BN140" s="397"/>
      <c r="BO140" s="397"/>
      <c r="BP140" s="397"/>
      <c r="BQ140" s="397"/>
    </row>
    <row r="141" spans="1:69">
      <c r="A141" s="507">
        <f t="shared" si="15"/>
        <v>2020</v>
      </c>
      <c r="B141" s="474">
        <f t="shared" si="22"/>
        <v>71</v>
      </c>
      <c r="C141" s="508">
        <f t="shared" si="17"/>
        <v>4.2626798770413155</v>
      </c>
      <c r="D141" s="474">
        <f t="shared" si="21"/>
        <v>25</v>
      </c>
      <c r="E141" s="517"/>
      <c r="F141" s="490"/>
      <c r="G141" s="475"/>
      <c r="H141" s="475"/>
      <c r="I141" s="476">
        <f t="shared" si="18"/>
        <v>71</v>
      </c>
      <c r="J141" s="518"/>
      <c r="K141" s="518"/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397"/>
      <c r="AB141" s="397"/>
      <c r="AC141" s="397"/>
      <c r="AD141" s="397"/>
      <c r="AE141" s="397"/>
      <c r="AF141" s="397"/>
      <c r="AG141" s="397"/>
      <c r="AH141" s="397"/>
      <c r="AI141" s="397"/>
      <c r="AJ141" s="397"/>
      <c r="AK141" s="397"/>
      <c r="AL141" s="397"/>
      <c r="AM141" s="397"/>
      <c r="AN141" s="397"/>
      <c r="AO141" s="397"/>
      <c r="AP141" s="397"/>
      <c r="AQ141" s="397"/>
      <c r="AR141" s="397"/>
      <c r="AS141" s="397"/>
      <c r="AT141" s="397"/>
      <c r="AU141" s="397"/>
      <c r="AV141" s="397"/>
      <c r="AW141" s="397"/>
      <c r="AX141" s="397"/>
      <c r="AY141" s="397"/>
      <c r="AZ141" s="397"/>
      <c r="BA141" s="397"/>
      <c r="BB141" s="397"/>
      <c r="BC141" s="397"/>
      <c r="BD141" s="397"/>
      <c r="BE141" s="397"/>
      <c r="BF141" s="397"/>
      <c r="BG141" s="397"/>
      <c r="BH141" s="397"/>
      <c r="BI141" s="397"/>
      <c r="BJ141" s="397"/>
      <c r="BK141" s="397"/>
      <c r="BL141" s="397"/>
      <c r="BM141" s="397"/>
      <c r="BN141" s="397"/>
      <c r="BO141" s="397"/>
      <c r="BP141" s="397"/>
      <c r="BQ141" s="397"/>
    </row>
    <row r="142" spans="1:69">
      <c r="A142" s="507">
        <f t="shared" si="15"/>
        <v>2021</v>
      </c>
      <c r="B142" s="474">
        <f t="shared" si="22"/>
        <v>70</v>
      </c>
      <c r="C142" s="508">
        <f t="shared" si="17"/>
        <v>4.2484952420493594</v>
      </c>
      <c r="D142" s="474">
        <f t="shared" si="21"/>
        <v>26</v>
      </c>
      <c r="E142" s="517"/>
      <c r="F142" s="490"/>
      <c r="G142" s="475"/>
      <c r="H142" s="475"/>
      <c r="I142" s="476">
        <f t="shared" si="18"/>
        <v>70</v>
      </c>
      <c r="J142" s="518"/>
      <c r="K142" s="518"/>
      <c r="L142" s="397"/>
      <c r="M142" s="397"/>
      <c r="N142" s="397"/>
      <c r="O142" s="397"/>
      <c r="P142" s="397"/>
      <c r="Q142" s="397"/>
      <c r="R142" s="397"/>
      <c r="S142" s="397"/>
      <c r="T142" s="397"/>
      <c r="U142" s="397"/>
      <c r="V142" s="397"/>
      <c r="W142" s="397"/>
      <c r="X142" s="397"/>
      <c r="Y142" s="397"/>
      <c r="Z142" s="397"/>
      <c r="AA142" s="397"/>
      <c r="AB142" s="397"/>
      <c r="AC142" s="397"/>
      <c r="AD142" s="397"/>
      <c r="AE142" s="397"/>
      <c r="AF142" s="397"/>
      <c r="AG142" s="397"/>
      <c r="AH142" s="397"/>
      <c r="AI142" s="397"/>
      <c r="AJ142" s="397"/>
      <c r="AK142" s="397"/>
      <c r="AL142" s="397"/>
      <c r="AM142" s="397"/>
      <c r="AN142" s="397"/>
      <c r="AO142" s="397"/>
      <c r="AP142" s="397"/>
      <c r="AQ142" s="397"/>
      <c r="AR142" s="397"/>
      <c r="AS142" s="397"/>
      <c r="AT142" s="397"/>
      <c r="AU142" s="397"/>
      <c r="AV142" s="397"/>
      <c r="AW142" s="397"/>
      <c r="AX142" s="397"/>
      <c r="AY142" s="397"/>
      <c r="AZ142" s="397"/>
      <c r="BA142" s="397"/>
      <c r="BB142" s="397"/>
      <c r="BC142" s="397"/>
      <c r="BD142" s="397"/>
      <c r="BE142" s="397"/>
      <c r="BF142" s="397"/>
      <c r="BG142" s="397"/>
      <c r="BH142" s="397"/>
      <c r="BI142" s="397"/>
      <c r="BJ142" s="397"/>
      <c r="BK142" s="397"/>
      <c r="BL142" s="397"/>
      <c r="BM142" s="397"/>
      <c r="BN142" s="397"/>
      <c r="BO142" s="397"/>
      <c r="BP142" s="397"/>
      <c r="BQ142" s="397"/>
    </row>
    <row r="143" spans="1:69">
      <c r="A143" s="507">
        <f t="shared" si="15"/>
        <v>2022</v>
      </c>
      <c r="B143" s="474">
        <f t="shared" si="22"/>
        <v>69</v>
      </c>
      <c r="C143" s="508">
        <f t="shared" si="17"/>
        <v>4.2341065045972597</v>
      </c>
      <c r="D143" s="474">
        <f t="shared" si="21"/>
        <v>27</v>
      </c>
      <c r="E143" s="517"/>
      <c r="F143" s="490"/>
      <c r="G143" s="475"/>
      <c r="H143" s="475"/>
      <c r="I143" s="476">
        <f t="shared" si="18"/>
        <v>69</v>
      </c>
      <c r="J143" s="518"/>
      <c r="K143" s="518"/>
      <c r="L143" s="397"/>
      <c r="M143" s="397"/>
      <c r="N143" s="397"/>
      <c r="O143" s="397"/>
      <c r="P143" s="397"/>
      <c r="Q143" s="397"/>
      <c r="R143" s="397"/>
      <c r="S143" s="397"/>
      <c r="T143" s="397"/>
      <c r="U143" s="397"/>
      <c r="V143" s="397"/>
      <c r="W143" s="397"/>
      <c r="X143" s="397"/>
      <c r="Y143" s="397"/>
      <c r="Z143" s="397"/>
      <c r="AA143" s="397"/>
      <c r="AB143" s="397"/>
      <c r="AC143" s="397"/>
      <c r="AD143" s="397"/>
      <c r="AE143" s="397"/>
      <c r="AF143" s="397"/>
      <c r="AG143" s="397"/>
      <c r="AH143" s="397"/>
      <c r="AI143" s="397"/>
      <c r="AJ143" s="397"/>
      <c r="AK143" s="397"/>
      <c r="AL143" s="397"/>
      <c r="AM143" s="397"/>
      <c r="AN143" s="397"/>
      <c r="AO143" s="397"/>
      <c r="AP143" s="397"/>
      <c r="AQ143" s="397"/>
      <c r="AR143" s="397"/>
      <c r="AS143" s="397"/>
      <c r="AT143" s="397"/>
      <c r="AU143" s="397"/>
      <c r="AV143" s="397"/>
      <c r="AW143" s="397"/>
      <c r="AX143" s="397"/>
      <c r="AY143" s="397"/>
      <c r="AZ143" s="397"/>
      <c r="BA143" s="397"/>
      <c r="BB143" s="397"/>
      <c r="BC143" s="397"/>
      <c r="BD143" s="397"/>
      <c r="BE143" s="397"/>
      <c r="BF143" s="397"/>
      <c r="BG143" s="397"/>
      <c r="BH143" s="397"/>
      <c r="BI143" s="397"/>
      <c r="BJ143" s="397"/>
      <c r="BK143" s="397"/>
      <c r="BL143" s="397"/>
      <c r="BM143" s="397"/>
      <c r="BN143" s="397"/>
      <c r="BO143" s="397"/>
      <c r="BP143" s="397"/>
      <c r="BQ143" s="397"/>
    </row>
    <row r="144" spans="1:69">
      <c r="A144" s="507">
        <f t="shared" si="15"/>
        <v>2023</v>
      </c>
      <c r="B144" s="474">
        <f t="shared" si="22"/>
        <v>69</v>
      </c>
      <c r="C144" s="508">
        <f t="shared" si="17"/>
        <v>4.2341065045972597</v>
      </c>
      <c r="D144" s="474">
        <f t="shared" si="21"/>
        <v>28</v>
      </c>
      <c r="E144" s="517"/>
      <c r="F144" s="490"/>
      <c r="G144" s="475"/>
      <c r="H144" s="475"/>
      <c r="I144" s="476">
        <f t="shared" si="18"/>
        <v>69</v>
      </c>
      <c r="J144" s="518"/>
      <c r="K144" s="518"/>
      <c r="L144" s="397"/>
      <c r="M144" s="397"/>
      <c r="N144" s="397"/>
      <c r="O144" s="397"/>
      <c r="P144" s="397"/>
      <c r="Q144" s="397"/>
      <c r="R144" s="397"/>
      <c r="S144" s="397"/>
      <c r="T144" s="397"/>
      <c r="U144" s="397"/>
      <c r="V144" s="397"/>
      <c r="W144" s="397"/>
      <c r="X144" s="397"/>
      <c r="Y144" s="397"/>
      <c r="Z144" s="397"/>
      <c r="AA144" s="397"/>
      <c r="AB144" s="397"/>
      <c r="AC144" s="397"/>
      <c r="AD144" s="397"/>
      <c r="AE144" s="397"/>
      <c r="AF144" s="397"/>
      <c r="AG144" s="397"/>
      <c r="AH144" s="397"/>
      <c r="AI144" s="397"/>
      <c r="AJ144" s="397"/>
      <c r="AK144" s="397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  <c r="BD144" s="397"/>
      <c r="BE144" s="397"/>
      <c r="BF144" s="397"/>
      <c r="BG144" s="397"/>
      <c r="BH144" s="397"/>
      <c r="BI144" s="397"/>
      <c r="BJ144" s="397"/>
      <c r="BK144" s="397"/>
      <c r="BL144" s="397"/>
      <c r="BM144" s="397"/>
      <c r="BN144" s="397"/>
      <c r="BO144" s="397"/>
      <c r="BP144" s="397"/>
      <c r="BQ144" s="397"/>
    </row>
    <row r="145" spans="1:69">
      <c r="A145" s="507">
        <f t="shared" si="15"/>
        <v>2024</v>
      </c>
      <c r="B145" s="474">
        <f t="shared" si="22"/>
        <v>68</v>
      </c>
      <c r="C145" s="508">
        <f t="shared" si="17"/>
        <v>4.219507705176107</v>
      </c>
      <c r="D145" s="474">
        <f t="shared" si="21"/>
        <v>29</v>
      </c>
      <c r="E145" s="517"/>
      <c r="F145" s="490"/>
      <c r="G145" s="475"/>
      <c r="H145" s="475"/>
      <c r="I145" s="476">
        <f t="shared" si="18"/>
        <v>68</v>
      </c>
      <c r="J145" s="518"/>
      <c r="K145" s="518"/>
      <c r="L145" s="397"/>
      <c r="M145" s="397"/>
      <c r="N145" s="397"/>
      <c r="O145" s="397"/>
      <c r="P145" s="397"/>
      <c r="Q145" s="397"/>
      <c r="R145" s="397"/>
      <c r="S145" s="397"/>
      <c r="T145" s="397"/>
      <c r="U145" s="397"/>
      <c r="V145" s="397"/>
      <c r="W145" s="397"/>
      <c r="X145" s="397"/>
      <c r="Y145" s="397"/>
      <c r="Z145" s="397"/>
      <c r="AA145" s="397"/>
      <c r="AB145" s="397"/>
      <c r="AC145" s="397"/>
      <c r="AD145" s="397"/>
      <c r="AE145" s="397"/>
      <c r="AF145" s="397"/>
      <c r="AG145" s="397"/>
      <c r="AH145" s="397"/>
      <c r="AI145" s="397"/>
      <c r="AJ145" s="397"/>
      <c r="AK145" s="397"/>
      <c r="AL145" s="397"/>
      <c r="AM145" s="397"/>
      <c r="AN145" s="397"/>
      <c r="AO145" s="397"/>
      <c r="AP145" s="397"/>
      <c r="AQ145" s="397"/>
      <c r="AR145" s="397"/>
      <c r="AS145" s="397"/>
      <c r="AT145" s="397"/>
      <c r="AU145" s="397"/>
      <c r="AV145" s="397"/>
      <c r="AW145" s="397"/>
      <c r="AX145" s="397"/>
      <c r="AY145" s="397"/>
      <c r="AZ145" s="397"/>
      <c r="BA145" s="397"/>
      <c r="BB145" s="397"/>
      <c r="BC145" s="397"/>
      <c r="BD145" s="397"/>
      <c r="BE145" s="397"/>
      <c r="BF145" s="397"/>
      <c r="BG145" s="397"/>
      <c r="BH145" s="397"/>
      <c r="BI145" s="397"/>
      <c r="BJ145" s="397"/>
      <c r="BK145" s="397"/>
      <c r="BL145" s="397"/>
      <c r="BM145" s="397"/>
      <c r="BN145" s="397"/>
      <c r="BO145" s="397"/>
      <c r="BP145" s="397"/>
      <c r="BQ145" s="397"/>
    </row>
    <row r="146" spans="1:69">
      <c r="A146" s="507">
        <f t="shared" si="15"/>
        <v>2025</v>
      </c>
      <c r="B146" s="474">
        <f t="shared" si="22"/>
        <v>68</v>
      </c>
      <c r="C146" s="508">
        <f t="shared" si="17"/>
        <v>4.219507705176107</v>
      </c>
      <c r="D146" s="474">
        <f t="shared" si="21"/>
        <v>30</v>
      </c>
      <c r="E146" s="517"/>
      <c r="F146" s="490"/>
      <c r="G146" s="475"/>
      <c r="H146" s="475"/>
      <c r="I146" s="476">
        <f t="shared" si="18"/>
        <v>68</v>
      </c>
      <c r="J146" s="518"/>
      <c r="K146" s="518"/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/>
      <c r="X146" s="397"/>
      <c r="Y146" s="397"/>
      <c r="Z146" s="397"/>
      <c r="AA146" s="397"/>
      <c r="AB146" s="397"/>
      <c r="AC146" s="397"/>
      <c r="AD146" s="397"/>
      <c r="AE146" s="397"/>
      <c r="AF146" s="397"/>
      <c r="AG146" s="397"/>
      <c r="AH146" s="397"/>
      <c r="AI146" s="397"/>
      <c r="AJ146" s="397"/>
      <c r="AK146" s="397"/>
      <c r="AL146" s="397"/>
      <c r="AM146" s="397"/>
      <c r="AN146" s="397"/>
      <c r="AO146" s="397"/>
      <c r="AP146" s="397"/>
      <c r="AQ146" s="397"/>
      <c r="AR146" s="397"/>
      <c r="AS146" s="397"/>
      <c r="AT146" s="397"/>
      <c r="AU146" s="397"/>
      <c r="AV146" s="397"/>
      <c r="AW146" s="397"/>
      <c r="AX146" s="397"/>
      <c r="AY146" s="397"/>
      <c r="AZ146" s="397"/>
      <c r="BA146" s="397"/>
      <c r="BB146" s="397"/>
      <c r="BC146" s="397"/>
      <c r="BD146" s="397"/>
      <c r="BE146" s="397"/>
      <c r="BF146" s="397"/>
      <c r="BG146" s="397"/>
      <c r="BH146" s="397"/>
      <c r="BI146" s="397"/>
      <c r="BJ146" s="397"/>
      <c r="BK146" s="397"/>
      <c r="BL146" s="397"/>
      <c r="BM146" s="397"/>
      <c r="BN146" s="397"/>
      <c r="BO146" s="397"/>
      <c r="BP146" s="397"/>
      <c r="BQ146" s="397"/>
    </row>
    <row r="147" spans="1:69">
      <c r="A147" s="507">
        <f t="shared" si="15"/>
        <v>2026</v>
      </c>
      <c r="B147" s="474">
        <f t="shared" si="22"/>
        <v>67</v>
      </c>
      <c r="C147" s="508">
        <f t="shared" si="17"/>
        <v>4.2046926193909657</v>
      </c>
      <c r="D147" s="474">
        <f t="shared" si="21"/>
        <v>31</v>
      </c>
      <c r="E147" s="517"/>
      <c r="F147" s="490"/>
      <c r="G147" s="475"/>
      <c r="H147" s="475"/>
      <c r="I147" s="476">
        <f t="shared" si="18"/>
        <v>67</v>
      </c>
      <c r="J147" s="518"/>
      <c r="K147" s="518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397"/>
      <c r="AK147" s="397"/>
      <c r="AL147" s="397"/>
      <c r="AM147" s="397"/>
      <c r="AN147" s="397"/>
      <c r="AO147" s="397"/>
      <c r="AP147" s="397"/>
      <c r="AQ147" s="397"/>
      <c r="AR147" s="397"/>
      <c r="AS147" s="397"/>
      <c r="AT147" s="397"/>
      <c r="AU147" s="397"/>
      <c r="AV147" s="397"/>
      <c r="AW147" s="397"/>
      <c r="AX147" s="397"/>
      <c r="AY147" s="397"/>
      <c r="AZ147" s="397"/>
      <c r="BA147" s="397"/>
      <c r="BB147" s="397"/>
      <c r="BC147" s="397"/>
      <c r="BD147" s="397"/>
      <c r="BE147" s="397"/>
      <c r="BF147" s="397"/>
      <c r="BG147" s="397"/>
      <c r="BH147" s="397"/>
      <c r="BI147" s="397"/>
      <c r="BJ147" s="397"/>
      <c r="BK147" s="397"/>
      <c r="BL147" s="397"/>
      <c r="BM147" s="397"/>
      <c r="BN147" s="397"/>
      <c r="BO147" s="397"/>
      <c r="BP147" s="397"/>
      <c r="BQ147" s="397"/>
    </row>
    <row r="148" spans="1:69">
      <c r="A148" s="507">
        <f t="shared" si="15"/>
        <v>2027</v>
      </c>
      <c r="B148" s="474">
        <f t="shared" si="22"/>
        <v>67</v>
      </c>
      <c r="C148" s="508">
        <f t="shared" si="17"/>
        <v>4.2046926193909657</v>
      </c>
      <c r="D148" s="474">
        <f t="shared" si="21"/>
        <v>32</v>
      </c>
      <c r="E148" s="517"/>
      <c r="F148" s="490"/>
      <c r="G148" s="475"/>
      <c r="H148" s="475"/>
      <c r="I148" s="476">
        <f t="shared" si="18"/>
        <v>67</v>
      </c>
      <c r="J148" s="518"/>
      <c r="K148" s="518"/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/>
      <c r="X148" s="397"/>
      <c r="Y148" s="397"/>
      <c r="Z148" s="397"/>
      <c r="AA148" s="397"/>
      <c r="AB148" s="397"/>
      <c r="AC148" s="397"/>
      <c r="AD148" s="397"/>
      <c r="AE148" s="397"/>
      <c r="AF148" s="397"/>
      <c r="AG148" s="397"/>
      <c r="AH148" s="397"/>
      <c r="AI148" s="397"/>
      <c r="AJ148" s="397"/>
      <c r="AK148" s="397"/>
      <c r="AL148" s="397"/>
      <c r="AM148" s="397"/>
      <c r="AN148" s="397"/>
      <c r="AO148" s="397"/>
      <c r="AP148" s="397"/>
      <c r="AQ148" s="397"/>
      <c r="AR148" s="397"/>
      <c r="AS148" s="397"/>
      <c r="AT148" s="397"/>
      <c r="AU148" s="397"/>
      <c r="AV148" s="397"/>
      <c r="AW148" s="397"/>
      <c r="AX148" s="397"/>
      <c r="AY148" s="397"/>
      <c r="AZ148" s="397"/>
      <c r="BA148" s="397"/>
      <c r="BB148" s="397"/>
      <c r="BC148" s="397"/>
      <c r="BD148" s="397"/>
      <c r="BE148" s="397"/>
      <c r="BF148" s="397"/>
      <c r="BG148" s="397"/>
      <c r="BH148" s="397"/>
      <c r="BI148" s="397"/>
      <c r="BJ148" s="397"/>
      <c r="BK148" s="397"/>
      <c r="BL148" s="397"/>
      <c r="BM148" s="397"/>
      <c r="BN148" s="397"/>
      <c r="BO148" s="397"/>
      <c r="BP148" s="397"/>
      <c r="BQ148" s="397"/>
    </row>
    <row r="149" spans="1:69">
      <c r="A149" s="507">
        <f t="shared" si="15"/>
        <v>2028</v>
      </c>
      <c r="B149" s="474">
        <f t="shared" si="22"/>
        <v>66</v>
      </c>
      <c r="C149" s="508">
        <f t="shared" si="17"/>
        <v>4.1896547420264252</v>
      </c>
      <c r="D149" s="474">
        <f t="shared" si="21"/>
        <v>33</v>
      </c>
      <c r="E149" s="517"/>
      <c r="F149" s="490"/>
      <c r="G149" s="475"/>
      <c r="H149" s="475"/>
      <c r="I149" s="476">
        <f t="shared" si="18"/>
        <v>66</v>
      </c>
      <c r="J149" s="518"/>
      <c r="K149" s="518"/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/>
      <c r="X149" s="397"/>
      <c r="Y149" s="397"/>
      <c r="Z149" s="397"/>
      <c r="AA149" s="397"/>
      <c r="AB149" s="397"/>
      <c r="AC149" s="397"/>
      <c r="AD149" s="397"/>
      <c r="AE149" s="397"/>
      <c r="AF149" s="397"/>
      <c r="AG149" s="397"/>
      <c r="AH149" s="397"/>
      <c r="AI149" s="397"/>
      <c r="AJ149" s="397"/>
      <c r="AK149" s="397"/>
      <c r="AL149" s="397"/>
      <c r="AM149" s="397"/>
      <c r="AN149" s="397"/>
      <c r="AO149" s="397"/>
      <c r="AP149" s="397"/>
      <c r="AQ149" s="397"/>
      <c r="AR149" s="397"/>
      <c r="AS149" s="397"/>
      <c r="AT149" s="397"/>
      <c r="AU149" s="397"/>
      <c r="AV149" s="397"/>
      <c r="AW149" s="397"/>
      <c r="AX149" s="397"/>
      <c r="AY149" s="397"/>
      <c r="AZ149" s="397"/>
      <c r="BA149" s="397"/>
      <c r="BB149" s="397"/>
      <c r="BC149" s="397"/>
      <c r="BD149" s="397"/>
      <c r="BE149" s="397"/>
      <c r="BF149" s="397"/>
      <c r="BG149" s="397"/>
      <c r="BH149" s="397"/>
      <c r="BI149" s="397"/>
      <c r="BJ149" s="397"/>
      <c r="BK149" s="397"/>
      <c r="BL149" s="397"/>
      <c r="BM149" s="397"/>
      <c r="BN149" s="397"/>
      <c r="BO149" s="397"/>
      <c r="BP149" s="397"/>
      <c r="BQ149" s="397"/>
    </row>
    <row r="150" spans="1:69">
      <c r="A150" s="507">
        <f t="shared" si="15"/>
        <v>2029</v>
      </c>
      <c r="B150" s="474">
        <f t="shared" si="22"/>
        <v>66</v>
      </c>
      <c r="C150" s="508">
        <f t="shared" si="17"/>
        <v>4.1896547420264252</v>
      </c>
      <c r="D150" s="474">
        <f t="shared" si="21"/>
        <v>34</v>
      </c>
      <c r="E150" s="517"/>
      <c r="F150" s="490"/>
      <c r="G150" s="475"/>
      <c r="H150" s="475"/>
      <c r="I150" s="476">
        <f t="shared" si="18"/>
        <v>66</v>
      </c>
      <c r="J150" s="518"/>
      <c r="K150" s="518"/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/>
      <c r="X150" s="397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397"/>
      <c r="AK150" s="397"/>
      <c r="AL150" s="397"/>
      <c r="AM150" s="397"/>
      <c r="AN150" s="397"/>
      <c r="AO150" s="397"/>
      <c r="AP150" s="397"/>
      <c r="AQ150" s="397"/>
      <c r="AR150" s="397"/>
      <c r="AS150" s="397"/>
      <c r="AT150" s="397"/>
      <c r="AU150" s="397"/>
      <c r="AV150" s="397"/>
      <c r="AW150" s="397"/>
      <c r="AX150" s="397"/>
      <c r="AY150" s="397"/>
      <c r="AZ150" s="397"/>
      <c r="BA150" s="397"/>
      <c r="BB150" s="397"/>
      <c r="BC150" s="397"/>
      <c r="BD150" s="397"/>
      <c r="BE150" s="397"/>
      <c r="BF150" s="397"/>
      <c r="BG150" s="397"/>
      <c r="BH150" s="397"/>
      <c r="BI150" s="397"/>
      <c r="BJ150" s="397"/>
      <c r="BK150" s="397"/>
      <c r="BL150" s="397"/>
      <c r="BM150" s="397"/>
      <c r="BN150" s="397"/>
      <c r="BO150" s="397"/>
      <c r="BP150" s="397"/>
      <c r="BQ150" s="397"/>
    </row>
    <row r="151" spans="1:69">
      <c r="A151" s="507">
        <f t="shared" si="15"/>
        <v>2030</v>
      </c>
      <c r="B151" s="474">
        <f t="shared" si="22"/>
        <v>65</v>
      </c>
      <c r="C151" s="508">
        <f t="shared" si="17"/>
        <v>4.1743872698956368</v>
      </c>
      <c r="D151" s="474">
        <f t="shared" si="21"/>
        <v>35</v>
      </c>
      <c r="E151" s="517"/>
      <c r="F151" s="490"/>
      <c r="G151" s="475"/>
      <c r="H151" s="475"/>
      <c r="I151" s="476">
        <f t="shared" si="18"/>
        <v>65</v>
      </c>
      <c r="J151" s="518"/>
      <c r="K151" s="518"/>
      <c r="L151" s="397"/>
      <c r="M151" s="397"/>
      <c r="N151" s="397"/>
      <c r="O151" s="397"/>
      <c r="P151" s="397"/>
      <c r="Q151" s="397"/>
      <c r="R151" s="397"/>
      <c r="S151" s="397"/>
      <c r="T151" s="397"/>
      <c r="U151" s="397"/>
      <c r="V151" s="397"/>
      <c r="W151" s="397"/>
      <c r="X151" s="397"/>
      <c r="Y151" s="397"/>
      <c r="Z151" s="397"/>
      <c r="AA151" s="397"/>
      <c r="AB151" s="397"/>
      <c r="AC151" s="397"/>
      <c r="AD151" s="397"/>
      <c r="AE151" s="397"/>
      <c r="AF151" s="397"/>
      <c r="AG151" s="397"/>
      <c r="AH151" s="397"/>
      <c r="AI151" s="397"/>
      <c r="AJ151" s="397"/>
      <c r="AK151" s="397"/>
      <c r="AL151" s="397"/>
      <c r="AM151" s="397"/>
      <c r="AN151" s="397"/>
      <c r="AO151" s="397"/>
      <c r="AP151" s="397"/>
      <c r="AQ151" s="397"/>
      <c r="AR151" s="397"/>
      <c r="AS151" s="397"/>
      <c r="AT151" s="397"/>
      <c r="AU151" s="397"/>
      <c r="AV151" s="397"/>
      <c r="AW151" s="397"/>
      <c r="AX151" s="397"/>
      <c r="AY151" s="397"/>
      <c r="AZ151" s="397"/>
      <c r="BA151" s="397"/>
      <c r="BB151" s="397"/>
      <c r="BC151" s="397"/>
      <c r="BD151" s="397"/>
      <c r="BE151" s="397"/>
      <c r="BF151" s="397"/>
      <c r="BG151" s="397"/>
      <c r="BH151" s="397"/>
      <c r="BI151" s="397"/>
      <c r="BJ151" s="397"/>
      <c r="BK151" s="397"/>
      <c r="BL151" s="397"/>
      <c r="BM151" s="397"/>
      <c r="BN151" s="397"/>
      <c r="BO151" s="397"/>
      <c r="BP151" s="397"/>
      <c r="BQ151" s="397"/>
    </row>
    <row r="152" spans="1:69">
      <c r="A152" s="507">
        <f t="shared" si="15"/>
        <v>2031</v>
      </c>
      <c r="B152" s="474">
        <f t="shared" si="22"/>
        <v>64</v>
      </c>
      <c r="C152" s="508">
        <f t="shared" si="17"/>
        <v>4.1588830833596715</v>
      </c>
      <c r="D152" s="474">
        <f t="shared" si="21"/>
        <v>36</v>
      </c>
      <c r="E152" s="517"/>
      <c r="F152" s="490"/>
      <c r="G152" s="475"/>
      <c r="H152" s="475"/>
      <c r="I152" s="476">
        <f t="shared" si="18"/>
        <v>64</v>
      </c>
      <c r="J152" s="518"/>
      <c r="K152" s="518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7"/>
      <c r="Y152" s="397"/>
      <c r="Z152" s="397"/>
      <c r="AA152" s="397"/>
      <c r="AB152" s="397"/>
      <c r="AC152" s="397"/>
      <c r="AD152" s="397"/>
      <c r="AE152" s="397"/>
      <c r="AF152" s="397"/>
      <c r="AG152" s="397"/>
      <c r="AH152" s="397"/>
      <c r="AI152" s="397"/>
      <c r="AJ152" s="397"/>
      <c r="AK152" s="397"/>
      <c r="AL152" s="397"/>
      <c r="AM152" s="397"/>
      <c r="AN152" s="397"/>
      <c r="AO152" s="397"/>
      <c r="AP152" s="397"/>
      <c r="AQ152" s="397"/>
      <c r="AR152" s="397"/>
      <c r="AS152" s="397"/>
      <c r="AT152" s="397"/>
      <c r="AU152" s="397"/>
      <c r="AV152" s="397"/>
      <c r="AW152" s="397"/>
      <c r="AX152" s="397"/>
      <c r="AY152" s="397"/>
      <c r="AZ152" s="397"/>
      <c r="BA152" s="397"/>
      <c r="BB152" s="397"/>
      <c r="BC152" s="397"/>
      <c r="BD152" s="397"/>
      <c r="BE152" s="397"/>
      <c r="BF152" s="397"/>
      <c r="BG152" s="397"/>
      <c r="BH152" s="397"/>
      <c r="BI152" s="397"/>
      <c r="BJ152" s="397"/>
      <c r="BK152" s="397"/>
      <c r="BL152" s="397"/>
      <c r="BM152" s="397"/>
      <c r="BN152" s="397"/>
      <c r="BO152" s="397"/>
      <c r="BP152" s="397"/>
      <c r="BQ152" s="397"/>
    </row>
    <row r="153" spans="1:69">
      <c r="A153" s="507">
        <f t="shared" si="15"/>
        <v>2032</v>
      </c>
      <c r="B153" s="474">
        <f t="shared" si="22"/>
        <v>64</v>
      </c>
      <c r="C153" s="508">
        <f t="shared" si="17"/>
        <v>4.1588830833596715</v>
      </c>
      <c r="D153" s="474">
        <f t="shared" si="21"/>
        <v>37</v>
      </c>
      <c r="E153" s="517"/>
      <c r="F153" s="490"/>
      <c r="G153" s="475"/>
      <c r="H153" s="475"/>
      <c r="I153" s="476">
        <f t="shared" si="18"/>
        <v>64</v>
      </c>
      <c r="J153" s="518"/>
      <c r="K153" s="518"/>
      <c r="L153" s="397"/>
      <c r="M153" s="397"/>
      <c r="N153" s="397"/>
      <c r="O153" s="397"/>
      <c r="P153" s="397"/>
      <c r="Q153" s="397"/>
      <c r="R153" s="397"/>
      <c r="S153" s="397"/>
      <c r="T153" s="397"/>
      <c r="U153" s="397"/>
      <c r="V153" s="397"/>
      <c r="W153" s="397"/>
      <c r="X153" s="397"/>
      <c r="Y153" s="397"/>
      <c r="Z153" s="397"/>
      <c r="AA153" s="397"/>
      <c r="AB153" s="397"/>
      <c r="AC153" s="397"/>
      <c r="AD153" s="397"/>
      <c r="AE153" s="397"/>
      <c r="AF153" s="397"/>
      <c r="AG153" s="397"/>
      <c r="AH153" s="397"/>
      <c r="AI153" s="397"/>
      <c r="AJ153" s="397"/>
      <c r="AK153" s="397"/>
      <c r="AL153" s="397"/>
      <c r="AM153" s="397"/>
      <c r="AN153" s="397"/>
      <c r="AO153" s="397"/>
      <c r="AP153" s="397"/>
      <c r="AQ153" s="397"/>
      <c r="AR153" s="397"/>
      <c r="AS153" s="397"/>
      <c r="AT153" s="397"/>
      <c r="AU153" s="397"/>
      <c r="AV153" s="397"/>
      <c r="AW153" s="397"/>
      <c r="AX153" s="397"/>
      <c r="AY153" s="397"/>
      <c r="AZ153" s="397"/>
      <c r="BA153" s="397"/>
      <c r="BB153" s="397"/>
      <c r="BC153" s="397"/>
      <c r="BD153" s="397"/>
      <c r="BE153" s="397"/>
      <c r="BF153" s="397"/>
      <c r="BG153" s="397"/>
      <c r="BH153" s="397"/>
      <c r="BI153" s="397"/>
      <c r="BJ153" s="397"/>
      <c r="BK153" s="397"/>
      <c r="BL153" s="397"/>
      <c r="BM153" s="397"/>
      <c r="BN153" s="397"/>
      <c r="BO153" s="397"/>
      <c r="BP153" s="397"/>
      <c r="BQ153" s="397"/>
    </row>
    <row r="154" spans="1:69">
      <c r="A154" s="507">
        <f t="shared" si="15"/>
        <v>2033</v>
      </c>
      <c r="B154" s="474">
        <f t="shared" si="22"/>
        <v>63</v>
      </c>
      <c r="C154" s="508">
        <f t="shared" si="17"/>
        <v>4.1431347263915326</v>
      </c>
      <c r="D154" s="474">
        <f t="shared" si="21"/>
        <v>38</v>
      </c>
      <c r="E154" s="517"/>
      <c r="F154" s="490"/>
      <c r="G154" s="475"/>
      <c r="H154" s="475"/>
      <c r="I154" s="476">
        <f t="shared" si="18"/>
        <v>63</v>
      </c>
      <c r="J154" s="518"/>
      <c r="K154" s="518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  <c r="W154" s="397"/>
      <c r="X154" s="397"/>
      <c r="Y154" s="397"/>
      <c r="Z154" s="397"/>
      <c r="AA154" s="397"/>
      <c r="AB154" s="397"/>
      <c r="AC154" s="397"/>
      <c r="AD154" s="397"/>
      <c r="AE154" s="397"/>
      <c r="AF154" s="397"/>
      <c r="AG154" s="397"/>
      <c r="AH154" s="397"/>
      <c r="AI154" s="397"/>
      <c r="AJ154" s="397"/>
      <c r="AK154" s="397"/>
      <c r="AL154" s="397"/>
      <c r="AM154" s="397"/>
      <c r="AN154" s="397"/>
      <c r="AO154" s="397"/>
      <c r="AP154" s="397"/>
      <c r="AQ154" s="397"/>
      <c r="AR154" s="397"/>
      <c r="AS154" s="397"/>
      <c r="AT154" s="397"/>
      <c r="AU154" s="397"/>
      <c r="AV154" s="397"/>
      <c r="AW154" s="397"/>
      <c r="AX154" s="397"/>
      <c r="AY154" s="397"/>
      <c r="AZ154" s="397"/>
      <c r="BA154" s="397"/>
      <c r="BB154" s="397"/>
      <c r="BC154" s="397"/>
      <c r="BD154" s="397"/>
      <c r="BE154" s="397"/>
      <c r="BF154" s="397"/>
      <c r="BG154" s="397"/>
      <c r="BH154" s="397"/>
      <c r="BI154" s="397"/>
      <c r="BJ154" s="397"/>
      <c r="BK154" s="397"/>
      <c r="BL154" s="397"/>
      <c r="BM154" s="397"/>
      <c r="BN154" s="397"/>
      <c r="BO154" s="397"/>
      <c r="BP154" s="397"/>
      <c r="BQ154" s="397"/>
    </row>
    <row r="155" spans="1:69">
      <c r="A155" s="507">
        <f t="shared" si="15"/>
        <v>2034</v>
      </c>
      <c r="B155" s="474">
        <f t="shared" si="22"/>
        <v>63</v>
      </c>
      <c r="C155" s="508">
        <f t="shared" si="17"/>
        <v>4.1431347263915326</v>
      </c>
      <c r="D155" s="474">
        <f t="shared" si="21"/>
        <v>39</v>
      </c>
      <c r="E155" s="517"/>
      <c r="F155" s="490"/>
      <c r="G155" s="475"/>
      <c r="H155" s="475"/>
      <c r="I155" s="476">
        <f t="shared" si="18"/>
        <v>63</v>
      </c>
      <c r="J155" s="518"/>
      <c r="K155" s="518"/>
      <c r="L155" s="397"/>
      <c r="M155" s="397"/>
      <c r="N155" s="397"/>
      <c r="O155" s="397"/>
      <c r="P155" s="397"/>
      <c r="Q155" s="397"/>
      <c r="R155" s="397"/>
      <c r="S155" s="397"/>
      <c r="T155" s="397"/>
      <c r="U155" s="397"/>
      <c r="V155" s="397"/>
      <c r="W155" s="397"/>
      <c r="X155" s="397"/>
      <c r="Y155" s="397"/>
      <c r="Z155" s="397"/>
      <c r="AA155" s="397"/>
      <c r="AB155" s="397"/>
      <c r="AC155" s="397"/>
      <c r="AD155" s="397"/>
      <c r="AE155" s="397"/>
      <c r="AF155" s="397"/>
      <c r="AG155" s="397"/>
      <c r="AH155" s="397"/>
      <c r="AI155" s="397"/>
      <c r="AJ155" s="397"/>
      <c r="AK155" s="397"/>
      <c r="AL155" s="397"/>
      <c r="AM155" s="397"/>
      <c r="AN155" s="397"/>
      <c r="AO155" s="397"/>
      <c r="AP155" s="397"/>
      <c r="AQ155" s="397"/>
      <c r="AR155" s="397"/>
      <c r="AS155" s="397"/>
      <c r="AT155" s="397"/>
      <c r="AU155" s="397"/>
      <c r="AV155" s="397"/>
      <c r="AW155" s="397"/>
      <c r="AX155" s="397"/>
      <c r="AY155" s="397"/>
      <c r="AZ155" s="397"/>
      <c r="BA155" s="397"/>
      <c r="BB155" s="397"/>
      <c r="BC155" s="397"/>
      <c r="BD155" s="397"/>
      <c r="BE155" s="397"/>
      <c r="BF155" s="397"/>
      <c r="BG155" s="397"/>
      <c r="BH155" s="397"/>
      <c r="BI155" s="397"/>
      <c r="BJ155" s="397"/>
      <c r="BK155" s="397"/>
      <c r="BL155" s="397"/>
      <c r="BM155" s="397"/>
      <c r="BN155" s="397"/>
      <c r="BO155" s="397"/>
      <c r="BP155" s="397"/>
      <c r="BQ155" s="397"/>
    </row>
    <row r="156" spans="1:69">
      <c r="A156" s="507">
        <f t="shared" si="15"/>
        <v>2035</v>
      </c>
      <c r="B156" s="474">
        <f t="shared" si="22"/>
        <v>62</v>
      </c>
      <c r="C156" s="508">
        <f t="shared" si="17"/>
        <v>4.1271343850450917</v>
      </c>
      <c r="D156" s="474">
        <f t="shared" si="21"/>
        <v>40</v>
      </c>
      <c r="E156" s="517"/>
      <c r="F156" s="490"/>
      <c r="G156" s="475"/>
      <c r="H156" s="475"/>
      <c r="I156" s="476">
        <f t="shared" si="18"/>
        <v>62</v>
      </c>
      <c r="J156" s="518"/>
      <c r="K156" s="518"/>
      <c r="L156" s="397"/>
      <c r="M156" s="397"/>
      <c r="N156" s="397"/>
      <c r="O156" s="397"/>
      <c r="P156" s="397"/>
      <c r="Q156" s="397"/>
      <c r="R156" s="397"/>
      <c r="S156" s="397"/>
      <c r="T156" s="397"/>
      <c r="U156" s="397"/>
      <c r="V156" s="397"/>
      <c r="W156" s="397"/>
      <c r="X156" s="397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397"/>
      <c r="AK156" s="397"/>
      <c r="AL156" s="397"/>
      <c r="AM156" s="397"/>
      <c r="AN156" s="397"/>
      <c r="AO156" s="397"/>
      <c r="AP156" s="397"/>
      <c r="AQ156" s="397"/>
      <c r="AR156" s="397"/>
      <c r="AS156" s="397"/>
      <c r="AT156" s="397"/>
      <c r="AU156" s="397"/>
      <c r="AV156" s="397"/>
      <c r="AW156" s="397"/>
      <c r="AX156" s="397"/>
      <c r="AY156" s="397"/>
      <c r="AZ156" s="397"/>
      <c r="BA156" s="397"/>
      <c r="BB156" s="397"/>
      <c r="BC156" s="397"/>
      <c r="BD156" s="397"/>
      <c r="BE156" s="397"/>
      <c r="BF156" s="397"/>
      <c r="BG156" s="397"/>
      <c r="BH156" s="397"/>
      <c r="BI156" s="397"/>
      <c r="BJ156" s="397"/>
      <c r="BK156" s="397"/>
      <c r="BL156" s="397"/>
      <c r="BM156" s="397"/>
      <c r="BN156" s="397"/>
      <c r="BO156" s="397"/>
      <c r="BP156" s="397"/>
      <c r="BQ156" s="397"/>
    </row>
    <row r="157" spans="1:69">
      <c r="A157" s="519">
        <f t="shared" si="15"/>
        <v>2036</v>
      </c>
      <c r="B157" s="493">
        <f t="shared" si="22"/>
        <v>62</v>
      </c>
      <c r="C157" s="520">
        <f t="shared" si="17"/>
        <v>4.1271343850450917</v>
      </c>
      <c r="D157" s="493">
        <f t="shared" si="21"/>
        <v>41</v>
      </c>
      <c r="E157" s="521"/>
      <c r="F157" s="522"/>
      <c r="G157" s="454"/>
      <c r="H157" s="454"/>
      <c r="I157" s="494">
        <f t="shared" si="18"/>
        <v>62</v>
      </c>
      <c r="J157" s="523"/>
      <c r="K157" s="523"/>
      <c r="L157" s="397"/>
      <c r="M157" s="397"/>
      <c r="N157" s="397"/>
      <c r="O157" s="397"/>
      <c r="P157" s="397"/>
      <c r="Q157" s="397"/>
      <c r="R157" s="397"/>
      <c r="S157" s="397"/>
      <c r="T157" s="397"/>
      <c r="U157" s="397"/>
      <c r="V157" s="397"/>
      <c r="W157" s="397"/>
      <c r="X157" s="397"/>
      <c r="Y157" s="397"/>
      <c r="Z157" s="397"/>
      <c r="AA157" s="397"/>
      <c r="AB157" s="397"/>
      <c r="AC157" s="397"/>
      <c r="AD157" s="397"/>
      <c r="AE157" s="397"/>
      <c r="AF157" s="397"/>
      <c r="AG157" s="397"/>
      <c r="AH157" s="397"/>
      <c r="AI157" s="397"/>
      <c r="AJ157" s="397"/>
      <c r="AK157" s="397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  <c r="BD157" s="397"/>
      <c r="BE157" s="397"/>
      <c r="BF157" s="397"/>
      <c r="BG157" s="397"/>
      <c r="BH157" s="397"/>
      <c r="BI157" s="397"/>
      <c r="BJ157" s="397"/>
      <c r="BK157" s="397"/>
      <c r="BL157" s="397"/>
      <c r="BM157" s="397"/>
      <c r="BN157" s="397"/>
      <c r="BO157" s="397"/>
      <c r="BP157" s="397"/>
      <c r="BQ157" s="397"/>
    </row>
    <row r="158" spans="1:69">
      <c r="A158" s="396" t="s">
        <v>335</v>
      </c>
      <c r="B158" s="396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  <c r="O158" s="397"/>
      <c r="P158" s="397"/>
      <c r="Q158" s="397"/>
      <c r="R158" s="397"/>
      <c r="S158" s="397"/>
      <c r="T158" s="397"/>
      <c r="U158" s="397"/>
      <c r="V158" s="397"/>
      <c r="W158" s="397"/>
      <c r="X158" s="397"/>
      <c r="Y158" s="397"/>
      <c r="Z158" s="397"/>
      <c r="AA158" s="397"/>
      <c r="AB158" s="397"/>
      <c r="AC158" s="397"/>
      <c r="AD158" s="397"/>
      <c r="AE158" s="397"/>
      <c r="AF158" s="397"/>
      <c r="AG158" s="397"/>
      <c r="AH158" s="397"/>
      <c r="AI158" s="397"/>
      <c r="AJ158" s="397"/>
      <c r="AK158" s="397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  <c r="BD158" s="397"/>
      <c r="BE158" s="397"/>
      <c r="BF158" s="397"/>
      <c r="BG158" s="397"/>
      <c r="BH158" s="397"/>
      <c r="BI158" s="397"/>
      <c r="BJ158" s="397"/>
      <c r="BK158" s="397"/>
      <c r="BL158" s="397"/>
      <c r="BM158" s="397"/>
      <c r="BN158" s="397"/>
      <c r="BO158" s="397"/>
      <c r="BP158" s="397"/>
      <c r="BQ158" s="397"/>
    </row>
    <row r="159" spans="1:69">
      <c r="A159" s="497" t="s">
        <v>29</v>
      </c>
      <c r="B159" s="498" t="s">
        <v>306</v>
      </c>
      <c r="C159" s="458" t="s">
        <v>72</v>
      </c>
      <c r="D159" s="458" t="s">
        <v>63</v>
      </c>
      <c r="E159" s="458"/>
      <c r="F159" s="458"/>
      <c r="G159" s="460" t="s">
        <v>64</v>
      </c>
      <c r="H159" s="461">
        <f>RSQ(I160:I179,B160:B179)</f>
        <v>9.0993203171362308E-2</v>
      </c>
      <c r="I159" s="499" t="s">
        <v>309</v>
      </c>
      <c r="J159" s="499" t="s">
        <v>65</v>
      </c>
      <c r="K159" s="500" t="s">
        <v>34</v>
      </c>
      <c r="L159" s="397"/>
      <c r="M159" s="524" t="s">
        <v>72</v>
      </c>
      <c r="N159" s="459"/>
      <c r="O159" s="460" t="s">
        <v>64</v>
      </c>
      <c r="P159" s="461">
        <f>RSQ($B160:$B179,Q160:Q179)</f>
        <v>9.0993203171362308E-2</v>
      </c>
      <c r="Q159" s="462" t="s">
        <v>337</v>
      </c>
      <c r="R159" s="464" t="s">
        <v>34</v>
      </c>
      <c r="S159" s="397"/>
      <c r="T159" s="524" t="s">
        <v>72</v>
      </c>
      <c r="U159" s="459"/>
      <c r="V159" s="460" t="s">
        <v>64</v>
      </c>
      <c r="W159" s="461">
        <f>RSQ($B160:$B179,X160:X179)</f>
        <v>9.0993203171362308E-2</v>
      </c>
      <c r="X159" s="462" t="s">
        <v>337</v>
      </c>
      <c r="Y159" s="464" t="s">
        <v>34</v>
      </c>
      <c r="Z159" s="397"/>
      <c r="AA159" s="524" t="s">
        <v>72</v>
      </c>
      <c r="AB159" s="459"/>
      <c r="AC159" s="460" t="s">
        <v>64</v>
      </c>
      <c r="AD159" s="461">
        <f>RSQ($B160:$B179,AE160:AE179)</f>
        <v>9.0993203171362308E-2</v>
      </c>
      <c r="AE159" s="462" t="s">
        <v>337</v>
      </c>
      <c r="AF159" s="464" t="s">
        <v>34</v>
      </c>
      <c r="AG159" s="397"/>
      <c r="AH159" s="524" t="s">
        <v>72</v>
      </c>
      <c r="AI159" s="459"/>
      <c r="AJ159" s="460" t="s">
        <v>64</v>
      </c>
      <c r="AK159" s="461">
        <f>RSQ($B160:$B179,AL160:AL179)</f>
        <v>9.0993203171362308E-2</v>
      </c>
      <c r="AL159" s="462" t="s">
        <v>337</v>
      </c>
      <c r="AM159" s="464" t="s">
        <v>34</v>
      </c>
      <c r="AN159" s="397"/>
      <c r="AO159" s="524" t="s">
        <v>72</v>
      </c>
      <c r="AP159" s="459"/>
      <c r="AQ159" s="460" t="s">
        <v>64</v>
      </c>
      <c r="AR159" s="461">
        <f>RSQ($B160:$B179,AS160:AS179)</f>
        <v>9.0993203171362308E-2</v>
      </c>
      <c r="AS159" s="462" t="s">
        <v>337</v>
      </c>
      <c r="AT159" s="464" t="s">
        <v>34</v>
      </c>
      <c r="AU159" s="397"/>
      <c r="AV159" s="524" t="s">
        <v>72</v>
      </c>
      <c r="AW159" s="459"/>
      <c r="AX159" s="460" t="s">
        <v>64</v>
      </c>
      <c r="AY159" s="461">
        <f>RSQ($B160:$B179,AZ160:AZ179)</f>
        <v>6.904094159285673E-2</v>
      </c>
      <c r="AZ159" s="462" t="s">
        <v>337</v>
      </c>
      <c r="BA159" s="464" t="s">
        <v>34</v>
      </c>
      <c r="BB159" s="397"/>
      <c r="BC159" s="524" t="s">
        <v>72</v>
      </c>
      <c r="BD159" s="459"/>
      <c r="BE159" s="460" t="s">
        <v>64</v>
      </c>
      <c r="BF159" s="461">
        <f>RSQ($B160:$B179,BG160:BG179)</f>
        <v>6.904094159285673E-2</v>
      </c>
      <c r="BG159" s="462" t="s">
        <v>337</v>
      </c>
      <c r="BH159" s="464" t="s">
        <v>34</v>
      </c>
      <c r="BI159" s="397"/>
      <c r="BJ159" s="524" t="s">
        <v>72</v>
      </c>
      <c r="BK159" s="459"/>
      <c r="BL159" s="460" t="s">
        <v>64</v>
      </c>
      <c r="BM159" s="461">
        <f>RSQ($B160:$B179,BN160:BN179)</f>
        <v>6.8697845578556946E-2</v>
      </c>
      <c r="BN159" s="462" t="s">
        <v>337</v>
      </c>
      <c r="BO159" s="464" t="s">
        <v>34</v>
      </c>
      <c r="BP159" s="397"/>
      <c r="BQ159" s="524" t="s">
        <v>72</v>
      </c>
    </row>
    <row r="160" spans="1:69">
      <c r="A160" s="501">
        <f t="shared" ref="A160:A200" si="23">A117</f>
        <v>1996</v>
      </c>
      <c r="B160" s="466">
        <f t="shared" ref="B160:B179" si="24">B4</f>
        <v>90.444346905579508</v>
      </c>
      <c r="C160" s="502">
        <f t="shared" ref="C160:C179" si="25">LN(B160-$F$164)</f>
        <v>4.4936166095851231</v>
      </c>
      <c r="D160" s="466">
        <f>D117</f>
        <v>1</v>
      </c>
      <c r="E160" s="503" t="s">
        <v>40</v>
      </c>
      <c r="F160" s="504"/>
      <c r="G160" s="505"/>
      <c r="H160" s="506"/>
      <c r="I160" s="471">
        <f t="shared" ref="I160:I200" si="26">ROUND($F$168*(1+$F$169)^D160+$F$164,$G$1)</f>
        <v>86</v>
      </c>
      <c r="J160" s="472">
        <f t="shared" ref="J160:J179" si="27">ABS(B160-I160)/B160*100</f>
        <v>4.9139023693976567</v>
      </c>
      <c r="K160" s="471">
        <f>(B160-I160)^2/1000</f>
        <v>1.9752219417134145E-2</v>
      </c>
      <c r="L160" s="397"/>
      <c r="M160" s="525">
        <f t="shared" ref="M160:M179" si="28">LN($B160-O$164)</f>
        <v>4.5047347102262005</v>
      </c>
      <c r="N160" s="526"/>
      <c r="O160" s="526"/>
      <c r="P160" s="526"/>
      <c r="Q160" s="476">
        <f t="shared" ref="Q160:Q179" si="29">ROUND(O$168*(1+O$169)^$D160+O$164,$G$1)</f>
        <v>86</v>
      </c>
      <c r="R160" s="476">
        <f t="shared" ref="R160:R179" si="30">($B160-Q160)^2/1000</f>
        <v>1.9752219417134145E-2</v>
      </c>
      <c r="S160" s="397"/>
      <c r="T160" s="525">
        <f t="shared" ref="T160:T179" si="31">LN($B160-V$164)</f>
        <v>4.4936166095851231</v>
      </c>
      <c r="U160" s="526"/>
      <c r="V160" s="526"/>
      <c r="W160" s="526"/>
      <c r="X160" s="476">
        <f t="shared" ref="X160:X179" si="32">ROUND(V$168*(1+V$169)^$D160+V$164,$G$1)</f>
        <v>86</v>
      </c>
      <c r="Y160" s="476">
        <f t="shared" ref="Y160:Y179" si="33">($B160-X160)^2/1000</f>
        <v>1.9752219417134145E-2</v>
      </c>
      <c r="Z160" s="397"/>
      <c r="AA160" s="525">
        <f t="shared" ref="AA160:AA179" si="34">LN($B160-AC$164)</f>
        <v>4.4823735056811929</v>
      </c>
      <c r="AB160" s="526"/>
      <c r="AC160" s="526"/>
      <c r="AD160" s="526"/>
      <c r="AE160" s="476">
        <f t="shared" ref="AE160:AE179" si="35">ROUND(AC$168*(1+AC$169)^$D160+AC$164,$G$1)</f>
        <v>86</v>
      </c>
      <c r="AF160" s="476">
        <f t="shared" ref="AF160:AF179" si="36">($B160-AE160)^2/1000</f>
        <v>1.9752219417134145E-2</v>
      </c>
      <c r="AG160" s="397"/>
      <c r="AH160" s="525">
        <f t="shared" ref="AH160:AH179" si="37">LN($B160-AJ$164)</f>
        <v>4.4710025556424622</v>
      </c>
      <c r="AI160" s="526"/>
      <c r="AJ160" s="526"/>
      <c r="AK160" s="526"/>
      <c r="AL160" s="476">
        <f t="shared" ref="AL160:AL179" si="38">ROUND(AJ$168*(1+AJ$169)^$D160+AJ$164,$G$1)</f>
        <v>86</v>
      </c>
      <c r="AM160" s="476">
        <f t="shared" ref="AM160:AM179" si="39">($B160-AL160)^2/1000</f>
        <v>1.9752219417134145E-2</v>
      </c>
      <c r="AN160" s="397"/>
      <c r="AO160" s="525">
        <f t="shared" ref="AO160:AO179" si="40">LN($B160-AQ$164)</f>
        <v>4.4595008184999108</v>
      </c>
      <c r="AP160" s="526"/>
      <c r="AQ160" s="526"/>
      <c r="AR160" s="526"/>
      <c r="AS160" s="476">
        <f t="shared" ref="AS160:AS179" si="41">ROUND(AQ$168*(1+AQ$169)^$D160+AQ$164,$G$1)</f>
        <v>86</v>
      </c>
      <c r="AT160" s="476">
        <f t="shared" ref="AT160:AT179" si="42">($B160-AS160)^2/1000</f>
        <v>1.9752219417134145E-2</v>
      </c>
      <c r="AU160" s="397"/>
      <c r="AV160" s="525">
        <f t="shared" ref="AV160:AV179" si="43">LN($B160-AX$164)</f>
        <v>4.4478652506215894</v>
      </c>
      <c r="AW160" s="526"/>
      <c r="AX160" s="526"/>
      <c r="AY160" s="526"/>
      <c r="AZ160" s="476">
        <f t="shared" ref="AZ160:AZ179" si="44">ROUND(AX$168*(1+AX$169)^$D160+AX$164,$G$1)</f>
        <v>86</v>
      </c>
      <c r="BA160" s="476">
        <f t="shared" ref="BA160:BA179" si="45">($B160-AZ160)^2/1000</f>
        <v>1.9752219417134145E-2</v>
      </c>
      <c r="BB160" s="397"/>
      <c r="BC160" s="525">
        <f t="shared" ref="BC160:BC179" si="46">LN($B160-BE$164)</f>
        <v>4.4360927008779845</v>
      </c>
      <c r="BD160" s="526"/>
      <c r="BE160" s="526"/>
      <c r="BF160" s="526"/>
      <c r="BG160" s="476">
        <f t="shared" ref="BG160:BG179" si="47">ROUND(BE$168*(1+BE$169)^$D160+BE$164,$G$1)</f>
        <v>86</v>
      </c>
      <c r="BH160" s="476">
        <f t="shared" ref="BH160:BH179" si="48">($B160-BG160)^2/1000</f>
        <v>1.9752219417134145E-2</v>
      </c>
      <c r="BI160" s="397"/>
      <c r="BJ160" s="525">
        <f t="shared" ref="BJ160:BJ179" si="49">LN($B160-BL$164)</f>
        <v>4.4241799055193969</v>
      </c>
      <c r="BK160" s="526"/>
      <c r="BL160" s="526"/>
      <c r="BM160" s="526"/>
      <c r="BN160" s="476">
        <f t="shared" ref="BN160:BN179" si="50">ROUND(BL$168*(1+BL$169)^$D160+BL$164,$G$1)</f>
        <v>86</v>
      </c>
      <c r="BO160" s="476">
        <f t="shared" ref="BO160:BO179" si="51">($B160-BN160)^2/1000</f>
        <v>1.9752219417134145E-2</v>
      </c>
      <c r="BP160" s="397"/>
      <c r="BQ160" s="525">
        <f t="shared" ref="BQ160:BQ179" si="52">LN($B160-BS$164)</f>
        <v>4.5047347102262005</v>
      </c>
    </row>
    <row r="161" spans="1:69">
      <c r="A161" s="507">
        <f t="shared" si="23"/>
        <v>1997</v>
      </c>
      <c r="B161" s="474">
        <f t="shared" si="24"/>
        <v>135.56190948907152</v>
      </c>
      <c r="C161" s="508">
        <f t="shared" si="25"/>
        <v>4.9020243867383364</v>
      </c>
      <c r="D161" s="474">
        <f t="shared" ref="D161:D200" si="53">D118</f>
        <v>2</v>
      </c>
      <c r="E161" s="503" t="s">
        <v>41</v>
      </c>
      <c r="F161" s="467"/>
      <c r="G161" s="475"/>
      <c r="H161" s="470"/>
      <c r="I161" s="476">
        <f t="shared" si="26"/>
        <v>86</v>
      </c>
      <c r="J161" s="477">
        <f t="shared" si="27"/>
        <v>36.560350673628577</v>
      </c>
      <c r="K161" s="476">
        <f>(B161-I161)^2/1000</f>
        <v>2.456382872202918</v>
      </c>
      <c r="L161" s="397"/>
      <c r="M161" s="525">
        <f t="shared" si="28"/>
        <v>4.909428432572601</v>
      </c>
      <c r="N161" s="475"/>
      <c r="O161" s="475"/>
      <c r="P161" s="475"/>
      <c r="Q161" s="476">
        <f t="shared" si="29"/>
        <v>86</v>
      </c>
      <c r="R161" s="476">
        <f t="shared" si="30"/>
        <v>2.456382872202918</v>
      </c>
      <c r="S161" s="397"/>
      <c r="T161" s="525">
        <f t="shared" si="31"/>
        <v>4.9020243867383364</v>
      </c>
      <c r="U161" s="475"/>
      <c r="V161" s="475"/>
      <c r="W161" s="475"/>
      <c r="X161" s="476">
        <f t="shared" si="32"/>
        <v>86</v>
      </c>
      <c r="Y161" s="476">
        <f t="shared" si="33"/>
        <v>2.456382872202918</v>
      </c>
      <c r="Z161" s="397"/>
      <c r="AA161" s="525">
        <f t="shared" si="34"/>
        <v>4.8945651118366236</v>
      </c>
      <c r="AB161" s="475"/>
      <c r="AC161" s="475"/>
      <c r="AD161" s="475"/>
      <c r="AE161" s="476">
        <f t="shared" si="35"/>
        <v>86</v>
      </c>
      <c r="AF161" s="476">
        <f t="shared" si="36"/>
        <v>2.456382872202918</v>
      </c>
      <c r="AG161" s="397"/>
      <c r="AH161" s="525">
        <f t="shared" si="37"/>
        <v>4.8870497777299464</v>
      </c>
      <c r="AI161" s="475"/>
      <c r="AJ161" s="475"/>
      <c r="AK161" s="475"/>
      <c r="AL161" s="476">
        <f t="shared" si="38"/>
        <v>86</v>
      </c>
      <c r="AM161" s="476">
        <f t="shared" si="39"/>
        <v>2.456382872202918</v>
      </c>
      <c r="AN161" s="397"/>
      <c r="AO161" s="525">
        <f t="shared" si="40"/>
        <v>4.8794775354225157</v>
      </c>
      <c r="AP161" s="475"/>
      <c r="AQ161" s="475"/>
      <c r="AR161" s="475"/>
      <c r="AS161" s="476">
        <f t="shared" si="41"/>
        <v>86</v>
      </c>
      <c r="AT161" s="476">
        <f t="shared" si="42"/>
        <v>2.456382872202918</v>
      </c>
      <c r="AU161" s="397"/>
      <c r="AV161" s="525">
        <f t="shared" si="43"/>
        <v>4.871847516484701</v>
      </c>
      <c r="AW161" s="475"/>
      <c r="AX161" s="475"/>
      <c r="AY161" s="475"/>
      <c r="AZ161" s="476">
        <f t="shared" si="44"/>
        <v>85</v>
      </c>
      <c r="BA161" s="476">
        <f t="shared" si="45"/>
        <v>2.556506691181061</v>
      </c>
      <c r="BB161" s="397"/>
      <c r="BC161" s="525">
        <f t="shared" si="46"/>
        <v>4.8641588324553391</v>
      </c>
      <c r="BD161" s="475"/>
      <c r="BE161" s="475"/>
      <c r="BF161" s="475"/>
      <c r="BG161" s="476">
        <f t="shared" si="47"/>
        <v>85</v>
      </c>
      <c r="BH161" s="476">
        <f t="shared" si="48"/>
        <v>2.556506691181061</v>
      </c>
      <c r="BI161" s="397"/>
      <c r="BJ161" s="525">
        <f t="shared" si="49"/>
        <v>4.8564105742208792</v>
      </c>
      <c r="BK161" s="475"/>
      <c r="BL161" s="475"/>
      <c r="BM161" s="475"/>
      <c r="BN161" s="476">
        <f t="shared" si="50"/>
        <v>85</v>
      </c>
      <c r="BO161" s="476">
        <f t="shared" si="51"/>
        <v>2.556506691181061</v>
      </c>
      <c r="BP161" s="397"/>
      <c r="BQ161" s="525">
        <f t="shared" si="52"/>
        <v>4.909428432572601</v>
      </c>
    </row>
    <row r="162" spans="1:69">
      <c r="A162" s="507">
        <f t="shared" si="23"/>
        <v>1998</v>
      </c>
      <c r="B162" s="474">
        <f t="shared" si="24"/>
        <v>76.247070341877773</v>
      </c>
      <c r="C162" s="508">
        <f t="shared" si="25"/>
        <v>4.3207769705372518</v>
      </c>
      <c r="D162" s="474">
        <f t="shared" si="53"/>
        <v>3</v>
      </c>
      <c r="E162" s="475" t="s">
        <v>69</v>
      </c>
      <c r="F162" s="475"/>
      <c r="G162" s="475"/>
      <c r="H162" s="470"/>
      <c r="I162" s="476">
        <f t="shared" si="26"/>
        <v>85</v>
      </c>
      <c r="J162" s="477">
        <f t="shared" si="27"/>
        <v>11.479693080502251</v>
      </c>
      <c r="K162" s="476">
        <f>(B162-I162)^2/1000</f>
        <v>7.6613777600035696E-2</v>
      </c>
      <c r="L162" s="397"/>
      <c r="M162" s="525">
        <f t="shared" si="28"/>
        <v>4.3339789930035213</v>
      </c>
      <c r="N162" s="475"/>
      <c r="O162" s="475"/>
      <c r="P162" s="475"/>
      <c r="Q162" s="476">
        <f t="shared" si="29"/>
        <v>85</v>
      </c>
      <c r="R162" s="476">
        <f t="shared" si="30"/>
        <v>7.6613777600035696E-2</v>
      </c>
      <c r="S162" s="397"/>
      <c r="T162" s="525">
        <f t="shared" si="31"/>
        <v>4.3207769705372518</v>
      </c>
      <c r="U162" s="475"/>
      <c r="V162" s="475"/>
      <c r="W162" s="475"/>
      <c r="X162" s="476">
        <f t="shared" si="32"/>
        <v>85</v>
      </c>
      <c r="Y162" s="476">
        <f t="shared" si="33"/>
        <v>7.6613777600035696E-2</v>
      </c>
      <c r="Z162" s="397"/>
      <c r="AA162" s="525">
        <f t="shared" si="34"/>
        <v>4.3073983202293267</v>
      </c>
      <c r="AB162" s="475"/>
      <c r="AC162" s="475"/>
      <c r="AD162" s="475"/>
      <c r="AE162" s="476">
        <f t="shared" si="35"/>
        <v>85</v>
      </c>
      <c r="AF162" s="476">
        <f t="shared" si="36"/>
        <v>7.6613777600035696E-2</v>
      </c>
      <c r="AG162" s="397"/>
      <c r="AH162" s="525">
        <f t="shared" si="37"/>
        <v>4.2938382517646154</v>
      </c>
      <c r="AI162" s="475"/>
      <c r="AJ162" s="475"/>
      <c r="AK162" s="475"/>
      <c r="AL162" s="476">
        <f t="shared" si="38"/>
        <v>85</v>
      </c>
      <c r="AM162" s="476">
        <f t="shared" si="39"/>
        <v>7.6613777600035696E-2</v>
      </c>
      <c r="AN162" s="397"/>
      <c r="AO162" s="525">
        <f t="shared" si="40"/>
        <v>4.2800917772690665</v>
      </c>
      <c r="AP162" s="475"/>
      <c r="AQ162" s="475"/>
      <c r="AR162" s="475"/>
      <c r="AS162" s="476">
        <f t="shared" si="41"/>
        <v>85</v>
      </c>
      <c r="AT162" s="476">
        <f t="shared" si="42"/>
        <v>7.6613777600035696E-2</v>
      </c>
      <c r="AU162" s="397"/>
      <c r="AV162" s="525">
        <f t="shared" si="43"/>
        <v>4.2661537002946588</v>
      </c>
      <c r="AW162" s="475"/>
      <c r="AX162" s="475"/>
      <c r="AY162" s="475"/>
      <c r="AZ162" s="476">
        <f t="shared" si="44"/>
        <v>85</v>
      </c>
      <c r="BA162" s="476">
        <f t="shared" si="45"/>
        <v>7.6613777600035696E-2</v>
      </c>
      <c r="BB162" s="397"/>
      <c r="BC162" s="525">
        <f t="shared" si="46"/>
        <v>4.2520186040257819</v>
      </c>
      <c r="BD162" s="475"/>
      <c r="BE162" s="475"/>
      <c r="BF162" s="475"/>
      <c r="BG162" s="476">
        <f t="shared" si="47"/>
        <v>85</v>
      </c>
      <c r="BH162" s="476">
        <f t="shared" si="48"/>
        <v>7.6613777600035696E-2</v>
      </c>
      <c r="BI162" s="397"/>
      <c r="BJ162" s="525">
        <f t="shared" si="49"/>
        <v>4.2376808386400926</v>
      </c>
      <c r="BK162" s="475"/>
      <c r="BL162" s="475"/>
      <c r="BM162" s="475"/>
      <c r="BN162" s="476">
        <f t="shared" si="50"/>
        <v>85</v>
      </c>
      <c r="BO162" s="476">
        <f t="shared" si="51"/>
        <v>7.6613777600035696E-2</v>
      </c>
      <c r="BP162" s="397"/>
      <c r="BQ162" s="525">
        <f t="shared" si="52"/>
        <v>4.3339789930035213</v>
      </c>
    </row>
    <row r="163" spans="1:69">
      <c r="A163" s="507">
        <f t="shared" si="23"/>
        <v>1999</v>
      </c>
      <c r="B163" s="474">
        <f t="shared" si="24"/>
        <v>79.560935906507595</v>
      </c>
      <c r="C163" s="508">
        <f t="shared" si="25"/>
        <v>4.3638745772454568</v>
      </c>
      <c r="D163" s="474">
        <f t="shared" si="53"/>
        <v>4</v>
      </c>
      <c r="E163" s="475"/>
      <c r="F163" s="475"/>
      <c r="G163" s="475"/>
      <c r="H163" s="470"/>
      <c r="I163" s="476">
        <f t="shared" si="26"/>
        <v>84</v>
      </c>
      <c r="J163" s="477">
        <f t="shared" si="27"/>
        <v>5.5794518288582839</v>
      </c>
      <c r="K163" s="476">
        <f>(B163-I163)^2/1000</f>
        <v>1.9705290026133547E-2</v>
      </c>
      <c r="L163" s="397"/>
      <c r="M163" s="525">
        <f t="shared" si="28"/>
        <v>4.3765232174473461</v>
      </c>
      <c r="N163" s="475"/>
      <c r="O163" s="475"/>
      <c r="P163" s="475"/>
      <c r="Q163" s="476">
        <f t="shared" si="29"/>
        <v>84</v>
      </c>
      <c r="R163" s="476">
        <f t="shared" si="30"/>
        <v>1.9705290026133547E-2</v>
      </c>
      <c r="S163" s="397"/>
      <c r="T163" s="525">
        <f t="shared" si="31"/>
        <v>4.3638745772454568</v>
      </c>
      <c r="U163" s="475"/>
      <c r="V163" s="475"/>
      <c r="W163" s="475"/>
      <c r="X163" s="476">
        <f t="shared" si="32"/>
        <v>84</v>
      </c>
      <c r="Y163" s="476">
        <f t="shared" si="33"/>
        <v>1.9705290026133547E-2</v>
      </c>
      <c r="Z163" s="397"/>
      <c r="AA163" s="525">
        <f t="shared" si="34"/>
        <v>4.3510638971725548</v>
      </c>
      <c r="AB163" s="475"/>
      <c r="AC163" s="475"/>
      <c r="AD163" s="475"/>
      <c r="AE163" s="476">
        <f t="shared" si="35"/>
        <v>84</v>
      </c>
      <c r="AF163" s="476">
        <f t="shared" si="36"/>
        <v>1.9705290026133547E-2</v>
      </c>
      <c r="AG163" s="397"/>
      <c r="AH163" s="525">
        <f t="shared" si="37"/>
        <v>4.3380869715541444</v>
      </c>
      <c r="AI163" s="475"/>
      <c r="AJ163" s="475"/>
      <c r="AK163" s="475"/>
      <c r="AL163" s="476">
        <f t="shared" si="38"/>
        <v>84</v>
      </c>
      <c r="AM163" s="476">
        <f t="shared" si="39"/>
        <v>1.9705290026133547E-2</v>
      </c>
      <c r="AN163" s="397"/>
      <c r="AO163" s="525">
        <f t="shared" si="40"/>
        <v>4.32493942882589</v>
      </c>
      <c r="AP163" s="475"/>
      <c r="AQ163" s="475"/>
      <c r="AR163" s="475"/>
      <c r="AS163" s="476">
        <f t="shared" si="41"/>
        <v>84</v>
      </c>
      <c r="AT163" s="476">
        <f t="shared" si="42"/>
        <v>1.9705290026133547E-2</v>
      </c>
      <c r="AU163" s="397"/>
      <c r="AV163" s="525">
        <f t="shared" si="43"/>
        <v>4.311616722692702</v>
      </c>
      <c r="AW163" s="475"/>
      <c r="AX163" s="475"/>
      <c r="AY163" s="475"/>
      <c r="AZ163" s="476">
        <f t="shared" si="44"/>
        <v>84</v>
      </c>
      <c r="BA163" s="476">
        <f t="shared" si="45"/>
        <v>1.9705290026133547E-2</v>
      </c>
      <c r="BB163" s="397"/>
      <c r="BC163" s="525">
        <f t="shared" si="46"/>
        <v>4.2981141226909036</v>
      </c>
      <c r="BD163" s="475"/>
      <c r="BE163" s="475"/>
      <c r="BF163" s="475"/>
      <c r="BG163" s="476">
        <f t="shared" si="47"/>
        <v>84</v>
      </c>
      <c r="BH163" s="476">
        <f t="shared" si="48"/>
        <v>1.9705290026133547E-2</v>
      </c>
      <c r="BI163" s="397"/>
      <c r="BJ163" s="525">
        <f t="shared" si="49"/>
        <v>4.2844267041044528</v>
      </c>
      <c r="BK163" s="475"/>
      <c r="BL163" s="475"/>
      <c r="BM163" s="475"/>
      <c r="BN163" s="476">
        <f t="shared" si="50"/>
        <v>84</v>
      </c>
      <c r="BO163" s="476">
        <f t="shared" si="51"/>
        <v>1.9705290026133547E-2</v>
      </c>
      <c r="BP163" s="397"/>
      <c r="BQ163" s="525">
        <f t="shared" si="52"/>
        <v>4.3765232174473461</v>
      </c>
    </row>
    <row r="164" spans="1:69">
      <c r="A164" s="507">
        <f t="shared" si="23"/>
        <v>2000</v>
      </c>
      <c r="B164" s="474">
        <f t="shared" si="24"/>
        <v>78.805191749404585</v>
      </c>
      <c r="C164" s="508">
        <f t="shared" si="25"/>
        <v>4.3542081609553538</v>
      </c>
      <c r="D164" s="474">
        <f t="shared" si="53"/>
        <v>5</v>
      </c>
      <c r="E164" s="470" t="s">
        <v>42</v>
      </c>
      <c r="F164" s="527">
        <f>E184</f>
        <v>1</v>
      </c>
      <c r="G164" s="475"/>
      <c r="H164" s="470"/>
      <c r="I164" s="476">
        <f t="shared" si="26"/>
        <v>83</v>
      </c>
      <c r="J164" s="477">
        <f t="shared" si="27"/>
        <v>5.3230100168205086</v>
      </c>
      <c r="K164" s="476">
        <v>0</v>
      </c>
      <c r="L164" s="397"/>
      <c r="M164" s="525">
        <f t="shared" si="28"/>
        <v>4.3669788798382312</v>
      </c>
      <c r="N164" s="470" t="s">
        <v>42</v>
      </c>
      <c r="O164" s="475">
        <v>0</v>
      </c>
      <c r="P164" s="475"/>
      <c r="Q164" s="476">
        <f t="shared" si="29"/>
        <v>83</v>
      </c>
      <c r="R164" s="476">
        <f t="shared" si="30"/>
        <v>1.7596416259263364E-2</v>
      </c>
      <c r="S164" s="397"/>
      <c r="T164" s="525">
        <f t="shared" si="31"/>
        <v>4.3542081609553538</v>
      </c>
      <c r="U164" s="470" t="s">
        <v>42</v>
      </c>
      <c r="V164" s="528">
        <f>10^U184</f>
        <v>1</v>
      </c>
      <c r="W164" s="475"/>
      <c r="X164" s="476">
        <f t="shared" si="32"/>
        <v>83</v>
      </c>
      <c r="Y164" s="476">
        <f t="shared" si="33"/>
        <v>1.7596416259263364E-2</v>
      </c>
      <c r="Z164" s="397"/>
      <c r="AA164" s="525">
        <f t="shared" si="34"/>
        <v>4.3412722387724942</v>
      </c>
      <c r="AB164" s="470" t="s">
        <v>42</v>
      </c>
      <c r="AC164" s="528">
        <f>V164+AB185</f>
        <v>2</v>
      </c>
      <c r="AD164" s="475"/>
      <c r="AE164" s="476">
        <f t="shared" si="35"/>
        <v>83</v>
      </c>
      <c r="AF164" s="476">
        <f t="shared" si="36"/>
        <v>1.7596416259263364E-2</v>
      </c>
      <c r="AG164" s="397"/>
      <c r="AH164" s="525">
        <f t="shared" si="37"/>
        <v>4.3281667830390136</v>
      </c>
      <c r="AI164" s="470" t="s">
        <v>42</v>
      </c>
      <c r="AJ164" s="528">
        <f>AC164+AI185</f>
        <v>3</v>
      </c>
      <c r="AK164" s="475"/>
      <c r="AL164" s="476">
        <f t="shared" si="38"/>
        <v>83</v>
      </c>
      <c r="AM164" s="476">
        <f t="shared" si="39"/>
        <v>1.7596416259263364E-2</v>
      </c>
      <c r="AN164" s="397"/>
      <c r="AO164" s="525">
        <f t="shared" si="40"/>
        <v>4.3148872909862792</v>
      </c>
      <c r="AP164" s="470" t="s">
        <v>42</v>
      </c>
      <c r="AQ164" s="528">
        <f>AJ164+AP185</f>
        <v>4</v>
      </c>
      <c r="AR164" s="475"/>
      <c r="AS164" s="476">
        <f t="shared" si="41"/>
        <v>83</v>
      </c>
      <c r="AT164" s="476">
        <f t="shared" si="42"/>
        <v>1.7596416259263364E-2</v>
      </c>
      <c r="AU164" s="397"/>
      <c r="AV164" s="525">
        <f t="shared" si="43"/>
        <v>4.3014290780399795</v>
      </c>
      <c r="AW164" s="470" t="s">
        <v>42</v>
      </c>
      <c r="AX164" s="528">
        <f>AQ164+AW185</f>
        <v>5</v>
      </c>
      <c r="AY164" s="475"/>
      <c r="AZ164" s="476">
        <f t="shared" si="44"/>
        <v>83</v>
      </c>
      <c r="BA164" s="476">
        <f t="shared" si="45"/>
        <v>1.7596416259263364E-2</v>
      </c>
      <c r="BB164" s="397"/>
      <c r="BC164" s="525">
        <f t="shared" si="46"/>
        <v>4.2877872678989037</v>
      </c>
      <c r="BD164" s="470" t="s">
        <v>42</v>
      </c>
      <c r="BE164" s="528">
        <f>AX164+BD185</f>
        <v>6</v>
      </c>
      <c r="BF164" s="475"/>
      <c r="BG164" s="476">
        <f t="shared" si="47"/>
        <v>83</v>
      </c>
      <c r="BH164" s="476">
        <f t="shared" si="48"/>
        <v>1.7596416259263364E-2</v>
      </c>
      <c r="BI164" s="397"/>
      <c r="BJ164" s="525">
        <f t="shared" si="49"/>
        <v>4.2739567819275752</v>
      </c>
      <c r="BK164" s="470" t="s">
        <v>42</v>
      </c>
      <c r="BL164" s="528">
        <f>BE164+BK185</f>
        <v>7</v>
      </c>
      <c r="BM164" s="475"/>
      <c r="BN164" s="476">
        <f t="shared" si="50"/>
        <v>83</v>
      </c>
      <c r="BO164" s="476">
        <f t="shared" si="51"/>
        <v>1.7596416259263364E-2</v>
      </c>
      <c r="BP164" s="397"/>
      <c r="BQ164" s="525">
        <f t="shared" si="52"/>
        <v>4.3669788798382312</v>
      </c>
    </row>
    <row r="165" spans="1:69">
      <c r="A165" s="507">
        <f t="shared" si="23"/>
        <v>2001</v>
      </c>
      <c r="B165" s="474">
        <f t="shared" si="24"/>
        <v>82.580384215381997</v>
      </c>
      <c r="C165" s="508">
        <f t="shared" si="25"/>
        <v>4.4015888435544923</v>
      </c>
      <c r="D165" s="474">
        <f t="shared" si="53"/>
        <v>6</v>
      </c>
      <c r="E165" s="470" t="s">
        <v>70</v>
      </c>
      <c r="F165" s="470" t="s">
        <v>43</v>
      </c>
      <c r="G165" s="509">
        <f>INDEX(LINEST(C160:C179,D160:D179),2)</f>
        <v>4.4545773399530297</v>
      </c>
      <c r="H165" s="470"/>
      <c r="I165" s="476">
        <f t="shared" si="26"/>
        <v>83</v>
      </c>
      <c r="J165" s="477">
        <f t="shared" si="27"/>
        <v>0.50813009482201266</v>
      </c>
      <c r="K165" s="476">
        <f t="shared" ref="K165:K179" si="54">(B165-I165)^2/1000</f>
        <v>1.7607740670058216E-4</v>
      </c>
      <c r="L165" s="397"/>
      <c r="M165" s="525">
        <f t="shared" si="28"/>
        <v>4.4137721730916111</v>
      </c>
      <c r="N165" s="470" t="s">
        <v>70</v>
      </c>
      <c r="O165" s="470" t="s">
        <v>43</v>
      </c>
      <c r="P165" s="509">
        <f>INDEX(LINEST(M160:M179,$D160:$D179),2)</f>
        <v>4.4663802930265746</v>
      </c>
      <c r="Q165" s="476">
        <f t="shared" si="29"/>
        <v>83</v>
      </c>
      <c r="R165" s="476">
        <f t="shared" si="30"/>
        <v>1.7607740670058216E-4</v>
      </c>
      <c r="S165" s="397"/>
      <c r="T165" s="525">
        <f t="shared" si="31"/>
        <v>4.4015888435544923</v>
      </c>
      <c r="U165" s="470" t="s">
        <v>70</v>
      </c>
      <c r="V165" s="470" t="s">
        <v>43</v>
      </c>
      <c r="W165" s="509">
        <f>INDEX(LINEST(T160:T179,$D160:$D179),2)</f>
        <v>4.4545773399530297</v>
      </c>
      <c r="X165" s="476">
        <f t="shared" si="32"/>
        <v>83</v>
      </c>
      <c r="Y165" s="476">
        <f t="shared" si="33"/>
        <v>1.7607740670058216E-4</v>
      </c>
      <c r="Z165" s="397"/>
      <c r="AA165" s="525">
        <f t="shared" si="34"/>
        <v>4.389255247875214</v>
      </c>
      <c r="AB165" s="470" t="s">
        <v>70</v>
      </c>
      <c r="AC165" s="470" t="s">
        <v>43</v>
      </c>
      <c r="AD165" s="509">
        <f>INDEX(LINEST(AA160:AA179,$D160:$D179),2)</f>
        <v>4.442628330116472</v>
      </c>
      <c r="AE165" s="476">
        <f t="shared" si="35"/>
        <v>83</v>
      </c>
      <c r="AF165" s="476">
        <f t="shared" si="36"/>
        <v>1.7607740670058216E-4</v>
      </c>
      <c r="AG165" s="397"/>
      <c r="AH165" s="525">
        <f t="shared" si="37"/>
        <v>4.3767676330266099</v>
      </c>
      <c r="AI165" s="470" t="s">
        <v>70</v>
      </c>
      <c r="AJ165" s="470" t="s">
        <v>43</v>
      </c>
      <c r="AK165" s="509">
        <f>INDEX(LINEST(AH160:AH179,$D160:$D179),2)</f>
        <v>4.4305295045222497</v>
      </c>
      <c r="AL165" s="476">
        <f t="shared" si="38"/>
        <v>83</v>
      </c>
      <c r="AM165" s="476">
        <f t="shared" si="39"/>
        <v>1.7607740670058216E-4</v>
      </c>
      <c r="AN165" s="397"/>
      <c r="AO165" s="525">
        <f t="shared" si="40"/>
        <v>4.3641221035989153</v>
      </c>
      <c r="AP165" s="470" t="s">
        <v>70</v>
      </c>
      <c r="AQ165" s="470" t="s">
        <v>43</v>
      </c>
      <c r="AR165" s="509">
        <f>INDEX(LINEST(AO160:AO179,$D160:$D179),2)</f>
        <v>4.4182769541129998</v>
      </c>
      <c r="AS165" s="476">
        <f t="shared" si="41"/>
        <v>83</v>
      </c>
      <c r="AT165" s="476">
        <f t="shared" si="42"/>
        <v>1.7607740670058216E-4</v>
      </c>
      <c r="AU165" s="397"/>
      <c r="AV165" s="525">
        <f t="shared" si="43"/>
        <v>4.3513146145051262</v>
      </c>
      <c r="AW165" s="470" t="s">
        <v>70</v>
      </c>
      <c r="AX165" s="470" t="s">
        <v>43</v>
      </c>
      <c r="AY165" s="509">
        <f>INDEX(LINEST(AV160:AV179,$D160:$D179),2)</f>
        <v>4.40586661153674</v>
      </c>
      <c r="AZ165" s="476">
        <f t="shared" si="44"/>
        <v>83</v>
      </c>
      <c r="BA165" s="476">
        <f t="shared" si="45"/>
        <v>1.7607740670058216E-4</v>
      </c>
      <c r="BB165" s="397"/>
      <c r="BC165" s="525">
        <f t="shared" si="46"/>
        <v>4.3383409632131356</v>
      </c>
      <c r="BD165" s="470" t="s">
        <v>70</v>
      </c>
      <c r="BE165" s="470" t="s">
        <v>43</v>
      </c>
      <c r="BF165" s="509">
        <f>INDEX(LINEST(BC160:BC179,$D160:$D179),2)</f>
        <v>4.3932942423342585</v>
      </c>
      <c r="BG165" s="476">
        <f t="shared" si="47"/>
        <v>83</v>
      </c>
      <c r="BH165" s="476">
        <f t="shared" si="48"/>
        <v>1.7607740670058216E-4</v>
      </c>
      <c r="BI165" s="397"/>
      <c r="BJ165" s="525">
        <f t="shared" si="49"/>
        <v>4.3251967814673264</v>
      </c>
      <c r="BK165" s="470" t="s">
        <v>70</v>
      </c>
      <c r="BL165" s="470" t="s">
        <v>43</v>
      </c>
      <c r="BM165" s="509">
        <f>INDEX(LINEST(BJ160:BJ179,$D160:$D179),2)</f>
        <v>4.3805554354953076</v>
      </c>
      <c r="BN165" s="476">
        <f t="shared" si="50"/>
        <v>83</v>
      </c>
      <c r="BO165" s="476">
        <f t="shared" si="51"/>
        <v>1.7607740670058216E-4</v>
      </c>
      <c r="BP165" s="397"/>
      <c r="BQ165" s="525">
        <f t="shared" si="52"/>
        <v>4.4137721730916111</v>
      </c>
    </row>
    <row r="166" spans="1:69">
      <c r="A166" s="507">
        <f t="shared" si="23"/>
        <v>2002</v>
      </c>
      <c r="B166" s="474">
        <f t="shared" si="24"/>
        <v>69.170496938591825</v>
      </c>
      <c r="C166" s="508">
        <f t="shared" si="25"/>
        <v>4.2220118750443518</v>
      </c>
      <c r="D166" s="474">
        <f t="shared" si="53"/>
        <v>7</v>
      </c>
      <c r="E166" s="470" t="s">
        <v>38</v>
      </c>
      <c r="F166" s="470" t="s">
        <v>44</v>
      </c>
      <c r="G166" s="509">
        <f>INDEX(LINEST(C160:C179,D160:D179),1)</f>
        <v>-8.4317978960714041E-3</v>
      </c>
      <c r="H166" s="470"/>
      <c r="I166" s="476">
        <f t="shared" si="26"/>
        <v>82</v>
      </c>
      <c r="J166" s="477">
        <f t="shared" si="27"/>
        <v>18.547652003711857</v>
      </c>
      <c r="K166" s="476">
        <f t="shared" si="54"/>
        <v>0.16459614880268175</v>
      </c>
      <c r="L166" s="397"/>
      <c r="M166" s="525">
        <f t="shared" si="28"/>
        <v>4.2365744268947942</v>
      </c>
      <c r="N166" s="470" t="s">
        <v>38</v>
      </c>
      <c r="O166" s="470" t="s">
        <v>44</v>
      </c>
      <c r="P166" s="509">
        <f>INDEX(LINEST(M160:M179,$D160:$D179),1)</f>
        <v>-8.3381356876229447E-3</v>
      </c>
      <c r="Q166" s="476">
        <f t="shared" si="29"/>
        <v>82</v>
      </c>
      <c r="R166" s="476">
        <f t="shared" si="30"/>
        <v>0.16459614880268175</v>
      </c>
      <c r="S166" s="397"/>
      <c r="T166" s="525">
        <f t="shared" si="31"/>
        <v>4.2220118750443518</v>
      </c>
      <c r="U166" s="470" t="s">
        <v>38</v>
      </c>
      <c r="V166" s="470" t="s">
        <v>44</v>
      </c>
      <c r="W166" s="509">
        <f>INDEX(LINEST(T160:T179,$D160:$D179),1)</f>
        <v>-8.4317978960714041E-3</v>
      </c>
      <c r="X166" s="476">
        <f t="shared" si="32"/>
        <v>82</v>
      </c>
      <c r="Y166" s="476">
        <f t="shared" si="33"/>
        <v>0.16459614880268175</v>
      </c>
      <c r="Z166" s="397"/>
      <c r="AA166" s="525">
        <f t="shared" si="34"/>
        <v>4.2072341174737051</v>
      </c>
      <c r="AB166" s="470" t="s">
        <v>38</v>
      </c>
      <c r="AC166" s="470" t="s">
        <v>44</v>
      </c>
      <c r="AD166" s="509">
        <f>INDEX(LINEST(AA160:AA179,$D160:$D179),1)</f>
        <v>-8.5276682383535213E-3</v>
      </c>
      <c r="AE166" s="476">
        <f t="shared" si="35"/>
        <v>82</v>
      </c>
      <c r="AF166" s="476">
        <f t="shared" si="36"/>
        <v>0.16459614880268175</v>
      </c>
      <c r="AG166" s="397"/>
      <c r="AH166" s="525">
        <f t="shared" si="37"/>
        <v>4.1922346980243583</v>
      </c>
      <c r="AI166" s="470" t="s">
        <v>38</v>
      </c>
      <c r="AJ166" s="470" t="s">
        <v>44</v>
      </c>
      <c r="AK166" s="509">
        <f>INDEX(LINEST(AH160:AH179,$D160:$D179),1)</f>
        <v>-8.6258282132505894E-3</v>
      </c>
      <c r="AL166" s="476">
        <f t="shared" si="38"/>
        <v>82</v>
      </c>
      <c r="AM166" s="476">
        <f t="shared" si="39"/>
        <v>0.16459614880268175</v>
      </c>
      <c r="AN166" s="397"/>
      <c r="AO166" s="525">
        <f t="shared" si="40"/>
        <v>4.1770068655813182</v>
      </c>
      <c r="AP166" s="470" t="s">
        <v>38</v>
      </c>
      <c r="AQ166" s="470" t="s">
        <v>44</v>
      </c>
      <c r="AR166" s="509">
        <f>INDEX(LINEST(AO160:AO179,$D160:$D179),1)</f>
        <v>-8.7263634831043976E-3</v>
      </c>
      <c r="AS166" s="476">
        <f t="shared" si="41"/>
        <v>82</v>
      </c>
      <c r="AT166" s="476">
        <f t="shared" si="42"/>
        <v>0.16459614880268175</v>
      </c>
      <c r="AU166" s="397"/>
      <c r="AV166" s="525">
        <f t="shared" si="43"/>
        <v>4.1615435558276825</v>
      </c>
      <c r="AW166" s="470" t="s">
        <v>38</v>
      </c>
      <c r="AX166" s="470" t="s">
        <v>44</v>
      </c>
      <c r="AY166" s="509">
        <f>INDEX(LINEST(AV160:AV179,$D160:$D179),1)</f>
        <v>-8.829364148562455E-3</v>
      </c>
      <c r="AZ166" s="476">
        <f t="shared" si="44"/>
        <v>82</v>
      </c>
      <c r="BA166" s="476">
        <f t="shared" si="45"/>
        <v>0.16459614880268175</v>
      </c>
      <c r="BB166" s="397"/>
      <c r="BC166" s="525">
        <f t="shared" si="46"/>
        <v>4.1458373715662562</v>
      </c>
      <c r="BD166" s="470" t="s">
        <v>38</v>
      </c>
      <c r="BE166" s="470" t="s">
        <v>44</v>
      </c>
      <c r="BF166" s="509">
        <f>INDEX(LINEST(BC160:BC179,$D160:$D179),1)</f>
        <v>-8.9349250457223025E-3</v>
      </c>
      <c r="BG166" s="476">
        <f t="shared" si="47"/>
        <v>82</v>
      </c>
      <c r="BH166" s="476">
        <f t="shared" si="48"/>
        <v>0.16459614880268175</v>
      </c>
      <c r="BI166" s="397"/>
      <c r="BJ166" s="525">
        <f t="shared" si="49"/>
        <v>4.1298805614709799</v>
      </c>
      <c r="BK166" s="470" t="s">
        <v>38</v>
      </c>
      <c r="BL166" s="470" t="s">
        <v>44</v>
      </c>
      <c r="BM166" s="509">
        <f>INDEX(LINEST(BJ160:BJ179,$D160:$D179),1)</f>
        <v>-9.0431460678626254E-3</v>
      </c>
      <c r="BN166" s="476">
        <f t="shared" si="50"/>
        <v>82</v>
      </c>
      <c r="BO166" s="476">
        <f t="shared" si="51"/>
        <v>0.16459614880268175</v>
      </c>
      <c r="BP166" s="397"/>
      <c r="BQ166" s="525">
        <f t="shared" si="52"/>
        <v>4.2365744268947942</v>
      </c>
    </row>
    <row r="167" spans="1:69">
      <c r="A167" s="507">
        <f t="shared" si="23"/>
        <v>2003</v>
      </c>
      <c r="B167" s="474">
        <f t="shared" si="24"/>
        <v>67.327507264327437</v>
      </c>
      <c r="C167" s="508">
        <f t="shared" si="25"/>
        <v>4.1946047020130672</v>
      </c>
      <c r="D167" s="474">
        <f t="shared" si="53"/>
        <v>8</v>
      </c>
      <c r="E167" s="475"/>
      <c r="F167" s="475"/>
      <c r="G167" s="475"/>
      <c r="H167" s="470"/>
      <c r="I167" s="476">
        <f t="shared" si="26"/>
        <v>81</v>
      </c>
      <c r="J167" s="477">
        <f t="shared" si="27"/>
        <v>20.307439397680994</v>
      </c>
      <c r="K167" s="476">
        <f t="shared" si="54"/>
        <v>0.18693705760701901</v>
      </c>
      <c r="L167" s="397"/>
      <c r="M167" s="525">
        <f t="shared" si="28"/>
        <v>4.2095688792122088</v>
      </c>
      <c r="N167" s="475"/>
      <c r="O167" s="475"/>
      <c r="P167" s="475"/>
      <c r="Q167" s="476">
        <f t="shared" si="29"/>
        <v>81</v>
      </c>
      <c r="R167" s="476">
        <f t="shared" si="30"/>
        <v>0.18693705760701901</v>
      </c>
      <c r="S167" s="397"/>
      <c r="T167" s="525">
        <f t="shared" si="31"/>
        <v>4.1946047020130672</v>
      </c>
      <c r="U167" s="475"/>
      <c r="V167" s="475"/>
      <c r="W167" s="475"/>
      <c r="X167" s="476">
        <f t="shared" si="32"/>
        <v>81</v>
      </c>
      <c r="Y167" s="476">
        <f t="shared" si="33"/>
        <v>0.18693705760701901</v>
      </c>
      <c r="Z167" s="397"/>
      <c r="AA167" s="525">
        <f t="shared" si="34"/>
        <v>4.1794131920605224</v>
      </c>
      <c r="AB167" s="475"/>
      <c r="AC167" s="475"/>
      <c r="AD167" s="475"/>
      <c r="AE167" s="476">
        <f t="shared" si="35"/>
        <v>81</v>
      </c>
      <c r="AF167" s="476">
        <f t="shared" si="36"/>
        <v>0.18693705760701901</v>
      </c>
      <c r="AG167" s="397"/>
      <c r="AH167" s="525">
        <f t="shared" si="37"/>
        <v>4.1639873354777892</v>
      </c>
      <c r="AI167" s="475"/>
      <c r="AJ167" s="475"/>
      <c r="AK167" s="475"/>
      <c r="AL167" s="476">
        <f t="shared" si="38"/>
        <v>81</v>
      </c>
      <c r="AM167" s="476">
        <f t="shared" si="39"/>
        <v>0.18693705760701901</v>
      </c>
      <c r="AN167" s="397"/>
      <c r="AO167" s="525">
        <f t="shared" si="40"/>
        <v>4.1483197886977337</v>
      </c>
      <c r="AP167" s="475"/>
      <c r="AQ167" s="475"/>
      <c r="AR167" s="475"/>
      <c r="AS167" s="476">
        <f t="shared" si="41"/>
        <v>81</v>
      </c>
      <c r="AT167" s="476">
        <f t="shared" si="42"/>
        <v>0.18693705760701901</v>
      </c>
      <c r="AU167" s="397"/>
      <c r="AV167" s="525">
        <f t="shared" si="43"/>
        <v>4.1324028574705371</v>
      </c>
      <c r="AW167" s="475"/>
      <c r="AX167" s="475"/>
      <c r="AY167" s="475"/>
      <c r="AZ167" s="476">
        <f t="shared" si="44"/>
        <v>81</v>
      </c>
      <c r="BA167" s="476">
        <f t="shared" si="45"/>
        <v>0.18693705760701901</v>
      </c>
      <c r="BB167" s="397"/>
      <c r="BC167" s="525">
        <f t="shared" si="46"/>
        <v>4.1162284741734849</v>
      </c>
      <c r="BD167" s="475"/>
      <c r="BE167" s="475"/>
      <c r="BF167" s="475"/>
      <c r="BG167" s="476">
        <f t="shared" si="47"/>
        <v>81</v>
      </c>
      <c r="BH167" s="476">
        <f t="shared" si="48"/>
        <v>0.18693705760701901</v>
      </c>
      <c r="BI167" s="397"/>
      <c r="BJ167" s="525">
        <f t="shared" si="49"/>
        <v>4.0997881732553916</v>
      </c>
      <c r="BK167" s="475"/>
      <c r="BL167" s="475"/>
      <c r="BM167" s="475"/>
      <c r="BN167" s="476">
        <f t="shared" si="50"/>
        <v>81</v>
      </c>
      <c r="BO167" s="476">
        <f t="shared" si="51"/>
        <v>0.18693705760701901</v>
      </c>
      <c r="BP167" s="397"/>
      <c r="BQ167" s="525">
        <f t="shared" si="52"/>
        <v>4.2095688792122088</v>
      </c>
    </row>
    <row r="168" spans="1:69">
      <c r="A168" s="507">
        <f t="shared" si="23"/>
        <v>2004</v>
      </c>
      <c r="B168" s="474">
        <f t="shared" si="24"/>
        <v>76.231349099955736</v>
      </c>
      <c r="C168" s="508">
        <f t="shared" si="25"/>
        <v>4.3205680204161974</v>
      </c>
      <c r="D168" s="474">
        <f t="shared" si="53"/>
        <v>9</v>
      </c>
      <c r="E168" s="470" t="s">
        <v>71</v>
      </c>
      <c r="F168" s="529">
        <f>EXP(G165)</f>
        <v>86.019786033897859</v>
      </c>
      <c r="G168" s="475"/>
      <c r="H168" s="475"/>
      <c r="I168" s="476">
        <f t="shared" si="26"/>
        <v>81</v>
      </c>
      <c r="J168" s="477">
        <f t="shared" si="27"/>
        <v>6.2554985007434869</v>
      </c>
      <c r="K168" s="476">
        <f t="shared" si="54"/>
        <v>2.2740031406492972E-2</v>
      </c>
      <c r="L168" s="397"/>
      <c r="M168" s="525">
        <f t="shared" si="28"/>
        <v>4.3337727835997866</v>
      </c>
      <c r="N168" s="470" t="s">
        <v>71</v>
      </c>
      <c r="O168" s="530">
        <f>EXP(P165)</f>
        <v>87.041088870155548</v>
      </c>
      <c r="P168" s="475"/>
      <c r="Q168" s="476">
        <f t="shared" si="29"/>
        <v>81</v>
      </c>
      <c r="R168" s="476">
        <f t="shared" si="30"/>
        <v>2.2740031406492972E-2</v>
      </c>
      <c r="S168" s="397"/>
      <c r="T168" s="525">
        <f t="shared" si="31"/>
        <v>4.3205680204161974</v>
      </c>
      <c r="U168" s="470" t="s">
        <v>71</v>
      </c>
      <c r="V168" s="530">
        <f>EXP(W165)</f>
        <v>86.019786033897859</v>
      </c>
      <c r="W168" s="475"/>
      <c r="X168" s="476">
        <f t="shared" si="32"/>
        <v>81</v>
      </c>
      <c r="Y168" s="476">
        <f t="shared" si="33"/>
        <v>2.2740031406492972E-2</v>
      </c>
      <c r="Z168" s="397"/>
      <c r="AA168" s="525">
        <f t="shared" si="34"/>
        <v>4.3071865555561866</v>
      </c>
      <c r="AB168" s="470" t="s">
        <v>71</v>
      </c>
      <c r="AC168" s="530">
        <f>EXP(AD165)</f>
        <v>84.998051280561839</v>
      </c>
      <c r="AD168" s="475"/>
      <c r="AE168" s="476">
        <f t="shared" si="35"/>
        <v>81</v>
      </c>
      <c r="AF168" s="476">
        <f t="shared" si="36"/>
        <v>2.2740031406492972E-2</v>
      </c>
      <c r="AG168" s="397"/>
      <c r="AH168" s="525">
        <f t="shared" si="37"/>
        <v>4.2936235956802271</v>
      </c>
      <c r="AI168" s="470" t="s">
        <v>71</v>
      </c>
      <c r="AJ168" s="530">
        <f>EXP(AK165)</f>
        <v>83.9758707432958</v>
      </c>
      <c r="AK168" s="475"/>
      <c r="AL168" s="476">
        <f t="shared" si="38"/>
        <v>81</v>
      </c>
      <c r="AM168" s="476">
        <f t="shared" si="39"/>
        <v>2.2740031406492972E-2</v>
      </c>
      <c r="AN168" s="397"/>
      <c r="AO168" s="525">
        <f t="shared" si="40"/>
        <v>4.2798741497224091</v>
      </c>
      <c r="AP168" s="470" t="s">
        <v>71</v>
      </c>
      <c r="AQ168" s="530">
        <f>EXP(AR165)</f>
        <v>82.953229926561704</v>
      </c>
      <c r="AR168" s="475"/>
      <c r="AS168" s="476">
        <f t="shared" si="41"/>
        <v>81</v>
      </c>
      <c r="AT168" s="476">
        <f t="shared" si="42"/>
        <v>2.2740031406492972E-2</v>
      </c>
      <c r="AU168" s="397"/>
      <c r="AV168" s="525">
        <f t="shared" si="43"/>
        <v>4.2659330178636292</v>
      </c>
      <c r="AW168" s="470" t="s">
        <v>71</v>
      </c>
      <c r="AX168" s="530">
        <f>EXP(AY165)</f>
        <v>81.930113668369401</v>
      </c>
      <c r="AY168" s="475"/>
      <c r="AZ168" s="476">
        <f t="shared" si="44"/>
        <v>81</v>
      </c>
      <c r="BA168" s="476">
        <f t="shared" si="45"/>
        <v>2.2740031406492972E-2</v>
      </c>
      <c r="BB168" s="397"/>
      <c r="BC168" s="525">
        <f t="shared" si="46"/>
        <v>4.2517947797252216</v>
      </c>
      <c r="BD168" s="470" t="s">
        <v>71</v>
      </c>
      <c r="BE168" s="530">
        <f>EXP(BF165)</f>
        <v>80.906506099628956</v>
      </c>
      <c r="BF168" s="475"/>
      <c r="BG168" s="476">
        <f t="shared" si="47"/>
        <v>81</v>
      </c>
      <c r="BH168" s="476">
        <f t="shared" si="48"/>
        <v>2.2740031406492972E-2</v>
      </c>
      <c r="BI168" s="397"/>
      <c r="BJ168" s="525">
        <f t="shared" si="49"/>
        <v>4.2374537817159457</v>
      </c>
      <c r="BK168" s="470" t="s">
        <v>71</v>
      </c>
      <c r="BL168" s="530">
        <f>EXP(BM165)</f>
        <v>79.882390600353233</v>
      </c>
      <c r="BM168" s="475"/>
      <c r="BN168" s="476">
        <f t="shared" si="50"/>
        <v>81</v>
      </c>
      <c r="BO168" s="476">
        <f t="shared" si="51"/>
        <v>2.2740031406492972E-2</v>
      </c>
      <c r="BP168" s="397"/>
      <c r="BQ168" s="525">
        <f t="shared" si="52"/>
        <v>4.3337727835997866</v>
      </c>
    </row>
    <row r="169" spans="1:69">
      <c r="A169" s="507">
        <f t="shared" si="23"/>
        <v>2005</v>
      </c>
      <c r="B169" s="474">
        <f t="shared" si="24"/>
        <v>78.000877340019187</v>
      </c>
      <c r="C169" s="508">
        <f t="shared" si="25"/>
        <v>4.3438168158149955</v>
      </c>
      <c r="D169" s="474">
        <f t="shared" si="53"/>
        <v>10</v>
      </c>
      <c r="E169" s="470" t="s">
        <v>39</v>
      </c>
      <c r="F169" s="531">
        <f>EXP(G166)-1</f>
        <v>-8.3963499880223003E-3</v>
      </c>
      <c r="G169" s="475"/>
      <c r="H169" s="475"/>
      <c r="I169" s="476">
        <f t="shared" si="26"/>
        <v>80</v>
      </c>
      <c r="J169" s="477">
        <f t="shared" si="27"/>
        <v>2.5629489412872819</v>
      </c>
      <c r="K169" s="476">
        <f t="shared" si="54"/>
        <v>3.9964914096487607E-3</v>
      </c>
      <c r="L169" s="397"/>
      <c r="M169" s="525">
        <f t="shared" si="28"/>
        <v>4.3567200745752981</v>
      </c>
      <c r="N169" s="470" t="s">
        <v>39</v>
      </c>
      <c r="O169" s="514">
        <f>EXP(P166)-1</f>
        <v>-8.3034698506451177E-3</v>
      </c>
      <c r="P169" s="475"/>
      <c r="Q169" s="476">
        <f t="shared" si="29"/>
        <v>80</v>
      </c>
      <c r="R169" s="476">
        <f t="shared" si="30"/>
        <v>3.9964914096487607E-3</v>
      </c>
      <c r="S169" s="397"/>
      <c r="T169" s="525">
        <f t="shared" si="31"/>
        <v>4.3438168158149955</v>
      </c>
      <c r="U169" s="470" t="s">
        <v>39</v>
      </c>
      <c r="V169" s="514">
        <f>EXP(W166)-1</f>
        <v>-8.3963499880223003E-3</v>
      </c>
      <c r="W169" s="475"/>
      <c r="X169" s="476">
        <f t="shared" si="32"/>
        <v>80</v>
      </c>
      <c r="Y169" s="476">
        <f t="shared" si="33"/>
        <v>3.9964914096487607E-3</v>
      </c>
      <c r="Z169" s="397"/>
      <c r="AA169" s="525">
        <f t="shared" si="34"/>
        <v>4.3307448841673208</v>
      </c>
      <c r="AB169" s="470" t="s">
        <v>39</v>
      </c>
      <c r="AC169" s="514">
        <f>EXP(AD166)-1</f>
        <v>-8.4914108125274668E-3</v>
      </c>
      <c r="AD169" s="475"/>
      <c r="AE169" s="476">
        <f t="shared" si="35"/>
        <v>80</v>
      </c>
      <c r="AF169" s="476">
        <f t="shared" si="36"/>
        <v>3.9964914096487607E-3</v>
      </c>
      <c r="AG169" s="397"/>
      <c r="AH169" s="525">
        <f t="shared" si="37"/>
        <v>4.3174998113348133</v>
      </c>
      <c r="AI169" s="470" t="s">
        <v>39</v>
      </c>
      <c r="AJ169" s="514">
        <f>EXP(AK166)-1</f>
        <v>-8.5887324941272825E-3</v>
      </c>
      <c r="AK169" s="475"/>
      <c r="AL169" s="476">
        <f t="shared" si="38"/>
        <v>80</v>
      </c>
      <c r="AM169" s="476">
        <f t="shared" si="39"/>
        <v>3.9964914096487607E-3</v>
      </c>
      <c r="AN169" s="397"/>
      <c r="AO169" s="525">
        <f t="shared" si="40"/>
        <v>4.3040769490800939</v>
      </c>
      <c r="AP169" s="470" t="s">
        <v>39</v>
      </c>
      <c r="AQ169" s="514">
        <f>EXP(AR166)-1</f>
        <v>-8.6883992833444168E-3</v>
      </c>
      <c r="AR169" s="475"/>
      <c r="AS169" s="476">
        <f t="shared" si="41"/>
        <v>80</v>
      </c>
      <c r="AT169" s="476">
        <f t="shared" si="42"/>
        <v>3.9964914096487607E-3</v>
      </c>
      <c r="AU169" s="397"/>
      <c r="AV169" s="525">
        <f t="shared" si="43"/>
        <v>4.2904714594325988</v>
      </c>
      <c r="AW169" s="470" t="s">
        <v>39</v>
      </c>
      <c r="AX169" s="514">
        <f>EXP(AY166)-1</f>
        <v>-8.7904997795946738E-3</v>
      </c>
      <c r="AY169" s="475"/>
      <c r="AZ169" s="476">
        <f t="shared" si="44"/>
        <v>80</v>
      </c>
      <c r="BA169" s="476">
        <f t="shared" si="45"/>
        <v>3.9964914096487607E-3</v>
      </c>
      <c r="BB169" s="397"/>
      <c r="BC169" s="525">
        <f t="shared" si="46"/>
        <v>4.2766783042198595</v>
      </c>
      <c r="BD169" s="470" t="s">
        <v>39</v>
      </c>
      <c r="BE169" s="514">
        <f>EXP(BF166)-1</f>
        <v>-8.8951272213309007E-3</v>
      </c>
      <c r="BF169" s="475"/>
      <c r="BG169" s="476">
        <f t="shared" si="47"/>
        <v>80</v>
      </c>
      <c r="BH169" s="476">
        <f t="shared" si="48"/>
        <v>3.9964914096487607E-3</v>
      </c>
      <c r="BI169" s="397"/>
      <c r="BJ169" s="525">
        <f t="shared" si="49"/>
        <v>4.2626922338666482</v>
      </c>
      <c r="BK169" s="470" t="s">
        <v>39</v>
      </c>
      <c r="BL169" s="514">
        <f>EXP(BM166)-1</f>
        <v>-9.002379800114646E-3</v>
      </c>
      <c r="BM169" s="475"/>
      <c r="BN169" s="476">
        <f t="shared" si="50"/>
        <v>80</v>
      </c>
      <c r="BO169" s="476">
        <f t="shared" si="51"/>
        <v>3.9964914096487607E-3</v>
      </c>
      <c r="BP169" s="397"/>
      <c r="BQ169" s="525">
        <f t="shared" si="52"/>
        <v>4.3567200745752981</v>
      </c>
    </row>
    <row r="170" spans="1:69">
      <c r="A170" s="507">
        <f t="shared" si="23"/>
        <v>2006</v>
      </c>
      <c r="B170" s="474">
        <f t="shared" si="24"/>
        <v>81.409993234530504</v>
      </c>
      <c r="C170" s="508">
        <f t="shared" si="25"/>
        <v>4.3871384624228886</v>
      </c>
      <c r="D170" s="474">
        <f t="shared" si="53"/>
        <v>11</v>
      </c>
      <c r="E170" s="475"/>
      <c r="F170" s="475"/>
      <c r="G170" s="512"/>
      <c r="H170" s="475"/>
      <c r="I170" s="476">
        <f t="shared" si="26"/>
        <v>79</v>
      </c>
      <c r="J170" s="477">
        <f t="shared" si="27"/>
        <v>2.9603162201324094</v>
      </c>
      <c r="K170" s="476">
        <f t="shared" si="54"/>
        <v>5.8080673904827981E-3</v>
      </c>
      <c r="L170" s="397"/>
      <c r="M170" s="525">
        <f t="shared" si="28"/>
        <v>4.3994980324822164</v>
      </c>
      <c r="N170" s="475"/>
      <c r="O170" s="475"/>
      <c r="P170" s="512"/>
      <c r="Q170" s="476">
        <f t="shared" si="29"/>
        <v>79</v>
      </c>
      <c r="R170" s="476">
        <f t="shared" si="30"/>
        <v>5.8080673904827981E-3</v>
      </c>
      <c r="S170" s="397"/>
      <c r="T170" s="525">
        <f t="shared" si="31"/>
        <v>4.3871384624228886</v>
      </c>
      <c r="U170" s="475"/>
      <c r="V170" s="475"/>
      <c r="W170" s="512"/>
      <c r="X170" s="476">
        <f t="shared" si="32"/>
        <v>79</v>
      </c>
      <c r="Y170" s="476">
        <f t="shared" si="33"/>
        <v>5.8080673904827981E-3</v>
      </c>
      <c r="Z170" s="397"/>
      <c r="AA170" s="525">
        <f t="shared" si="34"/>
        <v>4.3746242197104213</v>
      </c>
      <c r="AB170" s="475"/>
      <c r="AC170" s="475"/>
      <c r="AD170" s="512"/>
      <c r="AE170" s="476">
        <f t="shared" si="35"/>
        <v>79</v>
      </c>
      <c r="AF170" s="476">
        <f t="shared" si="36"/>
        <v>5.8080673904827981E-3</v>
      </c>
      <c r="AG170" s="397"/>
      <c r="AH170" s="525">
        <f t="shared" si="37"/>
        <v>4.3619513839595783</v>
      </c>
      <c r="AI170" s="475"/>
      <c r="AJ170" s="475"/>
      <c r="AK170" s="512"/>
      <c r="AL170" s="476">
        <f t="shared" si="38"/>
        <v>79</v>
      </c>
      <c r="AM170" s="476">
        <f t="shared" si="39"/>
        <v>5.8080673904827981E-3</v>
      </c>
      <c r="AN170" s="397"/>
      <c r="AO170" s="525">
        <f t="shared" si="40"/>
        <v>4.3491158838187429</v>
      </c>
      <c r="AP170" s="475"/>
      <c r="AQ170" s="475"/>
      <c r="AR170" s="512"/>
      <c r="AS170" s="476">
        <f t="shared" si="41"/>
        <v>79</v>
      </c>
      <c r="AT170" s="476">
        <f t="shared" si="42"/>
        <v>5.8080673904827981E-3</v>
      </c>
      <c r="AU170" s="397"/>
      <c r="AV170" s="525">
        <f t="shared" si="43"/>
        <v>4.3361134891177953</v>
      </c>
      <c r="AW170" s="475"/>
      <c r="AX170" s="475"/>
      <c r="AY170" s="512"/>
      <c r="AZ170" s="476">
        <f t="shared" si="44"/>
        <v>79</v>
      </c>
      <c r="BA170" s="476">
        <f t="shared" si="45"/>
        <v>5.8080673904827981E-3</v>
      </c>
      <c r="BB170" s="397"/>
      <c r="BC170" s="525">
        <f t="shared" si="46"/>
        <v>4.3229398024987384</v>
      </c>
      <c r="BD170" s="475"/>
      <c r="BE170" s="475"/>
      <c r="BF170" s="512"/>
      <c r="BG170" s="476">
        <f t="shared" si="47"/>
        <v>79</v>
      </c>
      <c r="BH170" s="476">
        <f t="shared" si="48"/>
        <v>5.8080673904827981E-3</v>
      </c>
      <c r="BI170" s="397"/>
      <c r="BJ170" s="525">
        <f t="shared" si="49"/>
        <v>4.3095902504876564</v>
      </c>
      <c r="BK170" s="475"/>
      <c r="BL170" s="475"/>
      <c r="BM170" s="512"/>
      <c r="BN170" s="476">
        <f t="shared" si="50"/>
        <v>79</v>
      </c>
      <c r="BO170" s="476">
        <f t="shared" si="51"/>
        <v>5.8080673904827981E-3</v>
      </c>
      <c r="BP170" s="397"/>
      <c r="BQ170" s="525">
        <f t="shared" si="52"/>
        <v>4.3994980324822164</v>
      </c>
    </row>
    <row r="171" spans="1:69">
      <c r="A171" s="507">
        <f t="shared" si="23"/>
        <v>2007</v>
      </c>
      <c r="B171" s="474">
        <f t="shared" si="24"/>
        <v>70.524021400392698</v>
      </c>
      <c r="C171" s="508">
        <f t="shared" si="25"/>
        <v>4.2416723245142105</v>
      </c>
      <c r="D171" s="513">
        <f t="shared" si="53"/>
        <v>12</v>
      </c>
      <c r="E171" s="674" t="s">
        <v>59</v>
      </c>
      <c r="F171" s="674"/>
      <c r="G171" s="480">
        <f>H159</f>
        <v>9.0993203171362308E-2</v>
      </c>
      <c r="H171" s="475"/>
      <c r="I171" s="476">
        <f t="shared" si="26"/>
        <v>79</v>
      </c>
      <c r="J171" s="477">
        <f t="shared" si="27"/>
        <v>12.018569604086849</v>
      </c>
      <c r="K171" s="476">
        <f t="shared" si="54"/>
        <v>7.1842213221000956E-2</v>
      </c>
      <c r="L171" s="397"/>
      <c r="M171" s="525">
        <f t="shared" si="28"/>
        <v>4.2559533808668357</v>
      </c>
      <c r="N171" s="467" t="s">
        <v>73</v>
      </c>
      <c r="O171" s="509">
        <f>P159</f>
        <v>9.0993203171362308E-2</v>
      </c>
      <c r="P171" s="512"/>
      <c r="Q171" s="476">
        <f t="shared" si="29"/>
        <v>79</v>
      </c>
      <c r="R171" s="476">
        <f t="shared" si="30"/>
        <v>7.1842213221000956E-2</v>
      </c>
      <c r="S171" s="397"/>
      <c r="T171" s="525">
        <f t="shared" si="31"/>
        <v>4.2416723245142105</v>
      </c>
      <c r="U171" s="467" t="s">
        <v>73</v>
      </c>
      <c r="V171" s="509">
        <f>W159</f>
        <v>9.0993203171362308E-2</v>
      </c>
      <c r="W171" s="512"/>
      <c r="X171" s="476">
        <f t="shared" si="32"/>
        <v>79</v>
      </c>
      <c r="Y171" s="476">
        <f t="shared" si="33"/>
        <v>7.1842213221000956E-2</v>
      </c>
      <c r="Z171" s="397"/>
      <c r="AA171" s="525">
        <f t="shared" si="34"/>
        <v>4.2271843611732347</v>
      </c>
      <c r="AB171" s="467" t="s">
        <v>73</v>
      </c>
      <c r="AC171" s="509">
        <f>AD159</f>
        <v>9.0993203171362308E-2</v>
      </c>
      <c r="AD171" s="512"/>
      <c r="AE171" s="476">
        <f t="shared" si="35"/>
        <v>79</v>
      </c>
      <c r="AF171" s="476">
        <f t="shared" si="36"/>
        <v>7.1842213221000956E-2</v>
      </c>
      <c r="AG171" s="397"/>
      <c r="AH171" s="525">
        <f t="shared" si="37"/>
        <v>4.2124834071692607</v>
      </c>
      <c r="AI171" s="467" t="s">
        <v>73</v>
      </c>
      <c r="AJ171" s="509">
        <f>AK159</f>
        <v>9.0993203171362308E-2</v>
      </c>
      <c r="AK171" s="512"/>
      <c r="AL171" s="476">
        <f t="shared" si="38"/>
        <v>79</v>
      </c>
      <c r="AM171" s="476">
        <f t="shared" si="39"/>
        <v>7.1842213221000956E-2</v>
      </c>
      <c r="AN171" s="397"/>
      <c r="AO171" s="525">
        <f t="shared" si="40"/>
        <v>4.1975631065021579</v>
      </c>
      <c r="AP171" s="467" t="s">
        <v>73</v>
      </c>
      <c r="AQ171" s="509">
        <f>AR159</f>
        <v>9.0993203171362308E-2</v>
      </c>
      <c r="AR171" s="512"/>
      <c r="AS171" s="476">
        <f t="shared" si="41"/>
        <v>79</v>
      </c>
      <c r="AT171" s="476">
        <f t="shared" si="42"/>
        <v>7.1842213221000956E-2</v>
      </c>
      <c r="AU171" s="397"/>
      <c r="AV171" s="525">
        <f t="shared" si="43"/>
        <v>4.1824168143462126</v>
      </c>
      <c r="AW171" s="467" t="s">
        <v>73</v>
      </c>
      <c r="AX171" s="509">
        <f>AY159</f>
        <v>6.904094159285673E-2</v>
      </c>
      <c r="AY171" s="512"/>
      <c r="AZ171" s="476">
        <f t="shared" si="44"/>
        <v>79</v>
      </c>
      <c r="BA171" s="476">
        <f t="shared" si="45"/>
        <v>7.1842213221000956E-2</v>
      </c>
      <c r="BB171" s="397"/>
      <c r="BC171" s="525">
        <f t="shared" si="46"/>
        <v>4.1670375792811098</v>
      </c>
      <c r="BD171" s="467" t="s">
        <v>73</v>
      </c>
      <c r="BE171" s="509">
        <f>BF159</f>
        <v>6.904094159285673E-2</v>
      </c>
      <c r="BF171" s="512"/>
      <c r="BG171" s="476">
        <f t="shared" si="47"/>
        <v>79</v>
      </c>
      <c r="BH171" s="476">
        <f t="shared" si="48"/>
        <v>7.1842213221000956E-2</v>
      </c>
      <c r="BI171" s="397"/>
      <c r="BJ171" s="525">
        <f t="shared" si="49"/>
        <v>4.1514181241350743</v>
      </c>
      <c r="BK171" s="467" t="s">
        <v>73</v>
      </c>
      <c r="BL171" s="509">
        <f>BM159</f>
        <v>6.8697845578556946E-2</v>
      </c>
      <c r="BM171" s="512"/>
      <c r="BN171" s="476">
        <f t="shared" si="50"/>
        <v>79</v>
      </c>
      <c r="BO171" s="476">
        <f t="shared" si="51"/>
        <v>7.1842213221000956E-2</v>
      </c>
      <c r="BP171" s="397"/>
      <c r="BQ171" s="525">
        <f t="shared" si="52"/>
        <v>4.2559533808668357</v>
      </c>
    </row>
    <row r="172" spans="1:69">
      <c r="A172" s="507">
        <f t="shared" si="23"/>
        <v>2008</v>
      </c>
      <c r="B172" s="474">
        <f t="shared" si="24"/>
        <v>66.279090129055987</v>
      </c>
      <c r="C172" s="508">
        <f t="shared" si="25"/>
        <v>4.1786717725846971</v>
      </c>
      <c r="D172" s="513">
        <f t="shared" si="53"/>
        <v>13</v>
      </c>
      <c r="E172" s="674" t="s">
        <v>33</v>
      </c>
      <c r="F172" s="674"/>
      <c r="G172" s="481">
        <f>SUM(K160:K179)</f>
        <v>4.8319508744977613</v>
      </c>
      <c r="H172" s="475"/>
      <c r="I172" s="476">
        <f t="shared" si="26"/>
        <v>78</v>
      </c>
      <c r="J172" s="477">
        <f t="shared" si="27"/>
        <v>17.68417437252311</v>
      </c>
      <c r="K172" s="476">
        <f t="shared" si="54"/>
        <v>0.13737972820279279</v>
      </c>
      <c r="L172" s="397"/>
      <c r="M172" s="525">
        <f t="shared" si="28"/>
        <v>4.1938744647794053</v>
      </c>
      <c r="N172" s="467" t="s">
        <v>45</v>
      </c>
      <c r="O172" s="510">
        <f>SUM(R160:R180)</f>
        <v>4.8495472907570241</v>
      </c>
      <c r="P172" s="475"/>
      <c r="Q172" s="476">
        <f t="shared" si="29"/>
        <v>78</v>
      </c>
      <c r="R172" s="476">
        <f t="shared" si="30"/>
        <v>0.13737972820279279</v>
      </c>
      <c r="S172" s="397"/>
      <c r="T172" s="525">
        <f t="shared" si="31"/>
        <v>4.1786717725846971</v>
      </c>
      <c r="U172" s="467" t="s">
        <v>45</v>
      </c>
      <c r="V172" s="510">
        <f>SUM(Y160:Y180)</f>
        <v>4.8495472907570241</v>
      </c>
      <c r="W172" s="475"/>
      <c r="X172" s="476">
        <f t="shared" si="32"/>
        <v>78</v>
      </c>
      <c r="Y172" s="476">
        <f t="shared" si="33"/>
        <v>0.13737972820279279</v>
      </c>
      <c r="Z172" s="397"/>
      <c r="AA172" s="525">
        <f t="shared" si="34"/>
        <v>4.1632343859629088</v>
      </c>
      <c r="AB172" s="467" t="s">
        <v>45</v>
      </c>
      <c r="AC172" s="510">
        <f>SUM(AF160:AF180)</f>
        <v>4.8495472907570241</v>
      </c>
      <c r="AD172" s="475"/>
      <c r="AE172" s="476">
        <f t="shared" si="35"/>
        <v>78</v>
      </c>
      <c r="AF172" s="476">
        <f t="shared" si="36"/>
        <v>0.13737972820279279</v>
      </c>
      <c r="AG172" s="397"/>
      <c r="AH172" s="525">
        <f t="shared" si="37"/>
        <v>4.1475549448644973</v>
      </c>
      <c r="AI172" s="467" t="s">
        <v>45</v>
      </c>
      <c r="AJ172" s="510">
        <f>SUM(AM160:AM180)</f>
        <v>4.8495472907570241</v>
      </c>
      <c r="AK172" s="475"/>
      <c r="AL172" s="476">
        <f t="shared" si="38"/>
        <v>78</v>
      </c>
      <c r="AM172" s="476">
        <f t="shared" si="39"/>
        <v>0.13737972820279279</v>
      </c>
      <c r="AN172" s="397"/>
      <c r="AO172" s="525">
        <f t="shared" si="40"/>
        <v>4.1316257374990286</v>
      </c>
      <c r="AP172" s="467" t="s">
        <v>45</v>
      </c>
      <c r="AQ172" s="510">
        <f>SUM(AT160:AT180)</f>
        <v>4.8495472907570241</v>
      </c>
      <c r="AR172" s="475"/>
      <c r="AS172" s="476">
        <f t="shared" si="41"/>
        <v>78</v>
      </c>
      <c r="AT172" s="476">
        <f t="shared" si="42"/>
        <v>0.13737972820279279</v>
      </c>
      <c r="AU172" s="397"/>
      <c r="AV172" s="525">
        <f t="shared" si="43"/>
        <v>4.11543867755866</v>
      </c>
      <c r="AW172" s="467" t="s">
        <v>45</v>
      </c>
      <c r="AX172" s="510">
        <f>SUM(BA160:BA180)</f>
        <v>4.9496711097351671</v>
      </c>
      <c r="AY172" s="475"/>
      <c r="AZ172" s="476">
        <f t="shared" si="44"/>
        <v>78</v>
      </c>
      <c r="BA172" s="476">
        <f t="shared" si="45"/>
        <v>0.13737972820279279</v>
      </c>
      <c r="BB172" s="397"/>
      <c r="BC172" s="525">
        <f t="shared" si="46"/>
        <v>4.0989852795676693</v>
      </c>
      <c r="BD172" s="467" t="s">
        <v>45</v>
      </c>
      <c r="BE172" s="510">
        <f>SUM(BH160:BH180)</f>
        <v>4.9496711097351671</v>
      </c>
      <c r="BF172" s="475"/>
      <c r="BG172" s="476">
        <f t="shared" si="47"/>
        <v>78</v>
      </c>
      <c r="BH172" s="476">
        <f t="shared" si="48"/>
        <v>0.13737972820279279</v>
      </c>
      <c r="BI172" s="397"/>
      <c r="BJ172" s="525">
        <f t="shared" si="49"/>
        <v>4.0822566321699041</v>
      </c>
      <c r="BK172" s="467" t="s">
        <v>45</v>
      </c>
      <c r="BL172" s="510">
        <f>SUM(BO160:BO180)</f>
        <v>4.9527389340396191</v>
      </c>
      <c r="BM172" s="475"/>
      <c r="BN172" s="476">
        <f t="shared" si="50"/>
        <v>78</v>
      </c>
      <c r="BO172" s="476">
        <f t="shared" si="51"/>
        <v>0.13737972820279279</v>
      </c>
      <c r="BP172" s="397"/>
      <c r="BQ172" s="525">
        <f t="shared" si="52"/>
        <v>4.1938744647794053</v>
      </c>
    </row>
    <row r="173" spans="1:69">
      <c r="A173" s="507">
        <f t="shared" si="23"/>
        <v>2009</v>
      </c>
      <c r="B173" s="474">
        <f t="shared" si="24"/>
        <v>75.88783621494882</v>
      </c>
      <c r="C173" s="508">
        <f t="shared" si="25"/>
        <v>4.3159914770003498</v>
      </c>
      <c r="D173" s="513">
        <f t="shared" si="53"/>
        <v>14</v>
      </c>
      <c r="E173" s="674" t="s">
        <v>60</v>
      </c>
      <c r="F173" s="674"/>
      <c r="G173" s="481">
        <f>SUM(K170:K179)</f>
        <v>1.8810509086189968</v>
      </c>
      <c r="H173" s="475"/>
      <c r="I173" s="476">
        <f t="shared" si="26"/>
        <v>77</v>
      </c>
      <c r="J173" s="477">
        <f t="shared" si="27"/>
        <v>1.4655362974127071</v>
      </c>
      <c r="K173" s="476">
        <f t="shared" si="54"/>
        <v>1.2369082847793679E-3</v>
      </c>
      <c r="L173" s="397"/>
      <c r="M173" s="525">
        <f t="shared" si="28"/>
        <v>4.3292564108858596</v>
      </c>
      <c r="N173" s="475"/>
      <c r="O173" s="532"/>
      <c r="P173" s="475"/>
      <c r="Q173" s="476">
        <f t="shared" si="29"/>
        <v>77</v>
      </c>
      <c r="R173" s="476">
        <f t="shared" si="30"/>
        <v>1.2369082847793679E-3</v>
      </c>
      <c r="S173" s="397"/>
      <c r="T173" s="525">
        <f t="shared" si="31"/>
        <v>4.3159914770003498</v>
      </c>
      <c r="U173" s="475"/>
      <c r="V173" s="532"/>
      <c r="W173" s="475"/>
      <c r="X173" s="476">
        <f t="shared" si="32"/>
        <v>77</v>
      </c>
      <c r="Y173" s="476">
        <f t="shared" si="33"/>
        <v>1.2369082847793679E-3</v>
      </c>
      <c r="Z173" s="397"/>
      <c r="AA173" s="525">
        <f t="shared" si="34"/>
        <v>4.3025482165031708</v>
      </c>
      <c r="AB173" s="475"/>
      <c r="AC173" s="532"/>
      <c r="AD173" s="475"/>
      <c r="AE173" s="476">
        <f t="shared" si="35"/>
        <v>77</v>
      </c>
      <c r="AF173" s="476">
        <f t="shared" si="36"/>
        <v>1.2369082847793679E-3</v>
      </c>
      <c r="AG173" s="397"/>
      <c r="AH173" s="525">
        <f t="shared" si="37"/>
        <v>4.2889217693306225</v>
      </c>
      <c r="AI173" s="475"/>
      <c r="AJ173" s="532"/>
      <c r="AK173" s="475"/>
      <c r="AL173" s="476">
        <f t="shared" si="38"/>
        <v>77</v>
      </c>
      <c r="AM173" s="476">
        <f t="shared" si="39"/>
        <v>1.2369082847793679E-3</v>
      </c>
      <c r="AN173" s="397"/>
      <c r="AO173" s="525">
        <f t="shared" si="40"/>
        <v>4.2751070739887522</v>
      </c>
      <c r="AP173" s="475"/>
      <c r="AQ173" s="532"/>
      <c r="AR173" s="475"/>
      <c r="AS173" s="476">
        <f t="shared" si="41"/>
        <v>77</v>
      </c>
      <c r="AT173" s="476">
        <f t="shared" si="42"/>
        <v>1.2369082847793679E-3</v>
      </c>
      <c r="AU173" s="397"/>
      <c r="AV173" s="525">
        <f t="shared" si="43"/>
        <v>4.2610988562659298</v>
      </c>
      <c r="AW173" s="475"/>
      <c r="AX173" s="532"/>
      <c r="AY173" s="475"/>
      <c r="AZ173" s="476">
        <f t="shared" si="44"/>
        <v>77</v>
      </c>
      <c r="BA173" s="476">
        <f t="shared" si="45"/>
        <v>1.2369082847793679E-3</v>
      </c>
      <c r="BB173" s="397"/>
      <c r="BC173" s="525">
        <f t="shared" si="46"/>
        <v>4.246891617143536</v>
      </c>
      <c r="BD173" s="475"/>
      <c r="BE173" s="532"/>
      <c r="BF173" s="475"/>
      <c r="BG173" s="476">
        <f t="shared" si="47"/>
        <v>77</v>
      </c>
      <c r="BH173" s="476">
        <f t="shared" si="48"/>
        <v>1.2369082847793679E-3</v>
      </c>
      <c r="BI173" s="397"/>
      <c r="BJ173" s="525">
        <f t="shared" si="49"/>
        <v>4.2324796198354226</v>
      </c>
      <c r="BK173" s="475"/>
      <c r="BL173" s="532"/>
      <c r="BM173" s="475"/>
      <c r="BN173" s="476">
        <f t="shared" si="50"/>
        <v>77</v>
      </c>
      <c r="BO173" s="476">
        <f t="shared" si="51"/>
        <v>1.2369082847793679E-3</v>
      </c>
      <c r="BP173" s="397"/>
      <c r="BQ173" s="525">
        <f t="shared" si="52"/>
        <v>4.3292564108858596</v>
      </c>
    </row>
    <row r="174" spans="1:69">
      <c r="A174" s="507">
        <f t="shared" si="23"/>
        <v>2010</v>
      </c>
      <c r="B174" s="474">
        <f t="shared" si="24"/>
        <v>75.816260044885254</v>
      </c>
      <c r="C174" s="508">
        <f t="shared" si="25"/>
        <v>4.315035241635977</v>
      </c>
      <c r="D174" s="513">
        <f t="shared" si="53"/>
        <v>15</v>
      </c>
      <c r="E174" s="674" t="s">
        <v>61</v>
      </c>
      <c r="F174" s="674"/>
      <c r="G174" s="533">
        <f>SUM(J165:J174)/D179</f>
        <v>4.1935796359074553</v>
      </c>
      <c r="H174" s="475"/>
      <c r="I174" s="476">
        <f t="shared" si="26"/>
        <v>77</v>
      </c>
      <c r="J174" s="477">
        <f t="shared" si="27"/>
        <v>1.5613272857483869</v>
      </c>
      <c r="K174" s="476">
        <f t="shared" si="54"/>
        <v>1.4012402813350601E-3</v>
      </c>
      <c r="L174" s="397"/>
      <c r="M174" s="525">
        <f t="shared" si="28"/>
        <v>4.3283127821093217</v>
      </c>
      <c r="N174" s="475"/>
      <c r="O174" s="475"/>
      <c r="P174" s="475"/>
      <c r="Q174" s="476">
        <f t="shared" si="29"/>
        <v>77</v>
      </c>
      <c r="R174" s="476">
        <f t="shared" si="30"/>
        <v>1.4012402813350601E-3</v>
      </c>
      <c r="S174" s="397"/>
      <c r="T174" s="525">
        <f t="shared" si="31"/>
        <v>4.315035241635977</v>
      </c>
      <c r="U174" s="475"/>
      <c r="V174" s="475"/>
      <c r="W174" s="475"/>
      <c r="X174" s="476">
        <f t="shared" si="32"/>
        <v>77</v>
      </c>
      <c r="Y174" s="476">
        <f t="shared" si="33"/>
        <v>1.4012402813350601E-3</v>
      </c>
      <c r="Z174" s="397"/>
      <c r="AA174" s="525">
        <f t="shared" si="34"/>
        <v>4.3015790331497135</v>
      </c>
      <c r="AB174" s="475"/>
      <c r="AC174" s="475"/>
      <c r="AD174" s="475"/>
      <c r="AE174" s="476">
        <f t="shared" si="35"/>
        <v>77</v>
      </c>
      <c r="AF174" s="476">
        <f t="shared" si="36"/>
        <v>1.4012402813350601E-3</v>
      </c>
      <c r="AG174" s="397"/>
      <c r="AH174" s="525">
        <f t="shared" si="37"/>
        <v>4.2879392825281437</v>
      </c>
      <c r="AI174" s="475"/>
      <c r="AJ174" s="475"/>
      <c r="AK174" s="475"/>
      <c r="AL174" s="476">
        <f t="shared" si="38"/>
        <v>77</v>
      </c>
      <c r="AM174" s="476">
        <f t="shared" si="39"/>
        <v>1.4012402813350601E-3</v>
      </c>
      <c r="AN174" s="397"/>
      <c r="AO174" s="525">
        <f t="shared" si="40"/>
        <v>4.2741109134359858</v>
      </c>
      <c r="AP174" s="475"/>
      <c r="AQ174" s="475"/>
      <c r="AR174" s="475"/>
      <c r="AS174" s="476">
        <f t="shared" si="41"/>
        <v>77</v>
      </c>
      <c r="AT174" s="476">
        <f t="shared" si="42"/>
        <v>1.4012402813350601E-3</v>
      </c>
      <c r="AU174" s="397"/>
      <c r="AV174" s="525">
        <f t="shared" si="43"/>
        <v>4.2600886359823962</v>
      </c>
      <c r="AW174" s="475"/>
      <c r="AX174" s="475"/>
      <c r="AY174" s="475"/>
      <c r="AZ174" s="476">
        <f t="shared" si="44"/>
        <v>77</v>
      </c>
      <c r="BA174" s="476">
        <f t="shared" si="45"/>
        <v>1.4012402813350601E-3</v>
      </c>
      <c r="BB174" s="397"/>
      <c r="BC174" s="525">
        <f t="shared" si="46"/>
        <v>4.2458669345716924</v>
      </c>
      <c r="BD174" s="475"/>
      <c r="BE174" s="475"/>
      <c r="BF174" s="475"/>
      <c r="BG174" s="476">
        <f t="shared" si="47"/>
        <v>77</v>
      </c>
      <c r="BH174" s="476">
        <f t="shared" si="48"/>
        <v>1.4012402813350601E-3</v>
      </c>
      <c r="BI174" s="397"/>
      <c r="BJ174" s="525">
        <f t="shared" si="49"/>
        <v>4.2314400548776092</v>
      </c>
      <c r="BK174" s="475"/>
      <c r="BL174" s="475"/>
      <c r="BM174" s="475"/>
      <c r="BN174" s="476">
        <f t="shared" si="50"/>
        <v>77</v>
      </c>
      <c r="BO174" s="476">
        <f t="shared" si="51"/>
        <v>1.4012402813350601E-3</v>
      </c>
      <c r="BP174" s="397"/>
      <c r="BQ174" s="525">
        <f t="shared" si="52"/>
        <v>4.3283127821093217</v>
      </c>
    </row>
    <row r="175" spans="1:69">
      <c r="A175" s="507">
        <f t="shared" si="23"/>
        <v>2011</v>
      </c>
      <c r="B175" s="474">
        <f t="shared" si="24"/>
        <v>116.14941798173133</v>
      </c>
      <c r="C175" s="508">
        <f t="shared" si="25"/>
        <v>4.7462305718182396</v>
      </c>
      <c r="D175" s="513">
        <f t="shared" si="53"/>
        <v>16</v>
      </c>
      <c r="E175" s="674" t="s">
        <v>62</v>
      </c>
      <c r="F175" s="674"/>
      <c r="G175" s="482">
        <f>SUM(J170:J179)/10</f>
        <v>8.6396068058913489</v>
      </c>
      <c r="H175" s="475"/>
      <c r="I175" s="476">
        <f t="shared" si="26"/>
        <v>76</v>
      </c>
      <c r="J175" s="477">
        <f t="shared" si="27"/>
        <v>34.567041901188233</v>
      </c>
      <c r="K175" s="476">
        <f t="shared" si="54"/>
        <v>1.6119757642717711</v>
      </c>
      <c r="L175" s="397"/>
      <c r="M175" s="525">
        <f t="shared" si="28"/>
        <v>4.754877448284633</v>
      </c>
      <c r="N175" s="475"/>
      <c r="O175" s="475"/>
      <c r="P175" s="475"/>
      <c r="Q175" s="476">
        <f t="shared" si="29"/>
        <v>76</v>
      </c>
      <c r="R175" s="476">
        <f t="shared" si="30"/>
        <v>1.6119757642717711</v>
      </c>
      <c r="S175" s="397"/>
      <c r="T175" s="525">
        <f t="shared" si="31"/>
        <v>4.7462305718182396</v>
      </c>
      <c r="U175" s="475"/>
      <c r="V175" s="475"/>
      <c r="W175" s="475"/>
      <c r="X175" s="476">
        <f t="shared" si="32"/>
        <v>76</v>
      </c>
      <c r="Y175" s="476">
        <f t="shared" si="33"/>
        <v>1.6119757642717711</v>
      </c>
      <c r="Z175" s="397"/>
      <c r="AA175" s="525">
        <f t="shared" si="34"/>
        <v>4.7375082742482313</v>
      </c>
      <c r="AB175" s="475"/>
      <c r="AC175" s="475"/>
      <c r="AD175" s="475"/>
      <c r="AE175" s="476">
        <f t="shared" si="35"/>
        <v>76</v>
      </c>
      <c r="AF175" s="476">
        <f t="shared" si="36"/>
        <v>1.6119757642717711</v>
      </c>
      <c r="AG175" s="397"/>
      <c r="AH175" s="525">
        <f t="shared" si="37"/>
        <v>4.7287092282901915</v>
      </c>
      <c r="AI175" s="475"/>
      <c r="AJ175" s="475"/>
      <c r="AK175" s="475"/>
      <c r="AL175" s="476">
        <f t="shared" si="38"/>
        <v>76</v>
      </c>
      <c r="AM175" s="476">
        <f t="shared" si="39"/>
        <v>1.6119757642717711</v>
      </c>
      <c r="AN175" s="397"/>
      <c r="AO175" s="525">
        <f t="shared" si="40"/>
        <v>4.7198320713114787</v>
      </c>
      <c r="AP175" s="475"/>
      <c r="AQ175" s="475"/>
      <c r="AR175" s="475"/>
      <c r="AS175" s="476">
        <f t="shared" si="41"/>
        <v>76</v>
      </c>
      <c r="AT175" s="476">
        <f t="shared" si="42"/>
        <v>1.6119757642717711</v>
      </c>
      <c r="AU175" s="397"/>
      <c r="AV175" s="525">
        <f t="shared" si="43"/>
        <v>4.7108754040647938</v>
      </c>
      <c r="AW175" s="475"/>
      <c r="AX175" s="475"/>
      <c r="AY175" s="475"/>
      <c r="AZ175" s="476">
        <f t="shared" si="44"/>
        <v>76</v>
      </c>
      <c r="BA175" s="476">
        <f t="shared" si="45"/>
        <v>1.6119757642717711</v>
      </c>
      <c r="BB175" s="397"/>
      <c r="BC175" s="525">
        <f t="shared" si="46"/>
        <v>4.7018377893645003</v>
      </c>
      <c r="BD175" s="475"/>
      <c r="BE175" s="475"/>
      <c r="BF175" s="475"/>
      <c r="BG175" s="476">
        <f t="shared" si="47"/>
        <v>76</v>
      </c>
      <c r="BH175" s="476">
        <f t="shared" si="48"/>
        <v>1.6119757642717711</v>
      </c>
      <c r="BI175" s="397"/>
      <c r="BJ175" s="525">
        <f t="shared" si="49"/>
        <v>4.6927177507025917</v>
      </c>
      <c r="BK175" s="475"/>
      <c r="BL175" s="475"/>
      <c r="BM175" s="475"/>
      <c r="BN175" s="476">
        <f t="shared" si="50"/>
        <v>76</v>
      </c>
      <c r="BO175" s="476">
        <f t="shared" si="51"/>
        <v>1.6119757642717711</v>
      </c>
      <c r="BP175" s="397"/>
      <c r="BQ175" s="525">
        <f t="shared" si="52"/>
        <v>4.754877448284633</v>
      </c>
    </row>
    <row r="176" spans="1:69">
      <c r="A176" s="507">
        <f t="shared" si="23"/>
        <v>2012</v>
      </c>
      <c r="B176" s="474">
        <f t="shared" si="24"/>
        <v>77.033912152225909</v>
      </c>
      <c r="C176" s="508">
        <f t="shared" si="25"/>
        <v>4.3311794532924131</v>
      </c>
      <c r="D176" s="474">
        <f t="shared" si="53"/>
        <v>17</v>
      </c>
      <c r="E176" s="475"/>
      <c r="F176" s="475"/>
      <c r="G176" s="514"/>
      <c r="H176" s="475"/>
      <c r="I176" s="476">
        <f t="shared" si="26"/>
        <v>76</v>
      </c>
      <c r="J176" s="477">
        <f t="shared" si="27"/>
        <v>1.3421519475511072</v>
      </c>
      <c r="K176" s="476">
        <f t="shared" si="54"/>
        <v>1.0689743385204117E-3</v>
      </c>
      <c r="L176" s="397"/>
      <c r="M176" s="525">
        <f t="shared" si="28"/>
        <v>4.3442457424597114</v>
      </c>
      <c r="N176" s="475"/>
      <c r="O176" s="475"/>
      <c r="P176" s="475"/>
      <c r="Q176" s="476">
        <f t="shared" si="29"/>
        <v>76</v>
      </c>
      <c r="R176" s="476">
        <f t="shared" si="30"/>
        <v>1.0689743385204117E-3</v>
      </c>
      <c r="S176" s="397"/>
      <c r="T176" s="525">
        <f t="shared" si="31"/>
        <v>4.3311794532924131</v>
      </c>
      <c r="U176" s="475"/>
      <c r="V176" s="475"/>
      <c r="W176" s="475"/>
      <c r="X176" s="476">
        <f t="shared" si="32"/>
        <v>76</v>
      </c>
      <c r="Y176" s="476">
        <f t="shared" si="33"/>
        <v>1.0689743385204117E-3</v>
      </c>
      <c r="Z176" s="397"/>
      <c r="AA176" s="525">
        <f t="shared" si="34"/>
        <v>4.317940173371543</v>
      </c>
      <c r="AB176" s="475"/>
      <c r="AC176" s="475"/>
      <c r="AD176" s="475"/>
      <c r="AE176" s="476">
        <f t="shared" si="35"/>
        <v>76</v>
      </c>
      <c r="AF176" s="476">
        <f t="shared" si="36"/>
        <v>1.0689743385204117E-3</v>
      </c>
      <c r="AG176" s="397"/>
      <c r="AH176" s="525">
        <f t="shared" si="37"/>
        <v>4.304523260556854</v>
      </c>
      <c r="AI176" s="475"/>
      <c r="AJ176" s="475"/>
      <c r="AK176" s="475"/>
      <c r="AL176" s="476">
        <f t="shared" si="38"/>
        <v>76</v>
      </c>
      <c r="AM176" s="476">
        <f t="shared" si="39"/>
        <v>1.0689743385204117E-3</v>
      </c>
      <c r="AN176" s="397"/>
      <c r="AO176" s="525">
        <f t="shared" si="40"/>
        <v>4.290923883308924</v>
      </c>
      <c r="AP176" s="475"/>
      <c r="AQ176" s="475"/>
      <c r="AR176" s="475"/>
      <c r="AS176" s="476">
        <f t="shared" si="41"/>
        <v>76</v>
      </c>
      <c r="AT176" s="476">
        <f t="shared" si="42"/>
        <v>1.0689743385204117E-3</v>
      </c>
      <c r="AU176" s="397"/>
      <c r="AV176" s="525">
        <f t="shared" si="43"/>
        <v>4.2771370102436252</v>
      </c>
      <c r="AW176" s="475"/>
      <c r="AX176" s="475"/>
      <c r="AY176" s="475"/>
      <c r="AZ176" s="476">
        <f t="shared" si="44"/>
        <v>76</v>
      </c>
      <c r="BA176" s="476">
        <f t="shared" si="45"/>
        <v>1.0689743385204117E-3</v>
      </c>
      <c r="BB176" s="397"/>
      <c r="BC176" s="525">
        <f t="shared" si="46"/>
        <v>4.2631573989564195</v>
      </c>
      <c r="BD176" s="475"/>
      <c r="BE176" s="475"/>
      <c r="BF176" s="475"/>
      <c r="BG176" s="476">
        <f t="shared" si="47"/>
        <v>76</v>
      </c>
      <c r="BH176" s="476">
        <f t="shared" si="48"/>
        <v>1.0689743385204117E-3</v>
      </c>
      <c r="BI176" s="397"/>
      <c r="BJ176" s="525">
        <f t="shared" si="49"/>
        <v>4.2489795840543438</v>
      </c>
      <c r="BK176" s="475"/>
      <c r="BL176" s="475"/>
      <c r="BM176" s="475"/>
      <c r="BN176" s="476">
        <f t="shared" si="50"/>
        <v>75</v>
      </c>
      <c r="BO176" s="476">
        <f t="shared" si="51"/>
        <v>4.1367986429722298E-3</v>
      </c>
      <c r="BP176" s="397"/>
      <c r="BQ176" s="525">
        <f t="shared" si="52"/>
        <v>4.3442457424597114</v>
      </c>
    </row>
    <row r="177" spans="1:69">
      <c r="A177" s="507">
        <f t="shared" si="23"/>
        <v>2013</v>
      </c>
      <c r="B177" s="474">
        <f t="shared" si="24"/>
        <v>80.93191776204921</v>
      </c>
      <c r="C177" s="508">
        <f t="shared" si="25"/>
        <v>4.381175244369607</v>
      </c>
      <c r="D177" s="474">
        <f t="shared" si="53"/>
        <v>18</v>
      </c>
      <c r="E177" s="475"/>
      <c r="F177" s="475"/>
      <c r="G177" s="514"/>
      <c r="H177" s="475"/>
      <c r="I177" s="476">
        <f t="shared" si="26"/>
        <v>75</v>
      </c>
      <c r="J177" s="477">
        <f t="shared" si="27"/>
        <v>7.3295158771473217</v>
      </c>
      <c r="K177" s="476">
        <f t="shared" si="54"/>
        <v>3.5187648335714902E-2</v>
      </c>
      <c r="L177" s="475"/>
      <c r="M177" s="525">
        <f t="shared" si="28"/>
        <v>4.393608279780036</v>
      </c>
      <c r="N177" s="475"/>
      <c r="O177" s="475"/>
      <c r="P177" s="475"/>
      <c r="Q177" s="476">
        <f t="shared" si="29"/>
        <v>75</v>
      </c>
      <c r="R177" s="476">
        <f t="shared" si="30"/>
        <v>3.5187648335714902E-2</v>
      </c>
      <c r="S177" s="475"/>
      <c r="T177" s="525">
        <f t="shared" si="31"/>
        <v>4.381175244369607</v>
      </c>
      <c r="U177" s="475"/>
      <c r="V177" s="475"/>
      <c r="W177" s="475"/>
      <c r="X177" s="476">
        <f t="shared" si="32"/>
        <v>75</v>
      </c>
      <c r="Y177" s="476">
        <f t="shared" si="33"/>
        <v>3.5187648335714902E-2</v>
      </c>
      <c r="Z177" s="475"/>
      <c r="AA177" s="525">
        <f t="shared" si="34"/>
        <v>4.3685856804231067</v>
      </c>
      <c r="AB177" s="475"/>
      <c r="AC177" s="475"/>
      <c r="AD177" s="475"/>
      <c r="AE177" s="476">
        <f t="shared" si="35"/>
        <v>75</v>
      </c>
      <c r="AF177" s="476">
        <f t="shared" si="36"/>
        <v>3.5187648335714902E-2</v>
      </c>
      <c r="AG177" s="475"/>
      <c r="AH177" s="525">
        <f t="shared" si="37"/>
        <v>4.3558355963304178</v>
      </c>
      <c r="AI177" s="475"/>
      <c r="AJ177" s="475"/>
      <c r="AK177" s="475"/>
      <c r="AL177" s="476">
        <f t="shared" si="38"/>
        <v>75</v>
      </c>
      <c r="AM177" s="476">
        <f t="shared" si="39"/>
        <v>3.5187648335714902E-2</v>
      </c>
      <c r="AN177" s="475"/>
      <c r="AO177" s="525">
        <f t="shared" si="40"/>
        <v>4.3429208458231896</v>
      </c>
      <c r="AP177" s="475"/>
      <c r="AQ177" s="475"/>
      <c r="AR177" s="475"/>
      <c r="AS177" s="476">
        <f t="shared" si="41"/>
        <v>75</v>
      </c>
      <c r="AT177" s="476">
        <f t="shared" si="42"/>
        <v>3.5187648335714902E-2</v>
      </c>
      <c r="AU177" s="475"/>
      <c r="AV177" s="525">
        <f t="shared" si="43"/>
        <v>4.3298371198803665</v>
      </c>
      <c r="AW177" s="475"/>
      <c r="AX177" s="475"/>
      <c r="AY177" s="475"/>
      <c r="AZ177" s="476">
        <f t="shared" si="44"/>
        <v>75</v>
      </c>
      <c r="BA177" s="476">
        <f t="shared" si="45"/>
        <v>3.5187648335714902E-2</v>
      </c>
      <c r="BB177" s="475"/>
      <c r="BC177" s="525">
        <f t="shared" si="46"/>
        <v>4.3165799380971324</v>
      </c>
      <c r="BD177" s="475"/>
      <c r="BE177" s="475"/>
      <c r="BF177" s="475"/>
      <c r="BG177" s="476">
        <f t="shared" si="47"/>
        <v>75</v>
      </c>
      <c r="BH177" s="476">
        <f t="shared" si="48"/>
        <v>3.5187648335714902E-2</v>
      </c>
      <c r="BI177" s="475"/>
      <c r="BJ177" s="525">
        <f t="shared" si="49"/>
        <v>4.3031446394740005</v>
      </c>
      <c r="BK177" s="475"/>
      <c r="BL177" s="475"/>
      <c r="BM177" s="475"/>
      <c r="BN177" s="476">
        <f t="shared" si="50"/>
        <v>75</v>
      </c>
      <c r="BO177" s="476">
        <f t="shared" si="51"/>
        <v>3.5187648335714902E-2</v>
      </c>
      <c r="BP177" s="475"/>
      <c r="BQ177" s="525">
        <f t="shared" si="52"/>
        <v>4.393608279780036</v>
      </c>
    </row>
    <row r="178" spans="1:69">
      <c r="A178" s="507">
        <f t="shared" si="23"/>
        <v>2014</v>
      </c>
      <c r="B178" s="474">
        <f t="shared" si="24"/>
        <v>72.06467175174393</v>
      </c>
      <c r="C178" s="508">
        <f t="shared" si="25"/>
        <v>4.2635903321940827</v>
      </c>
      <c r="D178" s="474">
        <f t="shared" si="53"/>
        <v>19</v>
      </c>
      <c r="E178" s="475"/>
      <c r="F178" s="475"/>
      <c r="G178" s="475"/>
      <c r="H178" s="475"/>
      <c r="I178" s="476">
        <f t="shared" si="26"/>
        <v>74</v>
      </c>
      <c r="J178" s="477">
        <f t="shared" si="27"/>
        <v>2.6855436945901805</v>
      </c>
      <c r="K178" s="476">
        <f t="shared" si="54"/>
        <v>3.7454954284979088E-3</v>
      </c>
      <c r="L178" s="397"/>
      <c r="M178" s="525">
        <f t="shared" si="28"/>
        <v>4.2775639346331911</v>
      </c>
      <c r="N178" s="475"/>
      <c r="O178" s="475"/>
      <c r="P178" s="475"/>
      <c r="Q178" s="476">
        <f t="shared" si="29"/>
        <v>74</v>
      </c>
      <c r="R178" s="476">
        <f t="shared" si="30"/>
        <v>3.7454954284979088E-3</v>
      </c>
      <c r="S178" s="397"/>
      <c r="T178" s="525">
        <f t="shared" si="31"/>
        <v>4.2635903321940827</v>
      </c>
      <c r="U178" s="475"/>
      <c r="V178" s="475"/>
      <c r="W178" s="475"/>
      <c r="X178" s="476">
        <f t="shared" si="32"/>
        <v>74</v>
      </c>
      <c r="Y178" s="476">
        <f t="shared" si="33"/>
        <v>3.7454954284979088E-3</v>
      </c>
      <c r="Z178" s="397"/>
      <c r="AA178" s="525">
        <f t="shared" si="34"/>
        <v>4.2494186977006798</v>
      </c>
      <c r="AB178" s="475"/>
      <c r="AC178" s="475"/>
      <c r="AD178" s="475"/>
      <c r="AE178" s="476">
        <f t="shared" si="35"/>
        <v>74</v>
      </c>
      <c r="AF178" s="476">
        <f t="shared" si="36"/>
        <v>3.7454954284979088E-3</v>
      </c>
      <c r="AG178" s="397"/>
      <c r="AH178" s="525">
        <f t="shared" si="37"/>
        <v>4.2350433373967489</v>
      </c>
      <c r="AI178" s="475"/>
      <c r="AJ178" s="475"/>
      <c r="AK178" s="475"/>
      <c r="AL178" s="476">
        <f t="shared" si="38"/>
        <v>74</v>
      </c>
      <c r="AM178" s="476">
        <f t="shared" si="39"/>
        <v>3.7454954284979088E-3</v>
      </c>
      <c r="AN178" s="397"/>
      <c r="AO178" s="525">
        <f t="shared" si="40"/>
        <v>4.2204583083823817</v>
      </c>
      <c r="AP178" s="475"/>
      <c r="AQ178" s="475"/>
      <c r="AR178" s="475"/>
      <c r="AS178" s="476">
        <f t="shared" si="41"/>
        <v>74</v>
      </c>
      <c r="AT178" s="476">
        <f t="shared" si="42"/>
        <v>3.7454954284979088E-3</v>
      </c>
      <c r="AU178" s="397"/>
      <c r="AV178" s="525">
        <f t="shared" si="43"/>
        <v>4.205657403862749</v>
      </c>
      <c r="AW178" s="475"/>
      <c r="AX178" s="475"/>
      <c r="AY178" s="475"/>
      <c r="AZ178" s="476">
        <f t="shared" si="44"/>
        <v>74</v>
      </c>
      <c r="BA178" s="476">
        <f t="shared" si="45"/>
        <v>3.7454954284979088E-3</v>
      </c>
      <c r="BB178" s="397"/>
      <c r="BC178" s="525">
        <f t="shared" si="46"/>
        <v>4.1906341372886953</v>
      </c>
      <c r="BD178" s="475"/>
      <c r="BE178" s="475"/>
      <c r="BF178" s="475"/>
      <c r="BG178" s="476">
        <f t="shared" si="47"/>
        <v>74</v>
      </c>
      <c r="BH178" s="476">
        <f t="shared" si="48"/>
        <v>3.7454954284979088E-3</v>
      </c>
      <c r="BI178" s="397"/>
      <c r="BJ178" s="525">
        <f t="shared" si="49"/>
        <v>4.1753817252877532</v>
      </c>
      <c r="BK178" s="475"/>
      <c r="BL178" s="475"/>
      <c r="BM178" s="475"/>
      <c r="BN178" s="476">
        <f t="shared" si="50"/>
        <v>74</v>
      </c>
      <c r="BO178" s="476">
        <f t="shared" si="51"/>
        <v>3.7454954284979088E-3</v>
      </c>
      <c r="BP178" s="397"/>
      <c r="BQ178" s="525">
        <f t="shared" si="52"/>
        <v>4.2775639346331911</v>
      </c>
    </row>
    <row r="179" spans="1:69" ht="14.25" thickBot="1">
      <c r="A179" s="515">
        <f t="shared" si="23"/>
        <v>2015</v>
      </c>
      <c r="B179" s="483">
        <f t="shared" si="24"/>
        <v>70.622890457195453</v>
      </c>
      <c r="C179" s="516">
        <f t="shared" si="25"/>
        <v>4.2430933991485134</v>
      </c>
      <c r="D179" s="483">
        <f t="shared" si="53"/>
        <v>20</v>
      </c>
      <c r="E179" s="484"/>
      <c r="F179" s="484"/>
      <c r="G179" s="484"/>
      <c r="H179" s="484"/>
      <c r="I179" s="486">
        <f t="shared" si="26"/>
        <v>74</v>
      </c>
      <c r="J179" s="487">
        <f t="shared" si="27"/>
        <v>4.7818908585332025</v>
      </c>
      <c r="K179" s="486">
        <f t="shared" si="54"/>
        <v>1.1404868864101535E-2</v>
      </c>
      <c r="L179" s="475"/>
      <c r="M179" s="525">
        <f t="shared" si="28"/>
        <v>4.2573543193878676</v>
      </c>
      <c r="N179" s="475"/>
      <c r="O179" s="475"/>
      <c r="P179" s="475"/>
      <c r="Q179" s="476">
        <f t="shared" si="29"/>
        <v>74</v>
      </c>
      <c r="R179" s="476">
        <f t="shared" si="30"/>
        <v>1.1404868864101535E-2</v>
      </c>
      <c r="S179" s="475"/>
      <c r="T179" s="525">
        <f t="shared" si="31"/>
        <v>4.2430933991485134</v>
      </c>
      <c r="U179" s="475"/>
      <c r="V179" s="475"/>
      <c r="W179" s="475"/>
      <c r="X179" s="476">
        <f t="shared" si="32"/>
        <v>74</v>
      </c>
      <c r="Y179" s="476">
        <f t="shared" si="33"/>
        <v>1.1404868864101535E-2</v>
      </c>
      <c r="Z179" s="475"/>
      <c r="AA179" s="525">
        <f t="shared" si="34"/>
        <v>4.2286261592070495</v>
      </c>
      <c r="AB179" s="475"/>
      <c r="AC179" s="475"/>
      <c r="AD179" s="475"/>
      <c r="AE179" s="476">
        <f t="shared" si="35"/>
        <v>74</v>
      </c>
      <c r="AF179" s="476">
        <f t="shared" si="36"/>
        <v>1.1404868864101535E-2</v>
      </c>
      <c r="AG179" s="475"/>
      <c r="AH179" s="525">
        <f t="shared" si="37"/>
        <v>4.2139465419620832</v>
      </c>
      <c r="AI179" s="475"/>
      <c r="AJ179" s="475"/>
      <c r="AK179" s="475"/>
      <c r="AL179" s="476">
        <f t="shared" si="38"/>
        <v>74</v>
      </c>
      <c r="AM179" s="476">
        <f t="shared" si="39"/>
        <v>1.1404868864101535E-2</v>
      </c>
      <c r="AN179" s="475"/>
      <c r="AO179" s="525">
        <f t="shared" si="40"/>
        <v>4.1990482190533269</v>
      </c>
      <c r="AP179" s="475"/>
      <c r="AQ179" s="475"/>
      <c r="AR179" s="475"/>
      <c r="AS179" s="476">
        <f t="shared" si="41"/>
        <v>74</v>
      </c>
      <c r="AT179" s="476">
        <f t="shared" si="42"/>
        <v>1.1404868864101535E-2</v>
      </c>
      <c r="AU179" s="475"/>
      <c r="AV179" s="525">
        <f t="shared" si="43"/>
        <v>4.1839245749809484</v>
      </c>
      <c r="AW179" s="475"/>
      <c r="AX179" s="475"/>
      <c r="AY179" s="475"/>
      <c r="AZ179" s="476">
        <f t="shared" si="44"/>
        <v>74</v>
      </c>
      <c r="BA179" s="476">
        <f t="shared" si="45"/>
        <v>1.1404868864101535E-2</v>
      </c>
      <c r="BB179" s="475"/>
      <c r="BC179" s="525">
        <f t="shared" si="46"/>
        <v>4.168568689467107</v>
      </c>
      <c r="BD179" s="475"/>
      <c r="BE179" s="475"/>
      <c r="BF179" s="475"/>
      <c r="BG179" s="476">
        <f t="shared" si="47"/>
        <v>74</v>
      </c>
      <c r="BH179" s="476">
        <f t="shared" si="48"/>
        <v>1.1404868864101535E-2</v>
      </c>
      <c r="BI179" s="475"/>
      <c r="BJ179" s="525">
        <f t="shared" si="49"/>
        <v>4.152973318441969</v>
      </c>
      <c r="BK179" s="475"/>
      <c r="BL179" s="475"/>
      <c r="BM179" s="475"/>
      <c r="BN179" s="476">
        <f t="shared" si="50"/>
        <v>74</v>
      </c>
      <c r="BO179" s="476">
        <f t="shared" si="51"/>
        <v>1.1404868864101535E-2</v>
      </c>
      <c r="BP179" s="475"/>
      <c r="BQ179" s="525">
        <f t="shared" si="52"/>
        <v>4.2573543193878676</v>
      </c>
    </row>
    <row r="180" spans="1:69" ht="14.25" thickTop="1">
      <c r="A180" s="507">
        <f t="shared" si="23"/>
        <v>2016</v>
      </c>
      <c r="B180" s="474">
        <f t="shared" ref="B180:B200" si="55">ROUND($F$168*(1+$F$169)^D180+$F$164,$G$1)</f>
        <v>73</v>
      </c>
      <c r="C180" s="508"/>
      <c r="D180" s="474">
        <f t="shared" si="53"/>
        <v>21</v>
      </c>
      <c r="E180" s="475"/>
      <c r="F180" s="475"/>
      <c r="G180" s="475"/>
      <c r="H180" s="475"/>
      <c r="I180" s="476">
        <f t="shared" si="26"/>
        <v>73</v>
      </c>
      <c r="J180" s="477"/>
      <c r="K180" s="476"/>
      <c r="L180" s="475"/>
      <c r="M180" s="534"/>
      <c r="N180" s="454"/>
      <c r="O180" s="454"/>
      <c r="P180" s="454"/>
      <c r="Q180" s="494"/>
      <c r="R180" s="494"/>
      <c r="S180" s="475"/>
      <c r="T180" s="534"/>
      <c r="U180" s="454"/>
      <c r="V180" s="454"/>
      <c r="W180" s="454"/>
      <c r="X180" s="494"/>
      <c r="Y180" s="494"/>
      <c r="Z180" s="475"/>
      <c r="AA180" s="534"/>
      <c r="AB180" s="454"/>
      <c r="AC180" s="454"/>
      <c r="AD180" s="454"/>
      <c r="AE180" s="494"/>
      <c r="AF180" s="494"/>
      <c r="AG180" s="475"/>
      <c r="AH180" s="534"/>
      <c r="AI180" s="454"/>
      <c r="AJ180" s="454"/>
      <c r="AK180" s="454"/>
      <c r="AL180" s="494"/>
      <c r="AM180" s="494"/>
      <c r="AN180" s="475"/>
      <c r="AO180" s="534"/>
      <c r="AP180" s="454"/>
      <c r="AQ180" s="454"/>
      <c r="AR180" s="454"/>
      <c r="AS180" s="494"/>
      <c r="AT180" s="494"/>
      <c r="AU180" s="475"/>
      <c r="AV180" s="534"/>
      <c r="AW180" s="454"/>
      <c r="AX180" s="454"/>
      <c r="AY180" s="454"/>
      <c r="AZ180" s="494"/>
      <c r="BA180" s="494"/>
      <c r="BB180" s="475"/>
      <c r="BC180" s="534"/>
      <c r="BD180" s="454"/>
      <c r="BE180" s="454"/>
      <c r="BF180" s="454"/>
      <c r="BG180" s="494"/>
      <c r="BH180" s="494"/>
      <c r="BI180" s="475"/>
      <c r="BJ180" s="534"/>
      <c r="BK180" s="454"/>
      <c r="BL180" s="454"/>
      <c r="BM180" s="454"/>
      <c r="BN180" s="494"/>
      <c r="BO180" s="494"/>
      <c r="BP180" s="475"/>
      <c r="BQ180" s="534"/>
    </row>
    <row r="181" spans="1:69">
      <c r="A181" s="507">
        <f t="shared" si="23"/>
        <v>2017</v>
      </c>
      <c r="B181" s="474">
        <f t="shared" si="55"/>
        <v>72</v>
      </c>
      <c r="C181" s="535"/>
      <c r="D181" s="474">
        <f t="shared" si="53"/>
        <v>22</v>
      </c>
      <c r="E181" s="517"/>
      <c r="F181" s="490"/>
      <c r="G181" s="475"/>
      <c r="H181" s="475"/>
      <c r="I181" s="476">
        <f t="shared" si="26"/>
        <v>72</v>
      </c>
      <c r="J181" s="518"/>
      <c r="K181" s="518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  <c r="Z181" s="397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7"/>
      <c r="AP181" s="397"/>
      <c r="AQ181" s="397"/>
      <c r="AR181" s="397"/>
      <c r="AS181" s="397"/>
      <c r="AT181" s="397"/>
      <c r="AU181" s="397"/>
      <c r="AV181" s="397"/>
      <c r="AW181" s="397"/>
      <c r="AX181" s="397"/>
      <c r="AY181" s="397"/>
      <c r="AZ181" s="397"/>
      <c r="BA181" s="397"/>
      <c r="BB181" s="397"/>
      <c r="BC181" s="397"/>
      <c r="BD181" s="397"/>
      <c r="BE181" s="397"/>
      <c r="BF181" s="397"/>
      <c r="BG181" s="397"/>
      <c r="BH181" s="397"/>
      <c r="BI181" s="397"/>
      <c r="BJ181" s="397"/>
      <c r="BK181" s="397"/>
      <c r="BL181" s="397"/>
      <c r="BM181" s="397"/>
      <c r="BN181" s="397"/>
      <c r="BO181" s="397"/>
      <c r="BP181" s="397"/>
      <c r="BQ181" s="397"/>
    </row>
    <row r="182" spans="1:69" ht="14.25" thickBot="1">
      <c r="A182" s="507">
        <f t="shared" si="23"/>
        <v>2018</v>
      </c>
      <c r="B182" s="474">
        <f t="shared" si="55"/>
        <v>72</v>
      </c>
      <c r="C182" s="535"/>
      <c r="D182" s="513">
        <f t="shared" si="53"/>
        <v>23</v>
      </c>
      <c r="E182" s="536" t="s">
        <v>46</v>
      </c>
      <c r="F182" s="537" t="s">
        <v>74</v>
      </c>
      <c r="G182" s="538" t="s">
        <v>47</v>
      </c>
      <c r="H182" s="475"/>
      <c r="I182" s="476">
        <f t="shared" si="26"/>
        <v>72</v>
      </c>
      <c r="J182" s="518"/>
      <c r="K182" s="518"/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/>
      <c r="X182" s="397"/>
      <c r="Y182" s="397"/>
      <c r="Z182" s="397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  <c r="BD182" s="397"/>
      <c r="BE182" s="397"/>
      <c r="BF182" s="397"/>
      <c r="BG182" s="397"/>
      <c r="BH182" s="397"/>
      <c r="BI182" s="397"/>
      <c r="BJ182" s="397"/>
      <c r="BK182" s="397"/>
      <c r="BL182" s="397"/>
      <c r="BM182" s="397"/>
      <c r="BN182" s="397"/>
      <c r="BO182" s="397"/>
      <c r="BP182" s="397"/>
      <c r="BQ182" s="397"/>
    </row>
    <row r="183" spans="1:69" ht="14.25" thickTop="1">
      <c r="A183" s="507">
        <f t="shared" si="23"/>
        <v>2019</v>
      </c>
      <c r="B183" s="474">
        <f t="shared" si="55"/>
        <v>71</v>
      </c>
      <c r="C183" s="535"/>
      <c r="D183" s="513">
        <f t="shared" si="53"/>
        <v>24</v>
      </c>
      <c r="E183" s="510">
        <f>O164</f>
        <v>0</v>
      </c>
      <c r="F183" s="511">
        <f>O171</f>
        <v>9.0993203171362308E-2</v>
      </c>
      <c r="G183" s="511">
        <f>O172</f>
        <v>4.8495472907570241</v>
      </c>
      <c r="H183" s="475"/>
      <c r="I183" s="476">
        <f t="shared" si="26"/>
        <v>71</v>
      </c>
      <c r="J183" s="518"/>
      <c r="K183" s="518"/>
      <c r="L183" s="397"/>
      <c r="M183" s="539" t="s">
        <v>360</v>
      </c>
      <c r="N183" s="539">
        <f>MIN(B160:B179)</f>
        <v>66.279090129055987</v>
      </c>
      <c r="O183" s="397"/>
      <c r="P183" s="397"/>
      <c r="Q183" s="397"/>
      <c r="R183" s="397"/>
      <c r="S183" s="397"/>
      <c r="T183" s="539" t="s">
        <v>360</v>
      </c>
      <c r="U183" s="539">
        <f>N183</f>
        <v>66.279090129055987</v>
      </c>
      <c r="V183" s="397"/>
      <c r="W183" s="397"/>
      <c r="X183" s="397"/>
      <c r="Y183" s="397"/>
      <c r="Z183" s="397"/>
      <c r="AA183" s="539" t="s">
        <v>360</v>
      </c>
      <c r="AB183" s="539">
        <f>U183</f>
        <v>66.279090129055987</v>
      </c>
      <c r="AC183" s="397"/>
      <c r="AD183" s="397"/>
      <c r="AE183" s="397"/>
      <c r="AF183" s="397"/>
      <c r="AG183" s="397"/>
      <c r="AH183" s="539" t="s">
        <v>360</v>
      </c>
      <c r="AI183" s="539">
        <f>AB183</f>
        <v>66.279090129055987</v>
      </c>
      <c r="AJ183" s="397"/>
      <c r="AK183" s="397"/>
      <c r="AL183" s="397"/>
      <c r="AM183" s="397"/>
      <c r="AN183" s="397"/>
      <c r="AO183" s="539" t="s">
        <v>360</v>
      </c>
      <c r="AP183" s="539">
        <f>AI183</f>
        <v>66.279090129055987</v>
      </c>
      <c r="AQ183" s="397"/>
      <c r="AR183" s="397"/>
      <c r="AS183" s="397"/>
      <c r="AT183" s="397"/>
      <c r="AU183" s="397"/>
      <c r="AV183" s="539" t="s">
        <v>360</v>
      </c>
      <c r="AW183" s="539">
        <f>AP183</f>
        <v>66.279090129055987</v>
      </c>
      <c r="AX183" s="397"/>
      <c r="AY183" s="397"/>
      <c r="AZ183" s="397"/>
      <c r="BA183" s="397"/>
      <c r="BB183" s="397"/>
      <c r="BC183" s="539" t="s">
        <v>360</v>
      </c>
      <c r="BD183" s="539">
        <f>AW183</f>
        <v>66.279090129055987</v>
      </c>
      <c r="BE183" s="397"/>
      <c r="BF183" s="397"/>
      <c r="BG183" s="397"/>
      <c r="BH183" s="397"/>
      <c r="BI183" s="397"/>
      <c r="BJ183" s="539" t="s">
        <v>360</v>
      </c>
      <c r="BK183" s="539">
        <f>BD183</f>
        <v>66.279090129055987</v>
      </c>
      <c r="BL183" s="397"/>
      <c r="BM183" s="397"/>
      <c r="BN183" s="397"/>
      <c r="BO183" s="397"/>
      <c r="BP183" s="397"/>
      <c r="BQ183" s="539" t="s">
        <v>360</v>
      </c>
    </row>
    <row r="184" spans="1:69">
      <c r="A184" s="507">
        <f t="shared" si="23"/>
        <v>2020</v>
      </c>
      <c r="B184" s="474">
        <f t="shared" si="55"/>
        <v>71</v>
      </c>
      <c r="C184" s="535"/>
      <c r="D184" s="513">
        <f t="shared" si="53"/>
        <v>25</v>
      </c>
      <c r="E184" s="510">
        <f>V164</f>
        <v>1</v>
      </c>
      <c r="F184" s="511">
        <f>V171</f>
        <v>9.0993203171362308E-2</v>
      </c>
      <c r="G184" s="511">
        <f>V172</f>
        <v>4.8495472907570241</v>
      </c>
      <c r="H184" s="475"/>
      <c r="I184" s="476">
        <f t="shared" si="26"/>
        <v>71</v>
      </c>
      <c r="J184" s="518"/>
      <c r="K184" s="518"/>
      <c r="L184" s="397"/>
      <c r="M184" s="539" t="s">
        <v>362</v>
      </c>
      <c r="N184" s="539">
        <v>0</v>
      </c>
      <c r="O184" s="397"/>
      <c r="P184" s="397"/>
      <c r="Q184" s="397"/>
      <c r="R184" s="397"/>
      <c r="S184" s="397"/>
      <c r="T184" s="539" t="s">
        <v>362</v>
      </c>
      <c r="U184" s="539">
        <f>N184</f>
        <v>0</v>
      </c>
      <c r="V184" s="397"/>
      <c r="W184" s="397"/>
      <c r="X184" s="397"/>
      <c r="Y184" s="397"/>
      <c r="Z184" s="397"/>
      <c r="AA184" s="539" t="s">
        <v>362</v>
      </c>
      <c r="AB184" s="539">
        <f>U184</f>
        <v>0</v>
      </c>
      <c r="AC184" s="397"/>
      <c r="AD184" s="397"/>
      <c r="AE184" s="397"/>
      <c r="AF184" s="397"/>
      <c r="AG184" s="397"/>
      <c r="AH184" s="539" t="s">
        <v>362</v>
      </c>
      <c r="AI184" s="539">
        <f>AB184</f>
        <v>0</v>
      </c>
      <c r="AJ184" s="397"/>
      <c r="AK184" s="397"/>
      <c r="AL184" s="397"/>
      <c r="AM184" s="397"/>
      <c r="AN184" s="397"/>
      <c r="AO184" s="539" t="s">
        <v>362</v>
      </c>
      <c r="AP184" s="539">
        <f>AI184</f>
        <v>0</v>
      </c>
      <c r="AQ184" s="397"/>
      <c r="AR184" s="397"/>
      <c r="AS184" s="397"/>
      <c r="AT184" s="397"/>
      <c r="AU184" s="397"/>
      <c r="AV184" s="539" t="s">
        <v>362</v>
      </c>
      <c r="AW184" s="539">
        <f>AP184</f>
        <v>0</v>
      </c>
      <c r="AX184" s="397"/>
      <c r="AY184" s="397"/>
      <c r="AZ184" s="397"/>
      <c r="BA184" s="397"/>
      <c r="BB184" s="397"/>
      <c r="BC184" s="539" t="s">
        <v>362</v>
      </c>
      <c r="BD184" s="539">
        <f>AW184</f>
        <v>0</v>
      </c>
      <c r="BE184" s="397"/>
      <c r="BF184" s="397"/>
      <c r="BG184" s="397"/>
      <c r="BH184" s="397"/>
      <c r="BI184" s="397"/>
      <c r="BJ184" s="539" t="s">
        <v>362</v>
      </c>
      <c r="BK184" s="539">
        <f>BD184</f>
        <v>0</v>
      </c>
      <c r="BL184" s="397"/>
      <c r="BM184" s="397"/>
      <c r="BN184" s="397"/>
      <c r="BO184" s="397"/>
      <c r="BP184" s="397"/>
      <c r="BQ184" s="539" t="s">
        <v>362</v>
      </c>
    </row>
    <row r="185" spans="1:69">
      <c r="A185" s="507">
        <f t="shared" si="23"/>
        <v>2021</v>
      </c>
      <c r="B185" s="474">
        <f t="shared" si="55"/>
        <v>70</v>
      </c>
      <c r="C185" s="535"/>
      <c r="D185" s="513">
        <f t="shared" si="53"/>
        <v>26</v>
      </c>
      <c r="E185" s="510">
        <f>AC164</f>
        <v>2</v>
      </c>
      <c r="F185" s="511">
        <f>AC171</f>
        <v>9.0993203171362308E-2</v>
      </c>
      <c r="G185" s="511">
        <f>AC172</f>
        <v>4.8495472907570241</v>
      </c>
      <c r="H185" s="475"/>
      <c r="I185" s="476">
        <f t="shared" si="26"/>
        <v>70</v>
      </c>
      <c r="J185" s="518"/>
      <c r="K185" s="518"/>
      <c r="L185" s="397"/>
      <c r="M185" s="539" t="s">
        <v>365</v>
      </c>
      <c r="N185" s="539">
        <v>1</v>
      </c>
      <c r="O185" s="397"/>
      <c r="P185" s="397"/>
      <c r="Q185" s="397"/>
      <c r="R185" s="397"/>
      <c r="S185" s="397"/>
      <c r="T185" s="539" t="s">
        <v>365</v>
      </c>
      <c r="U185" s="539">
        <f>N185</f>
        <v>1</v>
      </c>
      <c r="V185" s="397"/>
      <c r="W185" s="397"/>
      <c r="X185" s="397"/>
      <c r="Y185" s="397"/>
      <c r="Z185" s="397"/>
      <c r="AA185" s="539" t="s">
        <v>365</v>
      </c>
      <c r="AB185" s="539">
        <f>U185</f>
        <v>1</v>
      </c>
      <c r="AC185" s="397"/>
      <c r="AD185" s="397"/>
      <c r="AE185" s="397"/>
      <c r="AF185" s="397"/>
      <c r="AG185" s="397"/>
      <c r="AH185" s="539" t="s">
        <v>365</v>
      </c>
      <c r="AI185" s="539">
        <f>AB185</f>
        <v>1</v>
      </c>
      <c r="AJ185" s="397"/>
      <c r="AK185" s="397"/>
      <c r="AL185" s="397"/>
      <c r="AM185" s="397"/>
      <c r="AN185" s="397"/>
      <c r="AO185" s="539" t="s">
        <v>365</v>
      </c>
      <c r="AP185" s="539">
        <f>AI185</f>
        <v>1</v>
      </c>
      <c r="AQ185" s="397"/>
      <c r="AR185" s="397"/>
      <c r="AS185" s="397"/>
      <c r="AT185" s="397"/>
      <c r="AU185" s="397"/>
      <c r="AV185" s="539" t="s">
        <v>365</v>
      </c>
      <c r="AW185" s="539">
        <f>AP185</f>
        <v>1</v>
      </c>
      <c r="AX185" s="397"/>
      <c r="AY185" s="397"/>
      <c r="AZ185" s="397"/>
      <c r="BA185" s="397"/>
      <c r="BB185" s="397"/>
      <c r="BC185" s="539" t="s">
        <v>365</v>
      </c>
      <c r="BD185" s="539">
        <f>AW185</f>
        <v>1</v>
      </c>
      <c r="BE185" s="397"/>
      <c r="BF185" s="397"/>
      <c r="BG185" s="397"/>
      <c r="BH185" s="397"/>
      <c r="BI185" s="397"/>
      <c r="BJ185" s="539" t="s">
        <v>365</v>
      </c>
      <c r="BK185" s="539">
        <f>BD185</f>
        <v>1</v>
      </c>
      <c r="BL185" s="397"/>
      <c r="BM185" s="397"/>
      <c r="BN185" s="397"/>
      <c r="BO185" s="397"/>
      <c r="BP185" s="397"/>
      <c r="BQ185" s="539" t="s">
        <v>365</v>
      </c>
    </row>
    <row r="186" spans="1:69">
      <c r="A186" s="507">
        <f t="shared" si="23"/>
        <v>2022</v>
      </c>
      <c r="B186" s="474">
        <f t="shared" si="55"/>
        <v>70</v>
      </c>
      <c r="C186" s="535"/>
      <c r="D186" s="513">
        <f t="shared" si="53"/>
        <v>27</v>
      </c>
      <c r="E186" s="510">
        <f>AJ164</f>
        <v>3</v>
      </c>
      <c r="F186" s="511">
        <f>AJ171</f>
        <v>9.0993203171362308E-2</v>
      </c>
      <c r="G186" s="511">
        <f>AJ172</f>
        <v>4.8495472907570241</v>
      </c>
      <c r="H186" s="475"/>
      <c r="I186" s="476">
        <f t="shared" si="26"/>
        <v>70</v>
      </c>
      <c r="J186" s="518"/>
      <c r="K186" s="518"/>
      <c r="L186" s="397"/>
      <c r="M186" s="397"/>
      <c r="N186" s="397"/>
      <c r="O186" s="397"/>
      <c r="P186" s="397"/>
      <c r="Q186" s="397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397"/>
      <c r="AE186" s="397"/>
      <c r="AF186" s="397"/>
      <c r="AG186" s="397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  <c r="BD186" s="397"/>
      <c r="BE186" s="397"/>
      <c r="BF186" s="397"/>
      <c r="BG186" s="397"/>
      <c r="BH186" s="397"/>
      <c r="BI186" s="397"/>
      <c r="BJ186" s="397"/>
      <c r="BK186" s="397"/>
      <c r="BL186" s="397"/>
      <c r="BM186" s="397"/>
      <c r="BN186" s="397"/>
      <c r="BO186" s="397"/>
      <c r="BP186" s="397"/>
      <c r="BQ186" s="397"/>
    </row>
    <row r="187" spans="1:69">
      <c r="A187" s="507">
        <f t="shared" si="23"/>
        <v>2023</v>
      </c>
      <c r="B187" s="474">
        <f t="shared" si="55"/>
        <v>69</v>
      </c>
      <c r="C187" s="535"/>
      <c r="D187" s="513">
        <f t="shared" si="53"/>
        <v>28</v>
      </c>
      <c r="E187" s="510">
        <f>AQ164</f>
        <v>4</v>
      </c>
      <c r="F187" s="511">
        <f>AQ171</f>
        <v>9.0993203171362308E-2</v>
      </c>
      <c r="G187" s="511">
        <f>AQ172</f>
        <v>4.8495472907570241</v>
      </c>
      <c r="H187" s="475"/>
      <c r="I187" s="476">
        <f t="shared" si="26"/>
        <v>69</v>
      </c>
      <c r="J187" s="518"/>
      <c r="K187" s="518"/>
      <c r="L187" s="397"/>
      <c r="M187" s="397"/>
      <c r="N187" s="397"/>
      <c r="O187" s="397"/>
      <c r="P187" s="397"/>
      <c r="Q187" s="397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  <c r="BD187" s="397"/>
      <c r="BE187" s="397"/>
      <c r="BF187" s="397"/>
      <c r="BG187" s="397"/>
      <c r="BH187" s="397"/>
      <c r="BI187" s="397"/>
      <c r="BJ187" s="397"/>
      <c r="BK187" s="397"/>
      <c r="BL187" s="397"/>
      <c r="BM187" s="397"/>
      <c r="BN187" s="397"/>
      <c r="BO187" s="397"/>
      <c r="BP187" s="397"/>
      <c r="BQ187" s="397"/>
    </row>
    <row r="188" spans="1:69">
      <c r="A188" s="507">
        <f t="shared" si="23"/>
        <v>2024</v>
      </c>
      <c r="B188" s="474">
        <f t="shared" si="55"/>
        <v>68</v>
      </c>
      <c r="C188" s="535"/>
      <c r="D188" s="513">
        <f t="shared" si="53"/>
        <v>29</v>
      </c>
      <c r="E188" s="510">
        <f>AX164</f>
        <v>5</v>
      </c>
      <c r="F188" s="511">
        <f>AX171</f>
        <v>6.904094159285673E-2</v>
      </c>
      <c r="G188" s="511">
        <f>AX172</f>
        <v>4.9496711097351671</v>
      </c>
      <c r="H188" s="475"/>
      <c r="I188" s="476">
        <f t="shared" si="26"/>
        <v>68</v>
      </c>
      <c r="J188" s="518"/>
      <c r="K188" s="518"/>
      <c r="L188" s="397"/>
      <c r="M188" s="397"/>
      <c r="N188" s="397"/>
      <c r="O188" s="397"/>
      <c r="P188" s="397"/>
      <c r="Q188" s="397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397"/>
      <c r="AE188" s="397"/>
      <c r="AF188" s="397"/>
      <c r="AG188" s="397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  <c r="BD188" s="397"/>
      <c r="BE188" s="397"/>
      <c r="BF188" s="397"/>
      <c r="BG188" s="397"/>
      <c r="BH188" s="397"/>
      <c r="BI188" s="397"/>
      <c r="BJ188" s="397"/>
      <c r="BK188" s="397"/>
      <c r="BL188" s="397"/>
      <c r="BM188" s="397"/>
      <c r="BN188" s="397"/>
      <c r="BO188" s="397"/>
      <c r="BP188" s="397"/>
      <c r="BQ188" s="397"/>
    </row>
    <row r="189" spans="1:69">
      <c r="A189" s="507">
        <f t="shared" si="23"/>
        <v>2025</v>
      </c>
      <c r="B189" s="474">
        <f t="shared" si="55"/>
        <v>68</v>
      </c>
      <c r="C189" s="535"/>
      <c r="D189" s="513">
        <f t="shared" si="53"/>
        <v>30</v>
      </c>
      <c r="E189" s="510">
        <f>BE164</f>
        <v>6</v>
      </c>
      <c r="F189" s="511">
        <f>BE171</f>
        <v>6.904094159285673E-2</v>
      </c>
      <c r="G189" s="511">
        <f>BE172</f>
        <v>4.9496711097351671</v>
      </c>
      <c r="H189" s="475"/>
      <c r="I189" s="476">
        <f t="shared" si="26"/>
        <v>68</v>
      </c>
      <c r="J189" s="518"/>
      <c r="K189" s="518"/>
      <c r="L189" s="397"/>
      <c r="M189" s="397"/>
      <c r="N189" s="397"/>
      <c r="O189" s="397"/>
      <c r="P189" s="397"/>
      <c r="Q189" s="397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397"/>
      <c r="AE189" s="397"/>
      <c r="AF189" s="397"/>
      <c r="AG189" s="397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  <c r="BD189" s="397"/>
      <c r="BE189" s="397"/>
      <c r="BF189" s="397"/>
      <c r="BG189" s="397"/>
      <c r="BH189" s="397"/>
      <c r="BI189" s="397"/>
      <c r="BJ189" s="397"/>
      <c r="BK189" s="397"/>
      <c r="BL189" s="397"/>
      <c r="BM189" s="397"/>
      <c r="BN189" s="397"/>
      <c r="BO189" s="397"/>
      <c r="BP189" s="397"/>
      <c r="BQ189" s="397"/>
    </row>
    <row r="190" spans="1:69">
      <c r="A190" s="507">
        <f t="shared" si="23"/>
        <v>2026</v>
      </c>
      <c r="B190" s="474">
        <f t="shared" si="55"/>
        <v>67</v>
      </c>
      <c r="C190" s="535"/>
      <c r="D190" s="513">
        <f t="shared" si="53"/>
        <v>31</v>
      </c>
      <c r="E190" s="510">
        <f>BL164</f>
        <v>7</v>
      </c>
      <c r="F190" s="511">
        <f>BL171</f>
        <v>6.8697845578556946E-2</v>
      </c>
      <c r="G190" s="511">
        <f>BL172</f>
        <v>4.9527389340396191</v>
      </c>
      <c r="H190" s="475"/>
      <c r="I190" s="476">
        <f t="shared" si="26"/>
        <v>67</v>
      </c>
      <c r="J190" s="518"/>
      <c r="K190" s="518"/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397"/>
      <c r="AE190" s="397"/>
      <c r="AF190" s="397"/>
      <c r="AG190" s="397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  <c r="BD190" s="397"/>
      <c r="BE190" s="397"/>
      <c r="BF190" s="397"/>
      <c r="BG190" s="397"/>
      <c r="BH190" s="397"/>
      <c r="BI190" s="397"/>
      <c r="BJ190" s="397"/>
      <c r="BK190" s="397"/>
      <c r="BL190" s="397"/>
      <c r="BM190" s="397"/>
      <c r="BN190" s="397"/>
      <c r="BO190" s="397"/>
      <c r="BP190" s="397"/>
      <c r="BQ190" s="397"/>
    </row>
    <row r="191" spans="1:69">
      <c r="A191" s="507">
        <f t="shared" si="23"/>
        <v>2027</v>
      </c>
      <c r="B191" s="474">
        <f t="shared" si="55"/>
        <v>67</v>
      </c>
      <c r="C191" s="535"/>
      <c r="D191" s="513">
        <f t="shared" si="53"/>
        <v>32</v>
      </c>
      <c r="E191" s="510">
        <f>BS164</f>
        <v>0</v>
      </c>
      <c r="F191" s="511">
        <f>BS171</f>
        <v>0</v>
      </c>
      <c r="G191" s="510">
        <f>BS172</f>
        <v>0</v>
      </c>
      <c r="H191" s="475"/>
      <c r="I191" s="476">
        <f t="shared" si="26"/>
        <v>67</v>
      </c>
      <c r="J191" s="518"/>
      <c r="K191" s="518"/>
      <c r="L191" s="397"/>
      <c r="M191" s="397"/>
      <c r="N191" s="397"/>
      <c r="O191" s="397"/>
      <c r="P191" s="397"/>
      <c r="Q191" s="397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397"/>
      <c r="AE191" s="397"/>
      <c r="AF191" s="397"/>
      <c r="AG191" s="397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  <c r="BD191" s="397"/>
      <c r="BE191" s="397"/>
      <c r="BF191" s="397"/>
      <c r="BG191" s="397"/>
      <c r="BH191" s="397"/>
      <c r="BI191" s="397"/>
      <c r="BJ191" s="397"/>
      <c r="BK191" s="397"/>
      <c r="BL191" s="397"/>
      <c r="BM191" s="397"/>
      <c r="BN191" s="397"/>
      <c r="BO191" s="397"/>
      <c r="BP191" s="397"/>
      <c r="BQ191" s="397"/>
    </row>
    <row r="192" spans="1:69">
      <c r="A192" s="507">
        <f t="shared" si="23"/>
        <v>2028</v>
      </c>
      <c r="B192" s="474">
        <f t="shared" si="55"/>
        <v>66</v>
      </c>
      <c r="C192" s="535"/>
      <c r="D192" s="513">
        <f t="shared" si="53"/>
        <v>33</v>
      </c>
      <c r="E192" s="510">
        <f>BZ164</f>
        <v>0</v>
      </c>
      <c r="F192" s="511">
        <f>BZ171</f>
        <v>0</v>
      </c>
      <c r="G192" s="510">
        <f>BZ172</f>
        <v>0</v>
      </c>
      <c r="H192" s="475"/>
      <c r="I192" s="476">
        <f t="shared" si="26"/>
        <v>66</v>
      </c>
      <c r="J192" s="518"/>
      <c r="K192" s="518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397"/>
      <c r="AE192" s="397"/>
      <c r="AF192" s="397"/>
      <c r="AG192" s="397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  <c r="BD192" s="397"/>
      <c r="BE192" s="397"/>
      <c r="BF192" s="397"/>
      <c r="BG192" s="397"/>
      <c r="BH192" s="397"/>
      <c r="BI192" s="397"/>
      <c r="BJ192" s="397"/>
      <c r="BK192" s="397"/>
      <c r="BL192" s="397"/>
      <c r="BM192" s="397"/>
      <c r="BN192" s="397"/>
      <c r="BO192" s="397"/>
      <c r="BP192" s="397"/>
      <c r="BQ192" s="397"/>
    </row>
    <row r="193" spans="1:69">
      <c r="A193" s="507">
        <f t="shared" si="23"/>
        <v>2029</v>
      </c>
      <c r="B193" s="474">
        <f t="shared" si="55"/>
        <v>66</v>
      </c>
      <c r="C193" s="535"/>
      <c r="D193" s="513">
        <f t="shared" si="53"/>
        <v>34</v>
      </c>
      <c r="E193" s="510">
        <f>CG164</f>
        <v>0</v>
      </c>
      <c r="F193" s="511">
        <f>CG171</f>
        <v>0</v>
      </c>
      <c r="G193" s="510">
        <f>CG172</f>
        <v>0</v>
      </c>
      <c r="H193" s="475"/>
      <c r="I193" s="476">
        <f t="shared" si="26"/>
        <v>66</v>
      </c>
      <c r="J193" s="518"/>
      <c r="K193" s="518"/>
      <c r="L193" s="397"/>
      <c r="M193" s="397"/>
      <c r="N193" s="397"/>
      <c r="O193" s="397"/>
      <c r="P193" s="397"/>
      <c r="Q193" s="397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397"/>
      <c r="AE193" s="397"/>
      <c r="AF193" s="397"/>
      <c r="AG193" s="397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  <c r="BD193" s="397"/>
      <c r="BE193" s="397"/>
      <c r="BF193" s="397"/>
      <c r="BG193" s="397"/>
      <c r="BH193" s="397"/>
      <c r="BI193" s="397"/>
      <c r="BJ193" s="397"/>
      <c r="BK193" s="397"/>
      <c r="BL193" s="397"/>
      <c r="BM193" s="397"/>
      <c r="BN193" s="397"/>
      <c r="BO193" s="397"/>
      <c r="BP193" s="397"/>
      <c r="BQ193" s="397"/>
    </row>
    <row r="194" spans="1:69">
      <c r="A194" s="507">
        <f t="shared" si="23"/>
        <v>2030</v>
      </c>
      <c r="B194" s="474">
        <f t="shared" si="55"/>
        <v>65</v>
      </c>
      <c r="C194" s="535"/>
      <c r="D194" s="513">
        <f t="shared" si="53"/>
        <v>35</v>
      </c>
      <c r="E194" s="510">
        <f>CN164</f>
        <v>0</v>
      </c>
      <c r="F194" s="511">
        <f>CN171</f>
        <v>0</v>
      </c>
      <c r="G194" s="510">
        <f>CN172</f>
        <v>0</v>
      </c>
      <c r="H194" s="475"/>
      <c r="I194" s="476">
        <f t="shared" si="26"/>
        <v>65</v>
      </c>
      <c r="J194" s="518"/>
      <c r="K194" s="518"/>
      <c r="L194" s="397"/>
      <c r="M194" s="397"/>
      <c r="N194" s="397"/>
      <c r="O194" s="397"/>
      <c r="P194" s="397"/>
      <c r="Q194" s="397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397"/>
      <c r="AE194" s="397"/>
      <c r="AF194" s="397"/>
      <c r="AG194" s="397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  <c r="BD194" s="397"/>
      <c r="BE194" s="397"/>
      <c r="BF194" s="397"/>
      <c r="BG194" s="397"/>
      <c r="BH194" s="397"/>
      <c r="BI194" s="397"/>
      <c r="BJ194" s="397"/>
      <c r="BK194" s="397"/>
      <c r="BL194" s="397"/>
      <c r="BM194" s="397"/>
      <c r="BN194" s="397"/>
      <c r="BO194" s="397"/>
      <c r="BP194" s="397"/>
      <c r="BQ194" s="397"/>
    </row>
    <row r="195" spans="1:69">
      <c r="A195" s="507">
        <f t="shared" si="23"/>
        <v>2031</v>
      </c>
      <c r="B195" s="474">
        <f t="shared" si="55"/>
        <v>64</v>
      </c>
      <c r="C195" s="535"/>
      <c r="D195" s="513">
        <f t="shared" si="53"/>
        <v>36</v>
      </c>
      <c r="E195" s="510">
        <f>CU164</f>
        <v>0</v>
      </c>
      <c r="F195" s="511">
        <f>CU171</f>
        <v>0</v>
      </c>
      <c r="G195" s="510">
        <f>CU172</f>
        <v>0</v>
      </c>
      <c r="H195" s="475"/>
      <c r="I195" s="476">
        <f t="shared" si="26"/>
        <v>64</v>
      </c>
      <c r="J195" s="518"/>
      <c r="K195" s="518"/>
      <c r="L195" s="397"/>
      <c r="M195" s="397"/>
      <c r="N195" s="397"/>
      <c r="O195" s="397"/>
      <c r="P195" s="397"/>
      <c r="Q195" s="397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397"/>
      <c r="AE195" s="397"/>
      <c r="AF195" s="397"/>
      <c r="AG195" s="397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  <c r="BD195" s="397"/>
      <c r="BE195" s="397"/>
      <c r="BF195" s="397"/>
      <c r="BG195" s="397"/>
      <c r="BH195" s="397"/>
      <c r="BI195" s="397"/>
      <c r="BJ195" s="397"/>
      <c r="BK195" s="397"/>
      <c r="BL195" s="397"/>
      <c r="BM195" s="397"/>
      <c r="BN195" s="397"/>
      <c r="BO195" s="397"/>
      <c r="BP195" s="397"/>
      <c r="BQ195" s="397"/>
    </row>
    <row r="196" spans="1:69">
      <c r="A196" s="507">
        <f t="shared" si="23"/>
        <v>2032</v>
      </c>
      <c r="B196" s="474">
        <f t="shared" si="55"/>
        <v>64</v>
      </c>
      <c r="C196" s="535"/>
      <c r="D196" s="513">
        <f t="shared" si="53"/>
        <v>37</v>
      </c>
      <c r="E196" s="510">
        <f>DB164</f>
        <v>0</v>
      </c>
      <c r="F196" s="511">
        <f>DB171</f>
        <v>0</v>
      </c>
      <c r="G196" s="510">
        <f>DB172</f>
        <v>0</v>
      </c>
      <c r="H196" s="475"/>
      <c r="I196" s="476">
        <f t="shared" si="26"/>
        <v>64</v>
      </c>
      <c r="J196" s="518"/>
      <c r="K196" s="518"/>
      <c r="L196" s="397"/>
      <c r="M196" s="397"/>
      <c r="N196" s="397"/>
      <c r="O196" s="397"/>
      <c r="P196" s="397"/>
      <c r="Q196" s="397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397"/>
      <c r="AE196" s="397"/>
      <c r="AF196" s="397"/>
      <c r="AG196" s="397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  <c r="BD196" s="397"/>
      <c r="BE196" s="397"/>
      <c r="BF196" s="397"/>
      <c r="BG196" s="397"/>
      <c r="BH196" s="397"/>
      <c r="BI196" s="397"/>
      <c r="BJ196" s="397"/>
      <c r="BK196" s="397"/>
      <c r="BL196" s="397"/>
      <c r="BM196" s="397"/>
      <c r="BN196" s="397"/>
      <c r="BO196" s="397"/>
      <c r="BP196" s="397"/>
      <c r="BQ196" s="397"/>
    </row>
    <row r="197" spans="1:69">
      <c r="A197" s="507">
        <f t="shared" si="23"/>
        <v>2033</v>
      </c>
      <c r="B197" s="474">
        <f t="shared" si="55"/>
        <v>63</v>
      </c>
      <c r="C197" s="535"/>
      <c r="D197" s="474">
        <f t="shared" si="53"/>
        <v>38</v>
      </c>
      <c r="E197" s="517"/>
      <c r="F197" s="490"/>
      <c r="G197" s="475"/>
      <c r="H197" s="475"/>
      <c r="I197" s="476">
        <f t="shared" si="26"/>
        <v>63</v>
      </c>
      <c r="J197" s="518"/>
      <c r="K197" s="518"/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397"/>
      <c r="AE197" s="397"/>
      <c r="AF197" s="397"/>
      <c r="AG197" s="397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  <c r="BD197" s="397"/>
      <c r="BE197" s="397"/>
      <c r="BF197" s="397"/>
      <c r="BG197" s="397"/>
      <c r="BH197" s="397"/>
      <c r="BI197" s="397"/>
      <c r="BJ197" s="397"/>
      <c r="BK197" s="397"/>
      <c r="BL197" s="397"/>
      <c r="BM197" s="397"/>
      <c r="BN197" s="397"/>
      <c r="BO197" s="397"/>
      <c r="BP197" s="397"/>
      <c r="BQ197" s="397"/>
    </row>
    <row r="198" spans="1:69">
      <c r="A198" s="507">
        <f t="shared" si="23"/>
        <v>2034</v>
      </c>
      <c r="B198" s="474">
        <f t="shared" si="55"/>
        <v>63</v>
      </c>
      <c r="C198" s="535"/>
      <c r="D198" s="474">
        <f t="shared" si="53"/>
        <v>39</v>
      </c>
      <c r="E198" s="517"/>
      <c r="F198" s="490"/>
      <c r="G198" s="475"/>
      <c r="H198" s="475"/>
      <c r="I198" s="476">
        <f t="shared" si="26"/>
        <v>63</v>
      </c>
      <c r="J198" s="518"/>
      <c r="K198" s="518"/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397"/>
      <c r="AE198" s="397"/>
      <c r="AF198" s="397"/>
      <c r="AG198" s="397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  <c r="BD198" s="397"/>
      <c r="BE198" s="397"/>
      <c r="BF198" s="397"/>
      <c r="BG198" s="397"/>
      <c r="BH198" s="397"/>
      <c r="BI198" s="397"/>
      <c r="BJ198" s="397"/>
      <c r="BK198" s="397"/>
      <c r="BL198" s="397"/>
      <c r="BM198" s="397"/>
      <c r="BN198" s="397"/>
      <c r="BO198" s="397"/>
      <c r="BP198" s="397"/>
      <c r="BQ198" s="397"/>
    </row>
    <row r="199" spans="1:69">
      <c r="A199" s="507">
        <f t="shared" si="23"/>
        <v>2035</v>
      </c>
      <c r="B199" s="474">
        <f t="shared" si="55"/>
        <v>62</v>
      </c>
      <c r="C199" s="535"/>
      <c r="D199" s="474">
        <f t="shared" si="53"/>
        <v>40</v>
      </c>
      <c r="E199" s="517"/>
      <c r="F199" s="490"/>
      <c r="G199" s="475"/>
      <c r="H199" s="475"/>
      <c r="I199" s="476">
        <f t="shared" si="26"/>
        <v>62</v>
      </c>
      <c r="J199" s="518"/>
      <c r="K199" s="518"/>
      <c r="L199" s="397"/>
      <c r="M199" s="397"/>
      <c r="N199" s="397"/>
      <c r="O199" s="397"/>
      <c r="P199" s="397"/>
      <c r="Q199" s="397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397"/>
      <c r="AE199" s="397"/>
      <c r="AF199" s="397"/>
      <c r="AG199" s="397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  <c r="BD199" s="397"/>
      <c r="BE199" s="397"/>
      <c r="BF199" s="397"/>
      <c r="BG199" s="397"/>
      <c r="BH199" s="397"/>
      <c r="BI199" s="397"/>
      <c r="BJ199" s="397"/>
      <c r="BK199" s="397"/>
      <c r="BL199" s="397"/>
      <c r="BM199" s="397"/>
      <c r="BN199" s="397"/>
      <c r="BO199" s="397"/>
      <c r="BP199" s="397"/>
      <c r="BQ199" s="397"/>
    </row>
    <row r="200" spans="1:69">
      <c r="A200" s="519">
        <f t="shared" si="23"/>
        <v>2036</v>
      </c>
      <c r="B200" s="493">
        <f t="shared" si="55"/>
        <v>62</v>
      </c>
      <c r="C200" s="540"/>
      <c r="D200" s="493">
        <f t="shared" si="53"/>
        <v>41</v>
      </c>
      <c r="E200" s="521"/>
      <c r="F200" s="522"/>
      <c r="G200" s="454"/>
      <c r="H200" s="454"/>
      <c r="I200" s="494">
        <f t="shared" si="26"/>
        <v>62</v>
      </c>
      <c r="J200" s="523"/>
      <c r="K200" s="523"/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397"/>
      <c r="AE200" s="397"/>
      <c r="AF200" s="397"/>
      <c r="AG200" s="397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  <c r="BD200" s="397"/>
      <c r="BE200" s="397"/>
      <c r="BF200" s="397"/>
      <c r="BG200" s="397"/>
      <c r="BH200" s="397"/>
      <c r="BI200" s="397"/>
      <c r="BJ200" s="397"/>
      <c r="BK200" s="397"/>
      <c r="BL200" s="397"/>
      <c r="BM200" s="397"/>
      <c r="BN200" s="397"/>
      <c r="BO200" s="397"/>
      <c r="BP200" s="397"/>
      <c r="BQ200" s="397"/>
    </row>
    <row r="201" spans="1:69">
      <c r="A201" s="396" t="s">
        <v>368</v>
      </c>
      <c r="B201" s="396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  <c r="O201" s="397"/>
      <c r="P201" s="397"/>
      <c r="Q201" s="397"/>
      <c r="R201" s="397"/>
      <c r="S201" s="397"/>
      <c r="T201" s="397"/>
      <c r="U201" s="397"/>
      <c r="V201" s="397"/>
      <c r="W201" s="397"/>
      <c r="X201" s="397"/>
      <c r="Y201" s="397"/>
      <c r="Z201" s="397"/>
      <c r="AA201" s="397"/>
      <c r="AB201" s="397"/>
      <c r="AC201" s="397"/>
      <c r="AD201" s="397"/>
      <c r="AE201" s="397"/>
      <c r="AF201" s="397"/>
      <c r="AG201" s="397"/>
      <c r="AH201" s="397"/>
      <c r="AI201" s="397"/>
      <c r="AJ201" s="397"/>
      <c r="AK201" s="397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  <c r="BD201" s="397"/>
      <c r="BE201" s="397"/>
      <c r="BF201" s="397"/>
      <c r="BG201" s="397"/>
      <c r="BH201" s="397"/>
      <c r="BI201" s="397"/>
      <c r="BJ201" s="397"/>
      <c r="BK201" s="397"/>
      <c r="BL201" s="397"/>
      <c r="BM201" s="397"/>
      <c r="BN201" s="397"/>
      <c r="BO201" s="397"/>
      <c r="BP201" s="397"/>
      <c r="BQ201" s="397"/>
    </row>
    <row r="202" spans="1:69">
      <c r="A202" s="455" t="s">
        <v>29</v>
      </c>
      <c r="B202" s="456" t="s">
        <v>306</v>
      </c>
      <c r="C202" s="457" t="s">
        <v>72</v>
      </c>
      <c r="D202" s="457" t="s">
        <v>63</v>
      </c>
      <c r="E202" s="457" t="s">
        <v>48</v>
      </c>
      <c r="F202" s="458"/>
      <c r="G202" s="460" t="s">
        <v>64</v>
      </c>
      <c r="H202" s="461">
        <f>RSQ(I203:I222,B203:B222)</f>
        <v>0.19402386010617398</v>
      </c>
      <c r="I202" s="462" t="s">
        <v>309</v>
      </c>
      <c r="J202" s="463" t="s">
        <v>65</v>
      </c>
      <c r="K202" s="464" t="s">
        <v>34</v>
      </c>
      <c r="L202" s="397"/>
      <c r="M202" s="524" t="s">
        <v>72</v>
      </c>
      <c r="N202" s="458"/>
      <c r="O202" s="460" t="s">
        <v>64</v>
      </c>
      <c r="P202" s="461">
        <f>RSQ($B203:$B222,Q203:Q222)</f>
        <v>0.15465450553873542</v>
      </c>
      <c r="Q202" s="462" t="s">
        <v>337</v>
      </c>
      <c r="R202" s="464" t="s">
        <v>34</v>
      </c>
      <c r="S202" s="397"/>
      <c r="T202" s="524" t="s">
        <v>72</v>
      </c>
      <c r="U202" s="458"/>
      <c r="V202" s="460" t="s">
        <v>64</v>
      </c>
      <c r="W202" s="461">
        <f>RSQ($B203:$B222,X203:X222)</f>
        <v>0.15465450553873542</v>
      </c>
      <c r="X202" s="462" t="s">
        <v>337</v>
      </c>
      <c r="Y202" s="464" t="s">
        <v>34</v>
      </c>
      <c r="Z202" s="397"/>
      <c r="AA202" s="524" t="s">
        <v>72</v>
      </c>
      <c r="AB202" s="458"/>
      <c r="AC202" s="460" t="s">
        <v>64</v>
      </c>
      <c r="AD202" s="461">
        <f>RSQ($B203:$B222,AE203:AE222)</f>
        <v>0.1556588986031503</v>
      </c>
      <c r="AE202" s="462" t="s">
        <v>337</v>
      </c>
      <c r="AF202" s="464" t="s">
        <v>34</v>
      </c>
      <c r="AG202" s="397"/>
      <c r="AH202" s="524" t="s">
        <v>72</v>
      </c>
      <c r="AI202" s="458"/>
      <c r="AJ202" s="460" t="s">
        <v>64</v>
      </c>
      <c r="AK202" s="461">
        <f>RSQ($B203:$B222,AL203:AL222)</f>
        <v>0.16125138557673105</v>
      </c>
      <c r="AL202" s="462" t="s">
        <v>337</v>
      </c>
      <c r="AM202" s="464" t="s">
        <v>34</v>
      </c>
      <c r="AN202" s="397"/>
      <c r="AO202" s="524" t="s">
        <v>72</v>
      </c>
      <c r="AP202" s="458"/>
      <c r="AQ202" s="460" t="s">
        <v>64</v>
      </c>
      <c r="AR202" s="461">
        <f>RSQ($B203:$B222,AS203:AS222)</f>
        <v>0.16604090611941547</v>
      </c>
      <c r="AS202" s="462" t="s">
        <v>337</v>
      </c>
      <c r="AT202" s="464" t="s">
        <v>34</v>
      </c>
      <c r="AU202" s="397"/>
      <c r="AV202" s="524" t="s">
        <v>72</v>
      </c>
      <c r="AW202" s="458"/>
      <c r="AX202" s="460" t="s">
        <v>64</v>
      </c>
      <c r="AY202" s="461">
        <f>RSQ($B203:$B222,AZ203:AZ222)</f>
        <v>0.16364350114937257</v>
      </c>
      <c r="AZ202" s="462" t="s">
        <v>337</v>
      </c>
      <c r="BA202" s="464" t="s">
        <v>34</v>
      </c>
      <c r="BB202" s="397"/>
      <c r="BC202" s="524" t="s">
        <v>72</v>
      </c>
      <c r="BD202" s="458"/>
      <c r="BE202" s="460" t="s">
        <v>64</v>
      </c>
      <c r="BF202" s="461">
        <f>RSQ($B203:$B222,BG203:BG222)</f>
        <v>0.19402386010617398</v>
      </c>
      <c r="BG202" s="462" t="s">
        <v>337</v>
      </c>
      <c r="BH202" s="464" t="s">
        <v>34</v>
      </c>
      <c r="BI202" s="397"/>
      <c r="BJ202" s="524" t="s">
        <v>72</v>
      </c>
      <c r="BK202" s="458"/>
      <c r="BL202" s="460" t="s">
        <v>64</v>
      </c>
      <c r="BM202" s="461">
        <f>RSQ($B203:$B222,BN203:BN222)</f>
        <v>0.17716776352822006</v>
      </c>
      <c r="BN202" s="462" t="s">
        <v>337</v>
      </c>
      <c r="BO202" s="464" t="s">
        <v>34</v>
      </c>
      <c r="BP202" s="397"/>
      <c r="BQ202" s="524" t="s">
        <v>72</v>
      </c>
    </row>
    <row r="203" spans="1:69">
      <c r="A203" s="507">
        <f t="shared" ref="A203:A243" si="56">A117</f>
        <v>1996</v>
      </c>
      <c r="B203" s="474">
        <f t="shared" ref="B203:B222" si="57">B4</f>
        <v>90.444346905579508</v>
      </c>
      <c r="C203" s="541">
        <f t="shared" ref="C203:C222" si="58">LN(B203-$G$207)</f>
        <v>3.5957863546730491</v>
      </c>
      <c r="D203" s="474">
        <f>D160</f>
        <v>1</v>
      </c>
      <c r="E203" s="542">
        <f t="shared" ref="E203:E222" si="59">LN(D203)</f>
        <v>0</v>
      </c>
      <c r="F203" s="503" t="s">
        <v>49</v>
      </c>
      <c r="G203" s="475"/>
      <c r="H203" s="475"/>
      <c r="I203" s="471">
        <f t="shared" ref="I203:I243" si="60">ROUND($G$207+$G$210*D203^$G$208,$G$1)</f>
        <v>93</v>
      </c>
      <c r="J203" s="472">
        <f t="shared" ref="J203:J222" si="61">ABS(B203-I203)/B203*100</f>
        <v>2.8256637168141618</v>
      </c>
      <c r="K203" s="471">
        <f t="shared" ref="K203:K222" si="62">(B203-I203)^2/1000</f>
        <v>6.5313627390210377E-3</v>
      </c>
      <c r="L203" s="397"/>
      <c r="M203" s="543">
        <f t="shared" ref="M203:M222" si="63">LN($B203-O$207)</f>
        <v>4.5047347102262005</v>
      </c>
      <c r="N203" s="503" t="s">
        <v>49</v>
      </c>
      <c r="O203" s="397"/>
      <c r="P203" s="397"/>
      <c r="Q203" s="518">
        <f t="shared" ref="Q203:Q222" si="64">ROUND(O$207+O$210*$D203^O$208,$G$1)</f>
        <v>96</v>
      </c>
      <c r="R203" s="476">
        <f t="shared" ref="R203:R222" si="65">($B203-Q203)^2/1000</f>
        <v>3.0865281305543991E-2</v>
      </c>
      <c r="S203" s="397"/>
      <c r="T203" s="543">
        <f t="shared" ref="T203:T222" si="66">LN($B203-V$207)</f>
        <v>4.399919926937458</v>
      </c>
      <c r="U203" s="503" t="s">
        <v>49</v>
      </c>
      <c r="V203" s="397"/>
      <c r="W203" s="397"/>
      <c r="X203" s="518">
        <f t="shared" ref="X203:X222" si="67">ROUND(V$207+V$210*$D203^V$208,$G$1)</f>
        <v>96</v>
      </c>
      <c r="Y203" s="476">
        <f t="shared" ref="Y203:Y222" si="68">($B203-X203)^2/1000</f>
        <v>3.0865281305543991E-2</v>
      </c>
      <c r="Z203" s="397"/>
      <c r="AA203" s="543">
        <f t="shared" ref="AA203:AA222" si="69">LN($B203-AC$207)</f>
        <v>4.2828186381941524</v>
      </c>
      <c r="AB203" s="503" t="s">
        <v>49</v>
      </c>
      <c r="AC203" s="397"/>
      <c r="AD203" s="397"/>
      <c r="AE203" s="518">
        <f t="shared" ref="AE203:AE222" si="70">ROUND(AC$207+AC$210*$D203^AC$208,$G$1)</f>
        <v>95</v>
      </c>
      <c r="AF203" s="476">
        <f t="shared" ref="AF203:AF221" si="71">($B203-AE203)^2/1000</f>
        <v>2.0753975116703006E-2</v>
      </c>
      <c r="AG203" s="397"/>
      <c r="AH203" s="543">
        <f t="shared" ref="AH203:AH222" si="72">LN($B203-AJ$207)</f>
        <v>4.1501630949284438</v>
      </c>
      <c r="AI203" s="503" t="s">
        <v>49</v>
      </c>
      <c r="AJ203" s="397"/>
      <c r="AK203" s="397"/>
      <c r="AL203" s="518">
        <f t="shared" ref="AL203:AL222" si="73">ROUND(AJ$207+AJ$210*$D203^AJ$208,$G$1)</f>
        <v>95</v>
      </c>
      <c r="AM203" s="476">
        <f t="shared" ref="AM203:AM221" si="74">($B203-AL203)^2/1000</f>
        <v>2.0753975116703006E-2</v>
      </c>
      <c r="AN203" s="397"/>
      <c r="AO203" s="543">
        <f t="shared" ref="AO203:AO222" si="75">LN($B203-AQ$207)</f>
        <v>3.9971790222366756</v>
      </c>
      <c r="AP203" s="503" t="s">
        <v>49</v>
      </c>
      <c r="AQ203" s="397"/>
      <c r="AR203" s="397"/>
      <c r="AS203" s="518">
        <f t="shared" ref="AS203:AS222" si="76">ROUND(AQ$207+AQ$210*$D203^AQ$208,$G$1)</f>
        <v>95</v>
      </c>
      <c r="AT203" s="476">
        <f t="shared" ref="AT203:AT221" si="77">($B203-AS203)^2/1000</f>
        <v>2.0753975116703006E-2</v>
      </c>
      <c r="AU203" s="397"/>
      <c r="AV203" s="543">
        <f t="shared" ref="AV203:AV222" si="78">LN($B203-AX$207)</f>
        <v>3.8164884323722879</v>
      </c>
      <c r="AW203" s="503" t="s">
        <v>49</v>
      </c>
      <c r="AX203" s="397"/>
      <c r="AY203" s="397"/>
      <c r="AZ203" s="518">
        <f t="shared" ref="AZ203:AZ222" si="79">ROUND(AX$207+AX$210*$D203^AX$208,$G$1)</f>
        <v>94</v>
      </c>
      <c r="BA203" s="476">
        <f t="shared" ref="BA203:BA221" si="80">($B203-AZ203)^2/1000</f>
        <v>1.2642668927862023E-2</v>
      </c>
      <c r="BB203" s="397"/>
      <c r="BC203" s="543">
        <f t="shared" ref="BC203:BC222" si="81">LN($B203-BE$207)</f>
        <v>3.5957863546730491</v>
      </c>
      <c r="BD203" s="503" t="s">
        <v>49</v>
      </c>
      <c r="BE203" s="397"/>
      <c r="BF203" s="397"/>
      <c r="BG203" s="518">
        <f t="shared" ref="BG203:BG222" si="82">ROUND(BE$207+BE$210*$D203^BE$208,$G$1)</f>
        <v>93</v>
      </c>
      <c r="BH203" s="476">
        <f t="shared" ref="BH203:BH221" si="83">($B203-BG203)^2/1000</f>
        <v>6.5313627390210377E-3</v>
      </c>
      <c r="BI203" s="397"/>
      <c r="BJ203" s="543">
        <f t="shared" ref="BJ203:BJ222" si="84">LN($B203-BL$207)</f>
        <v>3.3121602052377321</v>
      </c>
      <c r="BK203" s="503" t="s">
        <v>49</v>
      </c>
      <c r="BL203" s="397"/>
      <c r="BM203" s="397"/>
      <c r="BN203" s="518">
        <f t="shared" ref="BN203:BN222" si="85">ROUND(BL$207+BL$210*$D203^BL$208,$G$1)</f>
        <v>92</v>
      </c>
      <c r="BO203" s="476">
        <f t="shared" ref="BO203:BO221" si="86">($B203-BN203)^2/1000</f>
        <v>2.4200565501800528E-3</v>
      </c>
      <c r="BP203" s="397"/>
      <c r="BQ203" s="543">
        <f t="shared" ref="BQ203:BQ222" si="87">LN($B203-BS$207)</f>
        <v>4.5047347102262005</v>
      </c>
    </row>
    <row r="204" spans="1:69">
      <c r="A204" s="507">
        <f t="shared" si="56"/>
        <v>1997</v>
      </c>
      <c r="B204" s="474">
        <f t="shared" si="57"/>
        <v>135.56190948907152</v>
      </c>
      <c r="C204" s="541">
        <f t="shared" si="58"/>
        <v>4.4013623575100711</v>
      </c>
      <c r="D204" s="474">
        <f t="shared" ref="D204:D243" si="88">D161</f>
        <v>2</v>
      </c>
      <c r="E204" s="542">
        <f t="shared" si="59"/>
        <v>0.69314718055994529</v>
      </c>
      <c r="F204" s="503" t="s">
        <v>50</v>
      </c>
      <c r="G204" s="475"/>
      <c r="H204" s="475"/>
      <c r="I204" s="476">
        <f t="shared" si="60"/>
        <v>88</v>
      </c>
      <c r="J204" s="477">
        <f t="shared" si="61"/>
        <v>35.085009991619941</v>
      </c>
      <c r="K204" s="476">
        <f t="shared" si="62"/>
        <v>2.2621352342466321</v>
      </c>
      <c r="L204" s="397"/>
      <c r="M204" s="543">
        <f t="shared" si="63"/>
        <v>4.909428432572601</v>
      </c>
      <c r="N204" s="503" t="s">
        <v>50</v>
      </c>
      <c r="O204" s="397"/>
      <c r="P204" s="397"/>
      <c r="Q204" s="518">
        <f t="shared" si="64"/>
        <v>90</v>
      </c>
      <c r="R204" s="476">
        <f t="shared" si="65"/>
        <v>2.0758875962903458</v>
      </c>
      <c r="S204" s="397"/>
      <c r="T204" s="543">
        <f t="shared" si="66"/>
        <v>4.8407315915246132</v>
      </c>
      <c r="U204" s="503" t="s">
        <v>50</v>
      </c>
      <c r="V204" s="397"/>
      <c r="W204" s="397"/>
      <c r="X204" s="518">
        <f t="shared" si="67"/>
        <v>90</v>
      </c>
      <c r="Y204" s="476">
        <f t="shared" si="68"/>
        <v>2.0758875962903458</v>
      </c>
      <c r="Z204" s="397"/>
      <c r="AA204" s="543">
        <f t="shared" si="69"/>
        <v>4.7669650840954949</v>
      </c>
      <c r="AB204" s="503" t="s">
        <v>50</v>
      </c>
      <c r="AC204" s="397"/>
      <c r="AD204" s="397"/>
      <c r="AE204" s="518">
        <f t="shared" si="70"/>
        <v>90</v>
      </c>
      <c r="AF204" s="476">
        <f t="shared" si="71"/>
        <v>2.0758875962903458</v>
      </c>
      <c r="AG204" s="397"/>
      <c r="AH204" s="543">
        <f t="shared" si="72"/>
        <v>4.6873206046227676</v>
      </c>
      <c r="AI204" s="503" t="s">
        <v>50</v>
      </c>
      <c r="AJ204" s="397"/>
      <c r="AK204" s="397"/>
      <c r="AL204" s="518">
        <f t="shared" si="73"/>
        <v>89</v>
      </c>
      <c r="AM204" s="476">
        <f t="shared" si="74"/>
        <v>2.1680114152684888</v>
      </c>
      <c r="AN204" s="397"/>
      <c r="AO204" s="543">
        <f t="shared" si="75"/>
        <v>4.6007796565950168</v>
      </c>
      <c r="AP204" s="503" t="s">
        <v>50</v>
      </c>
      <c r="AQ204" s="397"/>
      <c r="AR204" s="397"/>
      <c r="AS204" s="518">
        <f t="shared" si="76"/>
        <v>89</v>
      </c>
      <c r="AT204" s="476">
        <f t="shared" si="77"/>
        <v>2.1680114152684888</v>
      </c>
      <c r="AU204" s="397"/>
      <c r="AV204" s="543">
        <f t="shared" si="78"/>
        <v>4.5060336995801009</v>
      </c>
      <c r="AW204" s="503" t="s">
        <v>50</v>
      </c>
      <c r="AX204" s="397"/>
      <c r="AY204" s="397"/>
      <c r="AZ204" s="518">
        <f t="shared" si="79"/>
        <v>88</v>
      </c>
      <c r="BA204" s="476">
        <f t="shared" si="80"/>
        <v>2.2621352342466321</v>
      </c>
      <c r="BB204" s="397"/>
      <c r="BC204" s="543">
        <f t="shared" si="81"/>
        <v>4.4013623575100711</v>
      </c>
      <c r="BD204" s="503" t="s">
        <v>50</v>
      </c>
      <c r="BE204" s="397"/>
      <c r="BF204" s="397"/>
      <c r="BG204" s="518">
        <f t="shared" si="82"/>
        <v>88</v>
      </c>
      <c r="BH204" s="476">
        <f t="shared" si="83"/>
        <v>2.2621352342466321</v>
      </c>
      <c r="BI204" s="397"/>
      <c r="BJ204" s="543">
        <f t="shared" si="84"/>
        <v>4.2844401214621586</v>
      </c>
      <c r="BK204" s="503" t="s">
        <v>50</v>
      </c>
      <c r="BL204" s="397"/>
      <c r="BM204" s="397"/>
      <c r="BN204" s="518">
        <f t="shared" si="85"/>
        <v>86</v>
      </c>
      <c r="BO204" s="476">
        <f t="shared" si="86"/>
        <v>2.456382872202918</v>
      </c>
      <c r="BP204" s="397"/>
      <c r="BQ204" s="543">
        <f t="shared" si="87"/>
        <v>4.909428432572601</v>
      </c>
    </row>
    <row r="205" spans="1:69">
      <c r="A205" s="507">
        <f t="shared" si="56"/>
        <v>1998</v>
      </c>
      <c r="B205" s="474">
        <f t="shared" si="57"/>
        <v>76.247070341877773</v>
      </c>
      <c r="C205" s="541">
        <f t="shared" si="58"/>
        <v>3.102210329915025</v>
      </c>
      <c r="D205" s="474">
        <f t="shared" si="88"/>
        <v>3</v>
      </c>
      <c r="E205" s="542">
        <f t="shared" si="59"/>
        <v>1.0986122886681098</v>
      </c>
      <c r="F205" s="475" t="s">
        <v>51</v>
      </c>
      <c r="G205" s="503"/>
      <c r="H205" s="467"/>
      <c r="I205" s="476">
        <f t="shared" si="60"/>
        <v>84</v>
      </c>
      <c r="J205" s="477">
        <f t="shared" si="61"/>
        <v>10.168167279555165</v>
      </c>
      <c r="K205" s="476">
        <f t="shared" si="62"/>
        <v>6.010791828379123E-2</v>
      </c>
      <c r="L205" s="397"/>
      <c r="M205" s="543">
        <f t="shared" si="63"/>
        <v>4.3339789930035213</v>
      </c>
      <c r="N205" s="475" t="s">
        <v>51</v>
      </c>
      <c r="O205" s="503"/>
      <c r="P205" s="467"/>
      <c r="Q205" s="518">
        <f t="shared" si="64"/>
        <v>87</v>
      </c>
      <c r="R205" s="476">
        <f t="shared" si="65"/>
        <v>0.11562549623252459</v>
      </c>
      <c r="S205" s="397"/>
      <c r="T205" s="543">
        <f t="shared" si="66"/>
        <v>4.2083734538434738</v>
      </c>
      <c r="U205" s="475" t="s">
        <v>51</v>
      </c>
      <c r="V205" s="503"/>
      <c r="W205" s="467"/>
      <c r="X205" s="518">
        <f t="shared" si="67"/>
        <v>87</v>
      </c>
      <c r="Y205" s="476">
        <f t="shared" si="68"/>
        <v>0.11562549623252459</v>
      </c>
      <c r="Z205" s="397"/>
      <c r="AA205" s="543">
        <f t="shared" si="69"/>
        <v>4.0646937966209578</v>
      </c>
      <c r="AB205" s="475" t="s">
        <v>51</v>
      </c>
      <c r="AC205" s="503"/>
      <c r="AD205" s="467"/>
      <c r="AE205" s="518">
        <f t="shared" si="70"/>
        <v>87</v>
      </c>
      <c r="AF205" s="476">
        <f t="shared" si="71"/>
        <v>0.11562549623252459</v>
      </c>
      <c r="AG205" s="397"/>
      <c r="AH205" s="543">
        <f t="shared" si="72"/>
        <v>3.8968498804046625</v>
      </c>
      <c r="AI205" s="475" t="s">
        <v>51</v>
      </c>
      <c r="AJ205" s="503"/>
      <c r="AK205" s="467"/>
      <c r="AL205" s="518">
        <f t="shared" si="73"/>
        <v>86</v>
      </c>
      <c r="AM205" s="476">
        <f t="shared" si="74"/>
        <v>9.5119636916280143E-2</v>
      </c>
      <c r="AN205" s="397"/>
      <c r="AO205" s="543">
        <f t="shared" si="75"/>
        <v>3.6950372146783055</v>
      </c>
      <c r="AP205" s="475" t="s">
        <v>51</v>
      </c>
      <c r="AQ205" s="503"/>
      <c r="AR205" s="467"/>
      <c r="AS205" s="518">
        <f t="shared" si="76"/>
        <v>86</v>
      </c>
      <c r="AT205" s="476">
        <f t="shared" si="77"/>
        <v>9.5119636916280143E-2</v>
      </c>
      <c r="AU205" s="397"/>
      <c r="AV205" s="543">
        <f t="shared" si="78"/>
        <v>3.4419256227277812</v>
      </c>
      <c r="AW205" s="475" t="s">
        <v>51</v>
      </c>
      <c r="AX205" s="503"/>
      <c r="AY205" s="467"/>
      <c r="AZ205" s="518">
        <f t="shared" si="79"/>
        <v>85</v>
      </c>
      <c r="BA205" s="476">
        <f t="shared" si="80"/>
        <v>7.6613777600035696E-2</v>
      </c>
      <c r="BB205" s="397"/>
      <c r="BC205" s="543">
        <f t="shared" si="81"/>
        <v>3.102210329915025</v>
      </c>
      <c r="BD205" s="475" t="s">
        <v>51</v>
      </c>
      <c r="BE205" s="503"/>
      <c r="BF205" s="467"/>
      <c r="BG205" s="518">
        <f t="shared" si="82"/>
        <v>84</v>
      </c>
      <c r="BH205" s="476">
        <f t="shared" si="83"/>
        <v>6.010791828379123E-2</v>
      </c>
      <c r="BI205" s="397"/>
      <c r="BJ205" s="543">
        <f t="shared" si="84"/>
        <v>2.58377642171126</v>
      </c>
      <c r="BK205" s="475" t="s">
        <v>51</v>
      </c>
      <c r="BL205" s="503"/>
      <c r="BM205" s="467"/>
      <c r="BN205" s="518">
        <f t="shared" si="85"/>
        <v>83</v>
      </c>
      <c r="BO205" s="476">
        <f t="shared" si="86"/>
        <v>4.5602058967546773E-2</v>
      </c>
      <c r="BP205" s="397"/>
      <c r="BQ205" s="543">
        <f t="shared" si="87"/>
        <v>4.3339789930035213</v>
      </c>
    </row>
    <row r="206" spans="1:69">
      <c r="A206" s="507">
        <f t="shared" si="56"/>
        <v>1999</v>
      </c>
      <c r="B206" s="474">
        <f t="shared" si="57"/>
        <v>79.560935906507595</v>
      </c>
      <c r="C206" s="541">
        <f t="shared" si="58"/>
        <v>3.2410652448995299</v>
      </c>
      <c r="D206" s="474">
        <f t="shared" si="88"/>
        <v>4</v>
      </c>
      <c r="E206" s="542">
        <f t="shared" si="59"/>
        <v>1.3862943611198906</v>
      </c>
      <c r="F206" s="475"/>
      <c r="G206" s="475"/>
      <c r="H206" s="475"/>
      <c r="I206" s="476">
        <f t="shared" si="60"/>
        <v>82</v>
      </c>
      <c r="J206" s="477">
        <f t="shared" si="61"/>
        <v>3.0656553567426106</v>
      </c>
      <c r="K206" s="476">
        <f t="shared" si="62"/>
        <v>5.9490336521639273E-3</v>
      </c>
      <c r="L206" s="397"/>
      <c r="M206" s="543">
        <f t="shared" si="63"/>
        <v>4.3765232174473461</v>
      </c>
      <c r="N206" s="397"/>
      <c r="O206" s="397"/>
      <c r="P206" s="397"/>
      <c r="Q206" s="518">
        <f t="shared" si="64"/>
        <v>85</v>
      </c>
      <c r="R206" s="476">
        <f t="shared" si="65"/>
        <v>2.9583418213118357E-2</v>
      </c>
      <c r="S206" s="397"/>
      <c r="T206" s="543">
        <f t="shared" si="66"/>
        <v>4.2564766755916867</v>
      </c>
      <c r="U206" s="397"/>
      <c r="V206" s="397"/>
      <c r="W206" s="397"/>
      <c r="X206" s="518">
        <f t="shared" si="67"/>
        <v>85</v>
      </c>
      <c r="Y206" s="476">
        <f t="shared" si="68"/>
        <v>2.9583418213118357E-2</v>
      </c>
      <c r="Z206" s="397"/>
      <c r="AA206" s="543">
        <f t="shared" si="69"/>
        <v>4.1200275120147545</v>
      </c>
      <c r="AB206" s="397"/>
      <c r="AC206" s="397"/>
      <c r="AD206" s="397"/>
      <c r="AE206" s="518">
        <f t="shared" si="70"/>
        <v>85</v>
      </c>
      <c r="AF206" s="476">
        <f t="shared" si="71"/>
        <v>2.9583418213118357E-2</v>
      </c>
      <c r="AG206" s="397"/>
      <c r="AH206" s="543">
        <f t="shared" si="72"/>
        <v>3.9619731804582257</v>
      </c>
      <c r="AI206" s="397"/>
      <c r="AJ206" s="397"/>
      <c r="AK206" s="397"/>
      <c r="AL206" s="518">
        <f t="shared" si="73"/>
        <v>84</v>
      </c>
      <c r="AM206" s="476">
        <f t="shared" si="74"/>
        <v>1.9705290026133547E-2</v>
      </c>
      <c r="AN206" s="397"/>
      <c r="AO206" s="543">
        <f t="shared" si="75"/>
        <v>3.774160783290966</v>
      </c>
      <c r="AP206" s="397"/>
      <c r="AQ206" s="397"/>
      <c r="AR206" s="397"/>
      <c r="AS206" s="518">
        <f t="shared" si="76"/>
        <v>84</v>
      </c>
      <c r="AT206" s="476">
        <f t="shared" si="77"/>
        <v>1.9705290026133547E-2</v>
      </c>
      <c r="AU206" s="397"/>
      <c r="AV206" s="543">
        <f t="shared" si="78"/>
        <v>3.5427240241972946</v>
      </c>
      <c r="AW206" s="397"/>
      <c r="AX206" s="397"/>
      <c r="AY206" s="397"/>
      <c r="AZ206" s="518">
        <f t="shared" si="79"/>
        <v>83</v>
      </c>
      <c r="BA206" s="476">
        <f t="shared" si="80"/>
        <v>1.1827161839148738E-2</v>
      </c>
      <c r="BB206" s="397"/>
      <c r="BC206" s="543">
        <f t="shared" si="81"/>
        <v>3.2410652448995299</v>
      </c>
      <c r="BD206" s="397"/>
      <c r="BE206" s="397"/>
      <c r="BF206" s="397"/>
      <c r="BG206" s="518">
        <f t="shared" si="82"/>
        <v>82</v>
      </c>
      <c r="BH206" s="476">
        <f t="shared" si="83"/>
        <v>5.9490336521639273E-3</v>
      </c>
      <c r="BI206" s="397"/>
      <c r="BJ206" s="543">
        <f t="shared" si="84"/>
        <v>2.8070466634535931</v>
      </c>
      <c r="BK206" s="397"/>
      <c r="BL206" s="397"/>
      <c r="BM206" s="397"/>
      <c r="BN206" s="518">
        <f t="shared" si="85"/>
        <v>81</v>
      </c>
      <c r="BO206" s="476">
        <f t="shared" si="86"/>
        <v>2.0709054651791175E-3</v>
      </c>
      <c r="BP206" s="397"/>
      <c r="BQ206" s="543">
        <f t="shared" si="87"/>
        <v>4.3765232174473461</v>
      </c>
    </row>
    <row r="207" spans="1:69">
      <c r="A207" s="507">
        <f t="shared" si="56"/>
        <v>2000</v>
      </c>
      <c r="B207" s="474">
        <f t="shared" si="57"/>
        <v>78.805191749404585</v>
      </c>
      <c r="C207" s="541">
        <f t="shared" si="58"/>
        <v>3.2110529759954414</v>
      </c>
      <c r="D207" s="474">
        <f t="shared" si="88"/>
        <v>5</v>
      </c>
      <c r="E207" s="542">
        <f t="shared" si="59"/>
        <v>1.6094379124341003</v>
      </c>
      <c r="F207" s="467" t="s">
        <v>42</v>
      </c>
      <c r="G207" s="544">
        <f>F232</f>
        <v>54</v>
      </c>
      <c r="H207" s="467"/>
      <c r="I207" s="476">
        <f t="shared" si="60"/>
        <v>81</v>
      </c>
      <c r="J207" s="477">
        <f t="shared" si="61"/>
        <v>2.7851061609935082</v>
      </c>
      <c r="K207" s="476">
        <f t="shared" si="62"/>
        <v>4.8171832568817052E-3</v>
      </c>
      <c r="L207" s="397"/>
      <c r="M207" s="543">
        <f t="shared" si="63"/>
        <v>4.3669788798382312</v>
      </c>
      <c r="N207" s="467" t="s">
        <v>42</v>
      </c>
      <c r="O207" s="544">
        <v>0</v>
      </c>
      <c r="P207" s="467"/>
      <c r="Q207" s="518">
        <f t="shared" si="64"/>
        <v>83</v>
      </c>
      <c r="R207" s="476">
        <f t="shared" si="65"/>
        <v>1.7596416259263364E-2</v>
      </c>
      <c r="S207" s="397"/>
      <c r="T207" s="543">
        <f t="shared" si="66"/>
        <v>4.2457083873662071</v>
      </c>
      <c r="U207" s="467" t="s">
        <v>42</v>
      </c>
      <c r="V207" s="544">
        <f>O207+U228</f>
        <v>9</v>
      </c>
      <c r="W207" s="467"/>
      <c r="X207" s="518">
        <f t="shared" si="67"/>
        <v>83</v>
      </c>
      <c r="Y207" s="476">
        <f t="shared" si="68"/>
        <v>1.7596416259263364E-2</v>
      </c>
      <c r="Z207" s="397"/>
      <c r="AA207" s="543">
        <f t="shared" si="69"/>
        <v>4.1076751759417576</v>
      </c>
      <c r="AB207" s="467" t="s">
        <v>42</v>
      </c>
      <c r="AC207" s="544">
        <f>V207+AB228</f>
        <v>18</v>
      </c>
      <c r="AD207" s="467"/>
      <c r="AE207" s="518">
        <f t="shared" si="70"/>
        <v>83</v>
      </c>
      <c r="AF207" s="476">
        <f t="shared" si="71"/>
        <v>1.7596416259263364E-2</v>
      </c>
      <c r="AG207" s="397"/>
      <c r="AH207" s="543">
        <f t="shared" si="72"/>
        <v>3.9474903710655473</v>
      </c>
      <c r="AI207" s="467" t="s">
        <v>42</v>
      </c>
      <c r="AJ207" s="544">
        <f>AC207+AI228</f>
        <v>27</v>
      </c>
      <c r="AK207" s="467"/>
      <c r="AL207" s="518">
        <f t="shared" si="73"/>
        <v>83</v>
      </c>
      <c r="AM207" s="476">
        <f t="shared" si="74"/>
        <v>1.7596416259263364E-2</v>
      </c>
      <c r="AN207" s="397"/>
      <c r="AO207" s="543">
        <f t="shared" si="75"/>
        <v>3.7566593977873728</v>
      </c>
      <c r="AP207" s="467" t="s">
        <v>42</v>
      </c>
      <c r="AQ207" s="544">
        <f>AJ207+AP228</f>
        <v>36</v>
      </c>
      <c r="AR207" s="467"/>
      <c r="AS207" s="518">
        <f t="shared" si="76"/>
        <v>82</v>
      </c>
      <c r="AT207" s="476">
        <f t="shared" si="77"/>
        <v>1.0206799758072534E-2</v>
      </c>
      <c r="AU207" s="397"/>
      <c r="AV207" s="543">
        <f t="shared" si="78"/>
        <v>3.5206143927467757</v>
      </c>
      <c r="AW207" s="467" t="s">
        <v>42</v>
      </c>
      <c r="AX207" s="544">
        <f>AQ207+AW228</f>
        <v>45</v>
      </c>
      <c r="AY207" s="467"/>
      <c r="AZ207" s="518">
        <f t="shared" si="79"/>
        <v>82</v>
      </c>
      <c r="BA207" s="476">
        <f t="shared" si="80"/>
        <v>1.0206799758072534E-2</v>
      </c>
      <c r="BB207" s="397"/>
      <c r="BC207" s="543">
        <f t="shared" si="81"/>
        <v>3.2110529759954414</v>
      </c>
      <c r="BD207" s="467" t="s">
        <v>42</v>
      </c>
      <c r="BE207" s="544">
        <f>AX207+BD228</f>
        <v>54</v>
      </c>
      <c r="BF207" s="467"/>
      <c r="BG207" s="518">
        <f t="shared" si="82"/>
        <v>81</v>
      </c>
      <c r="BH207" s="476">
        <f t="shared" si="83"/>
        <v>4.8171832568817052E-3</v>
      </c>
      <c r="BI207" s="397"/>
      <c r="BJ207" s="543">
        <f t="shared" si="84"/>
        <v>2.7603384777929478</v>
      </c>
      <c r="BK207" s="467" t="s">
        <v>42</v>
      </c>
      <c r="BL207" s="544">
        <f>BE207+BK228</f>
        <v>63</v>
      </c>
      <c r="BM207" s="467"/>
      <c r="BN207" s="518">
        <f t="shared" si="85"/>
        <v>79</v>
      </c>
      <c r="BO207" s="476">
        <f t="shared" si="86"/>
        <v>3.7950254500045903E-5</v>
      </c>
      <c r="BP207" s="397"/>
      <c r="BQ207" s="543">
        <f t="shared" si="87"/>
        <v>4.3669788798382312</v>
      </c>
    </row>
    <row r="208" spans="1:69">
      <c r="A208" s="507">
        <f t="shared" si="56"/>
        <v>2001</v>
      </c>
      <c r="B208" s="474">
        <f t="shared" si="57"/>
        <v>82.580384215381997</v>
      </c>
      <c r="C208" s="541">
        <f t="shared" si="58"/>
        <v>3.3527206159166765</v>
      </c>
      <c r="D208" s="474">
        <f t="shared" si="88"/>
        <v>6</v>
      </c>
      <c r="E208" s="542">
        <f t="shared" si="59"/>
        <v>1.791759469228055</v>
      </c>
      <c r="F208" s="467" t="s">
        <v>39</v>
      </c>
      <c r="G208" s="509">
        <f>INDEX(LINEST(C203:C222,E203:E222),1)</f>
        <v>-0.23531249549446656</v>
      </c>
      <c r="H208" s="467"/>
      <c r="I208" s="476">
        <f t="shared" si="60"/>
        <v>80</v>
      </c>
      <c r="J208" s="477">
        <f t="shared" si="61"/>
        <v>3.1246938845089036</v>
      </c>
      <c r="K208" s="476">
        <f t="shared" si="62"/>
        <v>6.6583826989925644E-3</v>
      </c>
      <c r="L208" s="397"/>
      <c r="M208" s="543">
        <f t="shared" si="63"/>
        <v>4.4137721730916111</v>
      </c>
      <c r="N208" s="467" t="s">
        <v>39</v>
      </c>
      <c r="O208" s="509">
        <f>INDEX(LINEST(M203:M222,$E203:$E222),1)</f>
        <v>-8.7045416725119576E-2</v>
      </c>
      <c r="P208" s="467"/>
      <c r="Q208" s="518">
        <f t="shared" si="64"/>
        <v>82</v>
      </c>
      <c r="R208" s="476">
        <f t="shared" si="65"/>
        <v>3.3684583746457648E-4</v>
      </c>
      <c r="S208" s="397"/>
      <c r="T208" s="543">
        <f t="shared" si="66"/>
        <v>4.2983784713996354</v>
      </c>
      <c r="U208" s="467" t="s">
        <v>39</v>
      </c>
      <c r="V208" s="509">
        <f>INDEX(LINEST(T203:T222,$E203:$E222),1)</f>
        <v>-9.6767433180786885E-2</v>
      </c>
      <c r="W208" s="467"/>
      <c r="X208" s="518">
        <f t="shared" si="67"/>
        <v>82</v>
      </c>
      <c r="Y208" s="476">
        <f t="shared" si="68"/>
        <v>3.3684583746457648E-4</v>
      </c>
      <c r="Z208" s="397"/>
      <c r="AA208" s="543">
        <f t="shared" si="69"/>
        <v>4.1679107147608985</v>
      </c>
      <c r="AB208" s="467" t="s">
        <v>39</v>
      </c>
      <c r="AC208" s="509">
        <f>INDEX(LINEST(AA203:AA222,$E203:$E222),1)</f>
        <v>-0.10905962920830475</v>
      </c>
      <c r="AD208" s="467"/>
      <c r="AE208" s="518">
        <f t="shared" si="70"/>
        <v>82</v>
      </c>
      <c r="AF208" s="476">
        <f t="shared" si="71"/>
        <v>3.3684583746457648E-4</v>
      </c>
      <c r="AG208" s="397"/>
      <c r="AH208" s="543">
        <f t="shared" si="72"/>
        <v>4.0178303371256927</v>
      </c>
      <c r="AI208" s="467" t="s">
        <v>39</v>
      </c>
      <c r="AJ208" s="509">
        <f>INDEX(LINEST(AH203:AH222,$E203:$E222),1)</f>
        <v>-0.12516060341975127</v>
      </c>
      <c r="AK208" s="467"/>
      <c r="AL208" s="518">
        <f t="shared" si="73"/>
        <v>81</v>
      </c>
      <c r="AM208" s="476">
        <f t="shared" si="74"/>
        <v>2.4976142682285709E-3</v>
      </c>
      <c r="AN208" s="397"/>
      <c r="AO208" s="543">
        <f t="shared" si="75"/>
        <v>3.8411795129275861</v>
      </c>
      <c r="AP208" s="467" t="s">
        <v>39</v>
      </c>
      <c r="AQ208" s="509">
        <f>INDEX(LINEST(AO203:AO222,$E203:$E222),1)</f>
        <v>-0.14731301031946284</v>
      </c>
      <c r="AR208" s="467"/>
      <c r="AS208" s="518">
        <f t="shared" si="76"/>
        <v>81</v>
      </c>
      <c r="AT208" s="476">
        <f t="shared" si="77"/>
        <v>2.4976142682285709E-3</v>
      </c>
      <c r="AU208" s="397"/>
      <c r="AV208" s="543">
        <f t="shared" si="78"/>
        <v>3.6264822178655192</v>
      </c>
      <c r="AW208" s="467" t="s">
        <v>39</v>
      </c>
      <c r="AX208" s="509">
        <f>INDEX(LINEST(AV203:AV222,$E203:$E222),1)</f>
        <v>-0.18012768231349632</v>
      </c>
      <c r="AY208" s="467"/>
      <c r="AZ208" s="518">
        <f t="shared" si="79"/>
        <v>81</v>
      </c>
      <c r="BA208" s="476">
        <f t="shared" si="80"/>
        <v>2.4976142682285709E-3</v>
      </c>
      <c r="BB208" s="397"/>
      <c r="BC208" s="543">
        <f t="shared" si="81"/>
        <v>3.3527206159166765</v>
      </c>
      <c r="BD208" s="467" t="s">
        <v>39</v>
      </c>
      <c r="BE208" s="509">
        <f>INDEX(LINEST(BC203:BC222,$E203:$E222),1)</f>
        <v>-0.23531249549446656</v>
      </c>
      <c r="BF208" s="467"/>
      <c r="BG208" s="518">
        <f t="shared" si="82"/>
        <v>80</v>
      </c>
      <c r="BH208" s="476">
        <f t="shared" si="83"/>
        <v>6.6583826989925644E-3</v>
      </c>
      <c r="BI208" s="397"/>
      <c r="BJ208" s="543">
        <f t="shared" si="84"/>
        <v>2.9745282597587659</v>
      </c>
      <c r="BK208" s="467" t="s">
        <v>39</v>
      </c>
      <c r="BL208" s="509">
        <f>INDEX(LINEST(BJ203:BJ222,$E203:$E222),1)</f>
        <v>-0.36142206300376284</v>
      </c>
      <c r="BM208" s="467"/>
      <c r="BN208" s="518">
        <f t="shared" si="85"/>
        <v>78</v>
      </c>
      <c r="BO208" s="476">
        <f t="shared" si="86"/>
        <v>2.0979919560520553E-2</v>
      </c>
      <c r="BP208" s="397"/>
      <c r="BQ208" s="543">
        <f t="shared" si="87"/>
        <v>4.4137721730916111</v>
      </c>
    </row>
    <row r="209" spans="1:69">
      <c r="A209" s="507">
        <f t="shared" si="56"/>
        <v>2002</v>
      </c>
      <c r="B209" s="474">
        <f t="shared" si="57"/>
        <v>69.170496938591825</v>
      </c>
      <c r="C209" s="541">
        <f t="shared" si="58"/>
        <v>2.7193525508062319</v>
      </c>
      <c r="D209" s="474">
        <f t="shared" si="88"/>
        <v>7</v>
      </c>
      <c r="E209" s="542">
        <f t="shared" si="59"/>
        <v>1.9459101490553132</v>
      </c>
      <c r="F209" s="467" t="s">
        <v>70</v>
      </c>
      <c r="G209" s="509">
        <f>INDEX(LINEST(C203:C222,E203:E222),2)</f>
        <v>3.6755920602423489</v>
      </c>
      <c r="H209" s="545" t="s">
        <v>52</v>
      </c>
      <c r="I209" s="476">
        <f t="shared" si="60"/>
        <v>79</v>
      </c>
      <c r="J209" s="477">
        <f t="shared" si="61"/>
        <v>14.210542784063861</v>
      </c>
      <c r="K209" s="476">
        <f t="shared" si="62"/>
        <v>9.6619130434232689E-2</v>
      </c>
      <c r="L209" s="397"/>
      <c r="M209" s="543">
        <f t="shared" si="63"/>
        <v>4.2365744268947942</v>
      </c>
      <c r="N209" s="467" t="s">
        <v>70</v>
      </c>
      <c r="O209" s="509">
        <f>INDEX(LINEST(M203:M222,$E203:$E222),2)</f>
        <v>4.5630859371635895</v>
      </c>
      <c r="P209" s="545" t="s">
        <v>52</v>
      </c>
      <c r="Q209" s="518">
        <f t="shared" si="64"/>
        <v>81</v>
      </c>
      <c r="R209" s="476">
        <f t="shared" si="65"/>
        <v>0.1399371426798654</v>
      </c>
      <c r="S209" s="397"/>
      <c r="T209" s="543">
        <f t="shared" si="66"/>
        <v>4.0971821481077759</v>
      </c>
      <c r="U209" s="467" t="s">
        <v>70</v>
      </c>
      <c r="V209" s="509">
        <f>INDEX(LINEST(T203:T222,$E203:$E222),2)</f>
        <v>4.4620814150117516</v>
      </c>
      <c r="W209" s="545" t="s">
        <v>52</v>
      </c>
      <c r="X209" s="518">
        <f t="shared" si="67"/>
        <v>81</v>
      </c>
      <c r="Y209" s="476">
        <f t="shared" si="68"/>
        <v>0.1399371426798654</v>
      </c>
      <c r="Z209" s="397"/>
      <c r="AA209" s="543">
        <f t="shared" si="69"/>
        <v>3.9351631342920603</v>
      </c>
      <c r="AB209" s="467" t="s">
        <v>70</v>
      </c>
      <c r="AC209" s="509">
        <f>INDEX(LINEST(AA203:AA222,$E203:$E222),2)</f>
        <v>4.349164113091498</v>
      </c>
      <c r="AD209" s="545" t="s">
        <v>52</v>
      </c>
      <c r="AE209" s="518">
        <f t="shared" si="70"/>
        <v>81</v>
      </c>
      <c r="AF209" s="476">
        <f t="shared" si="71"/>
        <v>0.1399371426798654</v>
      </c>
      <c r="AG209" s="397"/>
      <c r="AH209" s="543">
        <f t="shared" si="72"/>
        <v>3.741720851862425</v>
      </c>
      <c r="AI209" s="467" t="s">
        <v>70</v>
      </c>
      <c r="AJ209" s="509">
        <f>INDEX(LINEST(AH203:AH222,$E203:$E222),2)</f>
        <v>4.2210035009160007</v>
      </c>
      <c r="AK209" s="545" t="s">
        <v>52</v>
      </c>
      <c r="AL209" s="518">
        <f t="shared" si="73"/>
        <v>80</v>
      </c>
      <c r="AM209" s="476">
        <f t="shared" si="74"/>
        <v>0.11727813655704904</v>
      </c>
      <c r="AN209" s="397"/>
      <c r="AO209" s="543">
        <f t="shared" si="75"/>
        <v>3.5016608344141735</v>
      </c>
      <c r="AP209" s="467" t="s">
        <v>70</v>
      </c>
      <c r="AQ209" s="509">
        <f>INDEX(LINEST(AO203:AO222,$E203:$E222),2)</f>
        <v>4.0725768744918351</v>
      </c>
      <c r="AR209" s="545" t="s">
        <v>52</v>
      </c>
      <c r="AS209" s="518">
        <f t="shared" si="76"/>
        <v>80</v>
      </c>
      <c r="AT209" s="476">
        <f t="shared" si="77"/>
        <v>0.11727813655704904</v>
      </c>
      <c r="AU209" s="397"/>
      <c r="AV209" s="543">
        <f t="shared" si="78"/>
        <v>3.1851327546443668</v>
      </c>
      <c r="AW209" s="467" t="s">
        <v>70</v>
      </c>
      <c r="AX209" s="509">
        <f>INDEX(LINEST(AV203:AV222,$E203:$E222),2)</f>
        <v>3.8957252638312174</v>
      </c>
      <c r="AY209" s="545" t="s">
        <v>52</v>
      </c>
      <c r="AZ209" s="518">
        <f t="shared" si="79"/>
        <v>80</v>
      </c>
      <c r="BA209" s="476">
        <f t="shared" si="80"/>
        <v>0.11727813655704904</v>
      </c>
      <c r="BB209" s="397"/>
      <c r="BC209" s="543">
        <f t="shared" si="81"/>
        <v>2.7193525508062319</v>
      </c>
      <c r="BD209" s="467" t="s">
        <v>70</v>
      </c>
      <c r="BE209" s="509">
        <f>INDEX(LINEST(BC203:BC222,$E203:$E222),2)</f>
        <v>3.6755920602423489</v>
      </c>
      <c r="BF209" s="545" t="s">
        <v>52</v>
      </c>
      <c r="BG209" s="518">
        <f t="shared" si="82"/>
        <v>79</v>
      </c>
      <c r="BH209" s="476">
        <f t="shared" si="83"/>
        <v>9.6619130434232689E-2</v>
      </c>
      <c r="BI209" s="397"/>
      <c r="BJ209" s="543">
        <f t="shared" si="84"/>
        <v>1.8197793757748182</v>
      </c>
      <c r="BK209" s="467" t="s">
        <v>70</v>
      </c>
      <c r="BL209" s="509">
        <f>INDEX(LINEST(BJ203:BJ222,$E203:$E222),2)</f>
        <v>3.3780525009778826</v>
      </c>
      <c r="BM209" s="545" t="s">
        <v>52</v>
      </c>
      <c r="BN209" s="518">
        <f t="shared" si="85"/>
        <v>78</v>
      </c>
      <c r="BO209" s="476">
        <f t="shared" si="86"/>
        <v>7.7960124311416343E-2</v>
      </c>
      <c r="BP209" s="397"/>
      <c r="BQ209" s="543">
        <f t="shared" si="87"/>
        <v>4.2365744268947942</v>
      </c>
    </row>
    <row r="210" spans="1:69">
      <c r="A210" s="507">
        <f t="shared" si="56"/>
        <v>2003</v>
      </c>
      <c r="B210" s="474">
        <f t="shared" si="57"/>
        <v>67.327507264327437</v>
      </c>
      <c r="C210" s="541">
        <f t="shared" si="58"/>
        <v>2.5898301147776532</v>
      </c>
      <c r="D210" s="474">
        <f t="shared" si="88"/>
        <v>8</v>
      </c>
      <c r="E210" s="542">
        <f t="shared" si="59"/>
        <v>2.0794415416798357</v>
      </c>
      <c r="F210" s="467" t="s">
        <v>71</v>
      </c>
      <c r="G210" s="546">
        <f>EXP(G209)</f>
        <v>39.472019753978437</v>
      </c>
      <c r="H210" s="475"/>
      <c r="I210" s="476">
        <f t="shared" si="60"/>
        <v>78</v>
      </c>
      <c r="J210" s="477">
        <f t="shared" si="61"/>
        <v>15.851608308877992</v>
      </c>
      <c r="K210" s="476">
        <f t="shared" si="62"/>
        <v>0.11390210119298362</v>
      </c>
      <c r="L210" s="397"/>
      <c r="M210" s="543">
        <f t="shared" si="63"/>
        <v>4.2095688792122088</v>
      </c>
      <c r="N210" s="467" t="s">
        <v>71</v>
      </c>
      <c r="O210" s="546">
        <f>EXP(O209)</f>
        <v>95.878900032348923</v>
      </c>
      <c r="P210" s="397"/>
      <c r="Q210" s="518">
        <f t="shared" si="64"/>
        <v>80</v>
      </c>
      <c r="R210" s="476">
        <f t="shared" si="65"/>
        <v>0.16059207213567386</v>
      </c>
      <c r="S210" s="397"/>
      <c r="T210" s="543">
        <f t="shared" si="66"/>
        <v>4.0660738047988447</v>
      </c>
      <c r="U210" s="467" t="s">
        <v>71</v>
      </c>
      <c r="V210" s="546">
        <f>EXP(V209)</f>
        <v>86.667712970558071</v>
      </c>
      <c r="W210" s="397"/>
      <c r="X210" s="518">
        <f t="shared" si="67"/>
        <v>80</v>
      </c>
      <c r="Y210" s="476">
        <f t="shared" si="68"/>
        <v>0.16059207213567386</v>
      </c>
      <c r="Z210" s="397"/>
      <c r="AA210" s="543">
        <f t="shared" si="69"/>
        <v>3.8984818821287619</v>
      </c>
      <c r="AB210" s="467" t="s">
        <v>71</v>
      </c>
      <c r="AC210" s="546">
        <f>EXP(AC209)</f>
        <v>77.413726752239839</v>
      </c>
      <c r="AD210" s="397"/>
      <c r="AE210" s="518">
        <f t="shared" si="70"/>
        <v>80</v>
      </c>
      <c r="AF210" s="476">
        <f t="shared" si="71"/>
        <v>0.16059207213567386</v>
      </c>
      <c r="AG210" s="397"/>
      <c r="AH210" s="543">
        <f t="shared" si="72"/>
        <v>3.6970337985031336</v>
      </c>
      <c r="AI210" s="467" t="s">
        <v>71</v>
      </c>
      <c r="AJ210" s="546">
        <f>EXP(AJ209)</f>
        <v>68.101790220022707</v>
      </c>
      <c r="AK210" s="397"/>
      <c r="AL210" s="518">
        <f t="shared" si="73"/>
        <v>79</v>
      </c>
      <c r="AM210" s="476">
        <f t="shared" si="74"/>
        <v>0.13624708666432875</v>
      </c>
      <c r="AN210" s="397"/>
      <c r="AO210" s="543">
        <f t="shared" si="75"/>
        <v>3.4444965379406831</v>
      </c>
      <c r="AP210" s="467" t="s">
        <v>71</v>
      </c>
      <c r="AQ210" s="546">
        <f>EXP(AQ209)</f>
        <v>58.708051119595417</v>
      </c>
      <c r="AR210" s="397"/>
      <c r="AS210" s="518">
        <f t="shared" si="76"/>
        <v>79</v>
      </c>
      <c r="AT210" s="476">
        <f t="shared" si="77"/>
        <v>0.13624708666432875</v>
      </c>
      <c r="AU210" s="397"/>
      <c r="AV210" s="543">
        <f t="shared" si="78"/>
        <v>3.1058194279292244</v>
      </c>
      <c r="AW210" s="467" t="s">
        <v>71</v>
      </c>
      <c r="AX210" s="546">
        <f>EXP(AX209)</f>
        <v>49.191717401628701</v>
      </c>
      <c r="AY210" s="397"/>
      <c r="AZ210" s="518">
        <f t="shared" si="79"/>
        <v>79</v>
      </c>
      <c r="BA210" s="476">
        <f t="shared" si="80"/>
        <v>0.13624708666432875</v>
      </c>
      <c r="BB210" s="397"/>
      <c r="BC210" s="543">
        <f t="shared" si="81"/>
        <v>2.5898301147776532</v>
      </c>
      <c r="BD210" s="467" t="s">
        <v>71</v>
      </c>
      <c r="BE210" s="546">
        <f>EXP(BE209)</f>
        <v>39.472019753978437</v>
      </c>
      <c r="BF210" s="397"/>
      <c r="BG210" s="518">
        <f t="shared" si="82"/>
        <v>78</v>
      </c>
      <c r="BH210" s="476">
        <f t="shared" si="83"/>
        <v>0.11390210119298362</v>
      </c>
      <c r="BI210" s="397"/>
      <c r="BJ210" s="543">
        <f t="shared" si="84"/>
        <v>1.4649916867097847</v>
      </c>
      <c r="BK210" s="467" t="s">
        <v>71</v>
      </c>
      <c r="BL210" s="546">
        <f>EXP(BL209)</f>
        <v>29.313627227159699</v>
      </c>
      <c r="BM210" s="397"/>
      <c r="BN210" s="518">
        <f t="shared" si="85"/>
        <v>77</v>
      </c>
      <c r="BO210" s="476">
        <f t="shared" si="86"/>
        <v>9.3557115721638495E-2</v>
      </c>
      <c r="BP210" s="397"/>
      <c r="BQ210" s="543">
        <f t="shared" si="87"/>
        <v>4.2095688792122088</v>
      </c>
    </row>
    <row r="211" spans="1:69">
      <c r="A211" s="507">
        <f t="shared" si="56"/>
        <v>2004</v>
      </c>
      <c r="B211" s="474">
        <f t="shared" si="57"/>
        <v>76.231349099955736</v>
      </c>
      <c r="C211" s="541">
        <f t="shared" si="58"/>
        <v>3.1015034143917655</v>
      </c>
      <c r="D211" s="474">
        <f t="shared" si="88"/>
        <v>9</v>
      </c>
      <c r="E211" s="542">
        <f t="shared" si="59"/>
        <v>2.1972245773362196</v>
      </c>
      <c r="F211" s="475"/>
      <c r="G211" s="475"/>
      <c r="H211" s="467"/>
      <c r="I211" s="476">
        <f t="shared" si="60"/>
        <v>78</v>
      </c>
      <c r="J211" s="477">
        <f t="shared" si="61"/>
        <v>2.3201096673826163</v>
      </c>
      <c r="K211" s="476">
        <f t="shared" si="62"/>
        <v>3.1281260062273851E-3</v>
      </c>
      <c r="L211" s="397"/>
      <c r="M211" s="543">
        <f t="shared" si="63"/>
        <v>4.3337727835997866</v>
      </c>
      <c r="N211" s="397"/>
      <c r="O211" s="397"/>
      <c r="P211" s="467"/>
      <c r="Q211" s="518">
        <f t="shared" si="64"/>
        <v>79</v>
      </c>
      <c r="R211" s="476">
        <f t="shared" si="65"/>
        <v>7.665427806315914E-3</v>
      </c>
      <c r="S211" s="397"/>
      <c r="T211" s="543">
        <f t="shared" si="66"/>
        <v>4.2081396432133529</v>
      </c>
      <c r="U211" s="397"/>
      <c r="V211" s="397"/>
      <c r="W211" s="467"/>
      <c r="X211" s="518">
        <f t="shared" si="67"/>
        <v>79</v>
      </c>
      <c r="Y211" s="476">
        <f t="shared" si="68"/>
        <v>7.665427806315914E-3</v>
      </c>
      <c r="Z211" s="397"/>
      <c r="AA211" s="543">
        <f t="shared" si="69"/>
        <v>4.0644238540497444</v>
      </c>
      <c r="AB211" s="397"/>
      <c r="AC211" s="397"/>
      <c r="AD211" s="467"/>
      <c r="AE211" s="518">
        <f t="shared" si="70"/>
        <v>79</v>
      </c>
      <c r="AF211" s="476">
        <f t="shared" si="71"/>
        <v>7.665427806315914E-3</v>
      </c>
      <c r="AG211" s="397"/>
      <c r="AH211" s="543">
        <f t="shared" si="72"/>
        <v>3.8965305974156648</v>
      </c>
      <c r="AI211" s="397"/>
      <c r="AJ211" s="397"/>
      <c r="AK211" s="467"/>
      <c r="AL211" s="518">
        <f t="shared" si="73"/>
        <v>79</v>
      </c>
      <c r="AM211" s="476">
        <f t="shared" si="74"/>
        <v>7.665427806315914E-3</v>
      </c>
      <c r="AN211" s="397"/>
      <c r="AO211" s="543">
        <f t="shared" si="75"/>
        <v>3.6946465200739373</v>
      </c>
      <c r="AP211" s="397"/>
      <c r="AQ211" s="397"/>
      <c r="AR211" s="467"/>
      <c r="AS211" s="518">
        <f t="shared" si="76"/>
        <v>78</v>
      </c>
      <c r="AT211" s="476">
        <f t="shared" si="77"/>
        <v>3.1281260062273851E-3</v>
      </c>
      <c r="AU211" s="397"/>
      <c r="AV211" s="543">
        <f t="shared" si="78"/>
        <v>3.441422369207789</v>
      </c>
      <c r="AW211" s="397"/>
      <c r="AX211" s="397"/>
      <c r="AY211" s="467"/>
      <c r="AZ211" s="518">
        <f t="shared" si="79"/>
        <v>78</v>
      </c>
      <c r="BA211" s="476">
        <f t="shared" si="80"/>
        <v>3.1281260062273851E-3</v>
      </c>
      <c r="BB211" s="397"/>
      <c r="BC211" s="543">
        <f t="shared" si="81"/>
        <v>3.1015034143917655</v>
      </c>
      <c r="BD211" s="397"/>
      <c r="BE211" s="397"/>
      <c r="BF211" s="467"/>
      <c r="BG211" s="518">
        <f t="shared" si="82"/>
        <v>78</v>
      </c>
      <c r="BH211" s="476">
        <f t="shared" si="83"/>
        <v>3.1281260062273851E-3</v>
      </c>
      <c r="BI211" s="397"/>
      <c r="BJ211" s="543">
        <f t="shared" si="84"/>
        <v>2.5825889457137632</v>
      </c>
      <c r="BK211" s="397"/>
      <c r="BL211" s="397"/>
      <c r="BM211" s="467"/>
      <c r="BN211" s="518">
        <f t="shared" si="85"/>
        <v>76</v>
      </c>
      <c r="BO211" s="476">
        <f t="shared" si="86"/>
        <v>5.3522406050329096E-5</v>
      </c>
      <c r="BP211" s="397"/>
      <c r="BQ211" s="543">
        <f t="shared" si="87"/>
        <v>4.3337727835997866</v>
      </c>
    </row>
    <row r="212" spans="1:69">
      <c r="A212" s="507">
        <f t="shared" si="56"/>
        <v>2005</v>
      </c>
      <c r="B212" s="474">
        <f t="shared" si="57"/>
        <v>78.000877340019187</v>
      </c>
      <c r="C212" s="541">
        <f t="shared" si="58"/>
        <v>3.1780903855139302</v>
      </c>
      <c r="D212" s="474">
        <f t="shared" si="88"/>
        <v>10</v>
      </c>
      <c r="E212" s="542">
        <f t="shared" si="59"/>
        <v>2.3025850929940459</v>
      </c>
      <c r="F212" s="475"/>
      <c r="G212" s="475"/>
      <c r="H212" s="475"/>
      <c r="I212" s="476">
        <f t="shared" si="60"/>
        <v>77</v>
      </c>
      <c r="J212" s="477">
        <f t="shared" si="61"/>
        <v>1.2831616440109914</v>
      </c>
      <c r="K212" s="476">
        <f t="shared" si="62"/>
        <v>1.0017554497638835E-3</v>
      </c>
      <c r="L212" s="397"/>
      <c r="M212" s="543">
        <f t="shared" si="63"/>
        <v>4.3567200745752981</v>
      </c>
      <c r="N212" s="397"/>
      <c r="O212" s="397"/>
      <c r="P212" s="397"/>
      <c r="Q212" s="518">
        <f t="shared" si="64"/>
        <v>78</v>
      </c>
      <c r="R212" s="476">
        <f t="shared" si="65"/>
        <v>7.6972550926712464E-10</v>
      </c>
      <c r="S212" s="397"/>
      <c r="T212" s="543">
        <f t="shared" si="66"/>
        <v>4.2341192195891653</v>
      </c>
      <c r="U212" s="397"/>
      <c r="V212" s="397"/>
      <c r="W212" s="397"/>
      <c r="X212" s="518">
        <f t="shared" si="67"/>
        <v>78</v>
      </c>
      <c r="Y212" s="476">
        <f t="shared" si="68"/>
        <v>7.6972550926712464E-10</v>
      </c>
      <c r="Z212" s="397"/>
      <c r="AA212" s="543">
        <f t="shared" si="69"/>
        <v>4.0943591844488489</v>
      </c>
      <c r="AB212" s="397"/>
      <c r="AC212" s="397"/>
      <c r="AD212" s="397"/>
      <c r="AE212" s="518">
        <f t="shared" si="70"/>
        <v>78</v>
      </c>
      <c r="AF212" s="476">
        <f t="shared" si="71"/>
        <v>7.6972550926712464E-10</v>
      </c>
      <c r="AG212" s="397"/>
      <c r="AH212" s="543">
        <f t="shared" si="72"/>
        <v>3.9318428353218344</v>
      </c>
      <c r="AI212" s="397"/>
      <c r="AJ212" s="397"/>
      <c r="AK212" s="397"/>
      <c r="AL212" s="518">
        <f t="shared" si="73"/>
        <v>78</v>
      </c>
      <c r="AM212" s="476">
        <f t="shared" si="74"/>
        <v>7.6972550926712464E-10</v>
      </c>
      <c r="AN212" s="397"/>
      <c r="AO212" s="543">
        <f t="shared" si="75"/>
        <v>3.7376905071132711</v>
      </c>
      <c r="AP212" s="397"/>
      <c r="AQ212" s="397"/>
      <c r="AR212" s="397"/>
      <c r="AS212" s="518">
        <f t="shared" si="76"/>
        <v>78</v>
      </c>
      <c r="AT212" s="476">
        <f t="shared" si="77"/>
        <v>7.6972550926712464E-10</v>
      </c>
      <c r="AU212" s="397"/>
      <c r="AV212" s="543">
        <f t="shared" si="78"/>
        <v>3.4965341471742648</v>
      </c>
      <c r="AW212" s="397"/>
      <c r="AX212" s="397"/>
      <c r="AY212" s="397"/>
      <c r="AZ212" s="518">
        <f t="shared" si="79"/>
        <v>77</v>
      </c>
      <c r="BA212" s="476">
        <f t="shared" si="80"/>
        <v>1.0017554497638835E-3</v>
      </c>
      <c r="BB212" s="397"/>
      <c r="BC212" s="543">
        <f t="shared" si="81"/>
        <v>3.1780903855139302</v>
      </c>
      <c r="BD212" s="397"/>
      <c r="BE212" s="397"/>
      <c r="BF212" s="397"/>
      <c r="BG212" s="518">
        <f t="shared" si="82"/>
        <v>77</v>
      </c>
      <c r="BH212" s="476">
        <f t="shared" si="83"/>
        <v>1.0017554497638835E-3</v>
      </c>
      <c r="BI212" s="397"/>
      <c r="BJ212" s="543">
        <f t="shared" si="84"/>
        <v>2.7081086887263881</v>
      </c>
      <c r="BK212" s="397"/>
      <c r="BL212" s="397"/>
      <c r="BM212" s="397"/>
      <c r="BN212" s="518">
        <f t="shared" si="85"/>
        <v>76</v>
      </c>
      <c r="BO212" s="476">
        <f t="shared" si="86"/>
        <v>4.0035101298022575E-3</v>
      </c>
      <c r="BP212" s="397"/>
      <c r="BQ212" s="543">
        <f t="shared" si="87"/>
        <v>4.3567200745752981</v>
      </c>
    </row>
    <row r="213" spans="1:69">
      <c r="A213" s="507">
        <f t="shared" si="56"/>
        <v>2006</v>
      </c>
      <c r="B213" s="474">
        <f t="shared" si="57"/>
        <v>81.409993234530504</v>
      </c>
      <c r="C213" s="541">
        <f t="shared" si="58"/>
        <v>3.3109076634898007</v>
      </c>
      <c r="D213" s="474">
        <f t="shared" si="88"/>
        <v>11</v>
      </c>
      <c r="E213" s="547">
        <f t="shared" si="59"/>
        <v>2.3978952727983707</v>
      </c>
      <c r="F213" s="674" t="s">
        <v>59</v>
      </c>
      <c r="G213" s="674"/>
      <c r="H213" s="480">
        <f>H202</f>
        <v>0.19402386010617398</v>
      </c>
      <c r="I213" s="476">
        <f t="shared" si="60"/>
        <v>76</v>
      </c>
      <c r="J213" s="477">
        <f t="shared" si="61"/>
        <v>6.6453675029121921</v>
      </c>
      <c r="K213" s="476">
        <f t="shared" si="62"/>
        <v>2.9268026797665818E-2</v>
      </c>
      <c r="L213" s="397"/>
      <c r="M213" s="543">
        <f t="shared" si="63"/>
        <v>4.3994980324822164</v>
      </c>
      <c r="N213" s="467" t="s">
        <v>73</v>
      </c>
      <c r="O213" s="509">
        <f>P202</f>
        <v>0.15465450553873542</v>
      </c>
      <c r="P213" s="397"/>
      <c r="Q213" s="518">
        <f t="shared" si="64"/>
        <v>78</v>
      </c>
      <c r="R213" s="476">
        <f t="shared" si="65"/>
        <v>1.1628053859543807E-2</v>
      </c>
      <c r="S213" s="397"/>
      <c r="T213" s="543">
        <f t="shared" si="66"/>
        <v>4.2823443179679188</v>
      </c>
      <c r="U213" s="467" t="s">
        <v>73</v>
      </c>
      <c r="V213" s="509">
        <f>W202</f>
        <v>0.15465450553873542</v>
      </c>
      <c r="W213" s="397"/>
      <c r="X213" s="518">
        <f t="shared" si="67"/>
        <v>78</v>
      </c>
      <c r="Y213" s="476">
        <f t="shared" si="68"/>
        <v>1.1628053859543807E-2</v>
      </c>
      <c r="Z213" s="397"/>
      <c r="AA213" s="543">
        <f t="shared" si="69"/>
        <v>4.1496214710178876</v>
      </c>
      <c r="AB213" s="467" t="s">
        <v>73</v>
      </c>
      <c r="AC213" s="509">
        <f>AD202</f>
        <v>0.1556588986031503</v>
      </c>
      <c r="AD213" s="397"/>
      <c r="AE213" s="518">
        <f t="shared" si="70"/>
        <v>78</v>
      </c>
      <c r="AF213" s="476">
        <f t="shared" si="71"/>
        <v>1.1628053859543807E-2</v>
      </c>
      <c r="AG213" s="397"/>
      <c r="AH213" s="543">
        <f t="shared" si="72"/>
        <v>3.9965478361554352</v>
      </c>
      <c r="AI213" s="467" t="s">
        <v>73</v>
      </c>
      <c r="AJ213" s="509">
        <f>AK202</f>
        <v>0.16125138557673105</v>
      </c>
      <c r="AK213" s="397"/>
      <c r="AL213" s="518">
        <f t="shared" si="73"/>
        <v>77</v>
      </c>
      <c r="AM213" s="476">
        <f t="shared" si="74"/>
        <v>1.9448040328604813E-2</v>
      </c>
      <c r="AN213" s="397"/>
      <c r="AO213" s="543">
        <f t="shared" si="75"/>
        <v>3.8157321961235131</v>
      </c>
      <c r="AP213" s="467" t="s">
        <v>73</v>
      </c>
      <c r="AQ213" s="509">
        <f>AR202</f>
        <v>0.16604090611941547</v>
      </c>
      <c r="AR213" s="397"/>
      <c r="AS213" s="518">
        <f t="shared" si="76"/>
        <v>77</v>
      </c>
      <c r="AT213" s="476">
        <f t="shared" si="77"/>
        <v>1.9448040328604813E-2</v>
      </c>
      <c r="AU213" s="397"/>
      <c r="AV213" s="543">
        <f t="shared" si="78"/>
        <v>3.5948432763738261</v>
      </c>
      <c r="AW213" s="467" t="s">
        <v>73</v>
      </c>
      <c r="AX213" s="509">
        <f>AY202</f>
        <v>0.16364350114937257</v>
      </c>
      <c r="AY213" s="397"/>
      <c r="AZ213" s="518">
        <f t="shared" si="79"/>
        <v>77</v>
      </c>
      <c r="BA213" s="476">
        <f t="shared" si="80"/>
        <v>1.9448040328604813E-2</v>
      </c>
      <c r="BB213" s="397"/>
      <c r="BC213" s="543">
        <f t="shared" si="81"/>
        <v>3.3109076634898007</v>
      </c>
      <c r="BD213" s="467" t="s">
        <v>73</v>
      </c>
      <c r="BE213" s="509">
        <f>BF202</f>
        <v>0.19402386010617398</v>
      </c>
      <c r="BF213" s="397"/>
      <c r="BG213" s="518">
        <f t="shared" si="82"/>
        <v>76</v>
      </c>
      <c r="BH213" s="476">
        <f t="shared" si="83"/>
        <v>2.9268026797665818E-2</v>
      </c>
      <c r="BI213" s="397"/>
      <c r="BJ213" s="543">
        <f t="shared" si="84"/>
        <v>2.9128936277560817</v>
      </c>
      <c r="BK213" s="467" t="s">
        <v>73</v>
      </c>
      <c r="BL213" s="509">
        <f>BM202</f>
        <v>0.17716776352822006</v>
      </c>
      <c r="BM213" s="397"/>
      <c r="BN213" s="518">
        <f t="shared" si="85"/>
        <v>75</v>
      </c>
      <c r="BO213" s="476">
        <f t="shared" si="86"/>
        <v>4.1088013266726828E-2</v>
      </c>
      <c r="BP213" s="397"/>
      <c r="BQ213" s="543">
        <f t="shared" si="87"/>
        <v>4.3994980324822164</v>
      </c>
    </row>
    <row r="214" spans="1:69">
      <c r="A214" s="507">
        <f t="shared" si="56"/>
        <v>2007</v>
      </c>
      <c r="B214" s="474">
        <f t="shared" si="57"/>
        <v>70.524021400392698</v>
      </c>
      <c r="C214" s="541">
        <f t="shared" si="58"/>
        <v>2.8048151646433803</v>
      </c>
      <c r="D214" s="474">
        <f t="shared" si="88"/>
        <v>12</v>
      </c>
      <c r="E214" s="547">
        <f t="shared" si="59"/>
        <v>2.4849066497880004</v>
      </c>
      <c r="F214" s="674" t="s">
        <v>33</v>
      </c>
      <c r="G214" s="674"/>
      <c r="H214" s="481">
        <f>SUM(K203:K222)</f>
        <v>4.4817362900412512</v>
      </c>
      <c r="I214" s="476">
        <f t="shared" si="60"/>
        <v>76</v>
      </c>
      <c r="J214" s="477">
        <f t="shared" si="61"/>
        <v>7.7646998722860836</v>
      </c>
      <c r="K214" s="476">
        <f t="shared" si="62"/>
        <v>2.9986341623357147E-2</v>
      </c>
      <c r="L214" s="397"/>
      <c r="M214" s="543">
        <f t="shared" si="63"/>
        <v>4.2559533808668357</v>
      </c>
      <c r="N214" s="467" t="s">
        <v>45</v>
      </c>
      <c r="O214" s="539">
        <f>SUM(R203:R222)</f>
        <v>4.4943897112651632</v>
      </c>
      <c r="P214" s="397"/>
      <c r="Q214" s="518">
        <f t="shared" si="64"/>
        <v>77</v>
      </c>
      <c r="R214" s="476">
        <f t="shared" si="65"/>
        <v>4.1938298822571753E-2</v>
      </c>
      <c r="S214" s="397"/>
      <c r="T214" s="543">
        <f t="shared" si="66"/>
        <v>4.119427690427627</v>
      </c>
      <c r="U214" s="467" t="s">
        <v>45</v>
      </c>
      <c r="V214" s="539">
        <f>SUM(Y203:Y222)</f>
        <v>4.4943897112651632</v>
      </c>
      <c r="W214" s="397"/>
      <c r="X214" s="518">
        <f t="shared" si="67"/>
        <v>77</v>
      </c>
      <c r="Y214" s="476">
        <f t="shared" si="68"/>
        <v>4.1938298822571753E-2</v>
      </c>
      <c r="Z214" s="397"/>
      <c r="AA214" s="543">
        <f t="shared" si="69"/>
        <v>3.9612706154369448</v>
      </c>
      <c r="AB214" s="467" t="s">
        <v>45</v>
      </c>
      <c r="AC214" s="539">
        <f>SUM(AF203:AF222)</f>
        <v>4.4971422406004216</v>
      </c>
      <c r="AD214" s="397"/>
      <c r="AE214" s="518">
        <f t="shared" si="70"/>
        <v>77</v>
      </c>
      <c r="AF214" s="476">
        <f t="shared" si="71"/>
        <v>4.1938298822571753E-2</v>
      </c>
      <c r="AG214" s="397"/>
      <c r="AH214" s="543">
        <f t="shared" si="72"/>
        <v>3.7733130017804171</v>
      </c>
      <c r="AI214" s="467" t="s">
        <v>45</v>
      </c>
      <c r="AJ214" s="539">
        <f>SUM(AM203:AM222)</f>
        <v>4.5014170156391113</v>
      </c>
      <c r="AK214" s="397"/>
      <c r="AL214" s="518">
        <f t="shared" si="73"/>
        <v>77</v>
      </c>
      <c r="AM214" s="476">
        <f t="shared" si="74"/>
        <v>4.1938298822571753E-2</v>
      </c>
      <c r="AN214" s="397"/>
      <c r="AO214" s="543">
        <f t="shared" si="75"/>
        <v>3.5416553542272426</v>
      </c>
      <c r="AP214" s="467" t="s">
        <v>45</v>
      </c>
      <c r="AQ214" s="539">
        <f>SUM(AT203:AT222)</f>
        <v>4.4901226174276028</v>
      </c>
      <c r="AR214" s="397"/>
      <c r="AS214" s="518">
        <f t="shared" si="76"/>
        <v>77</v>
      </c>
      <c r="AT214" s="476">
        <f t="shared" si="77"/>
        <v>4.1938298822571753E-2</v>
      </c>
      <c r="AU214" s="397"/>
      <c r="AV214" s="543">
        <f t="shared" si="78"/>
        <v>3.2396200244477131</v>
      </c>
      <c r="AW214" s="467" t="s">
        <v>45</v>
      </c>
      <c r="AX214" s="539">
        <f>SUM(BA203:BA222)</f>
        <v>4.5388009401944993</v>
      </c>
      <c r="AY214" s="397"/>
      <c r="AZ214" s="518">
        <f t="shared" si="79"/>
        <v>76</v>
      </c>
      <c r="BA214" s="476">
        <f t="shared" si="80"/>
        <v>2.9986341623357147E-2</v>
      </c>
      <c r="BB214" s="397"/>
      <c r="BC214" s="543">
        <f t="shared" si="81"/>
        <v>2.8048151646433803</v>
      </c>
      <c r="BD214" s="467" t="s">
        <v>45</v>
      </c>
      <c r="BE214" s="539">
        <f>SUM(BH203:BH222)</f>
        <v>4.4817362900412512</v>
      </c>
      <c r="BF214" s="397"/>
      <c r="BG214" s="518">
        <f t="shared" si="82"/>
        <v>76</v>
      </c>
      <c r="BH214" s="476">
        <f t="shared" si="83"/>
        <v>2.9986341623357147E-2</v>
      </c>
      <c r="BI214" s="397"/>
      <c r="BJ214" s="543">
        <f t="shared" si="84"/>
        <v>2.0181007557187232</v>
      </c>
      <c r="BK214" s="467" t="s">
        <v>45</v>
      </c>
      <c r="BL214" s="539">
        <f>SUM(BO203:BO222)</f>
        <v>4.7023262956033793</v>
      </c>
      <c r="BM214" s="397"/>
      <c r="BN214" s="518">
        <f t="shared" si="85"/>
        <v>75</v>
      </c>
      <c r="BO214" s="476">
        <f t="shared" si="86"/>
        <v>2.0034384424142543E-2</v>
      </c>
      <c r="BP214" s="397"/>
      <c r="BQ214" s="543">
        <f t="shared" si="87"/>
        <v>4.2559533808668357</v>
      </c>
    </row>
    <row r="215" spans="1:69">
      <c r="A215" s="507">
        <f t="shared" si="56"/>
        <v>2008</v>
      </c>
      <c r="B215" s="474">
        <f t="shared" si="57"/>
        <v>66.279090129055987</v>
      </c>
      <c r="C215" s="541">
        <f t="shared" si="58"/>
        <v>2.5078978262488385</v>
      </c>
      <c r="D215" s="474">
        <f t="shared" si="88"/>
        <v>13</v>
      </c>
      <c r="E215" s="547">
        <f t="shared" si="59"/>
        <v>2.5649493574615367</v>
      </c>
      <c r="F215" s="674" t="s">
        <v>60</v>
      </c>
      <c r="G215" s="674"/>
      <c r="H215" s="481">
        <f>SUM(K213:K222)</f>
        <v>1.9208860620805612</v>
      </c>
      <c r="I215" s="476">
        <f t="shared" si="60"/>
        <v>76</v>
      </c>
      <c r="J215" s="477">
        <f t="shared" si="61"/>
        <v>14.666631439894312</v>
      </c>
      <c r="K215" s="476">
        <f t="shared" si="62"/>
        <v>9.4496088719016741E-2</v>
      </c>
      <c r="L215" s="397"/>
      <c r="M215" s="543">
        <f t="shared" si="63"/>
        <v>4.1938744647794053</v>
      </c>
      <c r="N215" s="397"/>
      <c r="O215" s="548"/>
      <c r="P215" s="397"/>
      <c r="Q215" s="518">
        <f t="shared" si="64"/>
        <v>77</v>
      </c>
      <c r="R215" s="476">
        <f t="shared" si="65"/>
        <v>0.11493790846090476</v>
      </c>
      <c r="S215" s="397"/>
      <c r="T215" s="543">
        <f t="shared" si="66"/>
        <v>4.0479356379077922</v>
      </c>
      <c r="U215" s="397"/>
      <c r="V215" s="548"/>
      <c r="W215" s="397"/>
      <c r="X215" s="518">
        <f t="shared" si="67"/>
        <v>77</v>
      </c>
      <c r="Y215" s="476">
        <f t="shared" si="68"/>
        <v>0.11493790846090476</v>
      </c>
      <c r="Z215" s="397"/>
      <c r="AA215" s="543">
        <f t="shared" si="69"/>
        <v>3.8769985503403972</v>
      </c>
      <c r="AB215" s="397"/>
      <c r="AC215" s="548"/>
      <c r="AD215" s="397"/>
      <c r="AE215" s="518">
        <f t="shared" si="70"/>
        <v>77</v>
      </c>
      <c r="AF215" s="476">
        <f t="shared" si="71"/>
        <v>0.11493790846090476</v>
      </c>
      <c r="AG215" s="397"/>
      <c r="AH215" s="543">
        <f t="shared" si="72"/>
        <v>3.6706923194974115</v>
      </c>
      <c r="AI215" s="397"/>
      <c r="AJ215" s="548"/>
      <c r="AK215" s="397"/>
      <c r="AL215" s="518">
        <f t="shared" si="73"/>
        <v>76</v>
      </c>
      <c r="AM215" s="476">
        <f t="shared" si="74"/>
        <v>9.4496088719016741E-2</v>
      </c>
      <c r="AN215" s="397"/>
      <c r="AO215" s="543">
        <f t="shared" si="75"/>
        <v>3.4104573795397086</v>
      </c>
      <c r="AP215" s="397"/>
      <c r="AQ215" s="548"/>
      <c r="AR215" s="397"/>
      <c r="AS215" s="518">
        <f t="shared" si="76"/>
        <v>76</v>
      </c>
      <c r="AT215" s="476">
        <f t="shared" si="77"/>
        <v>9.4496088719016741E-2</v>
      </c>
      <c r="AU215" s="397"/>
      <c r="AV215" s="543">
        <f t="shared" si="78"/>
        <v>3.0577249064660994</v>
      </c>
      <c r="AW215" s="397"/>
      <c r="AX215" s="548"/>
      <c r="AY215" s="397"/>
      <c r="AZ215" s="518">
        <f t="shared" si="79"/>
        <v>76</v>
      </c>
      <c r="BA215" s="476">
        <f t="shared" si="80"/>
        <v>9.4496088719016741E-2</v>
      </c>
      <c r="BB215" s="397"/>
      <c r="BC215" s="543">
        <f t="shared" si="81"/>
        <v>2.5078978262488385</v>
      </c>
      <c r="BD215" s="397"/>
      <c r="BE215" s="548"/>
      <c r="BF215" s="397"/>
      <c r="BG215" s="518">
        <f t="shared" si="82"/>
        <v>76</v>
      </c>
      <c r="BH215" s="476">
        <f t="shared" si="83"/>
        <v>9.4496088719016741E-2</v>
      </c>
      <c r="BI215" s="397"/>
      <c r="BJ215" s="543">
        <f t="shared" si="84"/>
        <v>1.1875659842355921</v>
      </c>
      <c r="BK215" s="397"/>
      <c r="BL215" s="548"/>
      <c r="BM215" s="397"/>
      <c r="BN215" s="518">
        <f t="shared" si="85"/>
        <v>75</v>
      </c>
      <c r="BO215" s="476">
        <f t="shared" si="86"/>
        <v>7.6054268977128719E-2</v>
      </c>
      <c r="BP215" s="397"/>
      <c r="BQ215" s="543">
        <f t="shared" si="87"/>
        <v>4.1938744647794053</v>
      </c>
    </row>
    <row r="216" spans="1:69">
      <c r="A216" s="507">
        <f t="shared" si="56"/>
        <v>2009</v>
      </c>
      <c r="B216" s="474">
        <f t="shared" si="57"/>
        <v>75.88783621494882</v>
      </c>
      <c r="C216" s="541">
        <f t="shared" si="58"/>
        <v>3.0859310585424802</v>
      </c>
      <c r="D216" s="474">
        <f t="shared" si="88"/>
        <v>14</v>
      </c>
      <c r="E216" s="547">
        <f t="shared" si="59"/>
        <v>2.6390573296152584</v>
      </c>
      <c r="F216" s="674" t="s">
        <v>61</v>
      </c>
      <c r="G216" s="674"/>
      <c r="H216" s="482">
        <f>SUM(J203:J222)/D222</f>
        <v>8.8720974461438029</v>
      </c>
      <c r="I216" s="476">
        <f t="shared" si="60"/>
        <v>75</v>
      </c>
      <c r="J216" s="477">
        <f t="shared" si="61"/>
        <v>1.169932177844766</v>
      </c>
      <c r="K216" s="476">
        <f t="shared" si="62"/>
        <v>7.8825314457464679E-4</v>
      </c>
      <c r="L216" s="397"/>
      <c r="M216" s="543">
        <f t="shared" si="63"/>
        <v>4.3292564108858596</v>
      </c>
      <c r="N216" s="397"/>
      <c r="O216" s="397"/>
      <c r="P216" s="397"/>
      <c r="Q216" s="518">
        <f t="shared" si="64"/>
        <v>76</v>
      </c>
      <c r="R216" s="476">
        <f t="shared" si="65"/>
        <v>1.2580714677007376E-5</v>
      </c>
      <c r="S216" s="397"/>
      <c r="T216" s="543">
        <f t="shared" si="66"/>
        <v>4.2030171301984964</v>
      </c>
      <c r="U216" s="397"/>
      <c r="V216" s="397"/>
      <c r="W216" s="397"/>
      <c r="X216" s="518">
        <f t="shared" si="67"/>
        <v>76</v>
      </c>
      <c r="Y216" s="476">
        <f t="shared" si="68"/>
        <v>1.2580714677007376E-5</v>
      </c>
      <c r="Z216" s="397"/>
      <c r="AA216" s="543">
        <f t="shared" si="69"/>
        <v>4.0585072798651289</v>
      </c>
      <c r="AB216" s="397"/>
      <c r="AC216" s="397"/>
      <c r="AD216" s="397"/>
      <c r="AE216" s="518">
        <f t="shared" si="70"/>
        <v>76</v>
      </c>
      <c r="AF216" s="476">
        <f t="shared" si="71"/>
        <v>1.2580714677007376E-5</v>
      </c>
      <c r="AG216" s="397"/>
      <c r="AH216" s="543">
        <f t="shared" si="72"/>
        <v>3.8895286173773154</v>
      </c>
      <c r="AI216" s="397"/>
      <c r="AJ216" s="397"/>
      <c r="AK216" s="397"/>
      <c r="AL216" s="518">
        <f t="shared" si="73"/>
        <v>76</v>
      </c>
      <c r="AM216" s="476">
        <f t="shared" si="74"/>
        <v>1.2580714677007376E-5</v>
      </c>
      <c r="AN216" s="397"/>
      <c r="AO216" s="543">
        <f t="shared" si="75"/>
        <v>3.686071420649347</v>
      </c>
      <c r="AP216" s="397"/>
      <c r="AQ216" s="397"/>
      <c r="AR216" s="397"/>
      <c r="AS216" s="518">
        <f t="shared" si="76"/>
        <v>76</v>
      </c>
      <c r="AT216" s="476">
        <f t="shared" si="77"/>
        <v>1.2580714677007376E-5</v>
      </c>
      <c r="AU216" s="397"/>
      <c r="AV216" s="543">
        <f t="shared" si="78"/>
        <v>3.430362456401542</v>
      </c>
      <c r="AW216" s="397"/>
      <c r="AX216" s="397"/>
      <c r="AY216" s="397"/>
      <c r="AZ216" s="518">
        <f t="shared" si="79"/>
        <v>76</v>
      </c>
      <c r="BA216" s="476">
        <f t="shared" si="80"/>
        <v>1.2580714677007376E-5</v>
      </c>
      <c r="BB216" s="397"/>
      <c r="BC216" s="543">
        <f t="shared" si="81"/>
        <v>3.0859310585424802</v>
      </c>
      <c r="BD216" s="397"/>
      <c r="BE216" s="397"/>
      <c r="BF216" s="397"/>
      <c r="BG216" s="518">
        <f t="shared" si="82"/>
        <v>75</v>
      </c>
      <c r="BH216" s="476">
        <f t="shared" si="83"/>
        <v>7.8825314457464679E-4</v>
      </c>
      <c r="BI216" s="397"/>
      <c r="BJ216" s="543">
        <f t="shared" si="84"/>
        <v>2.5562839374566173</v>
      </c>
      <c r="BK216" s="397"/>
      <c r="BL216" s="397"/>
      <c r="BM216" s="397"/>
      <c r="BN216" s="518">
        <f t="shared" si="85"/>
        <v>74</v>
      </c>
      <c r="BO216" s="476">
        <f t="shared" si="86"/>
        <v>3.5639255744722861E-3</v>
      </c>
      <c r="BP216" s="397"/>
      <c r="BQ216" s="543">
        <f t="shared" si="87"/>
        <v>4.3292564108858596</v>
      </c>
    </row>
    <row r="217" spans="1:69">
      <c r="A217" s="549">
        <f t="shared" si="56"/>
        <v>2010</v>
      </c>
      <c r="B217" s="474">
        <f t="shared" si="57"/>
        <v>75.816260044885254</v>
      </c>
      <c r="C217" s="550">
        <f t="shared" si="58"/>
        <v>3.0826555653881447</v>
      </c>
      <c r="D217" s="474">
        <f t="shared" si="88"/>
        <v>15</v>
      </c>
      <c r="E217" s="547">
        <f t="shared" si="59"/>
        <v>2.7080502011022101</v>
      </c>
      <c r="F217" s="674" t="s">
        <v>62</v>
      </c>
      <c r="G217" s="674"/>
      <c r="H217" s="482">
        <f>SUM(J213:J222)/10</f>
        <v>8.6722230128306315</v>
      </c>
      <c r="I217" s="476">
        <f t="shared" si="60"/>
        <v>75</v>
      </c>
      <c r="J217" s="477">
        <f t="shared" si="61"/>
        <v>1.0766292671281947</v>
      </c>
      <c r="K217" s="476">
        <f t="shared" si="62"/>
        <v>6.6628046087607753E-4</v>
      </c>
      <c r="L217" s="397"/>
      <c r="M217" s="543">
        <f t="shared" si="63"/>
        <v>4.3283127821093217</v>
      </c>
      <c r="N217" s="397"/>
      <c r="O217" s="397"/>
      <c r="P217" s="397"/>
      <c r="Q217" s="518">
        <f t="shared" si="64"/>
        <v>76</v>
      </c>
      <c r="R217" s="476">
        <f t="shared" si="65"/>
        <v>3.3760371105568728E-5</v>
      </c>
      <c r="S217" s="397"/>
      <c r="T217" s="543">
        <f t="shared" si="66"/>
        <v>4.2019464647678442</v>
      </c>
      <c r="U217" s="397"/>
      <c r="V217" s="397"/>
      <c r="W217" s="397"/>
      <c r="X217" s="518">
        <f t="shared" si="67"/>
        <v>76</v>
      </c>
      <c r="Y217" s="476">
        <f t="shared" si="68"/>
        <v>3.3760371105568728E-5</v>
      </c>
      <c r="Z217" s="397"/>
      <c r="AA217" s="543">
        <f t="shared" si="69"/>
        <v>4.0572700517719564</v>
      </c>
      <c r="AB217" s="397"/>
      <c r="AC217" s="397"/>
      <c r="AD217" s="397"/>
      <c r="AE217" s="518">
        <f t="shared" si="70"/>
        <v>76</v>
      </c>
      <c r="AF217" s="476">
        <f t="shared" si="71"/>
        <v>3.3760371105568728E-5</v>
      </c>
      <c r="AG217" s="397"/>
      <c r="AH217" s="543">
        <f t="shared" si="72"/>
        <v>3.8880634550021864</v>
      </c>
      <c r="AI217" s="397"/>
      <c r="AJ217" s="397"/>
      <c r="AK217" s="397"/>
      <c r="AL217" s="518">
        <f t="shared" si="73"/>
        <v>76</v>
      </c>
      <c r="AM217" s="476">
        <f t="shared" si="74"/>
        <v>3.3760371105568728E-5</v>
      </c>
      <c r="AN217" s="397"/>
      <c r="AO217" s="543">
        <f t="shared" si="75"/>
        <v>3.6842753727004176</v>
      </c>
      <c r="AP217" s="397"/>
      <c r="AQ217" s="397"/>
      <c r="AR217" s="397"/>
      <c r="AS217" s="518">
        <f t="shared" si="76"/>
        <v>75</v>
      </c>
      <c r="AT217" s="476">
        <f t="shared" si="77"/>
        <v>6.6628046087607753E-4</v>
      </c>
      <c r="AU217" s="397"/>
      <c r="AV217" s="543">
        <f t="shared" si="78"/>
        <v>3.4280424742121602</v>
      </c>
      <c r="AW217" s="397"/>
      <c r="AX217" s="397"/>
      <c r="AY217" s="397"/>
      <c r="AZ217" s="518">
        <f t="shared" si="79"/>
        <v>75</v>
      </c>
      <c r="BA217" s="476">
        <f t="shared" si="80"/>
        <v>6.6628046087607753E-4</v>
      </c>
      <c r="BB217" s="397"/>
      <c r="BC217" s="543">
        <f t="shared" si="81"/>
        <v>3.0826555653881447</v>
      </c>
      <c r="BD217" s="397"/>
      <c r="BE217" s="397"/>
      <c r="BF217" s="397"/>
      <c r="BG217" s="518">
        <f t="shared" si="82"/>
        <v>75</v>
      </c>
      <c r="BH217" s="476">
        <f t="shared" si="83"/>
        <v>6.6628046087607753E-4</v>
      </c>
      <c r="BI217" s="397"/>
      <c r="BJ217" s="543">
        <f t="shared" si="84"/>
        <v>2.5507146807635075</v>
      </c>
      <c r="BK217" s="397"/>
      <c r="BL217" s="397"/>
      <c r="BM217" s="397"/>
      <c r="BN217" s="518">
        <f t="shared" si="85"/>
        <v>74</v>
      </c>
      <c r="BO217" s="476">
        <f t="shared" si="86"/>
        <v>3.2988005506465867E-3</v>
      </c>
      <c r="BP217" s="397"/>
      <c r="BQ217" s="543">
        <f t="shared" si="87"/>
        <v>4.3283127821093217</v>
      </c>
    </row>
    <row r="218" spans="1:69">
      <c r="A218" s="549">
        <f t="shared" si="56"/>
        <v>2011</v>
      </c>
      <c r="B218" s="474">
        <f t="shared" si="57"/>
        <v>116.14941798173133</v>
      </c>
      <c r="C218" s="550">
        <f t="shared" si="58"/>
        <v>4.1295414531780574</v>
      </c>
      <c r="D218" s="474">
        <f t="shared" si="88"/>
        <v>16</v>
      </c>
      <c r="E218" s="542">
        <f t="shared" si="59"/>
        <v>2.7725887222397811</v>
      </c>
      <c r="F218" s="475"/>
      <c r="G218" s="475"/>
      <c r="H218" s="475"/>
      <c r="I218" s="476">
        <f t="shared" si="60"/>
        <v>75</v>
      </c>
      <c r="J218" s="477">
        <f t="shared" si="61"/>
        <v>35.428001876172601</v>
      </c>
      <c r="K218" s="476">
        <f t="shared" si="62"/>
        <v>1.6932746002352339</v>
      </c>
      <c r="L218" s="397"/>
      <c r="M218" s="543">
        <f t="shared" si="63"/>
        <v>4.754877448284633</v>
      </c>
      <c r="N218" s="397"/>
      <c r="O218" s="397"/>
      <c r="P218" s="397"/>
      <c r="Q218" s="518">
        <f t="shared" si="64"/>
        <v>75</v>
      </c>
      <c r="R218" s="476">
        <f t="shared" si="65"/>
        <v>1.6932746002352339</v>
      </c>
      <c r="S218" s="397"/>
      <c r="T218" s="543">
        <f t="shared" si="66"/>
        <v>4.674224290096447</v>
      </c>
      <c r="U218" s="397"/>
      <c r="V218" s="397"/>
      <c r="W218" s="397"/>
      <c r="X218" s="518">
        <f t="shared" si="67"/>
        <v>75</v>
      </c>
      <c r="Y218" s="476">
        <f t="shared" si="68"/>
        <v>1.6932746002352339</v>
      </c>
      <c r="Z218" s="397"/>
      <c r="AA218" s="543">
        <f t="shared" si="69"/>
        <v>4.5864909908193185</v>
      </c>
      <c r="AB218" s="397"/>
      <c r="AC218" s="397"/>
      <c r="AD218" s="397"/>
      <c r="AE218" s="518">
        <f t="shared" si="70"/>
        <v>75</v>
      </c>
      <c r="AF218" s="476">
        <f t="shared" si="71"/>
        <v>1.6932746002352339</v>
      </c>
      <c r="AG218" s="397"/>
      <c r="AH218" s="543">
        <f t="shared" si="72"/>
        <v>4.4903138157598672</v>
      </c>
      <c r="AI218" s="397"/>
      <c r="AJ218" s="397"/>
      <c r="AK218" s="397"/>
      <c r="AL218" s="518">
        <f t="shared" si="73"/>
        <v>75</v>
      </c>
      <c r="AM218" s="476">
        <f t="shared" si="74"/>
        <v>1.6932746002352339</v>
      </c>
      <c r="AN218" s="397"/>
      <c r="AO218" s="543">
        <f t="shared" si="75"/>
        <v>4.3838926174163619</v>
      </c>
      <c r="AP218" s="397"/>
      <c r="AQ218" s="397"/>
      <c r="AR218" s="397"/>
      <c r="AS218" s="518">
        <f t="shared" si="76"/>
        <v>75</v>
      </c>
      <c r="AT218" s="476">
        <f t="shared" si="77"/>
        <v>1.6932746002352339</v>
      </c>
      <c r="AU218" s="397"/>
      <c r="AV218" s="543">
        <f t="shared" si="78"/>
        <v>4.264782144344025</v>
      </c>
      <c r="AW218" s="397"/>
      <c r="AX218" s="397"/>
      <c r="AY218" s="397"/>
      <c r="AZ218" s="518">
        <f t="shared" si="79"/>
        <v>75</v>
      </c>
      <c r="BA218" s="476">
        <f t="shared" si="80"/>
        <v>1.6932746002352339</v>
      </c>
      <c r="BB218" s="397"/>
      <c r="BC218" s="543">
        <f t="shared" si="81"/>
        <v>4.1295414531780574</v>
      </c>
      <c r="BD218" s="397"/>
      <c r="BE218" s="397"/>
      <c r="BF218" s="397"/>
      <c r="BG218" s="518">
        <f t="shared" si="82"/>
        <v>75</v>
      </c>
      <c r="BH218" s="476">
        <f t="shared" si="83"/>
        <v>1.6932746002352339</v>
      </c>
      <c r="BI218" s="397"/>
      <c r="BJ218" s="543">
        <f t="shared" si="84"/>
        <v>3.9731071542431708</v>
      </c>
      <c r="BK218" s="397"/>
      <c r="BL218" s="397"/>
      <c r="BM218" s="397"/>
      <c r="BN218" s="518">
        <f t="shared" si="85"/>
        <v>74</v>
      </c>
      <c r="BO218" s="476">
        <f t="shared" si="86"/>
        <v>1.7765734361986965</v>
      </c>
      <c r="BP218" s="397"/>
      <c r="BQ218" s="543">
        <f t="shared" si="87"/>
        <v>4.754877448284633</v>
      </c>
    </row>
    <row r="219" spans="1:69">
      <c r="A219" s="549">
        <f t="shared" si="56"/>
        <v>2012</v>
      </c>
      <c r="B219" s="474">
        <f t="shared" si="57"/>
        <v>77.033912152225909</v>
      </c>
      <c r="C219" s="550">
        <f t="shared" si="58"/>
        <v>3.136967571408841</v>
      </c>
      <c r="D219" s="474">
        <f t="shared" si="88"/>
        <v>17</v>
      </c>
      <c r="E219" s="542">
        <f t="shared" si="59"/>
        <v>2.8332133440562162</v>
      </c>
      <c r="F219" s="475"/>
      <c r="G219" s="475"/>
      <c r="H219" s="475"/>
      <c r="I219" s="476">
        <f t="shared" si="60"/>
        <v>74</v>
      </c>
      <c r="J219" s="477">
        <f t="shared" si="61"/>
        <v>3.9384111068260776</v>
      </c>
      <c r="K219" s="476">
        <f t="shared" si="62"/>
        <v>9.204622947424048E-3</v>
      </c>
      <c r="L219" s="397"/>
      <c r="M219" s="543">
        <f t="shared" si="63"/>
        <v>4.3442457424597114</v>
      </c>
      <c r="N219" s="397"/>
      <c r="O219" s="397"/>
      <c r="P219" s="397"/>
      <c r="Q219" s="518">
        <f t="shared" si="64"/>
        <v>75</v>
      </c>
      <c r="R219" s="476">
        <f t="shared" si="65"/>
        <v>4.1367986429722298E-3</v>
      </c>
      <c r="S219" s="397"/>
      <c r="T219" s="543">
        <f t="shared" si="66"/>
        <v>4.2200062889835097</v>
      </c>
      <c r="U219" s="397"/>
      <c r="V219" s="397"/>
      <c r="W219" s="397"/>
      <c r="X219" s="518">
        <f t="shared" si="67"/>
        <v>75</v>
      </c>
      <c r="Y219" s="476">
        <f t="shared" si="68"/>
        <v>4.1367986429722298E-3</v>
      </c>
      <c r="Z219" s="397"/>
      <c r="AA219" s="543">
        <f t="shared" si="69"/>
        <v>4.0781120610227948</v>
      </c>
      <c r="AB219" s="397"/>
      <c r="AC219" s="397"/>
      <c r="AD219" s="397"/>
      <c r="AE219" s="518">
        <f t="shared" si="70"/>
        <v>75</v>
      </c>
      <c r="AF219" s="476">
        <f t="shared" si="71"/>
        <v>4.1367986429722298E-3</v>
      </c>
      <c r="AG219" s="397"/>
      <c r="AH219" s="543">
        <f t="shared" si="72"/>
        <v>3.9127010185697979</v>
      </c>
      <c r="AI219" s="397"/>
      <c r="AJ219" s="397"/>
      <c r="AK219" s="397"/>
      <c r="AL219" s="518">
        <f t="shared" si="73"/>
        <v>75</v>
      </c>
      <c r="AM219" s="476">
        <f t="shared" si="74"/>
        <v>4.1367986429722298E-3</v>
      </c>
      <c r="AN219" s="397"/>
      <c r="AO219" s="543">
        <f t="shared" si="75"/>
        <v>3.7143988504884278</v>
      </c>
      <c r="AP219" s="397"/>
      <c r="AQ219" s="397"/>
      <c r="AR219" s="397"/>
      <c r="AS219" s="518">
        <f t="shared" si="76"/>
        <v>75</v>
      </c>
      <c r="AT219" s="476">
        <f t="shared" si="77"/>
        <v>4.1367986429722298E-3</v>
      </c>
      <c r="AU219" s="397"/>
      <c r="AV219" s="543">
        <f t="shared" si="78"/>
        <v>3.4667950964131284</v>
      </c>
      <c r="AW219" s="397"/>
      <c r="AX219" s="397"/>
      <c r="AY219" s="397"/>
      <c r="AZ219" s="518">
        <f t="shared" si="79"/>
        <v>75</v>
      </c>
      <c r="BA219" s="476">
        <f t="shared" si="80"/>
        <v>4.1367986429722298E-3</v>
      </c>
      <c r="BB219" s="397"/>
      <c r="BC219" s="543">
        <f t="shared" si="81"/>
        <v>3.136967571408841</v>
      </c>
      <c r="BD219" s="397"/>
      <c r="BE219" s="397"/>
      <c r="BF219" s="397"/>
      <c r="BG219" s="518">
        <f t="shared" si="82"/>
        <v>74</v>
      </c>
      <c r="BH219" s="476">
        <f t="shared" si="83"/>
        <v>9.204622947424048E-3</v>
      </c>
      <c r="BI219" s="397"/>
      <c r="BJ219" s="543">
        <f t="shared" si="84"/>
        <v>2.6414766971714791</v>
      </c>
      <c r="BK219" s="397"/>
      <c r="BL219" s="397"/>
      <c r="BM219" s="397"/>
      <c r="BN219" s="518">
        <f t="shared" si="85"/>
        <v>74</v>
      </c>
      <c r="BO219" s="476">
        <f t="shared" si="86"/>
        <v>9.204622947424048E-3</v>
      </c>
      <c r="BP219" s="397"/>
      <c r="BQ219" s="543">
        <f t="shared" si="87"/>
        <v>4.3442457424597114</v>
      </c>
    </row>
    <row r="220" spans="1:69">
      <c r="A220" s="507">
        <f t="shared" si="56"/>
        <v>2013</v>
      </c>
      <c r="B220" s="474">
        <f t="shared" si="57"/>
        <v>80.93191776204921</v>
      </c>
      <c r="C220" s="550">
        <f t="shared" si="58"/>
        <v>3.2933121171379449</v>
      </c>
      <c r="D220" s="474">
        <f t="shared" si="88"/>
        <v>18</v>
      </c>
      <c r="E220" s="542">
        <f t="shared" si="59"/>
        <v>2.8903717578961645</v>
      </c>
      <c r="F220" s="475"/>
      <c r="G220" s="475"/>
      <c r="H220" s="467"/>
      <c r="I220" s="476">
        <f t="shared" si="60"/>
        <v>74</v>
      </c>
      <c r="J220" s="477">
        <f t="shared" si="61"/>
        <v>8.5651223321186905</v>
      </c>
      <c r="K220" s="476">
        <f t="shared" si="62"/>
        <v>4.8051483859813324E-2</v>
      </c>
      <c r="L220" s="475"/>
      <c r="M220" s="543">
        <f t="shared" si="63"/>
        <v>4.393608279780036</v>
      </c>
      <c r="N220" s="475"/>
      <c r="O220" s="475"/>
      <c r="P220" s="551"/>
      <c r="Q220" s="518">
        <f t="shared" si="64"/>
        <v>75</v>
      </c>
      <c r="R220" s="476">
        <f t="shared" si="65"/>
        <v>3.5187648335714902E-2</v>
      </c>
      <c r="S220" s="475"/>
      <c r="T220" s="543">
        <f t="shared" si="66"/>
        <v>4.2757200850287775</v>
      </c>
      <c r="U220" s="475"/>
      <c r="V220" s="475"/>
      <c r="W220" s="551"/>
      <c r="X220" s="518">
        <f t="shared" si="67"/>
        <v>75</v>
      </c>
      <c r="Y220" s="476">
        <f t="shared" si="68"/>
        <v>3.5187648335714902E-2</v>
      </c>
      <c r="Z220" s="475"/>
      <c r="AA220" s="543">
        <f t="shared" si="69"/>
        <v>4.1420534716025381</v>
      </c>
      <c r="AB220" s="475"/>
      <c r="AC220" s="475"/>
      <c r="AD220" s="551"/>
      <c r="AE220" s="518">
        <f t="shared" si="70"/>
        <v>74</v>
      </c>
      <c r="AF220" s="476">
        <f t="shared" si="71"/>
        <v>4.8051483859813324E-2</v>
      </c>
      <c r="AG220" s="475"/>
      <c r="AH220" s="543">
        <f t="shared" si="72"/>
        <v>3.9877224689254755</v>
      </c>
      <c r="AI220" s="475"/>
      <c r="AJ220" s="475"/>
      <c r="AK220" s="551"/>
      <c r="AL220" s="518">
        <f t="shared" si="73"/>
        <v>74</v>
      </c>
      <c r="AM220" s="476">
        <f t="shared" si="74"/>
        <v>4.8051483859813324E-2</v>
      </c>
      <c r="AN220" s="475"/>
      <c r="AO220" s="543">
        <f t="shared" si="75"/>
        <v>3.80514840550188</v>
      </c>
      <c r="AP220" s="475"/>
      <c r="AQ220" s="475"/>
      <c r="AR220" s="551"/>
      <c r="AS220" s="518">
        <f t="shared" si="76"/>
        <v>74</v>
      </c>
      <c r="AT220" s="476">
        <f t="shared" si="77"/>
        <v>4.8051483859813324E-2</v>
      </c>
      <c r="AU220" s="475"/>
      <c r="AV220" s="543">
        <f t="shared" si="78"/>
        <v>3.5816259746536989</v>
      </c>
      <c r="AW220" s="475"/>
      <c r="AX220" s="475"/>
      <c r="AY220" s="551"/>
      <c r="AZ220" s="518">
        <f t="shared" si="79"/>
        <v>74</v>
      </c>
      <c r="BA220" s="476">
        <f t="shared" si="80"/>
        <v>4.8051483859813324E-2</v>
      </c>
      <c r="BB220" s="475"/>
      <c r="BC220" s="543">
        <f t="shared" si="81"/>
        <v>3.2933121171379449</v>
      </c>
      <c r="BD220" s="475"/>
      <c r="BE220" s="475"/>
      <c r="BF220" s="551"/>
      <c r="BG220" s="518">
        <f t="shared" si="82"/>
        <v>74</v>
      </c>
      <c r="BH220" s="476">
        <f t="shared" si="83"/>
        <v>4.8051483859813324E-2</v>
      </c>
      <c r="BI220" s="475"/>
      <c r="BJ220" s="543">
        <f t="shared" si="84"/>
        <v>2.8865822401823653</v>
      </c>
      <c r="BK220" s="475"/>
      <c r="BL220" s="475"/>
      <c r="BM220" s="551"/>
      <c r="BN220" s="518">
        <f t="shared" si="85"/>
        <v>73</v>
      </c>
      <c r="BO220" s="476">
        <f t="shared" si="86"/>
        <v>6.2915319383911747E-2</v>
      </c>
      <c r="BP220" s="475"/>
      <c r="BQ220" s="543">
        <f t="shared" si="87"/>
        <v>4.393608279780036</v>
      </c>
    </row>
    <row r="221" spans="1:69">
      <c r="A221" s="507">
        <f t="shared" si="56"/>
        <v>2014</v>
      </c>
      <c r="B221" s="474">
        <f t="shared" si="57"/>
        <v>72.06467175174393</v>
      </c>
      <c r="C221" s="550">
        <f t="shared" si="58"/>
        <v>2.8939581940356232</v>
      </c>
      <c r="D221" s="474">
        <f t="shared" si="88"/>
        <v>19</v>
      </c>
      <c r="E221" s="542">
        <f t="shared" si="59"/>
        <v>2.9444389791664403</v>
      </c>
      <c r="F221" s="475"/>
      <c r="G221" s="475"/>
      <c r="H221" s="467"/>
      <c r="I221" s="476">
        <f t="shared" si="60"/>
        <v>74</v>
      </c>
      <c r="J221" s="477">
        <f t="shared" si="61"/>
        <v>2.6855436945901805</v>
      </c>
      <c r="K221" s="476">
        <f t="shared" si="62"/>
        <v>3.7454954284979088E-3</v>
      </c>
      <c r="L221" s="397"/>
      <c r="M221" s="543">
        <f t="shared" si="63"/>
        <v>4.2775639346331911</v>
      </c>
      <c r="N221" s="475"/>
      <c r="O221" s="475"/>
      <c r="P221" s="551"/>
      <c r="Q221" s="518">
        <f t="shared" si="64"/>
        <v>74</v>
      </c>
      <c r="R221" s="476">
        <f t="shared" si="65"/>
        <v>3.7454954284979088E-3</v>
      </c>
      <c r="S221" s="397"/>
      <c r="T221" s="543">
        <f t="shared" si="66"/>
        <v>4.1441607356059871</v>
      </c>
      <c r="U221" s="475"/>
      <c r="V221" s="475"/>
      <c r="W221" s="551"/>
      <c r="X221" s="518">
        <f t="shared" si="67"/>
        <v>74</v>
      </c>
      <c r="Y221" s="476">
        <f t="shared" si="68"/>
        <v>3.7454954284979088E-3</v>
      </c>
      <c r="Z221" s="397"/>
      <c r="AA221" s="543">
        <f t="shared" si="69"/>
        <v>3.9901809550157834</v>
      </c>
      <c r="AB221" s="475"/>
      <c r="AC221" s="475"/>
      <c r="AD221" s="551"/>
      <c r="AE221" s="518">
        <f t="shared" si="70"/>
        <v>74</v>
      </c>
      <c r="AF221" s="476">
        <f t="shared" si="71"/>
        <v>3.7454954284979088E-3</v>
      </c>
      <c r="AG221" s="397"/>
      <c r="AH221" s="543">
        <f t="shared" si="72"/>
        <v>3.8080986080973216</v>
      </c>
      <c r="AI221" s="475"/>
      <c r="AJ221" s="475"/>
      <c r="AK221" s="551"/>
      <c r="AL221" s="518">
        <f t="shared" si="73"/>
        <v>74</v>
      </c>
      <c r="AM221" s="476">
        <f t="shared" si="74"/>
        <v>3.7454954284979088E-3</v>
      </c>
      <c r="AN221" s="397"/>
      <c r="AO221" s="543">
        <f t="shared" si="75"/>
        <v>3.5853137643405004</v>
      </c>
      <c r="AP221" s="475"/>
      <c r="AQ221" s="475"/>
      <c r="AR221" s="551"/>
      <c r="AS221" s="518">
        <f t="shared" si="76"/>
        <v>74</v>
      </c>
      <c r="AT221" s="476">
        <f t="shared" si="77"/>
        <v>3.7454954284979088E-3</v>
      </c>
      <c r="AU221" s="397"/>
      <c r="AV221" s="543">
        <f t="shared" si="78"/>
        <v>3.2982292520299645</v>
      </c>
      <c r="AW221" s="475"/>
      <c r="AX221" s="475"/>
      <c r="AY221" s="551"/>
      <c r="AZ221" s="518">
        <f t="shared" si="79"/>
        <v>74</v>
      </c>
      <c r="BA221" s="476">
        <f t="shared" si="80"/>
        <v>3.7454954284979088E-3</v>
      </c>
      <c r="BB221" s="397"/>
      <c r="BC221" s="543">
        <f t="shared" si="81"/>
        <v>2.8939581940356232</v>
      </c>
      <c r="BD221" s="475"/>
      <c r="BE221" s="475"/>
      <c r="BF221" s="551"/>
      <c r="BG221" s="518">
        <f t="shared" si="82"/>
        <v>74</v>
      </c>
      <c r="BH221" s="476">
        <f t="shared" si="83"/>
        <v>3.7454954284979088E-3</v>
      </c>
      <c r="BI221" s="397"/>
      <c r="BJ221" s="543">
        <f t="shared" si="84"/>
        <v>2.2043846330430821</v>
      </c>
      <c r="BK221" s="475"/>
      <c r="BL221" s="475"/>
      <c r="BM221" s="551"/>
      <c r="BN221" s="518">
        <f t="shared" si="85"/>
        <v>73</v>
      </c>
      <c r="BO221" s="476">
        <f t="shared" si="86"/>
        <v>8.7483893198576869E-4</v>
      </c>
      <c r="BP221" s="397"/>
      <c r="BQ221" s="543">
        <f t="shared" si="87"/>
        <v>4.2775639346331911</v>
      </c>
    </row>
    <row r="222" spans="1:69" ht="14.25" thickBot="1">
      <c r="A222" s="515">
        <f t="shared" si="56"/>
        <v>2015</v>
      </c>
      <c r="B222" s="483">
        <f t="shared" si="57"/>
        <v>70.622890457195453</v>
      </c>
      <c r="C222" s="552">
        <f t="shared" si="58"/>
        <v>2.8107806886979723</v>
      </c>
      <c r="D222" s="483">
        <f t="shared" si="88"/>
        <v>20</v>
      </c>
      <c r="E222" s="553">
        <f t="shared" si="59"/>
        <v>2.9957322735539909</v>
      </c>
      <c r="F222" s="484"/>
      <c r="G222" s="484"/>
      <c r="H222" s="484"/>
      <c r="I222" s="486">
        <f t="shared" si="60"/>
        <v>74</v>
      </c>
      <c r="J222" s="487">
        <f t="shared" si="61"/>
        <v>4.7818908585332025</v>
      </c>
      <c r="K222" s="486">
        <f t="shared" si="62"/>
        <v>1.1404868864101535E-2</v>
      </c>
      <c r="L222" s="475"/>
      <c r="M222" s="543">
        <f t="shared" si="63"/>
        <v>4.2573543193878676</v>
      </c>
      <c r="N222" s="475"/>
      <c r="O222" s="475"/>
      <c r="P222" s="554"/>
      <c r="Q222" s="518">
        <f t="shared" si="64"/>
        <v>74</v>
      </c>
      <c r="R222" s="476">
        <f t="shared" si="65"/>
        <v>1.1404868864101535E-2</v>
      </c>
      <c r="S222" s="475"/>
      <c r="T222" s="543">
        <f t="shared" si="66"/>
        <v>4.1210333998450084</v>
      </c>
      <c r="U222" s="475"/>
      <c r="V222" s="475"/>
      <c r="W222" s="554"/>
      <c r="X222" s="518">
        <f t="shared" si="67"/>
        <v>74</v>
      </c>
      <c r="Y222" s="476">
        <f t="shared" si="68"/>
        <v>1.1404868864101535E-2</v>
      </c>
      <c r="Z222" s="475"/>
      <c r="AA222" s="543">
        <f t="shared" si="69"/>
        <v>3.9631512048749906</v>
      </c>
      <c r="AB222" s="475"/>
      <c r="AC222" s="475"/>
      <c r="AD222" s="554"/>
      <c r="AE222" s="518">
        <f t="shared" si="70"/>
        <v>74</v>
      </c>
      <c r="AF222" s="476">
        <f>($B222-AE222)^2/1000</f>
        <v>1.1404868864101535E-2</v>
      </c>
      <c r="AG222" s="475"/>
      <c r="AH222" s="543">
        <f t="shared" si="72"/>
        <v>3.7755820230713359</v>
      </c>
      <c r="AI222" s="475"/>
      <c r="AJ222" s="475"/>
      <c r="AK222" s="554"/>
      <c r="AL222" s="518">
        <f t="shared" si="73"/>
        <v>74</v>
      </c>
      <c r="AM222" s="476">
        <f>($B222-AL222)^2/1000</f>
        <v>1.1404868864101535E-2</v>
      </c>
      <c r="AN222" s="475"/>
      <c r="AO222" s="543">
        <f t="shared" si="75"/>
        <v>3.5445150372275154</v>
      </c>
      <c r="AP222" s="475"/>
      <c r="AQ222" s="475"/>
      <c r="AR222" s="554"/>
      <c r="AS222" s="518">
        <f t="shared" si="76"/>
        <v>74</v>
      </c>
      <c r="AT222" s="476">
        <f>($B222-AS222)^2/1000</f>
        <v>1.1404868864101535E-2</v>
      </c>
      <c r="AU222" s="475"/>
      <c r="AV222" s="543">
        <f t="shared" si="78"/>
        <v>3.2434861104481563</v>
      </c>
      <c r="AW222" s="475"/>
      <c r="AX222" s="475"/>
      <c r="AY222" s="554"/>
      <c r="AZ222" s="518">
        <f t="shared" si="79"/>
        <v>74</v>
      </c>
      <c r="BA222" s="476">
        <f>($B222-AZ222)^2/1000</f>
        <v>1.1404868864101535E-2</v>
      </c>
      <c r="BB222" s="475"/>
      <c r="BC222" s="543">
        <f t="shared" si="81"/>
        <v>2.8107806886979723</v>
      </c>
      <c r="BD222" s="475"/>
      <c r="BE222" s="475"/>
      <c r="BF222" s="554"/>
      <c r="BG222" s="518">
        <f t="shared" si="82"/>
        <v>74</v>
      </c>
      <c r="BH222" s="476">
        <f>($B222-BG222)^2/1000</f>
        <v>1.1404868864101535E-2</v>
      </c>
      <c r="BI222" s="475"/>
      <c r="BJ222" s="543">
        <f t="shared" si="84"/>
        <v>2.0311556228642473</v>
      </c>
      <c r="BK222" s="475"/>
      <c r="BL222" s="475"/>
      <c r="BM222" s="554"/>
      <c r="BN222" s="518">
        <f t="shared" si="85"/>
        <v>73</v>
      </c>
      <c r="BO222" s="476">
        <f>($B222-BN222)^2/1000</f>
        <v>5.6506497784924422E-3</v>
      </c>
      <c r="BP222" s="475"/>
      <c r="BQ222" s="543">
        <f t="shared" si="87"/>
        <v>4.2573543193878676</v>
      </c>
    </row>
    <row r="223" spans="1:69" ht="15" thickTop="1" thickBot="1">
      <c r="A223" s="507">
        <f t="shared" si="56"/>
        <v>2016</v>
      </c>
      <c r="B223" s="474">
        <f t="shared" ref="B223:B243" si="89">ROUND($G$207+$G$210*D223^$G$208,$G$1)</f>
        <v>73</v>
      </c>
      <c r="C223" s="541"/>
      <c r="D223" s="474">
        <f t="shared" si="88"/>
        <v>21</v>
      </c>
      <c r="E223" s="542"/>
      <c r="F223" s="475"/>
      <c r="G223" s="475"/>
      <c r="H223" s="475"/>
      <c r="I223" s="476">
        <f t="shared" si="60"/>
        <v>73</v>
      </c>
      <c r="J223" s="477"/>
      <c r="K223" s="476"/>
      <c r="L223" s="475"/>
      <c r="M223" s="555"/>
      <c r="N223" s="484"/>
      <c r="O223" s="484"/>
      <c r="P223" s="556"/>
      <c r="Q223" s="557"/>
      <c r="R223" s="486"/>
      <c r="S223" s="475"/>
      <c r="T223" s="555"/>
      <c r="U223" s="484"/>
      <c r="V223" s="484"/>
      <c r="W223" s="556"/>
      <c r="X223" s="557"/>
      <c r="Y223" s="486"/>
      <c r="Z223" s="475"/>
      <c r="AA223" s="555"/>
      <c r="AB223" s="484"/>
      <c r="AC223" s="484"/>
      <c r="AD223" s="556"/>
      <c r="AE223" s="557"/>
      <c r="AF223" s="486"/>
      <c r="AG223" s="475"/>
      <c r="AH223" s="555"/>
      <c r="AI223" s="484"/>
      <c r="AJ223" s="484"/>
      <c r="AK223" s="556"/>
      <c r="AL223" s="557"/>
      <c r="AM223" s="486"/>
      <c r="AN223" s="475"/>
      <c r="AO223" s="555"/>
      <c r="AP223" s="484"/>
      <c r="AQ223" s="484"/>
      <c r="AR223" s="556"/>
      <c r="AS223" s="557"/>
      <c r="AT223" s="486"/>
      <c r="AU223" s="475"/>
      <c r="AV223" s="555"/>
      <c r="AW223" s="484"/>
      <c r="AX223" s="484"/>
      <c r="AY223" s="556"/>
      <c r="AZ223" s="557"/>
      <c r="BA223" s="486"/>
      <c r="BB223" s="475"/>
      <c r="BC223" s="555"/>
      <c r="BD223" s="484"/>
      <c r="BE223" s="484"/>
      <c r="BF223" s="556"/>
      <c r="BG223" s="557"/>
      <c r="BH223" s="486"/>
      <c r="BI223" s="475"/>
      <c r="BJ223" s="555"/>
      <c r="BK223" s="484"/>
      <c r="BL223" s="484"/>
      <c r="BM223" s="556"/>
      <c r="BN223" s="557"/>
      <c r="BO223" s="486"/>
      <c r="BP223" s="475"/>
      <c r="BQ223" s="555"/>
    </row>
    <row r="224" spans="1:69" ht="14.25" thickTop="1">
      <c r="A224" s="507">
        <f t="shared" si="56"/>
        <v>2017</v>
      </c>
      <c r="B224" s="474">
        <f t="shared" si="89"/>
        <v>73</v>
      </c>
      <c r="C224" s="558"/>
      <c r="D224" s="474">
        <f t="shared" si="88"/>
        <v>22</v>
      </c>
      <c r="E224" s="559"/>
      <c r="F224" s="517"/>
      <c r="G224" s="560"/>
      <c r="H224" s="475"/>
      <c r="I224" s="476">
        <f t="shared" si="60"/>
        <v>73</v>
      </c>
      <c r="J224" s="518"/>
      <c r="K224" s="518"/>
      <c r="L224" s="397"/>
      <c r="M224" s="397"/>
      <c r="N224" s="397"/>
      <c r="O224" s="397"/>
      <c r="P224" s="397"/>
      <c r="Q224" s="397"/>
      <c r="R224" s="397"/>
      <c r="S224" s="397"/>
      <c r="T224" s="397"/>
      <c r="U224" s="397"/>
      <c r="V224" s="397"/>
      <c r="W224" s="397"/>
      <c r="X224" s="397"/>
      <c r="Y224" s="397"/>
      <c r="Z224" s="397"/>
      <c r="AA224" s="397"/>
      <c r="AB224" s="397"/>
      <c r="AC224" s="397"/>
      <c r="AD224" s="397"/>
      <c r="AE224" s="397"/>
      <c r="AF224" s="397"/>
      <c r="AG224" s="397"/>
      <c r="AH224" s="397"/>
      <c r="AI224" s="397"/>
      <c r="AJ224" s="397"/>
      <c r="AK224" s="397"/>
      <c r="AL224" s="397"/>
      <c r="AM224" s="397"/>
      <c r="AN224" s="397"/>
      <c r="AO224" s="397"/>
      <c r="AP224" s="397"/>
      <c r="AQ224" s="397"/>
      <c r="AR224" s="397"/>
      <c r="AS224" s="397"/>
      <c r="AT224" s="397"/>
      <c r="AU224" s="397"/>
      <c r="AV224" s="397"/>
      <c r="AW224" s="397"/>
      <c r="AX224" s="397"/>
      <c r="AY224" s="397"/>
      <c r="AZ224" s="397"/>
      <c r="BA224" s="397"/>
      <c r="BB224" s="397"/>
      <c r="BC224" s="397"/>
      <c r="BD224" s="397"/>
      <c r="BE224" s="397"/>
      <c r="BF224" s="397"/>
      <c r="BG224" s="397"/>
      <c r="BH224" s="397"/>
      <c r="BI224" s="397"/>
      <c r="BJ224" s="397"/>
      <c r="BK224" s="397"/>
      <c r="BL224" s="397"/>
      <c r="BM224" s="397"/>
      <c r="BN224" s="397"/>
      <c r="BO224" s="397"/>
      <c r="BP224" s="397"/>
      <c r="BQ224" s="397"/>
    </row>
    <row r="225" spans="1:69" ht="14.25" thickBot="1">
      <c r="A225" s="507">
        <f t="shared" si="56"/>
        <v>2018</v>
      </c>
      <c r="B225" s="474">
        <f t="shared" si="89"/>
        <v>73</v>
      </c>
      <c r="C225" s="558"/>
      <c r="D225" s="474">
        <f t="shared" si="88"/>
        <v>23</v>
      </c>
      <c r="E225" s="559"/>
      <c r="F225" s="537" t="s">
        <v>42</v>
      </c>
      <c r="G225" s="537" t="s">
        <v>74</v>
      </c>
      <c r="H225" s="537" t="s">
        <v>47</v>
      </c>
      <c r="I225" s="476">
        <f t="shared" si="60"/>
        <v>73</v>
      </c>
      <c r="J225" s="518"/>
      <c r="K225" s="518"/>
      <c r="L225" s="397"/>
      <c r="M225" s="397"/>
      <c r="N225" s="397"/>
      <c r="O225" s="397"/>
      <c r="P225" s="397"/>
      <c r="Q225" s="397"/>
      <c r="R225" s="397"/>
      <c r="S225" s="397"/>
      <c r="T225" s="397"/>
      <c r="U225" s="397"/>
      <c r="V225" s="397"/>
      <c r="W225" s="397"/>
      <c r="X225" s="397"/>
      <c r="Y225" s="397"/>
      <c r="Z225" s="397"/>
      <c r="AA225" s="397"/>
      <c r="AB225" s="397"/>
      <c r="AC225" s="397"/>
      <c r="AD225" s="397"/>
      <c r="AE225" s="397"/>
      <c r="AF225" s="397"/>
      <c r="AG225" s="397"/>
      <c r="AH225" s="397"/>
      <c r="AI225" s="397"/>
      <c r="AJ225" s="397"/>
      <c r="AK225" s="397"/>
      <c r="AL225" s="397"/>
      <c r="AM225" s="397"/>
      <c r="AN225" s="397"/>
      <c r="AO225" s="397"/>
      <c r="AP225" s="397"/>
      <c r="AQ225" s="397"/>
      <c r="AR225" s="397"/>
      <c r="AS225" s="397"/>
      <c r="AT225" s="397"/>
      <c r="AU225" s="397"/>
      <c r="AV225" s="397"/>
      <c r="AW225" s="397"/>
      <c r="AX225" s="397"/>
      <c r="AY225" s="397"/>
      <c r="AZ225" s="397"/>
      <c r="BA225" s="397"/>
      <c r="BB225" s="397"/>
      <c r="BC225" s="397"/>
      <c r="BD225" s="397"/>
      <c r="BE225" s="397"/>
      <c r="BF225" s="397"/>
      <c r="BG225" s="397"/>
      <c r="BH225" s="397"/>
      <c r="BI225" s="397"/>
      <c r="BJ225" s="397"/>
      <c r="BK225" s="397"/>
      <c r="BL225" s="397"/>
      <c r="BM225" s="397"/>
      <c r="BN225" s="397"/>
      <c r="BO225" s="397"/>
      <c r="BP225" s="397"/>
      <c r="BQ225" s="397"/>
    </row>
    <row r="226" spans="1:69" ht="14.25" thickTop="1">
      <c r="A226" s="507">
        <f t="shared" si="56"/>
        <v>2019</v>
      </c>
      <c r="B226" s="474">
        <f t="shared" si="89"/>
        <v>73</v>
      </c>
      <c r="C226" s="558"/>
      <c r="D226" s="474">
        <f t="shared" si="88"/>
        <v>24</v>
      </c>
      <c r="E226" s="559"/>
      <c r="F226" s="510">
        <f>O207</f>
        <v>0</v>
      </c>
      <c r="G226" s="511">
        <f>O213</f>
        <v>0.15465450553873542</v>
      </c>
      <c r="H226" s="511">
        <f>O214</f>
        <v>4.4943897112651632</v>
      </c>
      <c r="I226" s="476">
        <f t="shared" si="60"/>
        <v>73</v>
      </c>
      <c r="J226" s="518"/>
      <c r="K226" s="518"/>
      <c r="L226" s="397"/>
      <c r="M226" s="539" t="s">
        <v>53</v>
      </c>
      <c r="N226" s="539">
        <f>MIN(B203:B222)</f>
        <v>66.279090129055987</v>
      </c>
      <c r="O226" s="539"/>
      <c r="P226" s="539"/>
      <c r="Q226" s="539"/>
      <c r="R226" s="539"/>
      <c r="S226" s="539"/>
      <c r="T226" s="539" t="s">
        <v>53</v>
      </c>
      <c r="U226" s="539">
        <f>N226</f>
        <v>66.279090129055987</v>
      </c>
      <c r="V226" s="539"/>
      <c r="W226" s="539"/>
      <c r="X226" s="539"/>
      <c r="Y226" s="539"/>
      <c r="Z226" s="539"/>
      <c r="AA226" s="539" t="s">
        <v>53</v>
      </c>
      <c r="AB226" s="539">
        <f>U226</f>
        <v>66.279090129055987</v>
      </c>
      <c r="AC226" s="397"/>
      <c r="AD226" s="397"/>
      <c r="AE226" s="397"/>
      <c r="AF226" s="397"/>
      <c r="AG226" s="397"/>
      <c r="AH226" s="539" t="s">
        <v>53</v>
      </c>
      <c r="AI226" s="539">
        <f>AB226</f>
        <v>66.279090129055987</v>
      </c>
      <c r="AJ226" s="397"/>
      <c r="AK226" s="397"/>
      <c r="AL226" s="397"/>
      <c r="AM226" s="397"/>
      <c r="AN226" s="397"/>
      <c r="AO226" s="539" t="s">
        <v>53</v>
      </c>
      <c r="AP226" s="539">
        <f>AI226</f>
        <v>66.279090129055987</v>
      </c>
      <c r="AQ226" s="397"/>
      <c r="AR226" s="397"/>
      <c r="AS226" s="397"/>
      <c r="AT226" s="397"/>
      <c r="AU226" s="397"/>
      <c r="AV226" s="539" t="s">
        <v>53</v>
      </c>
      <c r="AW226" s="539">
        <f>AP226</f>
        <v>66.279090129055987</v>
      </c>
      <c r="AX226" s="397"/>
      <c r="AY226" s="397"/>
      <c r="AZ226" s="397"/>
      <c r="BA226" s="397"/>
      <c r="BB226" s="397"/>
      <c r="BC226" s="539" t="s">
        <v>53</v>
      </c>
      <c r="BD226" s="539">
        <f>AW226</f>
        <v>66.279090129055987</v>
      </c>
      <c r="BE226" s="397"/>
      <c r="BF226" s="397"/>
      <c r="BG226" s="397"/>
      <c r="BH226" s="397"/>
      <c r="BI226" s="397"/>
      <c r="BJ226" s="539" t="s">
        <v>53</v>
      </c>
      <c r="BK226" s="539">
        <f>BD226</f>
        <v>66.279090129055987</v>
      </c>
      <c r="BL226" s="397"/>
      <c r="BM226" s="397"/>
      <c r="BN226" s="397"/>
      <c r="BO226" s="397"/>
      <c r="BP226" s="397"/>
      <c r="BQ226" s="539" t="s">
        <v>53</v>
      </c>
    </row>
    <row r="227" spans="1:69">
      <c r="A227" s="507">
        <f t="shared" si="56"/>
        <v>2020</v>
      </c>
      <c r="B227" s="474">
        <f t="shared" si="89"/>
        <v>73</v>
      </c>
      <c r="C227" s="558"/>
      <c r="D227" s="474">
        <f t="shared" si="88"/>
        <v>25</v>
      </c>
      <c r="E227" s="559"/>
      <c r="F227" s="510">
        <f>V207</f>
        <v>9</v>
      </c>
      <c r="G227" s="511">
        <f>V213</f>
        <v>0.15465450553873542</v>
      </c>
      <c r="H227" s="511">
        <f>V214</f>
        <v>4.4943897112651632</v>
      </c>
      <c r="I227" s="476">
        <f t="shared" si="60"/>
        <v>73</v>
      </c>
      <c r="J227" s="518"/>
      <c r="K227" s="518"/>
      <c r="L227" s="397"/>
      <c r="M227" s="539" t="s">
        <v>380</v>
      </c>
      <c r="N227" s="561">
        <v>0</v>
      </c>
      <c r="O227" s="539"/>
      <c r="P227" s="539"/>
      <c r="Q227" s="539"/>
      <c r="R227" s="539"/>
      <c r="S227" s="539"/>
      <c r="T227" s="539" t="s">
        <v>380</v>
      </c>
      <c r="U227" s="539">
        <f>N227</f>
        <v>0</v>
      </c>
      <c r="V227" s="539"/>
      <c r="W227" s="539"/>
      <c r="X227" s="539"/>
      <c r="Y227" s="539"/>
      <c r="Z227" s="539"/>
      <c r="AA227" s="539" t="s">
        <v>380</v>
      </c>
      <c r="AB227" s="539">
        <f>U227</f>
        <v>0</v>
      </c>
      <c r="AC227" s="397"/>
      <c r="AD227" s="397"/>
      <c r="AE227" s="397"/>
      <c r="AF227" s="397"/>
      <c r="AG227" s="397"/>
      <c r="AH227" s="539" t="s">
        <v>380</v>
      </c>
      <c r="AI227" s="539">
        <f>AB227</f>
        <v>0</v>
      </c>
      <c r="AJ227" s="397"/>
      <c r="AK227" s="397"/>
      <c r="AL227" s="397"/>
      <c r="AM227" s="397"/>
      <c r="AN227" s="397"/>
      <c r="AO227" s="539" t="s">
        <v>380</v>
      </c>
      <c r="AP227" s="539">
        <f>AI227</f>
        <v>0</v>
      </c>
      <c r="AQ227" s="397"/>
      <c r="AR227" s="397"/>
      <c r="AS227" s="397"/>
      <c r="AT227" s="397"/>
      <c r="AU227" s="397"/>
      <c r="AV227" s="539" t="s">
        <v>380</v>
      </c>
      <c r="AW227" s="539">
        <f>AP227</f>
        <v>0</v>
      </c>
      <c r="AX227" s="397"/>
      <c r="AY227" s="397"/>
      <c r="AZ227" s="397"/>
      <c r="BA227" s="397"/>
      <c r="BB227" s="397"/>
      <c r="BC227" s="539" t="s">
        <v>380</v>
      </c>
      <c r="BD227" s="539">
        <f>AW227</f>
        <v>0</v>
      </c>
      <c r="BE227" s="397"/>
      <c r="BF227" s="397"/>
      <c r="BG227" s="397"/>
      <c r="BH227" s="397"/>
      <c r="BI227" s="397"/>
      <c r="BJ227" s="539" t="s">
        <v>380</v>
      </c>
      <c r="BK227" s="539">
        <f>BD227</f>
        <v>0</v>
      </c>
      <c r="BL227" s="397"/>
      <c r="BM227" s="397"/>
      <c r="BN227" s="397"/>
      <c r="BO227" s="397"/>
      <c r="BP227" s="397"/>
      <c r="BQ227" s="539" t="s">
        <v>380</v>
      </c>
    </row>
    <row r="228" spans="1:69">
      <c r="A228" s="507">
        <f t="shared" si="56"/>
        <v>2021</v>
      </c>
      <c r="B228" s="474">
        <f t="shared" si="89"/>
        <v>72</v>
      </c>
      <c r="C228" s="558"/>
      <c r="D228" s="474">
        <f t="shared" si="88"/>
        <v>26</v>
      </c>
      <c r="E228" s="559"/>
      <c r="F228" s="510">
        <f>AC207</f>
        <v>18</v>
      </c>
      <c r="G228" s="511">
        <f>AC213</f>
        <v>0.1556588986031503</v>
      </c>
      <c r="H228" s="511">
        <f>AC214</f>
        <v>4.4971422406004216</v>
      </c>
      <c r="I228" s="476">
        <f t="shared" si="60"/>
        <v>72</v>
      </c>
      <c r="J228" s="518"/>
      <c r="K228" s="518"/>
      <c r="L228" s="397"/>
      <c r="M228" s="539" t="s">
        <v>365</v>
      </c>
      <c r="N228" s="539">
        <v>9</v>
      </c>
      <c r="O228" s="539"/>
      <c r="P228" s="539"/>
      <c r="Q228" s="539"/>
      <c r="R228" s="539"/>
      <c r="S228" s="539"/>
      <c r="T228" s="539" t="s">
        <v>365</v>
      </c>
      <c r="U228" s="539">
        <f>N228</f>
        <v>9</v>
      </c>
      <c r="V228" s="539"/>
      <c r="W228" s="539"/>
      <c r="X228" s="539"/>
      <c r="Y228" s="539"/>
      <c r="Z228" s="539"/>
      <c r="AA228" s="539" t="s">
        <v>365</v>
      </c>
      <c r="AB228" s="539">
        <f>U228</f>
        <v>9</v>
      </c>
      <c r="AC228" s="397"/>
      <c r="AD228" s="397"/>
      <c r="AE228" s="397"/>
      <c r="AF228" s="397"/>
      <c r="AG228" s="397"/>
      <c r="AH228" s="539" t="s">
        <v>365</v>
      </c>
      <c r="AI228" s="539">
        <f>AB228</f>
        <v>9</v>
      </c>
      <c r="AJ228" s="397"/>
      <c r="AK228" s="397"/>
      <c r="AL228" s="397"/>
      <c r="AM228" s="397"/>
      <c r="AN228" s="397"/>
      <c r="AO228" s="539" t="s">
        <v>365</v>
      </c>
      <c r="AP228" s="539">
        <f>AI228</f>
        <v>9</v>
      </c>
      <c r="AQ228" s="397"/>
      <c r="AR228" s="397"/>
      <c r="AS228" s="397"/>
      <c r="AT228" s="397"/>
      <c r="AU228" s="397"/>
      <c r="AV228" s="539" t="s">
        <v>365</v>
      </c>
      <c r="AW228" s="539">
        <f>AP228</f>
        <v>9</v>
      </c>
      <c r="AX228" s="397"/>
      <c r="AY228" s="397"/>
      <c r="AZ228" s="397"/>
      <c r="BA228" s="397"/>
      <c r="BB228" s="397"/>
      <c r="BC228" s="539" t="s">
        <v>365</v>
      </c>
      <c r="BD228" s="539">
        <f>AW228</f>
        <v>9</v>
      </c>
      <c r="BE228" s="397"/>
      <c r="BF228" s="397"/>
      <c r="BG228" s="397"/>
      <c r="BH228" s="397"/>
      <c r="BI228" s="397"/>
      <c r="BJ228" s="539" t="s">
        <v>365</v>
      </c>
      <c r="BK228" s="539">
        <f>BD228</f>
        <v>9</v>
      </c>
      <c r="BL228" s="397"/>
      <c r="BM228" s="397"/>
      <c r="BN228" s="397"/>
      <c r="BO228" s="397"/>
      <c r="BP228" s="397"/>
      <c r="BQ228" s="539" t="s">
        <v>365</v>
      </c>
    </row>
    <row r="229" spans="1:69">
      <c r="A229" s="507">
        <f t="shared" si="56"/>
        <v>2022</v>
      </c>
      <c r="B229" s="474">
        <f t="shared" si="89"/>
        <v>72</v>
      </c>
      <c r="C229" s="558"/>
      <c r="D229" s="474">
        <f t="shared" si="88"/>
        <v>27</v>
      </c>
      <c r="E229" s="559"/>
      <c r="F229" s="510">
        <f>AJ207</f>
        <v>27</v>
      </c>
      <c r="G229" s="511">
        <f>AJ213</f>
        <v>0.16125138557673105</v>
      </c>
      <c r="H229" s="511">
        <f>AJ214</f>
        <v>4.5014170156391113</v>
      </c>
      <c r="I229" s="476">
        <f t="shared" si="60"/>
        <v>72</v>
      </c>
      <c r="J229" s="518"/>
      <c r="K229" s="518"/>
      <c r="L229" s="397"/>
      <c r="M229" s="397"/>
      <c r="N229" s="397"/>
      <c r="O229" s="397"/>
      <c r="P229" s="397"/>
      <c r="Q229" s="397"/>
      <c r="R229" s="397"/>
      <c r="S229" s="397"/>
      <c r="T229" s="397"/>
      <c r="U229" s="397"/>
      <c r="V229" s="397"/>
      <c r="W229" s="397"/>
      <c r="X229" s="397"/>
      <c r="Y229" s="397"/>
      <c r="Z229" s="397"/>
      <c r="AA229" s="397"/>
      <c r="AB229" s="397"/>
      <c r="AC229" s="397"/>
      <c r="AD229" s="397"/>
      <c r="AE229" s="397"/>
      <c r="AF229" s="397"/>
      <c r="AG229" s="397"/>
      <c r="AH229" s="397"/>
      <c r="AI229" s="397"/>
      <c r="AJ229" s="397"/>
      <c r="AK229" s="397"/>
      <c r="AL229" s="397"/>
      <c r="AM229" s="397"/>
      <c r="AN229" s="397"/>
      <c r="AO229" s="397"/>
      <c r="AP229" s="397"/>
      <c r="AQ229" s="397"/>
      <c r="AR229" s="397"/>
      <c r="AS229" s="397"/>
      <c r="AT229" s="397"/>
      <c r="AU229" s="397"/>
      <c r="AV229" s="397"/>
      <c r="AW229" s="397"/>
      <c r="AX229" s="397"/>
      <c r="AY229" s="397"/>
      <c r="AZ229" s="397"/>
      <c r="BA229" s="397"/>
      <c r="BB229" s="397"/>
      <c r="BC229" s="397"/>
      <c r="BD229" s="397"/>
      <c r="BE229" s="397"/>
      <c r="BF229" s="397"/>
      <c r="BG229" s="397"/>
      <c r="BH229" s="397"/>
      <c r="BI229" s="397"/>
      <c r="BJ229" s="397"/>
      <c r="BK229" s="397"/>
      <c r="BL229" s="397"/>
      <c r="BM229" s="397"/>
      <c r="BN229" s="397"/>
      <c r="BO229" s="397"/>
      <c r="BP229" s="397"/>
      <c r="BQ229" s="397"/>
    </row>
    <row r="230" spans="1:69">
      <c r="A230" s="507">
        <f t="shared" si="56"/>
        <v>2023</v>
      </c>
      <c r="B230" s="474">
        <f t="shared" si="89"/>
        <v>72</v>
      </c>
      <c r="C230" s="558"/>
      <c r="D230" s="474">
        <f t="shared" si="88"/>
        <v>28</v>
      </c>
      <c r="E230" s="559"/>
      <c r="F230" s="510">
        <f>AQ207</f>
        <v>36</v>
      </c>
      <c r="G230" s="511">
        <f>AQ213</f>
        <v>0.16604090611941547</v>
      </c>
      <c r="H230" s="511">
        <f>AQ214</f>
        <v>4.4901226174276028</v>
      </c>
      <c r="I230" s="476">
        <f t="shared" si="60"/>
        <v>72</v>
      </c>
      <c r="J230" s="518"/>
      <c r="K230" s="518"/>
      <c r="L230" s="397"/>
      <c r="M230" s="397"/>
      <c r="N230" s="397"/>
      <c r="O230" s="397"/>
      <c r="P230" s="397"/>
      <c r="Q230" s="397"/>
      <c r="R230" s="397"/>
      <c r="S230" s="397"/>
      <c r="T230" s="397"/>
      <c r="U230" s="397"/>
      <c r="V230" s="397"/>
      <c r="W230" s="397"/>
      <c r="X230" s="397"/>
      <c r="Y230" s="397"/>
      <c r="Z230" s="397"/>
      <c r="AA230" s="397"/>
      <c r="AB230" s="397"/>
      <c r="AC230" s="397"/>
      <c r="AD230" s="397"/>
      <c r="AE230" s="397"/>
      <c r="AF230" s="397"/>
      <c r="AG230" s="397"/>
      <c r="AH230" s="397"/>
      <c r="AI230" s="397"/>
      <c r="AJ230" s="397"/>
      <c r="AK230" s="397"/>
      <c r="AL230" s="397"/>
      <c r="AM230" s="397"/>
      <c r="AN230" s="397"/>
      <c r="AO230" s="397"/>
      <c r="AP230" s="397"/>
      <c r="AQ230" s="397"/>
      <c r="AR230" s="397"/>
      <c r="AS230" s="397"/>
      <c r="AT230" s="397"/>
      <c r="AU230" s="397"/>
      <c r="AV230" s="397"/>
      <c r="AW230" s="397"/>
      <c r="AX230" s="397"/>
      <c r="AY230" s="397"/>
      <c r="AZ230" s="397"/>
      <c r="BA230" s="397"/>
      <c r="BB230" s="397"/>
      <c r="BC230" s="397"/>
      <c r="BD230" s="397"/>
      <c r="BE230" s="397"/>
      <c r="BF230" s="397"/>
      <c r="BG230" s="397"/>
      <c r="BH230" s="397"/>
      <c r="BI230" s="397"/>
      <c r="BJ230" s="397"/>
      <c r="BK230" s="397"/>
      <c r="BL230" s="397"/>
      <c r="BM230" s="397"/>
      <c r="BN230" s="397"/>
      <c r="BO230" s="397"/>
      <c r="BP230" s="397"/>
      <c r="BQ230" s="397"/>
    </row>
    <row r="231" spans="1:69">
      <c r="A231" s="507">
        <f t="shared" si="56"/>
        <v>2024</v>
      </c>
      <c r="B231" s="474">
        <f t="shared" si="89"/>
        <v>72</v>
      </c>
      <c r="C231" s="558"/>
      <c r="D231" s="474">
        <f t="shared" si="88"/>
        <v>29</v>
      </c>
      <c r="E231" s="559"/>
      <c r="F231" s="510">
        <f>AX207</f>
        <v>45</v>
      </c>
      <c r="G231" s="511">
        <f>AX213</f>
        <v>0.16364350114937257</v>
      </c>
      <c r="H231" s="511">
        <f>AX214</f>
        <v>4.5388009401944993</v>
      </c>
      <c r="I231" s="476">
        <f t="shared" si="60"/>
        <v>72</v>
      </c>
      <c r="J231" s="518"/>
      <c r="K231" s="518"/>
      <c r="L231" s="397"/>
      <c r="M231" s="397"/>
      <c r="N231" s="397"/>
      <c r="O231" s="397"/>
      <c r="P231" s="397"/>
      <c r="Q231" s="397"/>
      <c r="R231" s="397"/>
      <c r="S231" s="397"/>
      <c r="T231" s="397"/>
      <c r="U231" s="397"/>
      <c r="V231" s="397"/>
      <c r="W231" s="397"/>
      <c r="X231" s="397"/>
      <c r="Y231" s="397"/>
      <c r="Z231" s="397"/>
      <c r="AA231" s="397"/>
      <c r="AB231" s="397"/>
      <c r="AC231" s="397"/>
      <c r="AD231" s="397"/>
      <c r="AE231" s="397"/>
      <c r="AF231" s="397"/>
      <c r="AG231" s="397"/>
      <c r="AH231" s="397"/>
      <c r="AI231" s="397"/>
      <c r="AJ231" s="397"/>
      <c r="AK231" s="397"/>
      <c r="AL231" s="397"/>
      <c r="AM231" s="397"/>
      <c r="AN231" s="397"/>
      <c r="AO231" s="397"/>
      <c r="AP231" s="397"/>
      <c r="AQ231" s="397"/>
      <c r="AR231" s="397"/>
      <c r="AS231" s="397"/>
      <c r="AT231" s="397"/>
      <c r="AU231" s="397"/>
      <c r="AV231" s="397"/>
      <c r="AW231" s="397"/>
      <c r="AX231" s="397"/>
      <c r="AY231" s="397"/>
      <c r="AZ231" s="397"/>
      <c r="BA231" s="397"/>
      <c r="BB231" s="397"/>
      <c r="BC231" s="397"/>
      <c r="BD231" s="397"/>
      <c r="BE231" s="397"/>
      <c r="BF231" s="397"/>
      <c r="BG231" s="397"/>
      <c r="BH231" s="397"/>
      <c r="BI231" s="397"/>
      <c r="BJ231" s="397"/>
      <c r="BK231" s="397"/>
      <c r="BL231" s="397"/>
      <c r="BM231" s="397"/>
      <c r="BN231" s="397"/>
      <c r="BO231" s="397"/>
      <c r="BP231" s="397"/>
      <c r="BQ231" s="397"/>
    </row>
    <row r="232" spans="1:69">
      <c r="A232" s="507">
        <f t="shared" si="56"/>
        <v>2025</v>
      </c>
      <c r="B232" s="474">
        <f t="shared" si="89"/>
        <v>72</v>
      </c>
      <c r="C232" s="558"/>
      <c r="D232" s="474">
        <f t="shared" si="88"/>
        <v>30</v>
      </c>
      <c r="E232" s="559"/>
      <c r="F232" s="510">
        <f>BE207</f>
        <v>54</v>
      </c>
      <c r="G232" s="511">
        <f>BE213</f>
        <v>0.19402386010617398</v>
      </c>
      <c r="H232" s="511">
        <f>BE214</f>
        <v>4.4817362900412512</v>
      </c>
      <c r="I232" s="476">
        <f t="shared" si="60"/>
        <v>72</v>
      </c>
      <c r="J232" s="518"/>
      <c r="K232" s="518"/>
      <c r="L232" s="397"/>
      <c r="M232" s="397"/>
      <c r="N232" s="397"/>
      <c r="O232" s="397"/>
      <c r="P232" s="397"/>
      <c r="Q232" s="397"/>
      <c r="R232" s="397"/>
      <c r="S232" s="397"/>
      <c r="T232" s="397"/>
      <c r="U232" s="397"/>
      <c r="V232" s="397"/>
      <c r="W232" s="397"/>
      <c r="X232" s="397"/>
      <c r="Y232" s="397"/>
      <c r="Z232" s="397"/>
      <c r="AA232" s="397"/>
      <c r="AB232" s="397"/>
      <c r="AC232" s="397"/>
      <c r="AD232" s="397"/>
      <c r="AE232" s="397"/>
      <c r="AF232" s="397"/>
      <c r="AG232" s="397"/>
      <c r="AH232" s="397"/>
      <c r="AI232" s="397"/>
      <c r="AJ232" s="397"/>
      <c r="AK232" s="397"/>
      <c r="AL232" s="397"/>
      <c r="AM232" s="397"/>
      <c r="AN232" s="397"/>
      <c r="AO232" s="397"/>
      <c r="AP232" s="397"/>
      <c r="AQ232" s="397"/>
      <c r="AR232" s="397"/>
      <c r="AS232" s="397"/>
      <c r="AT232" s="397"/>
      <c r="AU232" s="397"/>
      <c r="AV232" s="397"/>
      <c r="AW232" s="397"/>
      <c r="AX232" s="397"/>
      <c r="AY232" s="397"/>
      <c r="AZ232" s="397"/>
      <c r="BA232" s="397"/>
      <c r="BB232" s="397"/>
      <c r="BC232" s="397"/>
      <c r="BD232" s="397"/>
      <c r="BE232" s="397"/>
      <c r="BF232" s="397"/>
      <c r="BG232" s="397"/>
      <c r="BH232" s="397"/>
      <c r="BI232" s="397"/>
      <c r="BJ232" s="397"/>
      <c r="BK232" s="397"/>
      <c r="BL232" s="397"/>
      <c r="BM232" s="397"/>
      <c r="BN232" s="397"/>
      <c r="BO232" s="397"/>
      <c r="BP232" s="397"/>
      <c r="BQ232" s="397"/>
    </row>
    <row r="233" spans="1:69">
      <c r="A233" s="507">
        <f t="shared" si="56"/>
        <v>2026</v>
      </c>
      <c r="B233" s="474">
        <f t="shared" si="89"/>
        <v>72</v>
      </c>
      <c r="C233" s="558"/>
      <c r="D233" s="474">
        <f t="shared" si="88"/>
        <v>31</v>
      </c>
      <c r="E233" s="559"/>
      <c r="F233" s="510">
        <f>BL207</f>
        <v>63</v>
      </c>
      <c r="G233" s="511">
        <f>BL213</f>
        <v>0.17716776352822006</v>
      </c>
      <c r="H233" s="511">
        <f>BL214</f>
        <v>4.7023262956033793</v>
      </c>
      <c r="I233" s="476">
        <f t="shared" si="60"/>
        <v>72</v>
      </c>
      <c r="J233" s="518"/>
      <c r="K233" s="518"/>
      <c r="L233" s="397"/>
      <c r="M233" s="397"/>
      <c r="N233" s="397"/>
      <c r="O233" s="397"/>
      <c r="P233" s="397"/>
      <c r="Q233" s="397"/>
      <c r="R233" s="397"/>
      <c r="S233" s="397"/>
      <c r="T233" s="397"/>
      <c r="U233" s="397"/>
      <c r="V233" s="397"/>
      <c r="W233" s="397"/>
      <c r="X233" s="397"/>
      <c r="Y233" s="397"/>
      <c r="Z233" s="397"/>
      <c r="AA233" s="397"/>
      <c r="AB233" s="397"/>
      <c r="AC233" s="397"/>
      <c r="AD233" s="397"/>
      <c r="AE233" s="397"/>
      <c r="AF233" s="397"/>
      <c r="AG233" s="397"/>
      <c r="AH233" s="397"/>
      <c r="AI233" s="397"/>
      <c r="AJ233" s="397"/>
      <c r="AK233" s="397"/>
      <c r="AL233" s="397"/>
      <c r="AM233" s="397"/>
      <c r="AN233" s="397"/>
      <c r="AO233" s="397"/>
      <c r="AP233" s="397"/>
      <c r="AQ233" s="397"/>
      <c r="AR233" s="397"/>
      <c r="AS233" s="397"/>
      <c r="AT233" s="397"/>
      <c r="AU233" s="397"/>
      <c r="AV233" s="397"/>
      <c r="AW233" s="397"/>
      <c r="AX233" s="397"/>
      <c r="AY233" s="397"/>
      <c r="AZ233" s="397"/>
      <c r="BA233" s="397"/>
      <c r="BB233" s="397"/>
      <c r="BC233" s="397"/>
      <c r="BD233" s="397"/>
      <c r="BE233" s="397"/>
      <c r="BF233" s="397"/>
      <c r="BG233" s="397"/>
      <c r="BH233" s="397"/>
      <c r="BI233" s="397"/>
      <c r="BJ233" s="397"/>
      <c r="BK233" s="397"/>
      <c r="BL233" s="397"/>
      <c r="BM233" s="397"/>
      <c r="BN233" s="397"/>
      <c r="BO233" s="397"/>
      <c r="BP233" s="397"/>
      <c r="BQ233" s="397"/>
    </row>
    <row r="234" spans="1:69">
      <c r="A234" s="507">
        <f t="shared" si="56"/>
        <v>2027</v>
      </c>
      <c r="B234" s="474">
        <f t="shared" si="89"/>
        <v>71</v>
      </c>
      <c r="C234" s="558"/>
      <c r="D234" s="474">
        <f t="shared" si="88"/>
        <v>32</v>
      </c>
      <c r="E234" s="559"/>
      <c r="F234" s="510">
        <f>BS207</f>
        <v>0</v>
      </c>
      <c r="G234" s="511">
        <f>BS213</f>
        <v>0</v>
      </c>
      <c r="H234" s="511">
        <f>BS214</f>
        <v>0</v>
      </c>
      <c r="I234" s="476">
        <f t="shared" si="60"/>
        <v>71</v>
      </c>
      <c r="J234" s="518"/>
      <c r="K234" s="518"/>
      <c r="L234" s="397"/>
      <c r="M234" s="397"/>
      <c r="N234" s="397"/>
      <c r="O234" s="397"/>
      <c r="P234" s="397"/>
      <c r="Q234" s="397"/>
      <c r="R234" s="397"/>
      <c r="S234" s="397"/>
      <c r="T234" s="397"/>
      <c r="U234" s="397"/>
      <c r="V234" s="397"/>
      <c r="W234" s="397"/>
      <c r="X234" s="397"/>
      <c r="Y234" s="397"/>
      <c r="Z234" s="397"/>
      <c r="AA234" s="397"/>
      <c r="AB234" s="397"/>
      <c r="AC234" s="397"/>
      <c r="AD234" s="397"/>
      <c r="AE234" s="397"/>
      <c r="AF234" s="397"/>
      <c r="AG234" s="397"/>
      <c r="AH234" s="397"/>
      <c r="AI234" s="397"/>
      <c r="AJ234" s="397"/>
      <c r="AK234" s="397"/>
      <c r="AL234" s="397"/>
      <c r="AM234" s="397"/>
      <c r="AN234" s="397"/>
      <c r="AO234" s="397"/>
      <c r="AP234" s="397"/>
      <c r="AQ234" s="397"/>
      <c r="AR234" s="397"/>
      <c r="AS234" s="397"/>
      <c r="AT234" s="397"/>
      <c r="AU234" s="397"/>
      <c r="AV234" s="397"/>
      <c r="AW234" s="397"/>
      <c r="AX234" s="397"/>
      <c r="AY234" s="397"/>
      <c r="AZ234" s="397"/>
      <c r="BA234" s="397"/>
      <c r="BB234" s="397"/>
      <c r="BC234" s="397"/>
      <c r="BD234" s="397"/>
      <c r="BE234" s="397"/>
      <c r="BF234" s="397"/>
      <c r="BG234" s="397"/>
      <c r="BH234" s="397"/>
      <c r="BI234" s="397"/>
      <c r="BJ234" s="397"/>
      <c r="BK234" s="397"/>
      <c r="BL234" s="397"/>
      <c r="BM234" s="397"/>
      <c r="BN234" s="397"/>
      <c r="BO234" s="397"/>
      <c r="BP234" s="397"/>
      <c r="BQ234" s="397"/>
    </row>
    <row r="235" spans="1:69">
      <c r="A235" s="507">
        <f t="shared" si="56"/>
        <v>2028</v>
      </c>
      <c r="B235" s="474">
        <f t="shared" si="89"/>
        <v>71</v>
      </c>
      <c r="C235" s="558"/>
      <c r="D235" s="474">
        <f t="shared" si="88"/>
        <v>33</v>
      </c>
      <c r="E235" s="559"/>
      <c r="F235" s="510">
        <f>BZ207</f>
        <v>0</v>
      </c>
      <c r="G235" s="511">
        <f>BZ213</f>
        <v>0</v>
      </c>
      <c r="H235" s="511">
        <f>BZ214</f>
        <v>0</v>
      </c>
      <c r="I235" s="476">
        <f t="shared" si="60"/>
        <v>71</v>
      </c>
      <c r="J235" s="518"/>
      <c r="K235" s="518"/>
      <c r="L235" s="397"/>
      <c r="M235" s="397"/>
      <c r="N235" s="397"/>
      <c r="O235" s="397"/>
      <c r="P235" s="397"/>
      <c r="Q235" s="397"/>
      <c r="R235" s="397"/>
      <c r="S235" s="397"/>
      <c r="T235" s="397"/>
      <c r="U235" s="397"/>
      <c r="V235" s="397"/>
      <c r="W235" s="397"/>
      <c r="X235" s="397"/>
      <c r="Y235" s="397"/>
      <c r="Z235" s="397"/>
      <c r="AA235" s="397"/>
      <c r="AB235" s="397"/>
      <c r="AC235" s="397"/>
      <c r="AD235" s="397"/>
      <c r="AE235" s="397"/>
      <c r="AF235" s="397"/>
      <c r="AG235" s="397"/>
      <c r="AH235" s="397"/>
      <c r="AI235" s="397"/>
      <c r="AJ235" s="397"/>
      <c r="AK235" s="397"/>
      <c r="AL235" s="397"/>
      <c r="AM235" s="397"/>
      <c r="AN235" s="397"/>
      <c r="AO235" s="397"/>
      <c r="AP235" s="397"/>
      <c r="AQ235" s="397"/>
      <c r="AR235" s="397"/>
      <c r="AS235" s="397"/>
      <c r="AT235" s="397"/>
      <c r="AU235" s="397"/>
      <c r="AV235" s="397"/>
      <c r="AW235" s="397"/>
      <c r="AX235" s="397"/>
      <c r="AY235" s="397"/>
      <c r="AZ235" s="397"/>
      <c r="BA235" s="397"/>
      <c r="BB235" s="397"/>
      <c r="BC235" s="397"/>
      <c r="BD235" s="397"/>
      <c r="BE235" s="397"/>
      <c r="BF235" s="397"/>
      <c r="BG235" s="397"/>
      <c r="BH235" s="397"/>
      <c r="BI235" s="397"/>
      <c r="BJ235" s="397"/>
      <c r="BK235" s="397"/>
      <c r="BL235" s="397"/>
      <c r="BM235" s="397"/>
      <c r="BN235" s="397"/>
      <c r="BO235" s="397"/>
      <c r="BP235" s="397"/>
      <c r="BQ235" s="397"/>
    </row>
    <row r="236" spans="1:69">
      <c r="A236" s="507">
        <f t="shared" si="56"/>
        <v>2029</v>
      </c>
      <c r="B236" s="474">
        <f t="shared" si="89"/>
        <v>71</v>
      </c>
      <c r="C236" s="558"/>
      <c r="D236" s="474">
        <f t="shared" si="88"/>
        <v>34</v>
      </c>
      <c r="E236" s="559"/>
      <c r="F236" s="510">
        <f>CG207</f>
        <v>0</v>
      </c>
      <c r="G236" s="511">
        <f>CG213</f>
        <v>0</v>
      </c>
      <c r="H236" s="511">
        <f>CG214</f>
        <v>0</v>
      </c>
      <c r="I236" s="476">
        <f t="shared" si="60"/>
        <v>71</v>
      </c>
      <c r="J236" s="518"/>
      <c r="K236" s="518"/>
      <c r="L236" s="397"/>
      <c r="M236" s="397"/>
      <c r="N236" s="397"/>
      <c r="O236" s="397"/>
      <c r="P236" s="397"/>
      <c r="Q236" s="397"/>
      <c r="R236" s="397"/>
      <c r="S236" s="397"/>
      <c r="T236" s="397"/>
      <c r="U236" s="397"/>
      <c r="V236" s="397"/>
      <c r="W236" s="397"/>
      <c r="X236" s="397"/>
      <c r="Y236" s="397"/>
      <c r="Z236" s="397"/>
      <c r="AA236" s="397"/>
      <c r="AB236" s="397"/>
      <c r="AC236" s="397"/>
      <c r="AD236" s="397"/>
      <c r="AE236" s="397"/>
      <c r="AF236" s="397"/>
      <c r="AG236" s="397"/>
      <c r="AH236" s="397"/>
      <c r="AI236" s="397"/>
      <c r="AJ236" s="397"/>
      <c r="AK236" s="397"/>
      <c r="AL236" s="397"/>
      <c r="AM236" s="397"/>
      <c r="AN236" s="397"/>
      <c r="AO236" s="397"/>
      <c r="AP236" s="397"/>
      <c r="AQ236" s="397"/>
      <c r="AR236" s="397"/>
      <c r="AS236" s="397"/>
      <c r="AT236" s="397"/>
      <c r="AU236" s="397"/>
      <c r="AV236" s="397"/>
      <c r="AW236" s="397"/>
      <c r="AX236" s="397"/>
      <c r="AY236" s="397"/>
      <c r="AZ236" s="397"/>
      <c r="BA236" s="397"/>
      <c r="BB236" s="397"/>
      <c r="BC236" s="397"/>
      <c r="BD236" s="397"/>
      <c r="BE236" s="397"/>
      <c r="BF236" s="397"/>
      <c r="BG236" s="397"/>
      <c r="BH236" s="397"/>
      <c r="BI236" s="397"/>
      <c r="BJ236" s="397"/>
      <c r="BK236" s="397"/>
      <c r="BL236" s="397"/>
      <c r="BM236" s="397"/>
      <c r="BN236" s="397"/>
      <c r="BO236" s="397"/>
      <c r="BP236" s="397"/>
      <c r="BQ236" s="397"/>
    </row>
    <row r="237" spans="1:69">
      <c r="A237" s="507">
        <f t="shared" si="56"/>
        <v>2030</v>
      </c>
      <c r="B237" s="474">
        <f t="shared" si="89"/>
        <v>71</v>
      </c>
      <c r="C237" s="558"/>
      <c r="D237" s="474">
        <f t="shared" si="88"/>
        <v>35</v>
      </c>
      <c r="E237" s="559"/>
      <c r="F237" s="510">
        <f>CN207</f>
        <v>0</v>
      </c>
      <c r="G237" s="511">
        <f>CN213</f>
        <v>0</v>
      </c>
      <c r="H237" s="511">
        <f>CN214</f>
        <v>0</v>
      </c>
      <c r="I237" s="476">
        <f t="shared" si="60"/>
        <v>71</v>
      </c>
      <c r="J237" s="518"/>
      <c r="K237" s="518"/>
      <c r="L237" s="397"/>
      <c r="M237" s="397"/>
      <c r="N237" s="397"/>
      <c r="O237" s="397"/>
      <c r="P237" s="397"/>
      <c r="Q237" s="397"/>
      <c r="R237" s="397"/>
      <c r="S237" s="397"/>
      <c r="T237" s="397"/>
      <c r="U237" s="397"/>
      <c r="V237" s="397"/>
      <c r="W237" s="397"/>
      <c r="X237" s="397"/>
      <c r="Y237" s="397"/>
      <c r="Z237" s="397"/>
      <c r="AA237" s="397"/>
      <c r="AB237" s="397"/>
      <c r="AC237" s="397"/>
      <c r="AD237" s="397"/>
      <c r="AE237" s="397"/>
      <c r="AF237" s="397"/>
      <c r="AG237" s="397"/>
      <c r="AH237" s="397"/>
      <c r="AI237" s="397"/>
      <c r="AJ237" s="397"/>
      <c r="AK237" s="397"/>
      <c r="AL237" s="397"/>
      <c r="AM237" s="397"/>
      <c r="AN237" s="397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  <c r="BD237" s="397"/>
      <c r="BE237" s="397"/>
      <c r="BF237" s="397"/>
      <c r="BG237" s="397"/>
      <c r="BH237" s="397"/>
      <c r="BI237" s="397"/>
      <c r="BJ237" s="397"/>
      <c r="BK237" s="397"/>
      <c r="BL237" s="397"/>
      <c r="BM237" s="397"/>
      <c r="BN237" s="397"/>
      <c r="BO237" s="397"/>
      <c r="BP237" s="397"/>
      <c r="BQ237" s="397"/>
    </row>
    <row r="238" spans="1:69">
      <c r="A238" s="507">
        <f t="shared" si="56"/>
        <v>2031</v>
      </c>
      <c r="B238" s="474">
        <f t="shared" si="89"/>
        <v>71</v>
      </c>
      <c r="C238" s="558"/>
      <c r="D238" s="474">
        <f t="shared" si="88"/>
        <v>36</v>
      </c>
      <c r="E238" s="559"/>
      <c r="F238" s="510">
        <f>CU207</f>
        <v>0</v>
      </c>
      <c r="G238" s="511">
        <f>CU213</f>
        <v>0</v>
      </c>
      <c r="H238" s="511">
        <f>CU214</f>
        <v>0</v>
      </c>
      <c r="I238" s="476">
        <f t="shared" si="60"/>
        <v>71</v>
      </c>
      <c r="J238" s="518"/>
      <c r="K238" s="518"/>
      <c r="L238" s="397"/>
      <c r="M238" s="397"/>
      <c r="N238" s="397"/>
      <c r="O238" s="397"/>
      <c r="P238" s="397"/>
      <c r="Q238" s="397"/>
      <c r="R238" s="397"/>
      <c r="S238" s="397"/>
      <c r="T238" s="397"/>
      <c r="U238" s="397"/>
      <c r="V238" s="397"/>
      <c r="W238" s="397"/>
      <c r="X238" s="397"/>
      <c r="Y238" s="397"/>
      <c r="Z238" s="397"/>
      <c r="AA238" s="397"/>
      <c r="AB238" s="397"/>
      <c r="AC238" s="397"/>
      <c r="AD238" s="397"/>
      <c r="AE238" s="397"/>
      <c r="AF238" s="397"/>
      <c r="AG238" s="397"/>
      <c r="AH238" s="397"/>
      <c r="AI238" s="397"/>
      <c r="AJ238" s="397"/>
      <c r="AK238" s="397"/>
      <c r="AL238" s="397"/>
      <c r="AM238" s="397"/>
      <c r="AN238" s="397"/>
      <c r="AO238" s="397"/>
      <c r="AP238" s="397"/>
      <c r="AQ238" s="397"/>
      <c r="AR238" s="397"/>
      <c r="AS238" s="397"/>
      <c r="AT238" s="397"/>
      <c r="AU238" s="397"/>
      <c r="AV238" s="397"/>
      <c r="AW238" s="397"/>
      <c r="AX238" s="397"/>
      <c r="AY238" s="397"/>
      <c r="AZ238" s="397"/>
      <c r="BA238" s="397"/>
      <c r="BB238" s="397"/>
      <c r="BC238" s="397"/>
      <c r="BD238" s="397"/>
      <c r="BE238" s="397"/>
      <c r="BF238" s="397"/>
      <c r="BG238" s="397"/>
      <c r="BH238" s="397"/>
      <c r="BI238" s="397"/>
      <c r="BJ238" s="397"/>
      <c r="BK238" s="397"/>
      <c r="BL238" s="397"/>
      <c r="BM238" s="397"/>
      <c r="BN238" s="397"/>
      <c r="BO238" s="397"/>
      <c r="BP238" s="397"/>
      <c r="BQ238" s="397"/>
    </row>
    <row r="239" spans="1:69">
      <c r="A239" s="507">
        <f t="shared" si="56"/>
        <v>2032</v>
      </c>
      <c r="B239" s="474">
        <f t="shared" si="89"/>
        <v>71</v>
      </c>
      <c r="C239" s="558"/>
      <c r="D239" s="474">
        <f t="shared" si="88"/>
        <v>37</v>
      </c>
      <c r="E239" s="559"/>
      <c r="F239" s="510">
        <f>DB207</f>
        <v>0</v>
      </c>
      <c r="G239" s="511">
        <f>DB213</f>
        <v>0</v>
      </c>
      <c r="H239" s="511">
        <f>DB214</f>
        <v>0</v>
      </c>
      <c r="I239" s="476">
        <f t="shared" si="60"/>
        <v>71</v>
      </c>
      <c r="J239" s="518"/>
      <c r="K239" s="518"/>
      <c r="L239" s="397"/>
      <c r="M239" s="397"/>
      <c r="N239" s="397"/>
      <c r="O239" s="397"/>
      <c r="P239" s="397"/>
      <c r="Q239" s="397"/>
      <c r="R239" s="397"/>
      <c r="S239" s="397"/>
      <c r="T239" s="397"/>
      <c r="U239" s="397"/>
      <c r="V239" s="397"/>
      <c r="W239" s="397"/>
      <c r="X239" s="397"/>
      <c r="Y239" s="397"/>
      <c r="Z239" s="397"/>
      <c r="AA239" s="397"/>
      <c r="AB239" s="397"/>
      <c r="AC239" s="397"/>
      <c r="AD239" s="397"/>
      <c r="AE239" s="397"/>
      <c r="AF239" s="397"/>
      <c r="AG239" s="397"/>
      <c r="AH239" s="397"/>
      <c r="AI239" s="397"/>
      <c r="AJ239" s="397"/>
      <c r="AK239" s="397"/>
      <c r="AL239" s="397"/>
      <c r="AM239" s="397"/>
      <c r="AN239" s="397"/>
      <c r="AO239" s="397"/>
      <c r="AP239" s="397"/>
      <c r="AQ239" s="397"/>
      <c r="AR239" s="397"/>
      <c r="AS239" s="397"/>
      <c r="AT239" s="397"/>
      <c r="AU239" s="397"/>
      <c r="AV239" s="397"/>
      <c r="AW239" s="397"/>
      <c r="AX239" s="397"/>
      <c r="AY239" s="397"/>
      <c r="AZ239" s="397"/>
      <c r="BA239" s="397"/>
      <c r="BB239" s="397"/>
      <c r="BC239" s="397"/>
      <c r="BD239" s="397"/>
      <c r="BE239" s="397"/>
      <c r="BF239" s="397"/>
      <c r="BG239" s="397"/>
      <c r="BH239" s="397"/>
      <c r="BI239" s="397"/>
      <c r="BJ239" s="397"/>
      <c r="BK239" s="397"/>
      <c r="BL239" s="397"/>
      <c r="BM239" s="397"/>
      <c r="BN239" s="397"/>
      <c r="BO239" s="397"/>
      <c r="BP239" s="397"/>
      <c r="BQ239" s="397"/>
    </row>
    <row r="240" spans="1:69">
      <c r="A240" s="507">
        <f t="shared" si="56"/>
        <v>2033</v>
      </c>
      <c r="B240" s="474">
        <f t="shared" si="89"/>
        <v>71</v>
      </c>
      <c r="C240" s="558"/>
      <c r="D240" s="474">
        <f t="shared" si="88"/>
        <v>38</v>
      </c>
      <c r="E240" s="559"/>
      <c r="F240" s="517"/>
      <c r="G240" s="560"/>
      <c r="H240" s="475"/>
      <c r="I240" s="476">
        <f t="shared" si="60"/>
        <v>71</v>
      </c>
      <c r="J240" s="518"/>
      <c r="K240" s="518"/>
      <c r="L240" s="562"/>
      <c r="M240" s="397"/>
      <c r="N240" s="397"/>
      <c r="O240" s="397"/>
      <c r="P240" s="397"/>
      <c r="Q240" s="397"/>
      <c r="R240" s="397"/>
      <c r="S240" s="397"/>
      <c r="T240" s="397"/>
      <c r="U240" s="397"/>
      <c r="V240" s="397"/>
      <c r="W240" s="397"/>
      <c r="X240" s="397"/>
      <c r="Y240" s="397"/>
      <c r="Z240" s="397"/>
      <c r="AA240" s="397"/>
      <c r="AB240" s="397"/>
      <c r="AC240" s="397"/>
      <c r="AD240" s="397"/>
      <c r="AE240" s="397"/>
      <c r="AF240" s="397"/>
      <c r="AG240" s="397"/>
      <c r="AH240" s="397"/>
      <c r="AI240" s="397"/>
      <c r="AJ240" s="397"/>
      <c r="AK240" s="397"/>
      <c r="AL240" s="397"/>
      <c r="AM240" s="397"/>
      <c r="AN240" s="397"/>
      <c r="AO240" s="397"/>
      <c r="AP240" s="397"/>
      <c r="AQ240" s="397"/>
      <c r="AR240" s="397"/>
      <c r="AS240" s="397"/>
      <c r="AT240" s="397"/>
      <c r="AU240" s="397"/>
      <c r="AV240" s="397"/>
      <c r="AW240" s="397"/>
      <c r="AX240" s="397"/>
      <c r="AY240" s="397"/>
      <c r="AZ240" s="397"/>
      <c r="BA240" s="397"/>
      <c r="BB240" s="397"/>
      <c r="BC240" s="397"/>
      <c r="BD240" s="397"/>
      <c r="BE240" s="397"/>
      <c r="BF240" s="397"/>
      <c r="BG240" s="397"/>
      <c r="BH240" s="397"/>
      <c r="BI240" s="397"/>
      <c r="BJ240" s="397"/>
      <c r="BK240" s="397"/>
      <c r="BL240" s="397"/>
      <c r="BM240" s="397"/>
      <c r="BN240" s="397"/>
      <c r="BO240" s="397"/>
      <c r="BP240" s="397"/>
      <c r="BQ240" s="397"/>
    </row>
    <row r="241" spans="1:69">
      <c r="A241" s="507">
        <f t="shared" si="56"/>
        <v>2034</v>
      </c>
      <c r="B241" s="474">
        <f t="shared" si="89"/>
        <v>71</v>
      </c>
      <c r="C241" s="558"/>
      <c r="D241" s="474">
        <f t="shared" si="88"/>
        <v>39</v>
      </c>
      <c r="E241" s="559"/>
      <c r="F241" s="517"/>
      <c r="G241" s="560"/>
      <c r="H241" s="475"/>
      <c r="I241" s="476">
        <f t="shared" si="60"/>
        <v>71</v>
      </c>
      <c r="J241" s="518"/>
      <c r="K241" s="518"/>
      <c r="L241" s="397"/>
      <c r="M241" s="397"/>
      <c r="N241" s="397"/>
      <c r="O241" s="397"/>
      <c r="P241" s="397"/>
      <c r="Q241" s="397"/>
      <c r="R241" s="397"/>
      <c r="S241" s="397"/>
      <c r="T241" s="397"/>
      <c r="U241" s="397"/>
      <c r="V241" s="397"/>
      <c r="W241" s="397"/>
      <c r="X241" s="397"/>
      <c r="Y241" s="397"/>
      <c r="Z241" s="397"/>
      <c r="AA241" s="397"/>
      <c r="AB241" s="397"/>
      <c r="AC241" s="397"/>
      <c r="AD241" s="397"/>
      <c r="AE241" s="397"/>
      <c r="AF241" s="397"/>
      <c r="AG241" s="397"/>
      <c r="AH241" s="397"/>
      <c r="AI241" s="397"/>
      <c r="AJ241" s="397"/>
      <c r="AK241" s="397"/>
      <c r="AL241" s="397"/>
      <c r="AM241" s="397"/>
      <c r="AN241" s="397"/>
      <c r="AO241" s="397"/>
      <c r="AP241" s="397"/>
      <c r="AQ241" s="397"/>
      <c r="AR241" s="397"/>
      <c r="AS241" s="397"/>
      <c r="AT241" s="397"/>
      <c r="AU241" s="397"/>
      <c r="AV241" s="397"/>
      <c r="AW241" s="397"/>
      <c r="AX241" s="397"/>
      <c r="AY241" s="397"/>
      <c r="AZ241" s="397"/>
      <c r="BA241" s="397"/>
      <c r="BB241" s="397"/>
      <c r="BC241" s="397"/>
      <c r="BD241" s="397"/>
      <c r="BE241" s="397"/>
      <c r="BF241" s="397"/>
      <c r="BG241" s="397"/>
      <c r="BH241" s="397"/>
      <c r="BI241" s="397"/>
      <c r="BJ241" s="397"/>
      <c r="BK241" s="397"/>
      <c r="BL241" s="397"/>
      <c r="BM241" s="397"/>
      <c r="BN241" s="397"/>
      <c r="BO241" s="397"/>
      <c r="BP241" s="397"/>
      <c r="BQ241" s="397"/>
    </row>
    <row r="242" spans="1:69">
      <c r="A242" s="507">
        <f t="shared" si="56"/>
        <v>2035</v>
      </c>
      <c r="B242" s="474">
        <f t="shared" si="89"/>
        <v>71</v>
      </c>
      <c r="C242" s="558"/>
      <c r="D242" s="474">
        <f t="shared" si="88"/>
        <v>40</v>
      </c>
      <c r="E242" s="559"/>
      <c r="F242" s="517"/>
      <c r="G242" s="560"/>
      <c r="H242" s="475"/>
      <c r="I242" s="476">
        <f t="shared" si="60"/>
        <v>71</v>
      </c>
      <c r="J242" s="518"/>
      <c r="K242" s="518"/>
      <c r="L242" s="397"/>
      <c r="M242" s="397"/>
      <c r="N242" s="397"/>
      <c r="O242" s="397"/>
      <c r="P242" s="397"/>
      <c r="Q242" s="397"/>
      <c r="R242" s="397"/>
      <c r="S242" s="397"/>
      <c r="T242" s="397"/>
      <c r="U242" s="397"/>
      <c r="V242" s="397"/>
      <c r="W242" s="397"/>
      <c r="X242" s="397"/>
      <c r="Y242" s="397"/>
      <c r="Z242" s="397"/>
      <c r="AA242" s="397"/>
      <c r="AB242" s="397"/>
      <c r="AC242" s="397"/>
      <c r="AD242" s="397"/>
      <c r="AE242" s="397"/>
      <c r="AF242" s="397"/>
      <c r="AG242" s="397"/>
      <c r="AH242" s="397"/>
      <c r="AI242" s="397"/>
      <c r="AJ242" s="397"/>
      <c r="AK242" s="397"/>
      <c r="AL242" s="397"/>
      <c r="AM242" s="397"/>
      <c r="AN242" s="397"/>
      <c r="AO242" s="397"/>
      <c r="AP242" s="397"/>
      <c r="AQ242" s="397"/>
      <c r="AR242" s="397"/>
      <c r="AS242" s="397"/>
      <c r="AT242" s="397"/>
      <c r="AU242" s="397"/>
      <c r="AV242" s="397"/>
      <c r="AW242" s="397"/>
      <c r="AX242" s="397"/>
      <c r="AY242" s="397"/>
      <c r="AZ242" s="397"/>
      <c r="BA242" s="397"/>
      <c r="BB242" s="397"/>
      <c r="BC242" s="397"/>
      <c r="BD242" s="397"/>
      <c r="BE242" s="397"/>
      <c r="BF242" s="397"/>
      <c r="BG242" s="397"/>
      <c r="BH242" s="397"/>
      <c r="BI242" s="397"/>
      <c r="BJ242" s="397"/>
      <c r="BK242" s="397"/>
      <c r="BL242" s="397"/>
      <c r="BM242" s="397"/>
      <c r="BN242" s="397"/>
      <c r="BO242" s="397"/>
      <c r="BP242" s="397"/>
      <c r="BQ242" s="397"/>
    </row>
    <row r="243" spans="1:69">
      <c r="A243" s="519">
        <f t="shared" si="56"/>
        <v>2036</v>
      </c>
      <c r="B243" s="493">
        <f t="shared" si="89"/>
        <v>70</v>
      </c>
      <c r="C243" s="563"/>
      <c r="D243" s="493">
        <f t="shared" si="88"/>
        <v>41</v>
      </c>
      <c r="E243" s="564"/>
      <c r="F243" s="521"/>
      <c r="G243" s="565"/>
      <c r="H243" s="454"/>
      <c r="I243" s="494">
        <f t="shared" si="60"/>
        <v>70</v>
      </c>
      <c r="J243" s="523"/>
      <c r="K243" s="523"/>
      <c r="L243" s="397"/>
      <c r="M243" s="397"/>
      <c r="N243" s="397"/>
      <c r="O243" s="397"/>
      <c r="P243" s="397"/>
      <c r="Q243" s="397"/>
      <c r="R243" s="397"/>
      <c r="S243" s="397"/>
      <c r="T243" s="397"/>
      <c r="U243" s="397"/>
      <c r="V243" s="397"/>
      <c r="W243" s="397"/>
      <c r="X243" s="397"/>
      <c r="Y243" s="397"/>
      <c r="Z243" s="397"/>
      <c r="AA243" s="397"/>
      <c r="AB243" s="397"/>
      <c r="AC243" s="397"/>
      <c r="AD243" s="397"/>
      <c r="AE243" s="397"/>
      <c r="AF243" s="397"/>
      <c r="AG243" s="397"/>
      <c r="AH243" s="397"/>
      <c r="AI243" s="397"/>
      <c r="AJ243" s="397"/>
      <c r="AK243" s="397"/>
      <c r="AL243" s="397"/>
      <c r="AM243" s="397"/>
      <c r="AN243" s="397"/>
      <c r="AO243" s="397"/>
      <c r="AP243" s="397"/>
      <c r="AQ243" s="397"/>
      <c r="AR243" s="397"/>
      <c r="AS243" s="397"/>
      <c r="AT243" s="397"/>
      <c r="AU243" s="397"/>
      <c r="AV243" s="397"/>
      <c r="AW243" s="397"/>
      <c r="AX243" s="397"/>
      <c r="AY243" s="397"/>
      <c r="AZ243" s="397"/>
      <c r="BA243" s="397"/>
      <c r="BB243" s="397"/>
      <c r="BC243" s="397"/>
      <c r="BD243" s="397"/>
      <c r="BE243" s="397"/>
      <c r="BF243" s="397"/>
      <c r="BG243" s="397"/>
      <c r="BH243" s="397"/>
      <c r="BI243" s="397"/>
      <c r="BJ243" s="397"/>
      <c r="BK243" s="397"/>
      <c r="BL243" s="397"/>
      <c r="BM243" s="397"/>
      <c r="BN243" s="397"/>
      <c r="BO243" s="397"/>
      <c r="BP243" s="397"/>
      <c r="BQ243" s="397"/>
    </row>
    <row r="244" spans="1:69">
      <c r="A244" s="396" t="s">
        <v>383</v>
      </c>
      <c r="B244" s="396"/>
      <c r="C244" s="397"/>
      <c r="D244" s="397"/>
      <c r="E244" s="397"/>
      <c r="F244" s="397"/>
      <c r="G244" s="397"/>
      <c r="H244" s="397"/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/>
      <c r="X244" s="397"/>
      <c r="Y244" s="397"/>
      <c r="Z244" s="397"/>
      <c r="AA244" s="397"/>
      <c r="AB244" s="397"/>
      <c r="AC244" s="397"/>
      <c r="AD244" s="397"/>
      <c r="AE244" s="397"/>
      <c r="AF244" s="397"/>
      <c r="AG244" s="397"/>
      <c r="AH244" s="397"/>
      <c r="AI244" s="397"/>
      <c r="AJ244" s="397"/>
      <c r="AK244" s="397"/>
      <c r="AL244" s="397"/>
      <c r="AM244" s="397"/>
      <c r="AN244" s="397"/>
      <c r="AO244" s="397"/>
      <c r="AP244" s="397"/>
      <c r="AQ244" s="397"/>
      <c r="AR244" s="397"/>
      <c r="AS244" s="397"/>
      <c r="AT244" s="397"/>
      <c r="AU244" s="397"/>
      <c r="AV244" s="397"/>
      <c r="AW244" s="397"/>
      <c r="AX244" s="397"/>
      <c r="AY244" s="397"/>
      <c r="AZ244" s="397"/>
      <c r="BA244" s="397"/>
      <c r="BB244" s="397"/>
      <c r="BC244" s="397"/>
      <c r="BD244" s="397"/>
      <c r="BE244" s="397"/>
      <c r="BF244" s="397"/>
      <c r="BG244" s="397"/>
      <c r="BH244" s="397"/>
      <c r="BI244" s="397"/>
      <c r="BJ244" s="397"/>
      <c r="BK244" s="397"/>
      <c r="BL244" s="397"/>
      <c r="BM244" s="397"/>
      <c r="BN244" s="397"/>
      <c r="BO244" s="397"/>
      <c r="BP244" s="397"/>
      <c r="BQ244" s="397"/>
    </row>
    <row r="245" spans="1:69">
      <c r="A245" s="455" t="s">
        <v>29</v>
      </c>
      <c r="B245" s="456" t="s">
        <v>306</v>
      </c>
      <c r="C245" s="457" t="s">
        <v>54</v>
      </c>
      <c r="D245" s="457" t="s">
        <v>63</v>
      </c>
      <c r="E245" s="566"/>
      <c r="F245" s="458"/>
      <c r="G245" s="460" t="s">
        <v>64</v>
      </c>
      <c r="H245" s="461">
        <f>RSQ(I246:I265,B246:B265)</f>
        <v>8.8376825354712724E-2</v>
      </c>
      <c r="I245" s="462" t="s">
        <v>309</v>
      </c>
      <c r="J245" s="463" t="s">
        <v>65</v>
      </c>
      <c r="K245" s="464" t="s">
        <v>34</v>
      </c>
      <c r="L245" s="397"/>
      <c r="M245" s="524" t="s">
        <v>54</v>
      </c>
      <c r="N245" s="460" t="s">
        <v>64</v>
      </c>
      <c r="O245" s="461">
        <f>RSQ(P246:P265,$B$246:$B$265)</f>
        <v>6.5648222481551527E-2</v>
      </c>
      <c r="P245" s="462" t="s">
        <v>337</v>
      </c>
      <c r="Q245" s="464" t="s">
        <v>34</v>
      </c>
      <c r="R245" s="397"/>
      <c r="S245" s="524" t="s">
        <v>54</v>
      </c>
      <c r="T245" s="460" t="s">
        <v>64</v>
      </c>
      <c r="U245" s="461">
        <f>RSQ(V246:V265,$B$246:$B$265)</f>
        <v>7.5618478203665129E-2</v>
      </c>
      <c r="V245" s="462" t="s">
        <v>337</v>
      </c>
      <c r="W245" s="464" t="s">
        <v>34</v>
      </c>
      <c r="X245" s="397"/>
      <c r="Y245" s="524" t="s">
        <v>54</v>
      </c>
      <c r="Z245" s="460" t="s">
        <v>64</v>
      </c>
      <c r="AA245" s="461">
        <f>RSQ(AB246:AB265,$B$246:$B$265)</f>
        <v>7.7180237898147028E-2</v>
      </c>
      <c r="AB245" s="462" t="s">
        <v>337</v>
      </c>
      <c r="AC245" s="464" t="s">
        <v>34</v>
      </c>
      <c r="AD245" s="397"/>
      <c r="AE245" s="524" t="s">
        <v>54</v>
      </c>
      <c r="AF245" s="460" t="s">
        <v>64</v>
      </c>
      <c r="AG245" s="461">
        <f>RSQ(AH246:AH265,$B$246:$B$265)</f>
        <v>8.9149703483184572E-2</v>
      </c>
      <c r="AH245" s="462" t="s">
        <v>337</v>
      </c>
      <c r="AI245" s="464" t="s">
        <v>34</v>
      </c>
      <c r="AJ245" s="397"/>
      <c r="AK245" s="524" t="s">
        <v>54</v>
      </c>
      <c r="AL245" s="460" t="s">
        <v>64</v>
      </c>
      <c r="AM245" s="461">
        <f>RSQ(AN246:AN265,$B$246:$B$265)</f>
        <v>8.7425610783584656E-2</v>
      </c>
      <c r="AN245" s="462" t="s">
        <v>337</v>
      </c>
      <c r="AO245" s="464" t="s">
        <v>34</v>
      </c>
      <c r="AP245" s="397"/>
      <c r="AQ245" s="524" t="s">
        <v>54</v>
      </c>
      <c r="AR245" s="460" t="s">
        <v>64</v>
      </c>
      <c r="AS245" s="461">
        <f>RSQ(AT246:AT265,$B$246:$B$265)</f>
        <v>8.1942588888321052E-2</v>
      </c>
      <c r="AT245" s="462" t="s">
        <v>337</v>
      </c>
      <c r="AU245" s="464" t="s">
        <v>34</v>
      </c>
      <c r="AV245" s="397"/>
      <c r="AW245" s="524" t="s">
        <v>54</v>
      </c>
      <c r="AX245" s="460" t="s">
        <v>64</v>
      </c>
      <c r="AY245" s="461">
        <f>RSQ(AZ246:AZ265,$B$246:$B$265)</f>
        <v>8.8376825354712724E-2</v>
      </c>
      <c r="AZ245" s="462" t="s">
        <v>337</v>
      </c>
      <c r="BA245" s="464" t="s">
        <v>34</v>
      </c>
      <c r="BB245" s="397"/>
      <c r="BC245" s="524" t="s">
        <v>54</v>
      </c>
      <c r="BD245" s="460" t="s">
        <v>64</v>
      </c>
      <c r="BE245" s="461">
        <f>RSQ(BF246:BF265,$B$246:$B$265)</f>
        <v>8.8312975058968249E-2</v>
      </c>
      <c r="BF245" s="462" t="s">
        <v>337</v>
      </c>
      <c r="BG245" s="464" t="s">
        <v>34</v>
      </c>
      <c r="BH245" s="397"/>
      <c r="BI245" s="524" t="s">
        <v>54</v>
      </c>
      <c r="BJ245" s="460" t="s">
        <v>64</v>
      </c>
      <c r="BK245" s="461">
        <f>RSQ(BL246:BL265,$B$246:$B$265)</f>
        <v>7.4276871732935595E-2</v>
      </c>
      <c r="BL245" s="462" t="s">
        <v>337</v>
      </c>
      <c r="BM245" s="464" t="s">
        <v>34</v>
      </c>
      <c r="BN245" s="397"/>
      <c r="BO245" s="397"/>
      <c r="BP245" s="397"/>
      <c r="BQ245" s="397"/>
    </row>
    <row r="246" spans="1:69">
      <c r="A246" s="507">
        <f t="shared" ref="A246:A286" si="90">A203</f>
        <v>1996</v>
      </c>
      <c r="B246" s="474">
        <f t="shared" ref="B246:B265" si="91">B4</f>
        <v>90.444346905579508</v>
      </c>
      <c r="C246" s="567">
        <f t="shared" ref="C246:C265" si="92">LN(F$249/B246-1)</f>
        <v>9.5982105155093284E-2</v>
      </c>
      <c r="D246" s="474">
        <v>1</v>
      </c>
      <c r="E246" s="568" t="s">
        <v>55</v>
      </c>
      <c r="F246" s="467"/>
      <c r="G246" s="475"/>
      <c r="H246" s="569"/>
      <c r="I246" s="471">
        <f t="shared" ref="I246:I286" si="93">ROUND($F$249/(1+EXP($F$254+$F$253*D246)),$G$1)</f>
        <v>89</v>
      </c>
      <c r="J246" s="472">
        <f t="shared" ref="J246:J265" si="94">ABS(B246-I246)/B246*100</f>
        <v>1.5969454753068775</v>
      </c>
      <c r="K246" s="471">
        <f t="shared" ref="K246:K265" si="95">(B246-I246)^2/1000</f>
        <v>2.0861379836570994E-3</v>
      </c>
      <c r="L246" s="397"/>
      <c r="M246" s="570">
        <f t="shared" ref="M246:M265" si="96">LN(O$249/$B246-1)</f>
        <v>-0.68579998676932385</v>
      </c>
      <c r="N246" s="503" t="s">
        <v>55</v>
      </c>
      <c r="O246" s="467"/>
      <c r="P246" s="518">
        <f t="shared" ref="P246:P265" si="97">ROUND(O$249/(1+EXP(O$254+O$253*$D246)),$G$1)</f>
        <v>106</v>
      </c>
      <c r="Q246" s="471">
        <f>($B246-P246)^2/1000</f>
        <v>0.24197834319395384</v>
      </c>
      <c r="R246" s="397"/>
      <c r="S246" s="570">
        <f t="shared" ref="S246:S265" si="98">LN(U$249/$B246-1)</f>
        <v>-0.60163836727123388</v>
      </c>
      <c r="T246" s="503" t="s">
        <v>55</v>
      </c>
      <c r="U246" s="467"/>
      <c r="V246" s="518">
        <f t="shared" ref="V246:V265" si="99">ROUND(U$249/(1+EXP(U$254+U$253*$D246)),$G$1)</f>
        <v>96</v>
      </c>
      <c r="W246" s="471">
        <f>($B246-V246)^2/1000</f>
        <v>3.0865281305543991E-2</v>
      </c>
      <c r="X246" s="397"/>
      <c r="Y246" s="570">
        <f t="shared" ref="Y246:Y265" si="100">LN(AA$249/$B246-1)</f>
        <v>-0.41782348871351077</v>
      </c>
      <c r="Z246" s="503" t="s">
        <v>55</v>
      </c>
      <c r="AA246" s="467"/>
      <c r="AB246" s="518">
        <f t="shared" ref="AB246:AB265" si="101">ROUND(AA$249/(1+EXP(AA$254+AA$253*$D246)),$G$1)</f>
        <v>92</v>
      </c>
      <c r="AC246" s="471">
        <f>($B246-AB246)^2/1000</f>
        <v>2.4200565501800528E-3</v>
      </c>
      <c r="AD246" s="397"/>
      <c r="AE246" s="570">
        <f t="shared" ref="AE246:AE265" si="102">LN(AG$249/$B246-1)</f>
        <v>-0.26260751414735534</v>
      </c>
      <c r="AF246" s="503" t="s">
        <v>55</v>
      </c>
      <c r="AG246" s="467"/>
      <c r="AH246" s="518">
        <f t="shared" ref="AH246:AH265" si="103">ROUND(AG$249/(1+EXP(AG$254+AG$253*$D246)),$G$1)</f>
        <v>91</v>
      </c>
      <c r="AI246" s="471">
        <f>($B246-AH246)^2/1000</f>
        <v>3.0875036133906847E-4</v>
      </c>
      <c r="AJ246" s="397"/>
      <c r="AK246" s="570">
        <f t="shared" ref="AK246:AK265" si="104">LN(AM$249/$B246-1)</f>
        <v>-0.12827789455534122</v>
      </c>
      <c r="AL246" s="503" t="s">
        <v>55</v>
      </c>
      <c r="AM246" s="467"/>
      <c r="AN246" s="518">
        <f t="shared" ref="AN246:AN265" si="105">ROUND(AM$249/(1+EXP(AM$254+AM$253*$D246)),$G$1)</f>
        <v>90</v>
      </c>
      <c r="AO246" s="471">
        <f>($B246-AN246)^2/1000</f>
        <v>1.9744417249808397E-4</v>
      </c>
      <c r="AP246" s="397"/>
      <c r="AQ246" s="570">
        <f t="shared" ref="AQ246:AQ265" si="106">LN(AS$249/$B246-1)</f>
        <v>-9.8744559127318908E-3</v>
      </c>
      <c r="AR246" s="503" t="s">
        <v>55</v>
      </c>
      <c r="AS246" s="467"/>
      <c r="AT246" s="518">
        <f t="shared" ref="AT246:AT265" si="107">ROUND(AS$249/(1+EXP(AS$254+AS$253*$D246)),$G$1)</f>
        <v>89</v>
      </c>
      <c r="AU246" s="471">
        <f>($B246-AT246)^2/1000</f>
        <v>2.0861379836570994E-3</v>
      </c>
      <c r="AV246" s="397"/>
      <c r="AW246" s="570">
        <f t="shared" ref="AW246:AW265" si="108">LN(AY$249/$B246-1)</f>
        <v>9.5982105155093284E-2</v>
      </c>
      <c r="AX246" s="503" t="s">
        <v>55</v>
      </c>
      <c r="AY246" s="467"/>
      <c r="AZ246" s="518">
        <f t="shared" ref="AZ246:AZ265" si="109">ROUND(AY$249/(1+EXP(AY$254+AY$253*$D246)),$G$1)</f>
        <v>89</v>
      </c>
      <c r="BA246" s="471">
        <f>($B246-AZ246)^2/1000</f>
        <v>2.0861379836570994E-3</v>
      </c>
      <c r="BB246" s="397"/>
      <c r="BC246" s="570">
        <f t="shared" ref="BC246:BC265" si="110">LN(BE$249/$B246-1)</f>
        <v>0.19169795735400205</v>
      </c>
      <c r="BD246" s="503" t="s">
        <v>55</v>
      </c>
      <c r="BE246" s="467"/>
      <c r="BF246" s="518">
        <f t="shared" ref="BF246:BF265" si="111">ROUND(BE$249/(1+EXP(BE$254+BE$253*$D246)),$G$1)</f>
        <v>88</v>
      </c>
      <c r="BG246" s="471">
        <f>($B246-BF246)^2/1000</f>
        <v>5.9748317948161147E-3</v>
      </c>
      <c r="BH246" s="397"/>
      <c r="BI246" s="570">
        <f t="shared" ref="BI246:BI265" si="112">LN(BK$249/$B246-1)</f>
        <v>0.27904726900450127</v>
      </c>
      <c r="BJ246" s="503" t="s">
        <v>55</v>
      </c>
      <c r="BK246" s="467"/>
      <c r="BL246" s="518">
        <f t="shared" ref="BL246:BL265" si="113">ROUND(BK$249/(1+EXP(BK$254+BK$253*$D246)),$G$1)</f>
        <v>88</v>
      </c>
      <c r="BM246" s="471">
        <f>($B246-BL246)^2/1000</f>
        <v>5.9748317948161147E-3</v>
      </c>
      <c r="BN246" s="397"/>
      <c r="BO246" s="397"/>
      <c r="BP246" s="397"/>
      <c r="BQ246" s="397"/>
    </row>
    <row r="247" spans="1:69">
      <c r="A247" s="507">
        <f t="shared" si="90"/>
        <v>1997</v>
      </c>
      <c r="B247" s="474">
        <f t="shared" si="91"/>
        <v>135.56190948907152</v>
      </c>
      <c r="C247" s="567">
        <f t="shared" si="92"/>
        <v>-0.91236433051600829</v>
      </c>
      <c r="D247" s="474">
        <v>2</v>
      </c>
      <c r="E247" s="568" t="s">
        <v>386</v>
      </c>
      <c r="F247" s="467"/>
      <c r="G247" s="475"/>
      <c r="H247" s="569"/>
      <c r="I247" s="476">
        <f t="shared" si="93"/>
        <v>88</v>
      </c>
      <c r="J247" s="477">
        <f t="shared" si="94"/>
        <v>35.085009991619941</v>
      </c>
      <c r="K247" s="476">
        <f t="shared" si="95"/>
        <v>2.2621352342466321</v>
      </c>
      <c r="L247" s="397"/>
      <c r="M247" s="570">
        <f t="shared" si="96"/>
        <v>-5.7347581765712228</v>
      </c>
      <c r="N247" s="503" t="s">
        <v>386</v>
      </c>
      <c r="O247" s="467"/>
      <c r="P247" s="518">
        <f t="shared" si="97"/>
        <v>104</v>
      </c>
      <c r="Q247" s="476">
        <f>($B247-P247)^2/1000</f>
        <v>0.99615413059634317</v>
      </c>
      <c r="R247" s="397"/>
      <c r="S247" s="570">
        <f t="shared" si="98"/>
        <v>-3.4192042137391874</v>
      </c>
      <c r="T247" s="503" t="s">
        <v>386</v>
      </c>
      <c r="U247" s="467"/>
      <c r="V247" s="518">
        <f t="shared" si="99"/>
        <v>95</v>
      </c>
      <c r="W247" s="476">
        <f>($B247-V247)^2/1000</f>
        <v>1.6452685013996307</v>
      </c>
      <c r="X247" s="397"/>
      <c r="Y247" s="570">
        <f t="shared" si="100"/>
        <v>-2.2395585439371675</v>
      </c>
      <c r="Z247" s="503" t="s">
        <v>386</v>
      </c>
      <c r="AA247" s="467"/>
      <c r="AB247" s="518">
        <f t="shared" si="101"/>
        <v>91</v>
      </c>
      <c r="AC247" s="476">
        <f>($B247-AB247)^2/1000</f>
        <v>1.9857637773122028</v>
      </c>
      <c r="AD247" s="397"/>
      <c r="AE247" s="570">
        <f t="shared" si="102"/>
        <v>-1.7132854309888992</v>
      </c>
      <c r="AF247" s="503" t="s">
        <v>386</v>
      </c>
      <c r="AG247" s="467"/>
      <c r="AH247" s="518">
        <f t="shared" si="103"/>
        <v>90</v>
      </c>
      <c r="AI247" s="476">
        <f>($B247-AH247)^2/1000</f>
        <v>2.0758875962903458</v>
      </c>
      <c r="AJ247" s="397"/>
      <c r="AK247" s="570">
        <f t="shared" si="104"/>
        <v>-1.3702651984836944</v>
      </c>
      <c r="AL247" s="503" t="s">
        <v>386</v>
      </c>
      <c r="AM247" s="467"/>
      <c r="AN247" s="518">
        <f t="shared" si="105"/>
        <v>89</v>
      </c>
      <c r="AO247" s="476">
        <f>($B247-AN247)^2/1000</f>
        <v>2.1680114152684888</v>
      </c>
      <c r="AP247" s="397"/>
      <c r="AQ247" s="570">
        <f t="shared" si="106"/>
        <v>-1.1153314365252032</v>
      </c>
      <c r="AR247" s="503" t="s">
        <v>386</v>
      </c>
      <c r="AS247" s="467"/>
      <c r="AT247" s="518">
        <f t="shared" si="107"/>
        <v>88</v>
      </c>
      <c r="AU247" s="476">
        <f>($B247-AT247)^2/1000</f>
        <v>2.2621352342466321</v>
      </c>
      <c r="AV247" s="397"/>
      <c r="AW247" s="570">
        <f t="shared" si="108"/>
        <v>-0.91236433051600829</v>
      </c>
      <c r="AX247" s="503" t="s">
        <v>386</v>
      </c>
      <c r="AY247" s="467"/>
      <c r="AZ247" s="518">
        <f t="shared" si="109"/>
        <v>88</v>
      </c>
      <c r="BA247" s="476">
        <f>($B247-AZ247)^2/1000</f>
        <v>2.2621352342466321</v>
      </c>
      <c r="BB247" s="397"/>
      <c r="BC247" s="570">
        <f t="shared" si="110"/>
        <v>-0.74372350674928844</v>
      </c>
      <c r="BD247" s="503" t="s">
        <v>386</v>
      </c>
      <c r="BE247" s="467"/>
      <c r="BF247" s="518">
        <f t="shared" si="111"/>
        <v>88</v>
      </c>
      <c r="BG247" s="476">
        <f>($B247-BF247)^2/1000</f>
        <v>2.2621352342466321</v>
      </c>
      <c r="BH247" s="397"/>
      <c r="BI247" s="570">
        <f t="shared" si="112"/>
        <v>-0.59946065251217873</v>
      </c>
      <c r="BJ247" s="503" t="s">
        <v>386</v>
      </c>
      <c r="BK247" s="467"/>
      <c r="BL247" s="518">
        <f t="shared" si="113"/>
        <v>87</v>
      </c>
      <c r="BM247" s="476">
        <f>($B247-BL247)^2/1000</f>
        <v>2.3582590532247751</v>
      </c>
      <c r="BN247" s="397"/>
      <c r="BO247" s="397"/>
      <c r="BP247" s="397"/>
      <c r="BQ247" s="397"/>
    </row>
    <row r="248" spans="1:69">
      <c r="A248" s="507">
        <f t="shared" si="90"/>
        <v>1998</v>
      </c>
      <c r="B248" s="474">
        <f t="shared" si="91"/>
        <v>76.247070341877773</v>
      </c>
      <c r="C248" s="567">
        <f t="shared" si="92"/>
        <v>0.40004981973211706</v>
      </c>
      <c r="D248" s="474">
        <v>3</v>
      </c>
      <c r="E248" s="571"/>
      <c r="F248" s="475"/>
      <c r="G248" s="475"/>
      <c r="H248" s="470"/>
      <c r="I248" s="476">
        <f t="shared" si="93"/>
        <v>87</v>
      </c>
      <c r="J248" s="477">
        <f t="shared" si="94"/>
        <v>14.102744682396423</v>
      </c>
      <c r="K248" s="476">
        <f t="shared" si="95"/>
        <v>0.11562549623252459</v>
      </c>
      <c r="L248" s="397"/>
      <c r="M248" s="570">
        <f t="shared" si="96"/>
        <v>-0.24376077145882757</v>
      </c>
      <c r="N248" s="467"/>
      <c r="O248" s="397"/>
      <c r="P248" s="518">
        <f t="shared" si="97"/>
        <v>102</v>
      </c>
      <c r="Q248" s="476">
        <f>($B248-P248)^2/1000</f>
        <v>0.66321338597619139</v>
      </c>
      <c r="R248" s="397"/>
      <c r="S248" s="570">
        <f t="shared" si="98"/>
        <v>-0.17896385459937883</v>
      </c>
      <c r="T248" s="467"/>
      <c r="U248" s="397"/>
      <c r="V248" s="518">
        <f t="shared" si="99"/>
        <v>94</v>
      </c>
      <c r="W248" s="476">
        <f>($B248-V248)^2/1000</f>
        <v>0.31516651144623575</v>
      </c>
      <c r="X248" s="397"/>
      <c r="Y248" s="570">
        <f t="shared" si="100"/>
        <v>-3.3258274394648117E-2</v>
      </c>
      <c r="Z248" s="467"/>
      <c r="AA248" s="397"/>
      <c r="AB248" s="518">
        <f t="shared" si="101"/>
        <v>90</v>
      </c>
      <c r="AC248" s="476">
        <f>($B248-AB248)^2/1000</f>
        <v>0.18914307418125795</v>
      </c>
      <c r="AD248" s="397"/>
      <c r="AE248" s="570">
        <f t="shared" si="102"/>
        <v>9.3892158082337918E-2</v>
      </c>
      <c r="AF248" s="467"/>
      <c r="AG248" s="397"/>
      <c r="AH248" s="518">
        <f t="shared" si="103"/>
        <v>89</v>
      </c>
      <c r="AI248" s="476">
        <f>($B248-AH248)^2/1000</f>
        <v>0.16263721486501351</v>
      </c>
      <c r="AJ248" s="397"/>
      <c r="AK248" s="570">
        <f t="shared" si="104"/>
        <v>0.20668392104537445</v>
      </c>
      <c r="AL248" s="467"/>
      <c r="AM248" s="397"/>
      <c r="AN248" s="518">
        <f t="shared" si="105"/>
        <v>88</v>
      </c>
      <c r="AO248" s="476">
        <f>($B248-AN248)^2/1000</f>
        <v>0.13813135554876904</v>
      </c>
      <c r="AP248" s="397"/>
      <c r="AQ248" s="570">
        <f t="shared" si="106"/>
        <v>0.30803340337725854</v>
      </c>
      <c r="AR248" s="467"/>
      <c r="AS248" s="397"/>
      <c r="AT248" s="518">
        <f t="shared" si="107"/>
        <v>87</v>
      </c>
      <c r="AU248" s="476">
        <f>($B248-AT248)^2/1000</f>
        <v>0.11562549623252459</v>
      </c>
      <c r="AV248" s="397"/>
      <c r="AW248" s="570">
        <f t="shared" si="108"/>
        <v>0.40004981973211706</v>
      </c>
      <c r="AX248" s="467"/>
      <c r="AY248" s="397"/>
      <c r="AZ248" s="518">
        <f t="shared" si="109"/>
        <v>87</v>
      </c>
      <c r="BA248" s="476">
        <f>($B248-AZ248)^2/1000</f>
        <v>0.11562549623252459</v>
      </c>
      <c r="BB248" s="397"/>
      <c r="BC248" s="570">
        <f t="shared" si="110"/>
        <v>0.48430808217008148</v>
      </c>
      <c r="BD248" s="467"/>
      <c r="BE248" s="397"/>
      <c r="BF248" s="518">
        <f t="shared" si="111"/>
        <v>87</v>
      </c>
      <c r="BG248" s="476">
        <f>($B248-BF248)^2/1000</f>
        <v>0.11562549623252459</v>
      </c>
      <c r="BH248" s="397"/>
      <c r="BI248" s="570">
        <f t="shared" si="112"/>
        <v>0.56201529651866622</v>
      </c>
      <c r="BJ248" s="467"/>
      <c r="BK248" s="397"/>
      <c r="BL248" s="518">
        <f t="shared" si="113"/>
        <v>87</v>
      </c>
      <c r="BM248" s="476">
        <f>($B248-BL248)^2/1000</f>
        <v>0.11562549623252459</v>
      </c>
      <c r="BN248" s="397"/>
      <c r="BO248" s="397"/>
      <c r="BP248" s="397"/>
      <c r="BQ248" s="397"/>
    </row>
    <row r="249" spans="1:69">
      <c r="A249" s="507">
        <f t="shared" si="90"/>
        <v>1999</v>
      </c>
      <c r="B249" s="474">
        <f t="shared" si="91"/>
        <v>79.560935906507595</v>
      </c>
      <c r="C249" s="567">
        <f t="shared" si="92"/>
        <v>0.32794069523509678</v>
      </c>
      <c r="D249" s="474">
        <v>4</v>
      </c>
      <c r="E249" s="571" t="s">
        <v>56</v>
      </c>
      <c r="F249" s="572">
        <f>E275</f>
        <v>190</v>
      </c>
      <c r="G249" s="475"/>
      <c r="H249" s="475"/>
      <c r="I249" s="476">
        <f t="shared" si="93"/>
        <v>86</v>
      </c>
      <c r="J249" s="477">
        <f t="shared" si="94"/>
        <v>8.0932483009739578</v>
      </c>
      <c r="K249" s="476">
        <f t="shared" si="95"/>
        <v>4.1461546400103168E-2</v>
      </c>
      <c r="L249" s="397"/>
      <c r="M249" s="570">
        <f t="shared" si="96"/>
        <v>-0.3433616729267196</v>
      </c>
      <c r="N249" s="467" t="s">
        <v>56</v>
      </c>
      <c r="O249" s="479">
        <f>ROUNDDOWN(O250,0)+1</f>
        <v>136</v>
      </c>
      <c r="P249" s="518">
        <f t="shared" si="97"/>
        <v>100</v>
      </c>
      <c r="Q249" s="476">
        <f>($B249-P249)^2/1000</f>
        <v>0.41775534101789047</v>
      </c>
      <c r="R249" s="397"/>
      <c r="S249" s="570">
        <f t="shared" si="98"/>
        <v>-0.27488756504866191</v>
      </c>
      <c r="T249" s="467" t="s">
        <v>56</v>
      </c>
      <c r="U249" s="479">
        <f>ROUNDDOWN(U250,-T269)+10^T269</f>
        <v>140</v>
      </c>
      <c r="V249" s="518">
        <f t="shared" si="99"/>
        <v>93</v>
      </c>
      <c r="W249" s="476">
        <f>($B249-V249)^2/1000</f>
        <v>0.18060844370899684</v>
      </c>
      <c r="X249" s="397"/>
      <c r="Y249" s="570">
        <f t="shared" si="100"/>
        <v>-0.12177522048494437</v>
      </c>
      <c r="Z249" s="467" t="s">
        <v>56</v>
      </c>
      <c r="AA249" s="479">
        <f>U249+Z270</f>
        <v>150</v>
      </c>
      <c r="AB249" s="518">
        <f t="shared" si="101"/>
        <v>89</v>
      </c>
      <c r="AC249" s="476">
        <f>($B249-AB249)^2/1000</f>
        <v>8.9095930961057598E-2</v>
      </c>
      <c r="AD249" s="397"/>
      <c r="AE249" s="570">
        <f t="shared" si="102"/>
        <v>1.0976712549693906E-2</v>
      </c>
      <c r="AF249" s="467" t="s">
        <v>56</v>
      </c>
      <c r="AG249" s="479">
        <f>AA249+AF270</f>
        <v>160</v>
      </c>
      <c r="AH249" s="518">
        <f t="shared" si="103"/>
        <v>88</v>
      </c>
      <c r="AI249" s="476">
        <f>($B249-AH249)^2/1000</f>
        <v>7.1217802774072789E-2</v>
      </c>
      <c r="AJ249" s="397"/>
      <c r="AK249" s="570">
        <f t="shared" si="104"/>
        <v>0.12815308153971008</v>
      </c>
      <c r="AL249" s="467" t="s">
        <v>56</v>
      </c>
      <c r="AM249" s="479">
        <f>AG249+AL270</f>
        <v>170</v>
      </c>
      <c r="AN249" s="518">
        <f t="shared" si="105"/>
        <v>87</v>
      </c>
      <c r="AO249" s="476">
        <f>($B249-AN249)^2/1000</f>
        <v>5.5339674587087974E-2</v>
      </c>
      <c r="AP249" s="397"/>
      <c r="AQ249" s="570">
        <f t="shared" si="106"/>
        <v>0.23302799873303751</v>
      </c>
      <c r="AR249" s="467" t="s">
        <v>56</v>
      </c>
      <c r="AS249" s="479">
        <f>AM249+AR270</f>
        <v>180</v>
      </c>
      <c r="AT249" s="518">
        <f t="shared" si="107"/>
        <v>87</v>
      </c>
      <c r="AU249" s="476">
        <f>($B249-AT249)^2/1000</f>
        <v>5.5339674587087974E-2</v>
      </c>
      <c r="AV249" s="397"/>
      <c r="AW249" s="570">
        <f t="shared" si="108"/>
        <v>0.32794069523509678</v>
      </c>
      <c r="AX249" s="467" t="s">
        <v>56</v>
      </c>
      <c r="AY249" s="479">
        <f>AS249+AX270</f>
        <v>190</v>
      </c>
      <c r="AZ249" s="518">
        <f t="shared" si="109"/>
        <v>86</v>
      </c>
      <c r="BA249" s="476">
        <f>($B249-AZ249)^2/1000</f>
        <v>4.1461546400103168E-2</v>
      </c>
      <c r="BB249" s="397"/>
      <c r="BC249" s="570">
        <f t="shared" si="110"/>
        <v>0.41462071540776851</v>
      </c>
      <c r="BD249" s="467" t="s">
        <v>56</v>
      </c>
      <c r="BE249" s="479">
        <f>AY249+BD270</f>
        <v>200</v>
      </c>
      <c r="BF249" s="518">
        <f t="shared" si="111"/>
        <v>86</v>
      </c>
      <c r="BG249" s="476">
        <f>($B249-BF249)^2/1000</f>
        <v>4.1461546400103168E-2</v>
      </c>
      <c r="BH249" s="397"/>
      <c r="BI249" s="570">
        <f t="shared" si="112"/>
        <v>0.49438295845180702</v>
      </c>
      <c r="BJ249" s="467" t="s">
        <v>56</v>
      </c>
      <c r="BK249" s="479">
        <f>BE249+BJ270</f>
        <v>210</v>
      </c>
      <c r="BL249" s="518">
        <f t="shared" si="113"/>
        <v>86</v>
      </c>
      <c r="BM249" s="476">
        <f>($B249-BL249)^2/1000</f>
        <v>4.1461546400103168E-2</v>
      </c>
      <c r="BN249" s="397"/>
      <c r="BO249" s="397"/>
      <c r="BP249" s="397"/>
      <c r="BQ249" s="397"/>
    </row>
    <row r="250" spans="1:69">
      <c r="A250" s="507">
        <f t="shared" si="90"/>
        <v>2000</v>
      </c>
      <c r="B250" s="474">
        <f t="shared" si="91"/>
        <v>78.805191749404585</v>
      </c>
      <c r="C250" s="567">
        <f t="shared" si="92"/>
        <v>0.34430481249438805</v>
      </c>
      <c r="D250" s="474">
        <v>5</v>
      </c>
      <c r="E250" s="467" t="s">
        <v>387</v>
      </c>
      <c r="F250" s="510">
        <f>MAX(B246:B265)</f>
        <v>135.56190948907152</v>
      </c>
      <c r="G250" s="475"/>
      <c r="H250" s="470"/>
      <c r="I250" s="476">
        <f t="shared" si="93"/>
        <v>85</v>
      </c>
      <c r="J250" s="477">
        <f t="shared" si="94"/>
        <v>7.8609138726475081</v>
      </c>
      <c r="K250" s="476">
        <f t="shared" si="95"/>
        <v>3.8375649261645023E-2</v>
      </c>
      <c r="L250" s="397"/>
      <c r="M250" s="570">
        <f t="shared" si="96"/>
        <v>-0.32051575042158731</v>
      </c>
      <c r="N250" s="573" t="s">
        <v>387</v>
      </c>
      <c r="O250" s="539">
        <f>MAX($B246:$B265)</f>
        <v>135.56190948907152</v>
      </c>
      <c r="P250" s="518">
        <f t="shared" si="97"/>
        <v>99</v>
      </c>
      <c r="Q250" s="476">
        <f>($B250-P250)^2/1000</f>
        <v>0.40783028027831664</v>
      </c>
      <c r="R250" s="397"/>
      <c r="S250" s="570">
        <f t="shared" si="98"/>
        <v>-0.25291652642504198</v>
      </c>
      <c r="T250" s="573" t="s">
        <v>387</v>
      </c>
      <c r="U250" s="539">
        <f>MAX($B246:$B265)</f>
        <v>135.56190948907152</v>
      </c>
      <c r="V250" s="518">
        <f t="shared" si="99"/>
        <v>91</v>
      </c>
      <c r="W250" s="476">
        <f>($B250-V250)^2/1000</f>
        <v>0.14871334826878999</v>
      </c>
      <c r="X250" s="397"/>
      <c r="Y250" s="570">
        <f t="shared" si="100"/>
        <v>-0.10155898190765106</v>
      </c>
      <c r="Z250" s="573" t="s">
        <v>387</v>
      </c>
      <c r="AA250" s="539">
        <f>MAX($B246:$B265)</f>
        <v>135.56190948907152</v>
      </c>
      <c r="AB250" s="518">
        <f t="shared" si="101"/>
        <v>88</v>
      </c>
      <c r="AC250" s="476">
        <f>($B250-AB250)^2/1000</f>
        <v>8.454449876521751E-2</v>
      </c>
      <c r="AD250" s="397"/>
      <c r="AE250" s="570">
        <f t="shared" si="102"/>
        <v>2.9872427484743926E-2</v>
      </c>
      <c r="AF250" s="573" t="s">
        <v>387</v>
      </c>
      <c r="AG250" s="539">
        <f>MAX($B246:$B265)</f>
        <v>135.56190948907152</v>
      </c>
      <c r="AH250" s="518">
        <f t="shared" si="103"/>
        <v>87</v>
      </c>
      <c r="AI250" s="476">
        <f>($B250-AH250)^2/1000</f>
        <v>6.7154882264026688E-2</v>
      </c>
      <c r="AJ250" s="397"/>
      <c r="AK250" s="570">
        <f t="shared" si="104"/>
        <v>0.14601908854484272</v>
      </c>
      <c r="AL250" s="573" t="s">
        <v>387</v>
      </c>
      <c r="AM250" s="539">
        <f>MAX($B246:$B265)</f>
        <v>135.56190948907152</v>
      </c>
      <c r="AN250" s="518">
        <f t="shared" si="105"/>
        <v>86</v>
      </c>
      <c r="AO250" s="476">
        <f>($B250-AN250)^2/1000</f>
        <v>5.1765265762835855E-2</v>
      </c>
      <c r="AP250" s="397"/>
      <c r="AQ250" s="570">
        <f t="shared" si="106"/>
        <v>0.25006857382756131</v>
      </c>
      <c r="AR250" s="573" t="s">
        <v>387</v>
      </c>
      <c r="AS250" s="539">
        <f>MAX($B246:$B265)</f>
        <v>135.56190948907152</v>
      </c>
      <c r="AT250" s="518">
        <f t="shared" si="107"/>
        <v>86</v>
      </c>
      <c r="AU250" s="476">
        <f>($B250-AT250)^2/1000</f>
        <v>5.1765265762835855E-2</v>
      </c>
      <c r="AV250" s="397"/>
      <c r="AW250" s="570">
        <f t="shared" si="108"/>
        <v>0.34430481249438805</v>
      </c>
      <c r="AX250" s="573" t="s">
        <v>387</v>
      </c>
      <c r="AY250" s="539">
        <f>MAX($B246:$B265)</f>
        <v>135.56190948907152</v>
      </c>
      <c r="AZ250" s="518">
        <f t="shared" si="109"/>
        <v>85</v>
      </c>
      <c r="BA250" s="476">
        <f>($B250-AZ250)^2/1000</f>
        <v>3.8375649261645023E-2</v>
      </c>
      <c r="BB250" s="397"/>
      <c r="BC250" s="570">
        <f t="shared" si="110"/>
        <v>0.43042035666327699</v>
      </c>
      <c r="BD250" s="573" t="s">
        <v>387</v>
      </c>
      <c r="BE250" s="539">
        <f>MAX($B246:$B265)</f>
        <v>135.56190948907152</v>
      </c>
      <c r="BF250" s="518">
        <f t="shared" si="111"/>
        <v>85</v>
      </c>
      <c r="BG250" s="476">
        <f>($B250-BF250)^2/1000</f>
        <v>3.8375649261645023E-2</v>
      </c>
      <c r="BH250" s="397"/>
      <c r="BI250" s="570">
        <f t="shared" si="112"/>
        <v>0.50970442462808907</v>
      </c>
      <c r="BJ250" s="573" t="s">
        <v>387</v>
      </c>
      <c r="BK250" s="539">
        <f>MAX($B246:$B265)</f>
        <v>135.56190948907152</v>
      </c>
      <c r="BL250" s="518">
        <f t="shared" si="113"/>
        <v>85</v>
      </c>
      <c r="BM250" s="476">
        <f>($B250-BL250)^2/1000</f>
        <v>3.8375649261645023E-2</v>
      </c>
      <c r="BN250" s="397"/>
      <c r="BO250" s="397"/>
      <c r="BP250" s="397"/>
      <c r="BQ250" s="397"/>
    </row>
    <row r="251" spans="1:69">
      <c r="A251" s="507">
        <f t="shared" si="90"/>
        <v>2001</v>
      </c>
      <c r="B251" s="474">
        <f t="shared" si="91"/>
        <v>82.580384215381997</v>
      </c>
      <c r="C251" s="567">
        <f t="shared" si="92"/>
        <v>0.26297063462095543</v>
      </c>
      <c r="D251" s="474">
        <v>6</v>
      </c>
      <c r="E251" s="467" t="s">
        <v>388</v>
      </c>
      <c r="F251" s="510">
        <f>AVERAGE(B261:B265)</f>
        <v>83.360562020989164</v>
      </c>
      <c r="G251" s="475"/>
      <c r="H251" s="470"/>
      <c r="I251" s="476">
        <f t="shared" si="93"/>
        <v>85</v>
      </c>
      <c r="J251" s="477">
        <f t="shared" si="94"/>
        <v>2.9300127477092897</v>
      </c>
      <c r="K251" s="476">
        <f t="shared" si="95"/>
        <v>5.8545405451725938E-3</v>
      </c>
      <c r="L251" s="397"/>
      <c r="M251" s="570">
        <f t="shared" si="96"/>
        <v>-0.43559415778650357</v>
      </c>
      <c r="N251" s="573" t="s">
        <v>388</v>
      </c>
      <c r="O251" s="539">
        <f>AVERAGE($B261:$B265)</f>
        <v>83.360562020989164</v>
      </c>
      <c r="P251" s="518">
        <f t="shared" si="97"/>
        <v>97</v>
      </c>
      <c r="Q251" s="476">
        <f t="shared" ref="Q251:Q265" si="114">($B251-P251)^2/1000</f>
        <v>0.20792531937600467</v>
      </c>
      <c r="R251" s="397"/>
      <c r="S251" s="570">
        <f t="shared" si="98"/>
        <v>-0.36338618973738063</v>
      </c>
      <c r="T251" s="573" t="s">
        <v>388</v>
      </c>
      <c r="U251" s="539">
        <f>AVERAGE($B261:$B265)</f>
        <v>83.360562020989164</v>
      </c>
      <c r="V251" s="518">
        <f t="shared" si="99"/>
        <v>90</v>
      </c>
      <c r="W251" s="476">
        <f t="shared" ref="W251:W265" si="115">($B251-V251)^2/1000</f>
        <v>5.5050698391352626E-2</v>
      </c>
      <c r="X251" s="397"/>
      <c r="Y251" s="570">
        <f t="shared" si="100"/>
        <v>-0.20283616213584141</v>
      </c>
      <c r="Z251" s="573" t="s">
        <v>388</v>
      </c>
      <c r="AA251" s="539">
        <f>AVERAGE($B261:$B265)</f>
        <v>83.360562020989164</v>
      </c>
      <c r="AB251" s="518">
        <f t="shared" si="101"/>
        <v>87</v>
      </c>
      <c r="AC251" s="476">
        <f t="shared" ref="AC251:AC265" si="116">($B251-AB251)^2/1000</f>
        <v>1.9533003683644606E-2</v>
      </c>
      <c r="AD251" s="397"/>
      <c r="AE251" s="570">
        <f t="shared" si="102"/>
        <v>-6.4531990695084432E-2</v>
      </c>
      <c r="AF251" s="573" t="s">
        <v>388</v>
      </c>
      <c r="AG251" s="539">
        <f>AVERAGE($B261:$B265)</f>
        <v>83.360562020989164</v>
      </c>
      <c r="AH251" s="518">
        <f t="shared" si="103"/>
        <v>86</v>
      </c>
      <c r="AI251" s="476">
        <f t="shared" ref="AI251:AI265" si="117">($B251-AH251)^2/1000</f>
        <v>1.1693772114408599E-2</v>
      </c>
      <c r="AJ251" s="397"/>
      <c r="AK251" s="570">
        <f t="shared" si="104"/>
        <v>5.6947521282629844E-2</v>
      </c>
      <c r="AL251" s="573" t="s">
        <v>388</v>
      </c>
      <c r="AM251" s="539">
        <f>AVERAGE($B261:$B265)</f>
        <v>83.360562020989164</v>
      </c>
      <c r="AN251" s="518">
        <f t="shared" si="105"/>
        <v>85</v>
      </c>
      <c r="AO251" s="476">
        <f t="shared" ref="AO251:AO265" si="118">($B251-AN251)^2/1000</f>
        <v>5.8545405451725938E-3</v>
      </c>
      <c r="AP251" s="397"/>
      <c r="AQ251" s="570">
        <f t="shared" si="106"/>
        <v>0.16525541137239808</v>
      </c>
      <c r="AR251" s="573" t="s">
        <v>388</v>
      </c>
      <c r="AS251" s="539">
        <f>AVERAGE($B261:$B265)</f>
        <v>83.360562020989164</v>
      </c>
      <c r="AT251" s="518">
        <f t="shared" si="107"/>
        <v>85</v>
      </c>
      <c r="AU251" s="476">
        <f t="shared" ref="AU251:AU265" si="119">($B251-AT251)^2/1000</f>
        <v>5.8545405451725938E-3</v>
      </c>
      <c r="AV251" s="397"/>
      <c r="AW251" s="570">
        <f t="shared" si="108"/>
        <v>0.26297063462095543</v>
      </c>
      <c r="AX251" s="573" t="s">
        <v>388</v>
      </c>
      <c r="AY251" s="539">
        <f>AVERAGE($B261:$B265)</f>
        <v>83.360562020989164</v>
      </c>
      <c r="AZ251" s="518">
        <f t="shared" si="109"/>
        <v>85</v>
      </c>
      <c r="BA251" s="476">
        <f t="shared" ref="BA251:BA265" si="120">($B251-AZ251)^2/1000</f>
        <v>5.8545405451725938E-3</v>
      </c>
      <c r="BB251" s="397"/>
      <c r="BC251" s="570">
        <f t="shared" si="110"/>
        <v>0.35198180539308671</v>
      </c>
      <c r="BD251" s="573" t="s">
        <v>388</v>
      </c>
      <c r="BE251" s="539">
        <f>AVERAGE($B261:$B265)</f>
        <v>83.360562020989164</v>
      </c>
      <c r="BF251" s="518">
        <f t="shared" si="111"/>
        <v>84</v>
      </c>
      <c r="BG251" s="476">
        <f t="shared" ref="BG251:BG265" si="121">($B251-BF251)^2/1000</f>
        <v>2.015308975936588E-3</v>
      </c>
      <c r="BH251" s="397"/>
      <c r="BI251" s="570">
        <f t="shared" si="112"/>
        <v>0.433713528246227</v>
      </c>
      <c r="BJ251" s="573" t="s">
        <v>388</v>
      </c>
      <c r="BK251" s="539">
        <f>AVERAGE($B261:$B265)</f>
        <v>83.360562020989164</v>
      </c>
      <c r="BL251" s="518">
        <f t="shared" si="113"/>
        <v>84</v>
      </c>
      <c r="BM251" s="476">
        <f t="shared" ref="BM251:BM265" si="122">($B251-BL251)^2/1000</f>
        <v>2.015308975936588E-3</v>
      </c>
      <c r="BN251" s="397"/>
      <c r="BO251" s="397"/>
      <c r="BP251" s="397"/>
      <c r="BQ251" s="397"/>
    </row>
    <row r="252" spans="1:69">
      <c r="A252" s="507">
        <f t="shared" si="90"/>
        <v>2002</v>
      </c>
      <c r="B252" s="474">
        <f t="shared" si="91"/>
        <v>69.170496938591825</v>
      </c>
      <c r="C252" s="567">
        <f t="shared" si="92"/>
        <v>0.55780605942726857</v>
      </c>
      <c r="D252" s="474">
        <v>7</v>
      </c>
      <c r="E252" s="475"/>
      <c r="F252" s="475"/>
      <c r="G252" s="475"/>
      <c r="H252" s="470"/>
      <c r="I252" s="476">
        <f t="shared" si="93"/>
        <v>84</v>
      </c>
      <c r="J252" s="477">
        <f t="shared" si="94"/>
        <v>21.439058150143854</v>
      </c>
      <c r="K252" s="476">
        <f t="shared" si="95"/>
        <v>0.21991416104831443</v>
      </c>
      <c r="L252" s="397"/>
      <c r="M252" s="570">
        <f t="shared" si="96"/>
        <v>-3.4429781260479478E-2</v>
      </c>
      <c r="N252" s="397"/>
      <c r="O252" s="397"/>
      <c r="P252" s="518">
        <f t="shared" si="97"/>
        <v>95</v>
      </c>
      <c r="Q252" s="476">
        <f t="shared" si="114"/>
        <v>0.66716322839929432</v>
      </c>
      <c r="R252" s="397"/>
      <c r="S252" s="570">
        <f t="shared" si="98"/>
        <v>2.3701196912314135E-2</v>
      </c>
      <c r="T252" s="397"/>
      <c r="U252" s="397"/>
      <c r="V252" s="518">
        <f t="shared" si="99"/>
        <v>89</v>
      </c>
      <c r="W252" s="476">
        <f t="shared" si="115"/>
        <v>0.39320919166239621</v>
      </c>
      <c r="X252" s="397"/>
      <c r="Y252" s="570">
        <f t="shared" si="100"/>
        <v>0.15576760888461696</v>
      </c>
      <c r="Z252" s="397"/>
      <c r="AA252" s="397"/>
      <c r="AB252" s="518">
        <f t="shared" si="101"/>
        <v>86</v>
      </c>
      <c r="AC252" s="476">
        <f t="shared" si="116"/>
        <v>0.28323217329394712</v>
      </c>
      <c r="AD252" s="397"/>
      <c r="AE252" s="570">
        <f t="shared" si="102"/>
        <v>0.27240972952000819</v>
      </c>
      <c r="AF252" s="397"/>
      <c r="AG252" s="397"/>
      <c r="AH252" s="518">
        <f t="shared" si="103"/>
        <v>85</v>
      </c>
      <c r="AI252" s="476">
        <f t="shared" si="117"/>
        <v>0.25057316717113082</v>
      </c>
      <c r="AJ252" s="397"/>
      <c r="AK252" s="570">
        <f t="shared" si="104"/>
        <v>0.37685657501864667</v>
      </c>
      <c r="AL252" s="397"/>
      <c r="AM252" s="397"/>
      <c r="AN252" s="518">
        <f t="shared" si="105"/>
        <v>84</v>
      </c>
      <c r="AO252" s="476">
        <f t="shared" si="118"/>
        <v>0.21991416104831443</v>
      </c>
      <c r="AP252" s="397"/>
      <c r="AQ252" s="570">
        <f t="shared" si="106"/>
        <v>0.47141858509139689</v>
      </c>
      <c r="AR252" s="397"/>
      <c r="AS252" s="397"/>
      <c r="AT252" s="518">
        <f t="shared" si="107"/>
        <v>84</v>
      </c>
      <c r="AU252" s="476">
        <f t="shared" si="119"/>
        <v>0.21991416104831443</v>
      </c>
      <c r="AV252" s="397"/>
      <c r="AW252" s="570">
        <f t="shared" si="108"/>
        <v>0.55780605942726857</v>
      </c>
      <c r="AX252" s="397"/>
      <c r="AY252" s="397"/>
      <c r="AZ252" s="518">
        <f t="shared" si="109"/>
        <v>84</v>
      </c>
      <c r="BA252" s="476">
        <f t="shared" si="120"/>
        <v>0.21991416104831443</v>
      </c>
      <c r="BB252" s="397"/>
      <c r="BC252" s="570">
        <f t="shared" si="110"/>
        <v>0.63732054526725068</v>
      </c>
      <c r="BD252" s="397"/>
      <c r="BE252" s="397"/>
      <c r="BF252" s="518">
        <f t="shared" si="111"/>
        <v>84</v>
      </c>
      <c r="BG252" s="476">
        <f t="shared" si="121"/>
        <v>0.21991416104831443</v>
      </c>
      <c r="BH252" s="397"/>
      <c r="BI252" s="570">
        <f t="shared" si="112"/>
        <v>0.71097553366737232</v>
      </c>
      <c r="BJ252" s="397"/>
      <c r="BK252" s="397"/>
      <c r="BL252" s="518">
        <f t="shared" si="113"/>
        <v>83</v>
      </c>
      <c r="BM252" s="476">
        <f t="shared" si="122"/>
        <v>0.19125515492549808</v>
      </c>
      <c r="BN252" s="397"/>
      <c r="BO252" s="397"/>
      <c r="BP252" s="397"/>
      <c r="BQ252" s="397"/>
    </row>
    <row r="253" spans="1:69">
      <c r="A253" s="507">
        <f t="shared" si="90"/>
        <v>2003</v>
      </c>
      <c r="B253" s="474">
        <f t="shared" si="91"/>
        <v>67.327507264327437</v>
      </c>
      <c r="C253" s="567">
        <f t="shared" si="92"/>
        <v>0.59994926428852002</v>
      </c>
      <c r="D253" s="474">
        <v>8</v>
      </c>
      <c r="E253" s="574" t="s">
        <v>389</v>
      </c>
      <c r="F253" s="509">
        <f>INDEX(LINEST(C246:C265,D246:D265),1)</f>
        <v>1.7406845046778918E-2</v>
      </c>
      <c r="G253" s="512"/>
      <c r="H253" s="470"/>
      <c r="I253" s="476">
        <f t="shared" si="93"/>
        <v>83</v>
      </c>
      <c r="J253" s="477">
        <f t="shared" si="94"/>
        <v>23.277993456882996</v>
      </c>
      <c r="K253" s="476">
        <f t="shared" si="95"/>
        <v>0.24562702854970925</v>
      </c>
      <c r="L253" s="397"/>
      <c r="M253" s="570">
        <f t="shared" si="96"/>
        <v>1.977984297520723E-2</v>
      </c>
      <c r="N253" s="575" t="s">
        <v>389</v>
      </c>
      <c r="O253" s="509">
        <f>INDEX(LINEST(M246:M265,$D246:$D265),1)</f>
        <v>6.8415117518583007E-2</v>
      </c>
      <c r="P253" s="518">
        <f t="shared" si="97"/>
        <v>93</v>
      </c>
      <c r="Q253" s="476">
        <f t="shared" si="114"/>
        <v>0.6590768832631605</v>
      </c>
      <c r="R253" s="397"/>
      <c r="S253" s="570">
        <f t="shared" si="98"/>
        <v>7.6394066956454967E-2</v>
      </c>
      <c r="T253" s="575" t="s">
        <v>389</v>
      </c>
      <c r="U253" s="509">
        <f>INDEX(LINEST(S246:S265,$D246:$D265),1)</f>
        <v>4.0198459731978137E-2</v>
      </c>
      <c r="V253" s="518">
        <f t="shared" si="99"/>
        <v>87</v>
      </c>
      <c r="W253" s="476">
        <f t="shared" si="115"/>
        <v>0.3870069704350898</v>
      </c>
      <c r="X253" s="397"/>
      <c r="Y253" s="570">
        <f t="shared" si="100"/>
        <v>0.20531805244250217</v>
      </c>
      <c r="Z253" s="575" t="s">
        <v>389</v>
      </c>
      <c r="AA253" s="509">
        <f>INDEX(LINEST(Y246:Y265,$D246:$D265),1)</f>
        <v>2.781763575027724E-2</v>
      </c>
      <c r="AB253" s="518">
        <f t="shared" si="101"/>
        <v>85</v>
      </c>
      <c r="AC253" s="476">
        <f t="shared" si="116"/>
        <v>0.31231699949239955</v>
      </c>
      <c r="AD253" s="397"/>
      <c r="AE253" s="570">
        <f t="shared" si="102"/>
        <v>0.31950281508226946</v>
      </c>
      <c r="AF253" s="575" t="s">
        <v>389</v>
      </c>
      <c r="AG253" s="509">
        <f>INDEX(LINEST(AE246:AE265,$D246:$D265),1)</f>
        <v>2.3166211742180698E-2</v>
      </c>
      <c r="AH253" s="518">
        <f t="shared" si="103"/>
        <v>84</v>
      </c>
      <c r="AI253" s="476">
        <f t="shared" si="117"/>
        <v>0.27797201402105443</v>
      </c>
      <c r="AJ253" s="397"/>
      <c r="AK253" s="570">
        <f t="shared" si="104"/>
        <v>0.4219753609085638</v>
      </c>
      <c r="AL253" s="575" t="s">
        <v>389</v>
      </c>
      <c r="AM253" s="509">
        <f>INDEX(LINEST(AK246:AK265,$D246:$D265),1)</f>
        <v>2.0494093330945085E-2</v>
      </c>
      <c r="AN253" s="518">
        <f t="shared" si="105"/>
        <v>84</v>
      </c>
      <c r="AO253" s="476">
        <f t="shared" si="118"/>
        <v>0.27797201402105443</v>
      </c>
      <c r="AP253" s="397"/>
      <c r="AQ253" s="570">
        <f t="shared" si="106"/>
        <v>0.51491643693739952</v>
      </c>
      <c r="AR253" s="575" t="s">
        <v>389</v>
      </c>
      <c r="AS253" s="509">
        <f>INDEX(LINEST(AQ246:AQ265,$D246:$D265),1)</f>
        <v>1.8705914717433353E-2</v>
      </c>
      <c r="AT253" s="518">
        <f t="shared" si="107"/>
        <v>83</v>
      </c>
      <c r="AU253" s="476">
        <f t="shared" si="119"/>
        <v>0.24562702854970925</v>
      </c>
      <c r="AV253" s="397"/>
      <c r="AW253" s="570">
        <f t="shared" si="108"/>
        <v>0.59994926428852002</v>
      </c>
      <c r="AX253" s="575" t="s">
        <v>389</v>
      </c>
      <c r="AY253" s="509">
        <f>INDEX(LINEST(AW246:AW265,$D246:$D265),1)</f>
        <v>1.7406845046778918E-2</v>
      </c>
      <c r="AZ253" s="518">
        <f t="shared" si="109"/>
        <v>83</v>
      </c>
      <c r="BA253" s="476">
        <f t="shared" si="120"/>
        <v>0.24562702854970925</v>
      </c>
      <c r="BB253" s="397"/>
      <c r="BC253" s="570">
        <f t="shared" si="110"/>
        <v>0.678314751532889</v>
      </c>
      <c r="BD253" s="575" t="s">
        <v>389</v>
      </c>
      <c r="BE253" s="509">
        <f>INDEX(LINEST(BC246:BC265,$D246:$D265),1)</f>
        <v>1.6412616857710758E-2</v>
      </c>
      <c r="BF253" s="518">
        <f t="shared" si="111"/>
        <v>83</v>
      </c>
      <c r="BG253" s="476">
        <f t="shared" si="121"/>
        <v>0.24562702854970925</v>
      </c>
      <c r="BH253" s="397"/>
      <c r="BI253" s="570">
        <f t="shared" si="112"/>
        <v>0.75098286379995771</v>
      </c>
      <c r="BJ253" s="575" t="s">
        <v>389</v>
      </c>
      <c r="BK253" s="509">
        <f>INDEX(LINEST(BI246:BI265,$D246:$D265),1)</f>
        <v>1.5623520076722906E-2</v>
      </c>
      <c r="BL253" s="518">
        <f t="shared" si="113"/>
        <v>83</v>
      </c>
      <c r="BM253" s="476">
        <f t="shared" si="122"/>
        <v>0.24562702854970925</v>
      </c>
      <c r="BN253" s="397"/>
      <c r="BO253" s="397"/>
      <c r="BP253" s="397"/>
      <c r="BQ253" s="397"/>
    </row>
    <row r="254" spans="1:69">
      <c r="A254" s="507">
        <f t="shared" si="90"/>
        <v>2004</v>
      </c>
      <c r="B254" s="474">
        <f t="shared" si="91"/>
        <v>76.231349099955736</v>
      </c>
      <c r="C254" s="567">
        <f t="shared" si="92"/>
        <v>0.40039422474708547</v>
      </c>
      <c r="D254" s="474">
        <v>9</v>
      </c>
      <c r="E254" s="571" t="s">
        <v>390</v>
      </c>
      <c r="F254" s="509">
        <f>INDEX(LINEST(C246:C265,D246:D265),2)</f>
        <v>0.11430317535617041</v>
      </c>
      <c r="G254" s="475"/>
      <c r="H254" s="467"/>
      <c r="I254" s="476">
        <f t="shared" si="93"/>
        <v>82</v>
      </c>
      <c r="J254" s="477">
        <f t="shared" si="94"/>
        <v>7.5672947785304423</v>
      </c>
      <c r="K254" s="476">
        <f t="shared" si="95"/>
        <v>3.3277333206581494E-2</v>
      </c>
      <c r="L254" s="397"/>
      <c r="M254" s="570">
        <f t="shared" si="96"/>
        <v>-0.24329149254180038</v>
      </c>
      <c r="N254" s="467" t="s">
        <v>390</v>
      </c>
      <c r="O254" s="509">
        <f>INDEX(LINEST(M246:M265,$D246:$D265),2)</f>
        <v>-1.3094142183476976</v>
      </c>
      <c r="P254" s="518">
        <f t="shared" si="97"/>
        <v>91</v>
      </c>
      <c r="Q254" s="476">
        <f t="shared" si="114"/>
        <v>0.21811304940737825</v>
      </c>
      <c r="R254" s="397"/>
      <c r="S254" s="570">
        <f t="shared" si="98"/>
        <v>-0.17851107921155177</v>
      </c>
      <c r="T254" s="467" t="s">
        <v>390</v>
      </c>
      <c r="U254" s="509">
        <f>INDEX(LINEST(S246:S265,$D246:$D265),2)</f>
        <v>-0.82949046028938378</v>
      </c>
      <c r="V254" s="518">
        <f t="shared" si="99"/>
        <v>86</v>
      </c>
      <c r="W254" s="476">
        <f t="shared" si="115"/>
        <v>9.5426540406935614E-2</v>
      </c>
      <c r="X254" s="397"/>
      <c r="Y254" s="570">
        <f t="shared" si="100"/>
        <v>-3.2838926792121657E-2</v>
      </c>
      <c r="Z254" s="467" t="s">
        <v>390</v>
      </c>
      <c r="AA254" s="509">
        <f>INDEX(LINEST(Y246:Y265,$D246:$D265),2)</f>
        <v>-0.49122650998552386</v>
      </c>
      <c r="AB254" s="518">
        <f t="shared" si="101"/>
        <v>84</v>
      </c>
      <c r="AC254" s="476">
        <f t="shared" si="116"/>
        <v>6.0351936806758551E-2</v>
      </c>
      <c r="AD254" s="397"/>
      <c r="AE254" s="570">
        <f t="shared" si="102"/>
        <v>9.4286059625984187E-2</v>
      </c>
      <c r="AF254" s="467" t="s">
        <v>390</v>
      </c>
      <c r="AG254" s="509">
        <f>INDEX(LINEST(AE246:AE265,$D246:$D265),2)</f>
        <v>-0.28831306567841486</v>
      </c>
      <c r="AH254" s="518">
        <f t="shared" si="103"/>
        <v>83</v>
      </c>
      <c r="AI254" s="476">
        <f t="shared" si="117"/>
        <v>4.5814635006670025E-2</v>
      </c>
      <c r="AJ254" s="397"/>
      <c r="AK254" s="570">
        <f t="shared" si="104"/>
        <v>0.20705780439801738</v>
      </c>
      <c r="AL254" s="467" t="s">
        <v>390</v>
      </c>
      <c r="AM254" s="509">
        <f>INDEX(LINEST(AK246:AK265,$D246:$D265),2)</f>
        <v>-0.13108215702789361</v>
      </c>
      <c r="AN254" s="518">
        <f t="shared" si="105"/>
        <v>83</v>
      </c>
      <c r="AO254" s="476">
        <f t="shared" si="118"/>
        <v>4.5814635006670025E-2</v>
      </c>
      <c r="AP254" s="397"/>
      <c r="AQ254" s="570">
        <f t="shared" si="106"/>
        <v>0.30839112706601185</v>
      </c>
      <c r="AR254" s="467" t="s">
        <v>390</v>
      </c>
      <c r="AS254" s="509">
        <f>INDEX(LINEST(AQ246:AQ265,$D246:$D265),2)</f>
        <v>3.2483469499303141E-4</v>
      </c>
      <c r="AT254" s="518">
        <f t="shared" si="107"/>
        <v>82</v>
      </c>
      <c r="AU254" s="476">
        <f t="shared" si="119"/>
        <v>3.3277333206581494E-2</v>
      </c>
      <c r="AV254" s="397"/>
      <c r="AW254" s="570">
        <f t="shared" si="108"/>
        <v>0.40039422474708547</v>
      </c>
      <c r="AX254" s="467" t="s">
        <v>390</v>
      </c>
      <c r="AY254" s="509">
        <f>INDEX(LINEST(AW246:AW265,$D246:$D265),2)</f>
        <v>0.11430317535617041</v>
      </c>
      <c r="AZ254" s="518">
        <f t="shared" si="109"/>
        <v>82</v>
      </c>
      <c r="BA254" s="476">
        <f t="shared" si="120"/>
        <v>3.3277333206581494E-2</v>
      </c>
      <c r="BB254" s="397"/>
      <c r="BC254" s="570">
        <f t="shared" si="110"/>
        <v>0.48464132083653894</v>
      </c>
      <c r="BD254" s="467" t="s">
        <v>390</v>
      </c>
      <c r="BE254" s="509">
        <f>INDEX(LINEST(BC246:BC265,$D246:$D265),2)</f>
        <v>0.21542243607271797</v>
      </c>
      <c r="BF254" s="518">
        <f t="shared" si="111"/>
        <v>82</v>
      </c>
      <c r="BG254" s="476">
        <f t="shared" si="121"/>
        <v>3.3277333206581494E-2</v>
      </c>
      <c r="BH254" s="397"/>
      <c r="BI254" s="570">
        <f t="shared" si="112"/>
        <v>0.5623390384362813</v>
      </c>
      <c r="BJ254" s="467" t="s">
        <v>390</v>
      </c>
      <c r="BK254" s="509">
        <f>INDEX(LINEST(BI246:BI265,$D246:$D265),2)</f>
        <v>0.30653395573740921</v>
      </c>
      <c r="BL254" s="518">
        <f t="shared" si="113"/>
        <v>82</v>
      </c>
      <c r="BM254" s="476">
        <f t="shared" si="122"/>
        <v>3.3277333206581494E-2</v>
      </c>
      <c r="BN254" s="397"/>
      <c r="BO254" s="397"/>
      <c r="BP254" s="397"/>
      <c r="BQ254" s="397"/>
    </row>
    <row r="255" spans="1:69">
      <c r="A255" s="507">
        <f t="shared" si="90"/>
        <v>2005</v>
      </c>
      <c r="B255" s="474">
        <f t="shared" si="91"/>
        <v>78.000877340019187</v>
      </c>
      <c r="C255" s="567">
        <f t="shared" si="92"/>
        <v>0.36177096329608688</v>
      </c>
      <c r="D255" s="474">
        <v>10</v>
      </c>
      <c r="E255" s="467" t="s">
        <v>391</v>
      </c>
      <c r="F255" s="509">
        <f>F253*-1</f>
        <v>-1.7406845046778918E-2</v>
      </c>
      <c r="G255" s="475"/>
      <c r="H255" s="467"/>
      <c r="I255" s="476">
        <f t="shared" si="93"/>
        <v>81</v>
      </c>
      <c r="J255" s="477">
        <f t="shared" si="94"/>
        <v>3.8449858030533726</v>
      </c>
      <c r="K255" s="476">
        <f t="shared" si="95"/>
        <v>8.9947367296103874E-3</v>
      </c>
      <c r="L255" s="397"/>
      <c r="M255" s="570">
        <f t="shared" si="96"/>
        <v>-0.29629219069534113</v>
      </c>
      <c r="N255" s="573" t="s">
        <v>391</v>
      </c>
      <c r="O255" s="576">
        <f>O253*-1</f>
        <v>-6.8415117518583007E-2</v>
      </c>
      <c r="P255" s="518">
        <f t="shared" si="97"/>
        <v>89</v>
      </c>
      <c r="Q255" s="476">
        <f t="shared" si="114"/>
        <v>0.12098069928930338</v>
      </c>
      <c r="R255" s="397"/>
      <c r="S255" s="570">
        <f t="shared" si="98"/>
        <v>-0.22959984027579841</v>
      </c>
      <c r="T255" s="573" t="s">
        <v>391</v>
      </c>
      <c r="U255" s="576">
        <f>U253*-1</f>
        <v>-4.0198459731978137E-2</v>
      </c>
      <c r="V255" s="518">
        <f t="shared" si="99"/>
        <v>85</v>
      </c>
      <c r="W255" s="476">
        <f t="shared" si="115"/>
        <v>4.8987718009456893E-2</v>
      </c>
      <c r="X255" s="397"/>
      <c r="Y255" s="570">
        <f t="shared" si="100"/>
        <v>-8.0066140911528125E-2</v>
      </c>
      <c r="Z255" s="573" t="s">
        <v>391</v>
      </c>
      <c r="AA255" s="576">
        <f>AA253*-1</f>
        <v>-2.781763575027724E-2</v>
      </c>
      <c r="AB255" s="518">
        <f t="shared" si="101"/>
        <v>83</v>
      </c>
      <c r="AC255" s="476">
        <f t="shared" si="116"/>
        <v>2.4991227369533641E-2</v>
      </c>
      <c r="AD255" s="397"/>
      <c r="AE255" s="570">
        <f t="shared" si="102"/>
        <v>4.9988473363190851E-2</v>
      </c>
      <c r="AF255" s="573" t="s">
        <v>391</v>
      </c>
      <c r="AG255" s="576">
        <f>AG253*-1</f>
        <v>-2.3166211742180698E-2</v>
      </c>
      <c r="AH255" s="518">
        <f t="shared" si="103"/>
        <v>82</v>
      </c>
      <c r="AI255" s="476">
        <f t="shared" si="117"/>
        <v>1.5992982049572012E-2</v>
      </c>
      <c r="AJ255" s="397"/>
      <c r="AK255" s="570">
        <f t="shared" si="104"/>
        <v>0.16505896612371493</v>
      </c>
      <c r="AL255" s="573" t="s">
        <v>391</v>
      </c>
      <c r="AM255" s="576">
        <f>AM253*-1</f>
        <v>-2.0494093330945085E-2</v>
      </c>
      <c r="AN255" s="518">
        <f t="shared" si="105"/>
        <v>82</v>
      </c>
      <c r="AO255" s="476">
        <f t="shared" si="118"/>
        <v>1.5992982049572012E-2</v>
      </c>
      <c r="AP255" s="397"/>
      <c r="AQ255" s="570">
        <f t="shared" si="106"/>
        <v>0.26824413729924401</v>
      </c>
      <c r="AR255" s="573" t="s">
        <v>391</v>
      </c>
      <c r="AS255" s="576">
        <f>AS253*-1</f>
        <v>-1.8705914717433353E-2</v>
      </c>
      <c r="AT255" s="518">
        <f t="shared" si="107"/>
        <v>82</v>
      </c>
      <c r="AU255" s="476">
        <f t="shared" si="119"/>
        <v>1.5992982049572012E-2</v>
      </c>
      <c r="AV255" s="397"/>
      <c r="AW255" s="570">
        <f t="shared" si="108"/>
        <v>0.36177096329608688</v>
      </c>
      <c r="AX255" s="573" t="s">
        <v>391</v>
      </c>
      <c r="AY255" s="576">
        <f>AY253*-1</f>
        <v>-1.7406845046778918E-2</v>
      </c>
      <c r="AZ255" s="518">
        <f t="shared" si="109"/>
        <v>81</v>
      </c>
      <c r="BA255" s="476">
        <f t="shared" si="120"/>
        <v>8.9947367296103874E-3</v>
      </c>
      <c r="BB255" s="397"/>
      <c r="BC255" s="570">
        <f t="shared" si="110"/>
        <v>0.44729377882046839</v>
      </c>
      <c r="BD255" s="573" t="s">
        <v>391</v>
      </c>
      <c r="BE255" s="576">
        <f>BE253*-1</f>
        <v>-1.6412616857710758E-2</v>
      </c>
      <c r="BF255" s="518">
        <f t="shared" si="111"/>
        <v>81</v>
      </c>
      <c r="BG255" s="476">
        <f t="shared" si="121"/>
        <v>8.9947367296103874E-3</v>
      </c>
      <c r="BH255" s="397"/>
      <c r="BI255" s="570">
        <f t="shared" si="112"/>
        <v>0.5260752014736878</v>
      </c>
      <c r="BJ255" s="573" t="s">
        <v>391</v>
      </c>
      <c r="BK255" s="576">
        <f>BK253*-1</f>
        <v>-1.5623520076722906E-2</v>
      </c>
      <c r="BL255" s="518">
        <f t="shared" si="113"/>
        <v>81</v>
      </c>
      <c r="BM255" s="476">
        <f t="shared" si="122"/>
        <v>8.9947367296103874E-3</v>
      </c>
      <c r="BN255" s="397"/>
      <c r="BO255" s="397"/>
      <c r="BP255" s="397"/>
      <c r="BQ255" s="397"/>
    </row>
    <row r="256" spans="1:69">
      <c r="A256" s="507">
        <f t="shared" si="90"/>
        <v>2006</v>
      </c>
      <c r="B256" s="474">
        <f t="shared" si="91"/>
        <v>81.409993234530504</v>
      </c>
      <c r="C256" s="567">
        <f t="shared" si="92"/>
        <v>0.28808135204946855</v>
      </c>
      <c r="D256" s="474">
        <v>11</v>
      </c>
      <c r="E256" s="467"/>
      <c r="F256" s="475"/>
      <c r="G256" s="475"/>
      <c r="H256" s="467"/>
      <c r="I256" s="476">
        <f t="shared" si="93"/>
        <v>81</v>
      </c>
      <c r="J256" s="477">
        <f t="shared" si="94"/>
        <v>0.50361536494588799</v>
      </c>
      <c r="K256" s="476">
        <f t="shared" si="95"/>
        <v>1.6809445236078447E-4</v>
      </c>
      <c r="L256" s="397"/>
      <c r="M256" s="570">
        <f t="shared" si="96"/>
        <v>-0.3996471927561619</v>
      </c>
      <c r="N256" s="573"/>
      <c r="O256" s="397"/>
      <c r="P256" s="518">
        <f t="shared" si="97"/>
        <v>86</v>
      </c>
      <c r="Q256" s="476">
        <f t="shared" si="114"/>
        <v>2.1068162107055748E-2</v>
      </c>
      <c r="R256" s="397"/>
      <c r="S256" s="570">
        <f t="shared" si="98"/>
        <v>-0.32893388345412289</v>
      </c>
      <c r="T256" s="573"/>
      <c r="U256" s="397"/>
      <c r="V256" s="518">
        <f t="shared" si="99"/>
        <v>83</v>
      </c>
      <c r="W256" s="476">
        <f t="shared" si="115"/>
        <v>2.5281215142387704E-3</v>
      </c>
      <c r="X256" s="397"/>
      <c r="Y256" s="570">
        <f t="shared" si="100"/>
        <v>-0.17135118233460839</v>
      </c>
      <c r="Z256" s="573"/>
      <c r="AA256" s="397"/>
      <c r="AB256" s="518">
        <f t="shared" si="101"/>
        <v>82</v>
      </c>
      <c r="AC256" s="476">
        <f t="shared" si="116"/>
        <v>3.4810798329977744E-4</v>
      </c>
      <c r="AD256" s="397"/>
      <c r="AE256" s="570">
        <f t="shared" si="102"/>
        <v>-3.5253481518508552E-2</v>
      </c>
      <c r="AF256" s="573"/>
      <c r="AG256" s="397"/>
      <c r="AH256" s="518">
        <f t="shared" si="103"/>
        <v>81</v>
      </c>
      <c r="AI256" s="476">
        <f t="shared" si="117"/>
        <v>1.6809445236078447E-4</v>
      </c>
      <c r="AJ256" s="397"/>
      <c r="AK256" s="570">
        <f t="shared" si="104"/>
        <v>8.4521028310041921E-2</v>
      </c>
      <c r="AL256" s="573"/>
      <c r="AM256" s="397"/>
      <c r="AN256" s="518">
        <f t="shared" si="105"/>
        <v>81</v>
      </c>
      <c r="AO256" s="476">
        <f t="shared" si="118"/>
        <v>1.6809445236078447E-4</v>
      </c>
      <c r="AP256" s="397"/>
      <c r="AQ256" s="570">
        <f t="shared" si="106"/>
        <v>0.19147187272700014</v>
      </c>
      <c r="AR256" s="573"/>
      <c r="AS256" s="397"/>
      <c r="AT256" s="518">
        <f t="shared" si="107"/>
        <v>81</v>
      </c>
      <c r="AU256" s="476">
        <f t="shared" si="119"/>
        <v>1.6809445236078447E-4</v>
      </c>
      <c r="AV256" s="397"/>
      <c r="AW256" s="570">
        <f t="shared" si="108"/>
        <v>0.28808135204946855</v>
      </c>
      <c r="AX256" s="573"/>
      <c r="AY256" s="397"/>
      <c r="AZ256" s="518">
        <f t="shared" si="109"/>
        <v>81</v>
      </c>
      <c r="BA256" s="476">
        <f t="shared" si="120"/>
        <v>1.6809445236078447E-4</v>
      </c>
      <c r="BB256" s="397"/>
      <c r="BC256" s="570">
        <f t="shared" si="110"/>
        <v>0.37617419054372692</v>
      </c>
      <c r="BD256" s="573"/>
      <c r="BE256" s="397"/>
      <c r="BF256" s="518">
        <f t="shared" si="111"/>
        <v>80</v>
      </c>
      <c r="BG256" s="476">
        <f t="shared" si="121"/>
        <v>1.9880809214217914E-3</v>
      </c>
      <c r="BH256" s="397"/>
      <c r="BI256" s="570">
        <f t="shared" si="112"/>
        <v>0.45713106841284856</v>
      </c>
      <c r="BJ256" s="573"/>
      <c r="BK256" s="397"/>
      <c r="BL256" s="518">
        <f t="shared" si="113"/>
        <v>80</v>
      </c>
      <c r="BM256" s="476">
        <f t="shared" si="122"/>
        <v>1.9880809214217914E-3</v>
      </c>
      <c r="BN256" s="397"/>
      <c r="BO256" s="397"/>
      <c r="BP256" s="397"/>
      <c r="BQ256" s="397"/>
    </row>
    <row r="257" spans="1:69">
      <c r="A257" s="507">
        <f t="shared" si="90"/>
        <v>2007</v>
      </c>
      <c r="B257" s="474">
        <f t="shared" si="91"/>
        <v>70.524021400392698</v>
      </c>
      <c r="C257" s="567">
        <f t="shared" si="92"/>
        <v>0.52716195439545754</v>
      </c>
      <c r="D257" s="513">
        <v>12</v>
      </c>
      <c r="E257" s="674" t="s">
        <v>392</v>
      </c>
      <c r="F257" s="674"/>
      <c r="G257" s="480">
        <f>H245</f>
        <v>8.8376825354712724E-2</v>
      </c>
      <c r="H257" s="467"/>
      <c r="I257" s="476">
        <f t="shared" si="93"/>
        <v>80</v>
      </c>
      <c r="J257" s="477">
        <f t="shared" si="94"/>
        <v>13.436526181353772</v>
      </c>
      <c r="K257" s="476">
        <f t="shared" si="95"/>
        <v>8.9794170420215563E-2</v>
      </c>
      <c r="L257" s="397"/>
      <c r="M257" s="570">
        <f t="shared" si="96"/>
        <v>-7.4270044428092874E-2</v>
      </c>
      <c r="N257" s="467" t="s">
        <v>73</v>
      </c>
      <c r="O257" s="509">
        <f>O245</f>
        <v>6.5648222481551527E-2</v>
      </c>
      <c r="P257" s="518">
        <f t="shared" si="97"/>
        <v>84</v>
      </c>
      <c r="Q257" s="476">
        <f t="shared" si="114"/>
        <v>0.18160199921707398</v>
      </c>
      <c r="R257" s="397"/>
      <c r="S257" s="570">
        <f t="shared" si="98"/>
        <v>-1.4972319700804856E-2</v>
      </c>
      <c r="T257" s="467" t="s">
        <v>73</v>
      </c>
      <c r="U257" s="509">
        <f>U245</f>
        <v>7.5618478203665129E-2</v>
      </c>
      <c r="V257" s="518">
        <f t="shared" si="99"/>
        <v>82</v>
      </c>
      <c r="W257" s="476">
        <f t="shared" si="115"/>
        <v>0.13169808481864478</v>
      </c>
      <c r="X257" s="397"/>
      <c r="Y257" s="570">
        <f t="shared" si="100"/>
        <v>0.11950143915535275</v>
      </c>
      <c r="Z257" s="467" t="s">
        <v>73</v>
      </c>
      <c r="AA257" s="509">
        <f>AA245</f>
        <v>7.7180237898147028E-2</v>
      </c>
      <c r="AB257" s="518">
        <f t="shared" si="101"/>
        <v>81</v>
      </c>
      <c r="AC257" s="476">
        <f t="shared" si="116"/>
        <v>0.10974612761943017</v>
      </c>
      <c r="AD257" s="397"/>
      <c r="AE257" s="570">
        <f t="shared" si="102"/>
        <v>0.23801681285433265</v>
      </c>
      <c r="AF257" s="467" t="s">
        <v>73</v>
      </c>
      <c r="AG257" s="509">
        <f>AG245</f>
        <v>8.9149703483184572E-2</v>
      </c>
      <c r="AH257" s="518">
        <f t="shared" si="103"/>
        <v>80</v>
      </c>
      <c r="AI257" s="476">
        <f t="shared" si="117"/>
        <v>8.9794170420215563E-2</v>
      </c>
      <c r="AJ257" s="397"/>
      <c r="AK257" s="570">
        <f t="shared" si="104"/>
        <v>0.34396281304146981</v>
      </c>
      <c r="AL257" s="467" t="s">
        <v>73</v>
      </c>
      <c r="AM257" s="509">
        <f>AM245</f>
        <v>8.7425610783584656E-2</v>
      </c>
      <c r="AN257" s="518">
        <f t="shared" si="105"/>
        <v>80</v>
      </c>
      <c r="AO257" s="476">
        <f t="shared" si="118"/>
        <v>8.9794170420215563E-2</v>
      </c>
      <c r="AP257" s="397"/>
      <c r="AQ257" s="570">
        <f t="shared" si="106"/>
        <v>0.4397517708042617</v>
      </c>
      <c r="AR257" s="467" t="s">
        <v>73</v>
      </c>
      <c r="AS257" s="509">
        <f>AS245</f>
        <v>8.1942588888321052E-2</v>
      </c>
      <c r="AT257" s="518">
        <f t="shared" si="107"/>
        <v>80</v>
      </c>
      <c r="AU257" s="476">
        <f t="shared" si="119"/>
        <v>8.9794170420215563E-2</v>
      </c>
      <c r="AV257" s="397"/>
      <c r="AW257" s="570">
        <f t="shared" si="108"/>
        <v>0.52716195439545754</v>
      </c>
      <c r="AX257" s="467" t="s">
        <v>73</v>
      </c>
      <c r="AY257" s="509">
        <f>AY245</f>
        <v>8.8376825354712724E-2</v>
      </c>
      <c r="AZ257" s="518">
        <f t="shared" si="109"/>
        <v>80</v>
      </c>
      <c r="BA257" s="476">
        <f t="shared" si="120"/>
        <v>8.9794170420215563E-2</v>
      </c>
      <c r="BB257" s="397"/>
      <c r="BC257" s="570">
        <f t="shared" si="110"/>
        <v>0.60754198962739536</v>
      </c>
      <c r="BD257" s="467" t="s">
        <v>73</v>
      </c>
      <c r="BE257" s="509">
        <f>BE245</f>
        <v>8.8312975058968249E-2</v>
      </c>
      <c r="BF257" s="518">
        <f t="shared" si="111"/>
        <v>80</v>
      </c>
      <c r="BG257" s="476">
        <f t="shared" si="121"/>
        <v>8.9794170420215563E-2</v>
      </c>
      <c r="BH257" s="397"/>
      <c r="BI257" s="570">
        <f t="shared" si="112"/>
        <v>0.68193900914849359</v>
      </c>
      <c r="BJ257" s="467" t="s">
        <v>73</v>
      </c>
      <c r="BK257" s="509">
        <f>BK245</f>
        <v>7.4276871732935595E-2</v>
      </c>
      <c r="BL257" s="518">
        <f t="shared" si="113"/>
        <v>80</v>
      </c>
      <c r="BM257" s="476">
        <f t="shared" si="122"/>
        <v>8.9794170420215563E-2</v>
      </c>
      <c r="BN257" s="397"/>
      <c r="BO257" s="397"/>
      <c r="BP257" s="397"/>
      <c r="BQ257" s="397"/>
    </row>
    <row r="258" spans="1:69">
      <c r="A258" s="507">
        <f t="shared" si="90"/>
        <v>2008</v>
      </c>
      <c r="B258" s="474">
        <f t="shared" si="91"/>
        <v>66.279090129055987</v>
      </c>
      <c r="C258" s="567">
        <f t="shared" si="92"/>
        <v>0.62415383728575269</v>
      </c>
      <c r="D258" s="513">
        <v>13</v>
      </c>
      <c r="E258" s="674" t="s">
        <v>33</v>
      </c>
      <c r="F258" s="674"/>
      <c r="G258" s="481">
        <f>SUM(K246:K265)</f>
        <v>4.8093278493469587</v>
      </c>
      <c r="H258" s="467"/>
      <c r="I258" s="476">
        <f t="shared" si="93"/>
        <v>79</v>
      </c>
      <c r="J258" s="477">
        <f t="shared" si="94"/>
        <v>19.19294583883751</v>
      </c>
      <c r="K258" s="476">
        <f t="shared" si="95"/>
        <v>0.16182154794468082</v>
      </c>
      <c r="L258" s="397"/>
      <c r="M258" s="570">
        <f t="shared" si="96"/>
        <v>5.0625806145034064E-2</v>
      </c>
      <c r="N258" s="467" t="s">
        <v>45</v>
      </c>
      <c r="O258" s="479">
        <f>SUM(Q246:Q265)</f>
        <v>6.9177691510268353</v>
      </c>
      <c r="P258" s="518">
        <f t="shared" si="97"/>
        <v>82</v>
      </c>
      <c r="Q258" s="476">
        <f t="shared" si="114"/>
        <v>0.24714700717034488</v>
      </c>
      <c r="R258" s="397"/>
      <c r="S258" s="570">
        <f t="shared" si="98"/>
        <v>0.10641201019976931</v>
      </c>
      <c r="T258" s="467" t="s">
        <v>45</v>
      </c>
      <c r="U258" s="479">
        <f>SUM(W246:W266)</f>
        <v>5.25070048726616</v>
      </c>
      <c r="V258" s="518">
        <f t="shared" si="99"/>
        <v>81</v>
      </c>
      <c r="W258" s="476">
        <f t="shared" si="115"/>
        <v>0.21670518742845687</v>
      </c>
      <c r="X258" s="397"/>
      <c r="Y258" s="570">
        <f t="shared" si="100"/>
        <v>0.23361430076303577</v>
      </c>
      <c r="Z258" s="467" t="s">
        <v>45</v>
      </c>
      <c r="AA258" s="479">
        <f>SUM(AC246:AC266)</f>
        <v>4.9425342615115797</v>
      </c>
      <c r="AB258" s="518">
        <f t="shared" si="101"/>
        <v>80</v>
      </c>
      <c r="AC258" s="476">
        <f t="shared" si="116"/>
        <v>0.18826336768656884</v>
      </c>
      <c r="AD258" s="397"/>
      <c r="AE258" s="570">
        <f t="shared" si="102"/>
        <v>0.34644685720982021</v>
      </c>
      <c r="AF258" s="467" t="s">
        <v>45</v>
      </c>
      <c r="AG258" s="479">
        <f>SUM(AI246:AI266)</f>
        <v>4.8238206095409737</v>
      </c>
      <c r="AH258" s="518">
        <f t="shared" si="103"/>
        <v>79</v>
      </c>
      <c r="AI258" s="476">
        <f t="shared" si="117"/>
        <v>0.16182154794468082</v>
      </c>
      <c r="AJ258" s="397"/>
      <c r="AK258" s="570">
        <f t="shared" si="104"/>
        <v>0.44782926822959673</v>
      </c>
      <c r="AL258" s="467" t="s">
        <v>45</v>
      </c>
      <c r="AM258" s="479">
        <f>SUM(AO246:AO266)</f>
        <v>4.8183369530637004</v>
      </c>
      <c r="AN258" s="518">
        <f t="shared" si="105"/>
        <v>79</v>
      </c>
      <c r="AO258" s="476">
        <f t="shared" si="118"/>
        <v>0.16182154794468082</v>
      </c>
      <c r="AP258" s="397"/>
      <c r="AQ258" s="570">
        <f t="shared" si="106"/>
        <v>0.53987282294697569</v>
      </c>
      <c r="AR258" s="467" t="s">
        <v>45</v>
      </c>
      <c r="AS258" s="479">
        <f>SUM(AU246:AU266)</f>
        <v>4.843593839355095</v>
      </c>
      <c r="AT258" s="518">
        <f t="shared" si="107"/>
        <v>79</v>
      </c>
      <c r="AU258" s="476">
        <f t="shared" si="119"/>
        <v>0.16182154794468082</v>
      </c>
      <c r="AV258" s="397"/>
      <c r="AW258" s="570">
        <f t="shared" si="108"/>
        <v>0.62415383728575269</v>
      </c>
      <c r="AX258" s="467" t="s">
        <v>45</v>
      </c>
      <c r="AY258" s="479">
        <f>SUM(BA246:BA266)</f>
        <v>4.8093278493469587</v>
      </c>
      <c r="AZ258" s="518">
        <f t="shared" si="109"/>
        <v>79</v>
      </c>
      <c r="BA258" s="476">
        <f t="shared" si="120"/>
        <v>0.16182154794468082</v>
      </c>
      <c r="BB258" s="397"/>
      <c r="BC258" s="570">
        <f t="shared" si="110"/>
        <v>0.70188040104895488</v>
      </c>
      <c r="BD258" s="467" t="s">
        <v>45</v>
      </c>
      <c r="BE258" s="479">
        <f>SUM(BG246:BG266)</f>
        <v>4.8111972980579427</v>
      </c>
      <c r="BF258" s="518">
        <f t="shared" si="111"/>
        <v>79</v>
      </c>
      <c r="BG258" s="476">
        <f t="shared" si="121"/>
        <v>0.16182154794468082</v>
      </c>
      <c r="BH258" s="397"/>
      <c r="BI258" s="570">
        <f t="shared" si="112"/>
        <v>0.77399882830409772</v>
      </c>
      <c r="BJ258" s="467" t="s">
        <v>45</v>
      </c>
      <c r="BK258" s="479">
        <f>SUM(BM246:BM266)</f>
        <v>4.8844163299988779</v>
      </c>
      <c r="BL258" s="518">
        <f t="shared" si="113"/>
        <v>79</v>
      </c>
      <c r="BM258" s="476">
        <f t="shared" si="122"/>
        <v>0.16182154794468082</v>
      </c>
      <c r="BN258" s="397"/>
      <c r="BO258" s="397"/>
      <c r="BP258" s="397"/>
      <c r="BQ258" s="397"/>
    </row>
    <row r="259" spans="1:69">
      <c r="A259" s="507">
        <f t="shared" si="90"/>
        <v>2009</v>
      </c>
      <c r="B259" s="474">
        <f t="shared" si="91"/>
        <v>75.88783621494882</v>
      </c>
      <c r="C259" s="567">
        <f t="shared" si="92"/>
        <v>0.40792544665464092</v>
      </c>
      <c r="D259" s="513">
        <v>14</v>
      </c>
      <c r="E259" s="674" t="s">
        <v>60</v>
      </c>
      <c r="F259" s="674"/>
      <c r="G259" s="481">
        <f>SUM(K256:K265)</f>
        <v>1.8359759851430082</v>
      </c>
      <c r="H259" s="467"/>
      <c r="I259" s="476">
        <f t="shared" si="93"/>
        <v>78</v>
      </c>
      <c r="J259" s="477">
        <f t="shared" si="94"/>
        <v>2.7832705350414431</v>
      </c>
      <c r="K259" s="476">
        <f t="shared" si="95"/>
        <v>4.4612358548817279E-3</v>
      </c>
      <c r="L259" s="397"/>
      <c r="M259" s="570">
        <f t="shared" si="96"/>
        <v>-0.23304419739314622</v>
      </c>
      <c r="N259" s="397"/>
      <c r="O259" s="504"/>
      <c r="P259" s="518">
        <f t="shared" si="97"/>
        <v>80</v>
      </c>
      <c r="Q259" s="476">
        <f t="shared" si="114"/>
        <v>1.6909890995086451E-2</v>
      </c>
      <c r="R259" s="397"/>
      <c r="S259" s="570">
        <f t="shared" si="98"/>
        <v>-0.16862230232458295</v>
      </c>
      <c r="T259" s="397"/>
      <c r="U259" s="504"/>
      <c r="V259" s="518">
        <f t="shared" si="99"/>
        <v>79</v>
      </c>
      <c r="W259" s="476">
        <f t="shared" si="115"/>
        <v>9.6855634249840891E-3</v>
      </c>
      <c r="X259" s="397"/>
      <c r="Y259" s="570">
        <f t="shared" si="100"/>
        <v>-2.3676738411138064E-2</v>
      </c>
      <c r="Z259" s="397"/>
      <c r="AA259" s="504"/>
      <c r="AB259" s="518">
        <f t="shared" si="101"/>
        <v>79</v>
      </c>
      <c r="AC259" s="476">
        <f t="shared" si="116"/>
        <v>9.6855634249840891E-3</v>
      </c>
      <c r="AD259" s="397"/>
      <c r="AE259" s="570">
        <f t="shared" si="102"/>
        <v>0.10289478041507399</v>
      </c>
      <c r="AF259" s="397"/>
      <c r="AG259" s="504"/>
      <c r="AH259" s="518">
        <f t="shared" si="103"/>
        <v>79</v>
      </c>
      <c r="AI259" s="476">
        <f t="shared" si="117"/>
        <v>9.6855634249840891E-3</v>
      </c>
      <c r="AJ259" s="397"/>
      <c r="AK259" s="570">
        <f t="shared" si="104"/>
        <v>0.21523089180479887</v>
      </c>
      <c r="AL259" s="397"/>
      <c r="AM259" s="504"/>
      <c r="AN259" s="518">
        <f t="shared" si="105"/>
        <v>78</v>
      </c>
      <c r="AO259" s="476">
        <f t="shared" si="118"/>
        <v>4.4612358548817279E-3</v>
      </c>
      <c r="AP259" s="397"/>
      <c r="AQ259" s="570">
        <f t="shared" si="106"/>
        <v>0.31621240502761827</v>
      </c>
      <c r="AR259" s="397"/>
      <c r="AS259" s="504"/>
      <c r="AT259" s="518">
        <f t="shared" si="107"/>
        <v>78</v>
      </c>
      <c r="AU259" s="476">
        <f t="shared" si="119"/>
        <v>4.4612358548817279E-3</v>
      </c>
      <c r="AV259" s="397"/>
      <c r="AW259" s="570">
        <f t="shared" si="108"/>
        <v>0.40792544665464092</v>
      </c>
      <c r="AX259" s="397"/>
      <c r="AY259" s="504"/>
      <c r="AZ259" s="518">
        <f t="shared" si="109"/>
        <v>78</v>
      </c>
      <c r="BA259" s="476">
        <f t="shared" si="120"/>
        <v>4.4612358548817279E-3</v>
      </c>
      <c r="BB259" s="397"/>
      <c r="BC259" s="570">
        <f t="shared" si="110"/>
        <v>0.49192929251702588</v>
      </c>
      <c r="BD259" s="397"/>
      <c r="BE259" s="504"/>
      <c r="BF259" s="518">
        <f t="shared" si="111"/>
        <v>78</v>
      </c>
      <c r="BG259" s="476">
        <f t="shared" si="121"/>
        <v>4.4612358548817279E-3</v>
      </c>
      <c r="BH259" s="397"/>
      <c r="BI259" s="570">
        <f t="shared" si="112"/>
        <v>0.56942008211180606</v>
      </c>
      <c r="BJ259" s="397"/>
      <c r="BK259" s="504"/>
      <c r="BL259" s="518">
        <f t="shared" si="113"/>
        <v>78</v>
      </c>
      <c r="BM259" s="476">
        <f t="shared" si="122"/>
        <v>4.4612358548817279E-3</v>
      </c>
      <c r="BN259" s="397"/>
      <c r="BO259" s="397"/>
      <c r="BP259" s="397"/>
      <c r="BQ259" s="397"/>
    </row>
    <row r="260" spans="1:69">
      <c r="A260" s="577">
        <f t="shared" si="90"/>
        <v>2010</v>
      </c>
      <c r="B260" s="474">
        <f t="shared" si="91"/>
        <v>75.816260044885254</v>
      </c>
      <c r="C260" s="567">
        <f t="shared" si="92"/>
        <v>0.40949612279590308</v>
      </c>
      <c r="D260" s="513">
        <v>15</v>
      </c>
      <c r="E260" s="674" t="s">
        <v>61</v>
      </c>
      <c r="F260" s="674"/>
      <c r="G260" s="482">
        <f>SUM(J246:J265)/C265</f>
        <v>403.29917236235917</v>
      </c>
      <c r="H260" s="467"/>
      <c r="I260" s="476">
        <f t="shared" si="93"/>
        <v>77</v>
      </c>
      <c r="J260" s="477">
        <f t="shared" si="94"/>
        <v>1.5613272857483869</v>
      </c>
      <c r="K260" s="476">
        <f t="shared" si="95"/>
        <v>1.4012402813350601E-3</v>
      </c>
      <c r="L260" s="397"/>
      <c r="M260" s="570">
        <f t="shared" si="96"/>
        <v>-0.2309105666916087</v>
      </c>
      <c r="N260" s="397"/>
      <c r="O260" s="397"/>
      <c r="P260" s="518">
        <f t="shared" si="97"/>
        <v>78</v>
      </c>
      <c r="Q260" s="476">
        <f t="shared" si="114"/>
        <v>4.7687201915645513E-3</v>
      </c>
      <c r="R260" s="397"/>
      <c r="S260" s="570">
        <f t="shared" si="98"/>
        <v>-0.16656287521929117</v>
      </c>
      <c r="T260" s="397"/>
      <c r="U260" s="397"/>
      <c r="V260" s="518">
        <f t="shared" si="99"/>
        <v>78</v>
      </c>
      <c r="W260" s="476">
        <f t="shared" si="115"/>
        <v>4.7687201915645513E-3</v>
      </c>
      <c r="X260" s="397"/>
      <c r="Y260" s="570">
        <f t="shared" si="100"/>
        <v>-2.1767794021472029E-2</v>
      </c>
      <c r="Z260" s="397"/>
      <c r="AA260" s="397"/>
      <c r="AB260" s="518">
        <f t="shared" si="101"/>
        <v>78</v>
      </c>
      <c r="AC260" s="476">
        <f t="shared" si="116"/>
        <v>4.7687201915645513E-3</v>
      </c>
      <c r="AD260" s="397"/>
      <c r="AE260" s="570">
        <f t="shared" si="102"/>
        <v>0.10468900831836919</v>
      </c>
      <c r="AF260" s="397"/>
      <c r="AG260" s="397"/>
      <c r="AH260" s="518">
        <f t="shared" si="103"/>
        <v>78</v>
      </c>
      <c r="AI260" s="476">
        <f t="shared" si="117"/>
        <v>4.7687201915645513E-3</v>
      </c>
      <c r="AJ260" s="397"/>
      <c r="AK260" s="570">
        <f t="shared" si="104"/>
        <v>0.21693477263238295</v>
      </c>
      <c r="AL260" s="397"/>
      <c r="AM260" s="397"/>
      <c r="AN260" s="518">
        <f t="shared" si="105"/>
        <v>78</v>
      </c>
      <c r="AO260" s="476">
        <f t="shared" si="118"/>
        <v>4.7687201915645513E-3</v>
      </c>
      <c r="AP260" s="397"/>
      <c r="AQ260" s="570">
        <f t="shared" si="106"/>
        <v>0.31784328853740423</v>
      </c>
      <c r="AR260" s="397"/>
      <c r="AS260" s="397"/>
      <c r="AT260" s="518">
        <f t="shared" si="107"/>
        <v>77</v>
      </c>
      <c r="AU260" s="476">
        <f t="shared" si="119"/>
        <v>1.4012402813350601E-3</v>
      </c>
      <c r="AV260" s="397"/>
      <c r="AW260" s="570">
        <f t="shared" si="108"/>
        <v>0.40949612279590308</v>
      </c>
      <c r="AX260" s="397"/>
      <c r="AY260" s="397"/>
      <c r="AZ260" s="518">
        <f t="shared" si="109"/>
        <v>77</v>
      </c>
      <c r="BA260" s="476">
        <f t="shared" si="120"/>
        <v>1.4012402813350601E-3</v>
      </c>
      <c r="BB260" s="397"/>
      <c r="BC260" s="570">
        <f t="shared" si="110"/>
        <v>0.49344946058372546</v>
      </c>
      <c r="BD260" s="397"/>
      <c r="BE260" s="397"/>
      <c r="BF260" s="518">
        <f t="shared" si="111"/>
        <v>77</v>
      </c>
      <c r="BG260" s="476">
        <f t="shared" si="121"/>
        <v>1.4012402813350601E-3</v>
      </c>
      <c r="BH260" s="397"/>
      <c r="BI260" s="570">
        <f t="shared" si="112"/>
        <v>0.57089727230887877</v>
      </c>
      <c r="BJ260" s="397"/>
      <c r="BK260" s="397"/>
      <c r="BL260" s="518">
        <f t="shared" si="113"/>
        <v>77</v>
      </c>
      <c r="BM260" s="476">
        <f t="shared" si="122"/>
        <v>1.4012402813350601E-3</v>
      </c>
      <c r="BN260" s="397"/>
      <c r="BO260" s="397"/>
      <c r="BP260" s="397"/>
      <c r="BQ260" s="397"/>
    </row>
    <row r="261" spans="1:69">
      <c r="A261" s="507">
        <f t="shared" si="90"/>
        <v>2011</v>
      </c>
      <c r="B261" s="474">
        <f t="shared" si="91"/>
        <v>116.14941798173133</v>
      </c>
      <c r="C261" s="567">
        <f t="shared" si="92"/>
        <v>-0.45283355825138427</v>
      </c>
      <c r="D261" s="513">
        <v>16</v>
      </c>
      <c r="E261" s="674" t="s">
        <v>62</v>
      </c>
      <c r="F261" s="674"/>
      <c r="G261" s="482">
        <f>SUM(J256:J265)/10</f>
        <v>8.5906898011864392</v>
      </c>
      <c r="H261" s="467"/>
      <c r="I261" s="476">
        <f t="shared" si="93"/>
        <v>77</v>
      </c>
      <c r="J261" s="477">
        <f t="shared" si="94"/>
        <v>33.706081926203865</v>
      </c>
      <c r="K261" s="476">
        <f t="shared" si="95"/>
        <v>1.5326769283083086</v>
      </c>
      <c r="L261" s="397"/>
      <c r="M261" s="570">
        <f t="shared" si="96"/>
        <v>-1.7666441207616996</v>
      </c>
      <c r="N261" s="397"/>
      <c r="O261" s="397"/>
      <c r="P261" s="518">
        <f t="shared" si="97"/>
        <v>75</v>
      </c>
      <c r="Q261" s="476">
        <f t="shared" si="114"/>
        <v>1.6932746002352339</v>
      </c>
      <c r="R261" s="397"/>
      <c r="S261" s="570">
        <f t="shared" si="98"/>
        <v>-1.5830688279663323</v>
      </c>
      <c r="T261" s="397"/>
      <c r="U261" s="397"/>
      <c r="V261" s="518">
        <f t="shared" si="99"/>
        <v>77</v>
      </c>
      <c r="W261" s="476">
        <f t="shared" si="115"/>
        <v>1.5326769283083086</v>
      </c>
      <c r="X261" s="397"/>
      <c r="Y261" s="570">
        <f t="shared" si="100"/>
        <v>-1.232921255033731</v>
      </c>
      <c r="Z261" s="397"/>
      <c r="AA261" s="397"/>
      <c r="AB261" s="518">
        <f t="shared" si="101"/>
        <v>77</v>
      </c>
      <c r="AC261" s="476">
        <f t="shared" si="116"/>
        <v>1.5326769283083086</v>
      </c>
      <c r="AD261" s="397"/>
      <c r="AE261" s="570">
        <f t="shared" si="102"/>
        <v>-0.97408945661795332</v>
      </c>
      <c r="AF261" s="397"/>
      <c r="AG261" s="397"/>
      <c r="AH261" s="518">
        <f t="shared" si="103"/>
        <v>77</v>
      </c>
      <c r="AI261" s="476">
        <f t="shared" si="117"/>
        <v>1.5326769283083086</v>
      </c>
      <c r="AJ261" s="397"/>
      <c r="AK261" s="570">
        <f t="shared" si="104"/>
        <v>-0.76866423660194849</v>
      </c>
      <c r="AL261" s="397"/>
      <c r="AM261" s="397"/>
      <c r="AN261" s="518">
        <f t="shared" si="105"/>
        <v>77</v>
      </c>
      <c r="AO261" s="476">
        <f t="shared" si="118"/>
        <v>1.5326769283083086</v>
      </c>
      <c r="AP261" s="397"/>
      <c r="AQ261" s="570">
        <f t="shared" si="106"/>
        <v>-0.59833175044796327</v>
      </c>
      <c r="AR261" s="397"/>
      <c r="AS261" s="397"/>
      <c r="AT261" s="518">
        <f t="shared" si="107"/>
        <v>77</v>
      </c>
      <c r="AU261" s="476">
        <f t="shared" si="119"/>
        <v>1.5326769283083086</v>
      </c>
      <c r="AV261" s="397"/>
      <c r="AW261" s="570">
        <f t="shared" si="108"/>
        <v>-0.45283355825138427</v>
      </c>
      <c r="AX261" s="397"/>
      <c r="AY261" s="397"/>
      <c r="AZ261" s="518">
        <f t="shared" si="109"/>
        <v>77</v>
      </c>
      <c r="BA261" s="476">
        <f t="shared" si="120"/>
        <v>1.5326769283083086</v>
      </c>
      <c r="BB261" s="397"/>
      <c r="BC261" s="570">
        <f t="shared" si="110"/>
        <v>-0.32584101885562083</v>
      </c>
      <c r="BD261" s="397"/>
      <c r="BE261" s="397"/>
      <c r="BF261" s="518">
        <f t="shared" si="111"/>
        <v>77</v>
      </c>
      <c r="BG261" s="476">
        <f t="shared" si="121"/>
        <v>1.5326769283083086</v>
      </c>
      <c r="BH261" s="397"/>
      <c r="BI261" s="570">
        <f t="shared" si="112"/>
        <v>-0.21317348369149727</v>
      </c>
      <c r="BJ261" s="397"/>
      <c r="BK261" s="397"/>
      <c r="BL261" s="518">
        <f t="shared" si="113"/>
        <v>77</v>
      </c>
      <c r="BM261" s="476">
        <f t="shared" si="122"/>
        <v>1.5326769283083086</v>
      </c>
      <c r="BN261" s="397"/>
      <c r="BO261" s="397"/>
      <c r="BP261" s="397"/>
      <c r="BQ261" s="397"/>
    </row>
    <row r="262" spans="1:69">
      <c r="A262" s="507">
        <f t="shared" si="90"/>
        <v>2012</v>
      </c>
      <c r="B262" s="474">
        <f t="shared" si="91"/>
        <v>77.033912152225909</v>
      </c>
      <c r="C262" s="567">
        <f t="shared" si="92"/>
        <v>0.38284192366952702</v>
      </c>
      <c r="D262" s="474">
        <v>17</v>
      </c>
      <c r="E262" s="475"/>
      <c r="F262" s="475"/>
      <c r="G262" s="475"/>
      <c r="H262" s="467"/>
      <c r="I262" s="476">
        <f t="shared" si="93"/>
        <v>76</v>
      </c>
      <c r="J262" s="477">
        <f t="shared" si="94"/>
        <v>1.3421519475511072</v>
      </c>
      <c r="K262" s="476">
        <f t="shared" si="95"/>
        <v>1.0689743385204117E-3</v>
      </c>
      <c r="L262" s="397"/>
      <c r="M262" s="570">
        <f t="shared" si="96"/>
        <v>-0.26728324604574649</v>
      </c>
      <c r="N262" s="397"/>
      <c r="O262" s="397"/>
      <c r="P262" s="518">
        <f t="shared" si="97"/>
        <v>73</v>
      </c>
      <c r="Q262" s="476">
        <f t="shared" si="114"/>
        <v>1.6272447251875866E-2</v>
      </c>
      <c r="R262" s="397"/>
      <c r="S262" s="570">
        <f t="shared" si="98"/>
        <v>-0.20164944912781579</v>
      </c>
      <c r="T262" s="397"/>
      <c r="U262" s="397"/>
      <c r="V262" s="518">
        <f t="shared" si="99"/>
        <v>75</v>
      </c>
      <c r="W262" s="476">
        <f t="shared" si="115"/>
        <v>4.1367986429722298E-3</v>
      </c>
      <c r="X262" s="397"/>
      <c r="Y262" s="570">
        <f t="shared" si="100"/>
        <v>-5.4250959278606799E-2</v>
      </c>
      <c r="Z262" s="397"/>
      <c r="AA262" s="397"/>
      <c r="AB262" s="518">
        <f t="shared" si="101"/>
        <v>76</v>
      </c>
      <c r="AC262" s="476">
        <f t="shared" si="116"/>
        <v>1.0689743385204117E-3</v>
      </c>
      <c r="AD262" s="397"/>
      <c r="AE262" s="570">
        <f t="shared" si="102"/>
        <v>7.4186201697975199E-2</v>
      </c>
      <c r="AF262" s="397"/>
      <c r="AG262" s="397"/>
      <c r="AH262" s="518">
        <f t="shared" si="103"/>
        <v>76</v>
      </c>
      <c r="AI262" s="476">
        <f t="shared" si="117"/>
        <v>1.0689743385204117E-3</v>
      </c>
      <c r="AJ262" s="397"/>
      <c r="AK262" s="570">
        <f t="shared" si="104"/>
        <v>0.18798903739560635</v>
      </c>
      <c r="AL262" s="397"/>
      <c r="AM262" s="397"/>
      <c r="AN262" s="518">
        <f t="shared" si="105"/>
        <v>76</v>
      </c>
      <c r="AO262" s="476">
        <f t="shared" si="118"/>
        <v>1.0689743385204117E-3</v>
      </c>
      <c r="AP262" s="397"/>
      <c r="AQ262" s="570">
        <f t="shared" si="106"/>
        <v>0.29015394736078615</v>
      </c>
      <c r="AR262" s="397"/>
      <c r="AS262" s="397"/>
      <c r="AT262" s="518">
        <f t="shared" si="107"/>
        <v>76</v>
      </c>
      <c r="AU262" s="476">
        <f t="shared" si="119"/>
        <v>1.0689743385204117E-3</v>
      </c>
      <c r="AV262" s="397"/>
      <c r="AW262" s="570">
        <f t="shared" si="108"/>
        <v>0.38284192366952702</v>
      </c>
      <c r="AX262" s="397"/>
      <c r="AY262" s="397"/>
      <c r="AZ262" s="518">
        <f t="shared" si="109"/>
        <v>76</v>
      </c>
      <c r="BA262" s="476">
        <f t="shared" si="120"/>
        <v>1.0689743385204117E-3</v>
      </c>
      <c r="BB262" s="397"/>
      <c r="BC262" s="570">
        <f t="shared" si="110"/>
        <v>0.46766286634343301</v>
      </c>
      <c r="BD262" s="397"/>
      <c r="BE262" s="397"/>
      <c r="BF262" s="518">
        <f t="shared" si="111"/>
        <v>76</v>
      </c>
      <c r="BG262" s="476">
        <f t="shared" si="121"/>
        <v>1.0689743385204117E-3</v>
      </c>
      <c r="BH262" s="397"/>
      <c r="BI262" s="570">
        <f t="shared" si="112"/>
        <v>0.54584837466131075</v>
      </c>
      <c r="BJ262" s="397"/>
      <c r="BK262" s="397"/>
      <c r="BL262" s="518">
        <f t="shared" si="113"/>
        <v>76</v>
      </c>
      <c r="BM262" s="476">
        <f t="shared" si="122"/>
        <v>1.0689743385204117E-3</v>
      </c>
      <c r="BN262" s="397"/>
      <c r="BO262" s="397"/>
      <c r="BP262" s="397"/>
      <c r="BQ262" s="397"/>
    </row>
    <row r="263" spans="1:69">
      <c r="A263" s="507">
        <f t="shared" si="90"/>
        <v>2013</v>
      </c>
      <c r="B263" s="474">
        <f t="shared" si="91"/>
        <v>80.93191776204921</v>
      </c>
      <c r="C263" s="567">
        <f t="shared" si="92"/>
        <v>0.29836401515053684</v>
      </c>
      <c r="D263" s="474">
        <v>18</v>
      </c>
      <c r="E263" s="475"/>
      <c r="F263" s="475"/>
      <c r="G263" s="475"/>
      <c r="H263" s="467"/>
      <c r="I263" s="476">
        <f t="shared" si="93"/>
        <v>75</v>
      </c>
      <c r="J263" s="477">
        <f t="shared" si="94"/>
        <v>7.3295158771473217</v>
      </c>
      <c r="K263" s="476">
        <f t="shared" si="95"/>
        <v>3.5187648335714902E-2</v>
      </c>
      <c r="L263" s="475"/>
      <c r="M263" s="570">
        <f t="shared" si="96"/>
        <v>-0.38503800119135728</v>
      </c>
      <c r="N263" s="475"/>
      <c r="O263" s="475"/>
      <c r="P263" s="518">
        <f t="shared" si="97"/>
        <v>71</v>
      </c>
      <c r="Q263" s="476">
        <f t="shared" si="114"/>
        <v>9.8642990432108585E-2</v>
      </c>
      <c r="R263" s="475"/>
      <c r="S263" s="570">
        <f t="shared" si="98"/>
        <v>-0.3149175649105424</v>
      </c>
      <c r="T263" s="475"/>
      <c r="U263" s="475"/>
      <c r="V263" s="518">
        <f t="shared" si="99"/>
        <v>74</v>
      </c>
      <c r="W263" s="476">
        <f t="shared" si="115"/>
        <v>4.8051483859813324E-2</v>
      </c>
      <c r="X263" s="475"/>
      <c r="Y263" s="570">
        <f t="shared" si="100"/>
        <v>-0.15851556254962637</v>
      </c>
      <c r="Z263" s="475"/>
      <c r="AA263" s="475"/>
      <c r="AB263" s="518">
        <f t="shared" si="101"/>
        <v>75</v>
      </c>
      <c r="AC263" s="476">
        <f t="shared" si="116"/>
        <v>3.5187648335714902E-2</v>
      </c>
      <c r="AD263" s="475"/>
      <c r="AE263" s="570">
        <f t="shared" si="102"/>
        <v>-2.329899796944335E-2</v>
      </c>
      <c r="AF263" s="475"/>
      <c r="AG263" s="475"/>
      <c r="AH263" s="518">
        <f t="shared" si="103"/>
        <v>75</v>
      </c>
      <c r="AI263" s="476">
        <f t="shared" si="117"/>
        <v>3.5187648335714902E-2</v>
      </c>
      <c r="AJ263" s="475"/>
      <c r="AK263" s="570">
        <f t="shared" si="104"/>
        <v>9.579276647821261E-2</v>
      </c>
      <c r="AL263" s="475"/>
      <c r="AM263" s="475"/>
      <c r="AN263" s="518">
        <f t="shared" si="105"/>
        <v>75</v>
      </c>
      <c r="AO263" s="476">
        <f t="shared" si="118"/>
        <v>3.5187648335714902E-2</v>
      </c>
      <c r="AP263" s="475"/>
      <c r="AQ263" s="570">
        <f t="shared" si="106"/>
        <v>0.20219903337093553</v>
      </c>
      <c r="AR263" s="475"/>
      <c r="AS263" s="475"/>
      <c r="AT263" s="518">
        <f t="shared" si="107"/>
        <v>75</v>
      </c>
      <c r="AU263" s="476">
        <f t="shared" si="119"/>
        <v>3.5187648335714902E-2</v>
      </c>
      <c r="AV263" s="475"/>
      <c r="AW263" s="570">
        <f t="shared" si="108"/>
        <v>0.29836401515053684</v>
      </c>
      <c r="AX263" s="475"/>
      <c r="AY263" s="475"/>
      <c r="AZ263" s="518">
        <f t="shared" si="109"/>
        <v>75</v>
      </c>
      <c r="BA263" s="476">
        <f t="shared" si="120"/>
        <v>3.5187648335714902E-2</v>
      </c>
      <c r="BB263" s="475"/>
      <c r="BC263" s="570">
        <f t="shared" si="110"/>
        <v>0.38608716938008908</v>
      </c>
      <c r="BD263" s="475"/>
      <c r="BE263" s="475"/>
      <c r="BF263" s="518">
        <f t="shared" si="111"/>
        <v>75</v>
      </c>
      <c r="BG263" s="476">
        <f t="shared" si="121"/>
        <v>3.5187648335714902E-2</v>
      </c>
      <c r="BH263" s="475"/>
      <c r="BI263" s="570">
        <f t="shared" si="112"/>
        <v>0.4667317546468488</v>
      </c>
      <c r="BJ263" s="475"/>
      <c r="BK263" s="475"/>
      <c r="BL263" s="518">
        <f t="shared" si="113"/>
        <v>75</v>
      </c>
      <c r="BM263" s="476">
        <f t="shared" si="122"/>
        <v>3.5187648335714902E-2</v>
      </c>
      <c r="BN263" s="475"/>
      <c r="BO263" s="475"/>
      <c r="BP263" s="475"/>
      <c r="BQ263" s="475"/>
    </row>
    <row r="264" spans="1:69">
      <c r="A264" s="507">
        <f t="shared" si="90"/>
        <v>2014</v>
      </c>
      <c r="B264" s="474">
        <f t="shared" si="91"/>
        <v>72.06467175174393</v>
      </c>
      <c r="C264" s="567">
        <f t="shared" si="92"/>
        <v>0.49257247389682907</v>
      </c>
      <c r="D264" s="474">
        <v>19</v>
      </c>
      <c r="E264" s="578"/>
      <c r="F264" s="475"/>
      <c r="G264" s="475"/>
      <c r="H264" s="467"/>
      <c r="I264" s="476">
        <f t="shared" si="93"/>
        <v>74</v>
      </c>
      <c r="J264" s="477">
        <f t="shared" si="94"/>
        <v>2.6855436945901805</v>
      </c>
      <c r="K264" s="476">
        <f t="shared" si="95"/>
        <v>3.7454954284979088E-3</v>
      </c>
      <c r="L264" s="397"/>
      <c r="M264" s="570">
        <f t="shared" si="96"/>
        <v>-0.11969185828992412</v>
      </c>
      <c r="N264" s="475"/>
      <c r="O264" s="475"/>
      <c r="P264" s="518">
        <f t="shared" si="97"/>
        <v>68</v>
      </c>
      <c r="Q264" s="476">
        <f t="shared" si="114"/>
        <v>1.6521556449425066E-2</v>
      </c>
      <c r="R264" s="397"/>
      <c r="S264" s="570">
        <f t="shared" si="98"/>
        <v>-5.9007737169709383E-2</v>
      </c>
      <c r="T264" s="475"/>
      <c r="U264" s="475"/>
      <c r="V264" s="518">
        <f t="shared" si="99"/>
        <v>72</v>
      </c>
      <c r="W264" s="476">
        <f t="shared" si="115"/>
        <v>4.1824354736285029E-6</v>
      </c>
      <c r="X264" s="397"/>
      <c r="Y264" s="570">
        <f t="shared" si="100"/>
        <v>7.8315423119779917E-2</v>
      </c>
      <c r="Z264" s="475"/>
      <c r="AA264" s="475"/>
      <c r="AB264" s="518">
        <f t="shared" si="101"/>
        <v>74</v>
      </c>
      <c r="AC264" s="476">
        <f t="shared" si="116"/>
        <v>3.7454954284979088E-3</v>
      </c>
      <c r="AD264" s="397"/>
      <c r="AE264" s="570">
        <f t="shared" si="102"/>
        <v>0.19903770339920798</v>
      </c>
      <c r="AF264" s="475"/>
      <c r="AG264" s="475"/>
      <c r="AH264" s="518">
        <f t="shared" si="103"/>
        <v>74</v>
      </c>
      <c r="AI264" s="476">
        <f t="shared" si="117"/>
        <v>3.7454954284979088E-3</v>
      </c>
      <c r="AJ264" s="397"/>
      <c r="AK264" s="570">
        <f t="shared" si="104"/>
        <v>0.30674341036296254</v>
      </c>
      <c r="AL264" s="475"/>
      <c r="AM264" s="475"/>
      <c r="AN264" s="518">
        <f t="shared" si="105"/>
        <v>74</v>
      </c>
      <c r="AO264" s="476">
        <f t="shared" si="118"/>
        <v>3.7454954284979088E-3</v>
      </c>
      <c r="AP264" s="397"/>
      <c r="AQ264" s="570">
        <f t="shared" si="106"/>
        <v>0.40396830061506123</v>
      </c>
      <c r="AR264" s="475"/>
      <c r="AS264" s="475"/>
      <c r="AT264" s="518">
        <f t="shared" si="107"/>
        <v>74</v>
      </c>
      <c r="AU264" s="476">
        <f t="shared" si="119"/>
        <v>3.7454954284979088E-3</v>
      </c>
      <c r="AV264" s="397"/>
      <c r="AW264" s="570">
        <f t="shared" si="108"/>
        <v>0.49257247389682907</v>
      </c>
      <c r="AX264" s="475"/>
      <c r="AY264" s="475"/>
      <c r="AZ264" s="518">
        <f t="shared" si="109"/>
        <v>74</v>
      </c>
      <c r="BA264" s="476">
        <f t="shared" si="120"/>
        <v>3.7454954284979088E-3</v>
      </c>
      <c r="BB264" s="397"/>
      <c r="BC264" s="570">
        <f t="shared" si="110"/>
        <v>0.57396095354511678</v>
      </c>
      <c r="BD264" s="475"/>
      <c r="BE264" s="475"/>
      <c r="BF264" s="518">
        <f t="shared" si="111"/>
        <v>74</v>
      </c>
      <c r="BG264" s="476">
        <f t="shared" si="121"/>
        <v>3.7454954284979088E-3</v>
      </c>
      <c r="BH264" s="397"/>
      <c r="BI264" s="570">
        <f t="shared" si="112"/>
        <v>0.64922100479769718</v>
      </c>
      <c r="BJ264" s="475"/>
      <c r="BK264" s="475"/>
      <c r="BL264" s="518">
        <f t="shared" si="113"/>
        <v>74</v>
      </c>
      <c r="BM264" s="476">
        <f t="shared" si="122"/>
        <v>3.7454954284979088E-3</v>
      </c>
      <c r="BN264" s="397"/>
      <c r="BO264" s="397"/>
      <c r="BP264" s="397"/>
      <c r="BQ264" s="397"/>
    </row>
    <row r="265" spans="1:69" ht="14.25" thickBot="1">
      <c r="A265" s="515">
        <f t="shared" si="90"/>
        <v>2015</v>
      </c>
      <c r="B265" s="483">
        <f t="shared" si="91"/>
        <v>70.622890457195453</v>
      </c>
      <c r="C265" s="579">
        <f t="shared" si="92"/>
        <v>0.52493315081964687</v>
      </c>
      <c r="D265" s="483">
        <v>20</v>
      </c>
      <c r="E265" s="580"/>
      <c r="F265" s="484"/>
      <c r="G265" s="484"/>
      <c r="H265" s="484"/>
      <c r="I265" s="486">
        <f t="shared" si="93"/>
        <v>73</v>
      </c>
      <c r="J265" s="487">
        <f t="shared" si="94"/>
        <v>3.365919360444916</v>
      </c>
      <c r="K265" s="486">
        <f t="shared" si="95"/>
        <v>5.6506497784924422E-3</v>
      </c>
      <c r="L265" s="475"/>
      <c r="M265" s="570">
        <f t="shared" si="96"/>
        <v>-7.7182129182214176E-2</v>
      </c>
      <c r="N265" s="475"/>
      <c r="O265" s="475"/>
      <c r="P265" s="518">
        <f t="shared" si="97"/>
        <v>66</v>
      </c>
      <c r="Q265" s="476">
        <f t="shared" si="114"/>
        <v>2.1371116179228787E-2</v>
      </c>
      <c r="R265" s="475"/>
      <c r="S265" s="570">
        <f t="shared" si="98"/>
        <v>-1.7797339959368205E-2</v>
      </c>
      <c r="T265" s="475"/>
      <c r="U265" s="475"/>
      <c r="V265" s="518">
        <f t="shared" si="99"/>
        <v>71</v>
      </c>
      <c r="W265" s="476">
        <f t="shared" si="115"/>
        <v>1.4221160727425448E-4</v>
      </c>
      <c r="X265" s="475"/>
      <c r="Y265" s="570">
        <f t="shared" si="100"/>
        <v>0.1168557143890506</v>
      </c>
      <c r="Z265" s="475"/>
      <c r="AA265" s="475"/>
      <c r="AB265" s="518">
        <f t="shared" si="101"/>
        <v>73</v>
      </c>
      <c r="AC265" s="476">
        <f t="shared" si="116"/>
        <v>5.6506497784924422E-3</v>
      </c>
      <c r="AD265" s="475"/>
      <c r="AE265" s="570">
        <f t="shared" si="102"/>
        <v>0.23551028462388562</v>
      </c>
      <c r="AF265" s="475"/>
      <c r="AG265" s="475"/>
      <c r="AH265" s="518">
        <f t="shared" si="103"/>
        <v>73</v>
      </c>
      <c r="AI265" s="476">
        <f t="shared" si="117"/>
        <v>5.6506497784924422E-3</v>
      </c>
      <c r="AJ265" s="475"/>
      <c r="AK265" s="570">
        <f t="shared" si="104"/>
        <v>0.3415674814650087</v>
      </c>
      <c r="AL265" s="475"/>
      <c r="AM265" s="475"/>
      <c r="AN265" s="518">
        <f t="shared" si="105"/>
        <v>73</v>
      </c>
      <c r="AO265" s="476">
        <f t="shared" si="118"/>
        <v>5.6506497784924422E-3</v>
      </c>
      <c r="AP265" s="475"/>
      <c r="AQ265" s="570">
        <f t="shared" si="106"/>
        <v>0.43744731235241269</v>
      </c>
      <c r="AR265" s="475"/>
      <c r="AS265" s="475"/>
      <c r="AT265" s="518">
        <f t="shared" si="107"/>
        <v>73</v>
      </c>
      <c r="AU265" s="476">
        <f t="shared" si="119"/>
        <v>5.6506497784924422E-3</v>
      </c>
      <c r="AV265" s="475"/>
      <c r="AW265" s="570">
        <f t="shared" si="108"/>
        <v>0.52493315081964687</v>
      </c>
      <c r="AX265" s="475"/>
      <c r="AY265" s="475"/>
      <c r="AZ265" s="518">
        <f t="shared" si="109"/>
        <v>73</v>
      </c>
      <c r="BA265" s="476">
        <f t="shared" si="120"/>
        <v>5.6506497784924422E-3</v>
      </c>
      <c r="BB265" s="475"/>
      <c r="BC265" s="570">
        <f t="shared" si="110"/>
        <v>0.60537715014369609</v>
      </c>
      <c r="BD265" s="475"/>
      <c r="BE265" s="475"/>
      <c r="BF265" s="518">
        <f t="shared" si="111"/>
        <v>73</v>
      </c>
      <c r="BG265" s="476">
        <f t="shared" si="121"/>
        <v>5.6506497784924422E-3</v>
      </c>
      <c r="BH265" s="475"/>
      <c r="BI265" s="570">
        <f t="shared" si="112"/>
        <v>0.67982895844509816</v>
      </c>
      <c r="BJ265" s="475"/>
      <c r="BK265" s="475"/>
      <c r="BL265" s="518">
        <f t="shared" si="113"/>
        <v>74</v>
      </c>
      <c r="BM265" s="476">
        <f t="shared" si="122"/>
        <v>1.1404868864101535E-2</v>
      </c>
      <c r="BN265" s="475"/>
      <c r="BO265" s="475"/>
      <c r="BP265" s="475"/>
      <c r="BQ265" s="475"/>
    </row>
    <row r="266" spans="1:69" ht="15" thickTop="1" thickBot="1">
      <c r="A266" s="507">
        <f t="shared" si="90"/>
        <v>2016</v>
      </c>
      <c r="B266" s="474">
        <f t="shared" ref="B266:B286" si="123">ROUND(F$249/(1+EXP(F$254+F$253*D266)),$G$1)</f>
        <v>73</v>
      </c>
      <c r="C266" s="567"/>
      <c r="D266" s="474">
        <v>21</v>
      </c>
      <c r="E266" s="578"/>
      <c r="F266" s="475"/>
      <c r="G266" s="475"/>
      <c r="H266" s="475"/>
      <c r="I266" s="476">
        <f t="shared" si="93"/>
        <v>73</v>
      </c>
      <c r="J266" s="477"/>
      <c r="K266" s="476"/>
      <c r="L266" s="475"/>
      <c r="M266" s="581"/>
      <c r="N266" s="484"/>
      <c r="O266" s="484"/>
      <c r="P266" s="557"/>
      <c r="Q266" s="486"/>
      <c r="R266" s="475"/>
      <c r="S266" s="581"/>
      <c r="T266" s="484"/>
      <c r="U266" s="484"/>
      <c r="V266" s="557"/>
      <c r="W266" s="486"/>
      <c r="X266" s="475"/>
      <c r="Y266" s="581"/>
      <c r="Z266" s="484"/>
      <c r="AA266" s="484"/>
      <c r="AB266" s="557"/>
      <c r="AC266" s="486"/>
      <c r="AD266" s="475"/>
      <c r="AE266" s="581"/>
      <c r="AF266" s="484"/>
      <c r="AG266" s="484"/>
      <c r="AH266" s="557"/>
      <c r="AI266" s="486"/>
      <c r="AJ266" s="475"/>
      <c r="AK266" s="581"/>
      <c r="AL266" s="484"/>
      <c r="AM266" s="484"/>
      <c r="AN266" s="557"/>
      <c r="AO266" s="486"/>
      <c r="AP266" s="475"/>
      <c r="AQ266" s="581"/>
      <c r="AR266" s="484"/>
      <c r="AS266" s="484"/>
      <c r="AT266" s="557"/>
      <c r="AU266" s="486"/>
      <c r="AV266" s="475"/>
      <c r="AW266" s="581"/>
      <c r="AX266" s="484"/>
      <c r="AY266" s="484"/>
      <c r="AZ266" s="557"/>
      <c r="BA266" s="486"/>
      <c r="BB266" s="475"/>
      <c r="BC266" s="581"/>
      <c r="BD266" s="484"/>
      <c r="BE266" s="484"/>
      <c r="BF266" s="557"/>
      <c r="BG266" s="486"/>
      <c r="BH266" s="475"/>
      <c r="BI266" s="581"/>
      <c r="BJ266" s="484"/>
      <c r="BK266" s="484"/>
      <c r="BL266" s="557"/>
      <c r="BM266" s="486"/>
      <c r="BN266" s="475"/>
      <c r="BO266" s="475"/>
      <c r="BP266" s="475"/>
      <c r="BQ266" s="475"/>
    </row>
    <row r="267" spans="1:69" ht="14.25" thickTop="1">
      <c r="A267" s="507">
        <f t="shared" si="90"/>
        <v>2017</v>
      </c>
      <c r="B267" s="474">
        <f t="shared" si="123"/>
        <v>72</v>
      </c>
      <c r="C267" s="558"/>
      <c r="D267" s="474">
        <v>22</v>
      </c>
      <c r="E267" s="582"/>
      <c r="F267" s="560"/>
      <c r="G267" s="475"/>
      <c r="H267" s="475"/>
      <c r="I267" s="476">
        <f t="shared" si="93"/>
        <v>72</v>
      </c>
      <c r="J267" s="518"/>
      <c r="K267" s="518"/>
      <c r="L267" s="397"/>
      <c r="M267" s="397"/>
      <c r="N267" s="397"/>
      <c r="O267" s="397"/>
      <c r="P267" s="397"/>
      <c r="Q267" s="397"/>
      <c r="R267" s="397"/>
      <c r="S267" s="397"/>
      <c r="T267" s="397"/>
      <c r="U267" s="397"/>
      <c r="V267" s="397"/>
      <c r="W267" s="397"/>
      <c r="X267" s="397"/>
      <c r="Y267" s="397"/>
      <c r="Z267" s="397"/>
      <c r="AA267" s="397"/>
      <c r="AB267" s="397"/>
      <c r="AC267" s="397"/>
      <c r="AD267" s="397"/>
      <c r="AE267" s="397"/>
      <c r="AF267" s="397"/>
      <c r="AG267" s="397"/>
      <c r="AH267" s="397"/>
      <c r="AI267" s="397"/>
      <c r="AJ267" s="397"/>
      <c r="AK267" s="397"/>
      <c r="AL267" s="397"/>
      <c r="AM267" s="397"/>
      <c r="AN267" s="397"/>
      <c r="AO267" s="397"/>
      <c r="AP267" s="397"/>
      <c r="AQ267" s="397"/>
      <c r="AR267" s="397"/>
      <c r="AS267" s="397"/>
      <c r="AT267" s="397"/>
      <c r="AU267" s="397"/>
      <c r="AV267" s="397"/>
      <c r="AW267" s="397"/>
      <c r="AX267" s="397"/>
      <c r="AY267" s="397"/>
      <c r="AZ267" s="397"/>
      <c r="BA267" s="397"/>
      <c r="BB267" s="397"/>
      <c r="BC267" s="397"/>
      <c r="BD267" s="397"/>
      <c r="BE267" s="397"/>
      <c r="BF267" s="397"/>
      <c r="BG267" s="397"/>
      <c r="BH267" s="397"/>
      <c r="BI267" s="397"/>
      <c r="BJ267" s="397"/>
      <c r="BK267" s="397"/>
      <c r="BL267" s="397"/>
      <c r="BM267" s="397"/>
      <c r="BN267" s="397"/>
      <c r="BO267" s="397"/>
      <c r="BP267" s="397"/>
      <c r="BQ267" s="397"/>
    </row>
    <row r="268" spans="1:69" ht="14.25" thickBot="1">
      <c r="A268" s="507">
        <f t="shared" si="90"/>
        <v>2018</v>
      </c>
      <c r="B268" s="474">
        <f t="shared" si="123"/>
        <v>71</v>
      </c>
      <c r="C268" s="558"/>
      <c r="D268" s="474">
        <v>23</v>
      </c>
      <c r="E268" s="536" t="s">
        <v>393</v>
      </c>
      <c r="F268" s="537" t="s">
        <v>74</v>
      </c>
      <c r="G268" s="537" t="s">
        <v>47</v>
      </c>
      <c r="H268" s="475"/>
      <c r="I268" s="476">
        <f t="shared" si="93"/>
        <v>71</v>
      </c>
      <c r="J268" s="518"/>
      <c r="K268" s="518"/>
      <c r="L268" s="397"/>
      <c r="M268" s="539" t="str">
        <f>E250</f>
        <v>max(y) =</v>
      </c>
      <c r="N268" s="539">
        <f>F250</f>
        <v>135.56190948907152</v>
      </c>
      <c r="O268" s="539"/>
      <c r="P268" s="539"/>
      <c r="Q268" s="539"/>
      <c r="R268" s="539"/>
      <c r="S268" s="539" t="str">
        <f>M268</f>
        <v>max(y) =</v>
      </c>
      <c r="T268" s="539">
        <f>N268</f>
        <v>135.56190948907152</v>
      </c>
      <c r="U268" s="539"/>
      <c r="V268" s="539"/>
      <c r="W268" s="539"/>
      <c r="X268" s="539"/>
      <c r="Y268" s="539" t="str">
        <f>S268</f>
        <v>max(y) =</v>
      </c>
      <c r="Z268" s="539">
        <f>T268</f>
        <v>135.56190948907152</v>
      </c>
      <c r="AA268" s="539"/>
      <c r="AB268" s="539"/>
      <c r="AC268" s="539"/>
      <c r="AD268" s="539"/>
      <c r="AE268" s="539" t="str">
        <f>Y268</f>
        <v>max(y) =</v>
      </c>
      <c r="AF268" s="539">
        <f>Z268</f>
        <v>135.56190948907152</v>
      </c>
      <c r="AG268" s="539"/>
      <c r="AH268" s="539"/>
      <c r="AI268" s="539"/>
      <c r="AJ268" s="539"/>
      <c r="AK268" s="539" t="str">
        <f>AE268</f>
        <v>max(y) =</v>
      </c>
      <c r="AL268" s="539">
        <f>AF268</f>
        <v>135.56190948907152</v>
      </c>
      <c r="AM268" s="539"/>
      <c r="AN268" s="539"/>
      <c r="AO268" s="539"/>
      <c r="AP268" s="539"/>
      <c r="AQ268" s="539" t="str">
        <f>AK268</f>
        <v>max(y) =</v>
      </c>
      <c r="AR268" s="539">
        <f>AL268</f>
        <v>135.56190948907152</v>
      </c>
      <c r="AS268" s="539"/>
      <c r="AT268" s="539"/>
      <c r="AU268" s="539"/>
      <c r="AV268" s="539"/>
      <c r="AW268" s="539" t="str">
        <f>AQ268</f>
        <v>max(y) =</v>
      </c>
      <c r="AX268" s="539">
        <f>AR268</f>
        <v>135.56190948907152</v>
      </c>
      <c r="AY268" s="539"/>
      <c r="AZ268" s="539"/>
      <c r="BA268" s="539"/>
      <c r="BB268" s="539"/>
      <c r="BC268" s="539" t="str">
        <f>AW268</f>
        <v>max(y) =</v>
      </c>
      <c r="BD268" s="539">
        <f>AX268</f>
        <v>135.56190948907152</v>
      </c>
      <c r="BE268" s="539"/>
      <c r="BF268" s="539"/>
      <c r="BG268" s="539"/>
      <c r="BH268" s="539"/>
      <c r="BI268" s="539" t="str">
        <f>BC268</f>
        <v>max(y) =</v>
      </c>
      <c r="BJ268" s="539">
        <f>BD268</f>
        <v>135.56190948907152</v>
      </c>
      <c r="BK268" s="397"/>
      <c r="BL268" s="397"/>
      <c r="BM268" s="397"/>
      <c r="BN268" s="397"/>
      <c r="BO268" s="397"/>
      <c r="BP268" s="397"/>
      <c r="BQ268" s="397"/>
    </row>
    <row r="269" spans="1:69" ht="14.25" thickTop="1">
      <c r="A269" s="507">
        <f t="shared" si="90"/>
        <v>2019</v>
      </c>
      <c r="B269" s="474">
        <f t="shared" si="123"/>
        <v>70</v>
      </c>
      <c r="C269" s="558"/>
      <c r="D269" s="474">
        <v>24</v>
      </c>
      <c r="E269" s="583">
        <f>O249</f>
        <v>136</v>
      </c>
      <c r="F269" s="511">
        <f>O257</f>
        <v>6.5648222481551527E-2</v>
      </c>
      <c r="G269" s="584">
        <f>O258</f>
        <v>6.9177691510268353</v>
      </c>
      <c r="H269" s="475"/>
      <c r="I269" s="476">
        <f t="shared" si="93"/>
        <v>70</v>
      </c>
      <c r="J269" s="518"/>
      <c r="K269" s="518"/>
      <c r="L269" s="397"/>
      <c r="M269" s="539" t="s">
        <v>380</v>
      </c>
      <c r="N269" s="539">
        <v>1</v>
      </c>
      <c r="O269" s="539"/>
      <c r="P269" s="539"/>
      <c r="Q269" s="539"/>
      <c r="R269" s="539"/>
      <c r="S269" s="539" t="s">
        <v>380</v>
      </c>
      <c r="T269" s="539">
        <f>N269</f>
        <v>1</v>
      </c>
      <c r="U269" s="539"/>
      <c r="V269" s="539"/>
      <c r="W269" s="539"/>
      <c r="X269" s="539"/>
      <c r="Y269" s="539" t="s">
        <v>380</v>
      </c>
      <c r="Z269" s="539">
        <f>T269</f>
        <v>1</v>
      </c>
      <c r="AA269" s="539"/>
      <c r="AB269" s="539"/>
      <c r="AC269" s="539"/>
      <c r="AD269" s="539"/>
      <c r="AE269" s="539" t="s">
        <v>380</v>
      </c>
      <c r="AF269" s="539">
        <f>Z269</f>
        <v>1</v>
      </c>
      <c r="AG269" s="539"/>
      <c r="AH269" s="539"/>
      <c r="AI269" s="539"/>
      <c r="AJ269" s="539"/>
      <c r="AK269" s="539" t="s">
        <v>380</v>
      </c>
      <c r="AL269" s="539">
        <f>AF269</f>
        <v>1</v>
      </c>
      <c r="AM269" s="539"/>
      <c r="AN269" s="539"/>
      <c r="AO269" s="539"/>
      <c r="AP269" s="539"/>
      <c r="AQ269" s="539" t="s">
        <v>380</v>
      </c>
      <c r="AR269" s="539">
        <f>AL269</f>
        <v>1</v>
      </c>
      <c r="AS269" s="539"/>
      <c r="AT269" s="539"/>
      <c r="AU269" s="539"/>
      <c r="AV269" s="539"/>
      <c r="AW269" s="539" t="s">
        <v>380</v>
      </c>
      <c r="AX269" s="539">
        <f>AR269</f>
        <v>1</v>
      </c>
      <c r="AY269" s="539"/>
      <c r="AZ269" s="539"/>
      <c r="BA269" s="539"/>
      <c r="BB269" s="539"/>
      <c r="BC269" s="539" t="s">
        <v>394</v>
      </c>
      <c r="BD269" s="539">
        <f>AX269</f>
        <v>1</v>
      </c>
      <c r="BE269" s="539"/>
      <c r="BF269" s="539"/>
      <c r="BG269" s="539"/>
      <c r="BH269" s="539"/>
      <c r="BI269" s="539" t="s">
        <v>380</v>
      </c>
      <c r="BJ269" s="539">
        <f>BD269</f>
        <v>1</v>
      </c>
      <c r="BK269" s="539"/>
      <c r="BL269" s="539"/>
      <c r="BM269" s="539"/>
      <c r="BN269" s="539"/>
      <c r="BO269" s="539"/>
      <c r="BP269" s="539"/>
      <c r="BQ269" s="539"/>
    </row>
    <row r="270" spans="1:69">
      <c r="A270" s="507">
        <f t="shared" si="90"/>
        <v>2020</v>
      </c>
      <c r="B270" s="474">
        <f t="shared" si="123"/>
        <v>70</v>
      </c>
      <c r="C270" s="558"/>
      <c r="D270" s="474">
        <v>25</v>
      </c>
      <c r="E270" s="583">
        <f>U249</f>
        <v>140</v>
      </c>
      <c r="F270" s="511">
        <f>U257</f>
        <v>7.5618478203665129E-2</v>
      </c>
      <c r="G270" s="584">
        <f>U258</f>
        <v>5.25070048726616</v>
      </c>
      <c r="H270" s="475"/>
      <c r="I270" s="476">
        <f t="shared" si="93"/>
        <v>70</v>
      </c>
      <c r="J270" s="518"/>
      <c r="K270" s="518"/>
      <c r="L270" s="397"/>
      <c r="M270" s="585" t="s">
        <v>395</v>
      </c>
      <c r="N270" s="585">
        <v>10</v>
      </c>
      <c r="O270" s="585"/>
      <c r="P270" s="585"/>
      <c r="Q270" s="585"/>
      <c r="R270" s="585"/>
      <c r="S270" s="585" t="s">
        <v>395</v>
      </c>
      <c r="T270" s="585">
        <f>N270</f>
        <v>10</v>
      </c>
      <c r="U270" s="585"/>
      <c r="V270" s="585"/>
      <c r="W270" s="585"/>
      <c r="X270" s="585"/>
      <c r="Y270" s="585" t="s">
        <v>396</v>
      </c>
      <c r="Z270" s="585">
        <f>T270</f>
        <v>10</v>
      </c>
      <c r="AA270" s="585"/>
      <c r="AB270" s="585"/>
      <c r="AC270" s="585"/>
      <c r="AD270" s="585"/>
      <c r="AE270" s="585" t="s">
        <v>397</v>
      </c>
      <c r="AF270" s="585">
        <f>Z270</f>
        <v>10</v>
      </c>
      <c r="AG270" s="585"/>
      <c r="AH270" s="585"/>
      <c r="AI270" s="585"/>
      <c r="AJ270" s="585"/>
      <c r="AK270" s="585" t="s">
        <v>396</v>
      </c>
      <c r="AL270" s="585">
        <f>AF270</f>
        <v>10</v>
      </c>
      <c r="AM270" s="585"/>
      <c r="AN270" s="585"/>
      <c r="AO270" s="585"/>
      <c r="AP270" s="585"/>
      <c r="AQ270" s="585" t="s">
        <v>398</v>
      </c>
      <c r="AR270" s="585">
        <f>AL270</f>
        <v>10</v>
      </c>
      <c r="AS270" s="585"/>
      <c r="AT270" s="585"/>
      <c r="AU270" s="585"/>
      <c r="AV270" s="585"/>
      <c r="AW270" s="585" t="s">
        <v>398</v>
      </c>
      <c r="AX270" s="585">
        <f>AR270</f>
        <v>10</v>
      </c>
      <c r="AY270" s="585"/>
      <c r="AZ270" s="585"/>
      <c r="BA270" s="585"/>
      <c r="BB270" s="585"/>
      <c r="BC270" s="585" t="s">
        <v>398</v>
      </c>
      <c r="BD270" s="585">
        <f>AX270</f>
        <v>10</v>
      </c>
      <c r="BE270" s="585"/>
      <c r="BF270" s="585"/>
      <c r="BG270" s="585"/>
      <c r="BH270" s="585"/>
      <c r="BI270" s="585" t="s">
        <v>398</v>
      </c>
      <c r="BJ270" s="585">
        <f>BD270</f>
        <v>10</v>
      </c>
      <c r="BK270" s="586"/>
      <c r="BL270" s="586"/>
      <c r="BM270" s="586"/>
      <c r="BN270" s="397"/>
      <c r="BO270" s="397"/>
      <c r="BP270" s="397"/>
      <c r="BQ270" s="397"/>
    </row>
    <row r="271" spans="1:69">
      <c r="A271" s="507">
        <f t="shared" si="90"/>
        <v>2021</v>
      </c>
      <c r="B271" s="474">
        <f t="shared" si="123"/>
        <v>69</v>
      </c>
      <c r="C271" s="558"/>
      <c r="D271" s="474">
        <v>26</v>
      </c>
      <c r="E271" s="583">
        <f>AA249</f>
        <v>150</v>
      </c>
      <c r="F271" s="511">
        <f>AA257</f>
        <v>7.7180237898147028E-2</v>
      </c>
      <c r="G271" s="584">
        <f>AA258</f>
        <v>4.9425342615115797</v>
      </c>
      <c r="H271" s="475"/>
      <c r="I271" s="476">
        <f t="shared" si="93"/>
        <v>69</v>
      </c>
      <c r="J271" s="518"/>
      <c r="K271" s="518"/>
      <c r="L271" s="397"/>
      <c r="M271" s="397"/>
      <c r="N271" s="397"/>
      <c r="O271" s="397"/>
      <c r="P271" s="397"/>
      <c r="Q271" s="397"/>
      <c r="R271" s="397"/>
      <c r="S271" s="397"/>
      <c r="T271" s="397"/>
      <c r="U271" s="397"/>
      <c r="V271" s="397"/>
      <c r="W271" s="397"/>
      <c r="X271" s="397"/>
      <c r="Y271" s="397"/>
      <c r="Z271" s="397"/>
      <c r="AA271" s="397"/>
      <c r="AB271" s="397"/>
      <c r="AC271" s="397"/>
      <c r="AD271" s="397"/>
      <c r="AE271" s="397"/>
      <c r="AF271" s="397"/>
      <c r="AG271" s="397"/>
      <c r="AH271" s="397"/>
      <c r="AI271" s="397"/>
      <c r="AJ271" s="397"/>
      <c r="AK271" s="397"/>
      <c r="AL271" s="397"/>
      <c r="AM271" s="397"/>
      <c r="AN271" s="397"/>
      <c r="AO271" s="397"/>
      <c r="AP271" s="397"/>
      <c r="AQ271" s="397"/>
      <c r="AR271" s="397"/>
      <c r="AS271" s="397"/>
      <c r="AT271" s="397"/>
      <c r="AU271" s="397"/>
      <c r="AV271" s="397"/>
      <c r="AW271" s="397"/>
      <c r="AX271" s="397"/>
      <c r="AY271" s="397"/>
      <c r="AZ271" s="397"/>
      <c r="BA271" s="397"/>
      <c r="BB271" s="397"/>
      <c r="BC271" s="397"/>
      <c r="BD271" s="397"/>
      <c r="BE271" s="397"/>
      <c r="BF271" s="397"/>
      <c r="BG271" s="397"/>
      <c r="BH271" s="397"/>
      <c r="BI271" s="397"/>
      <c r="BJ271" s="397"/>
      <c r="BK271" s="397"/>
      <c r="BL271" s="397"/>
      <c r="BM271" s="397"/>
      <c r="BN271" s="397"/>
      <c r="BO271" s="397"/>
      <c r="BP271" s="397"/>
      <c r="BQ271" s="397"/>
    </row>
    <row r="272" spans="1:69">
      <c r="A272" s="507">
        <f t="shared" si="90"/>
        <v>2022</v>
      </c>
      <c r="B272" s="474">
        <f t="shared" si="123"/>
        <v>68</v>
      </c>
      <c r="C272" s="558"/>
      <c r="D272" s="474">
        <v>27</v>
      </c>
      <c r="E272" s="583">
        <f>AG249</f>
        <v>160</v>
      </c>
      <c r="F272" s="511">
        <f>AG257</f>
        <v>8.9149703483184572E-2</v>
      </c>
      <c r="G272" s="584">
        <f>AG258</f>
        <v>4.8238206095409737</v>
      </c>
      <c r="H272" s="475"/>
      <c r="I272" s="476">
        <f t="shared" si="93"/>
        <v>68</v>
      </c>
      <c r="J272" s="518"/>
      <c r="K272" s="518"/>
      <c r="L272" s="397"/>
      <c r="M272" s="397"/>
      <c r="N272" s="587"/>
      <c r="O272" s="397"/>
      <c r="P272" s="397"/>
      <c r="Q272" s="397"/>
      <c r="R272" s="397"/>
      <c r="S272" s="397"/>
      <c r="T272" s="397"/>
      <c r="U272" s="397"/>
      <c r="V272" s="397"/>
      <c r="W272" s="397"/>
      <c r="X272" s="397"/>
      <c r="Y272" s="397"/>
      <c r="Z272" s="397"/>
      <c r="AA272" s="397"/>
      <c r="AB272" s="397"/>
      <c r="AC272" s="397"/>
      <c r="AD272" s="397"/>
      <c r="AE272" s="397"/>
      <c r="AF272" s="397"/>
      <c r="AG272" s="397"/>
      <c r="AH272" s="397"/>
      <c r="AI272" s="397"/>
      <c r="AJ272" s="397"/>
      <c r="AK272" s="397"/>
      <c r="AL272" s="397"/>
      <c r="AM272" s="397"/>
      <c r="AN272" s="397"/>
      <c r="AO272" s="397"/>
      <c r="AP272" s="397"/>
      <c r="AQ272" s="397"/>
      <c r="AR272" s="397"/>
      <c r="AS272" s="397"/>
      <c r="AT272" s="397"/>
      <c r="AU272" s="397"/>
      <c r="AV272" s="397"/>
      <c r="AW272" s="397"/>
      <c r="AX272" s="397"/>
      <c r="AY272" s="397"/>
      <c r="AZ272" s="397"/>
      <c r="BA272" s="397"/>
      <c r="BB272" s="397"/>
      <c r="BC272" s="397"/>
      <c r="BD272" s="397"/>
      <c r="BE272" s="397"/>
      <c r="BF272" s="397"/>
      <c r="BG272" s="397"/>
      <c r="BH272" s="397"/>
      <c r="BI272" s="397"/>
      <c r="BJ272" s="397"/>
      <c r="BK272" s="397"/>
      <c r="BL272" s="397"/>
      <c r="BM272" s="397"/>
      <c r="BN272" s="397"/>
      <c r="BO272" s="397"/>
      <c r="BP272" s="397"/>
      <c r="BQ272" s="397"/>
    </row>
    <row r="273" spans="1:69">
      <c r="A273" s="507">
        <f t="shared" si="90"/>
        <v>2023</v>
      </c>
      <c r="B273" s="474">
        <f t="shared" si="123"/>
        <v>67</v>
      </c>
      <c r="C273" s="558"/>
      <c r="D273" s="474">
        <v>28</v>
      </c>
      <c r="E273" s="583">
        <f>AM249</f>
        <v>170</v>
      </c>
      <c r="F273" s="511">
        <f>AM257</f>
        <v>8.7425610783584656E-2</v>
      </c>
      <c r="G273" s="584">
        <f>AM258</f>
        <v>4.8183369530637004</v>
      </c>
      <c r="H273" s="475"/>
      <c r="I273" s="476">
        <f t="shared" si="93"/>
        <v>67</v>
      </c>
      <c r="J273" s="518"/>
      <c r="K273" s="518"/>
      <c r="L273" s="397"/>
      <c r="M273" s="397"/>
      <c r="N273" s="397"/>
      <c r="O273" s="397"/>
      <c r="P273" s="397"/>
      <c r="Q273" s="397"/>
      <c r="R273" s="397"/>
      <c r="S273" s="397"/>
      <c r="T273" s="397"/>
      <c r="U273" s="397"/>
      <c r="V273" s="397"/>
      <c r="W273" s="397"/>
      <c r="X273" s="397"/>
      <c r="Y273" s="397"/>
      <c r="Z273" s="397"/>
      <c r="AA273" s="397"/>
      <c r="AB273" s="397"/>
      <c r="AC273" s="397"/>
      <c r="AD273" s="397"/>
      <c r="AE273" s="397"/>
      <c r="AF273" s="397"/>
      <c r="AG273" s="397"/>
      <c r="AH273" s="397"/>
      <c r="AI273" s="397"/>
      <c r="AJ273" s="397"/>
      <c r="AK273" s="397"/>
      <c r="AL273" s="397"/>
      <c r="AM273" s="397"/>
      <c r="AN273" s="397"/>
      <c r="AO273" s="397"/>
      <c r="AP273" s="397"/>
      <c r="AQ273" s="397"/>
      <c r="AR273" s="397"/>
      <c r="AS273" s="397"/>
      <c r="AT273" s="397"/>
      <c r="AU273" s="397"/>
      <c r="AV273" s="397"/>
      <c r="AW273" s="397"/>
      <c r="AX273" s="397"/>
      <c r="AY273" s="397"/>
      <c r="AZ273" s="397"/>
      <c r="BA273" s="397"/>
      <c r="BB273" s="397"/>
      <c r="BC273" s="397"/>
      <c r="BD273" s="397"/>
      <c r="BE273" s="397"/>
      <c r="BF273" s="397"/>
      <c r="BG273" s="397"/>
      <c r="BH273" s="397"/>
      <c r="BI273" s="397"/>
      <c r="BJ273" s="397"/>
      <c r="BK273" s="397"/>
      <c r="BL273" s="397"/>
      <c r="BM273" s="397"/>
      <c r="BN273" s="397"/>
      <c r="BO273" s="397"/>
      <c r="BP273" s="397"/>
      <c r="BQ273" s="397"/>
    </row>
    <row r="274" spans="1:69">
      <c r="A274" s="507">
        <f t="shared" si="90"/>
        <v>2024</v>
      </c>
      <c r="B274" s="474">
        <f t="shared" si="123"/>
        <v>66</v>
      </c>
      <c r="C274" s="558"/>
      <c r="D274" s="474">
        <v>29</v>
      </c>
      <c r="E274" s="583">
        <f>AS249</f>
        <v>180</v>
      </c>
      <c r="F274" s="511">
        <f>AS257</f>
        <v>8.1942588888321052E-2</v>
      </c>
      <c r="G274" s="584">
        <f>AS258</f>
        <v>4.843593839355095</v>
      </c>
      <c r="H274" s="475"/>
      <c r="I274" s="476">
        <f t="shared" si="93"/>
        <v>66</v>
      </c>
      <c r="J274" s="518"/>
      <c r="K274" s="518"/>
      <c r="L274" s="397"/>
      <c r="M274" s="397"/>
      <c r="N274" s="397"/>
      <c r="O274" s="397"/>
      <c r="P274" s="397"/>
      <c r="Q274" s="397"/>
      <c r="R274" s="397"/>
      <c r="S274" s="397"/>
      <c r="T274" s="397"/>
      <c r="U274" s="397"/>
      <c r="V274" s="397"/>
      <c r="W274" s="397"/>
      <c r="X274" s="397"/>
      <c r="Y274" s="397"/>
      <c r="Z274" s="397"/>
      <c r="AA274" s="397"/>
      <c r="AB274" s="397"/>
      <c r="AC274" s="397"/>
      <c r="AD274" s="397"/>
      <c r="AE274" s="397"/>
      <c r="AF274" s="397"/>
      <c r="AG274" s="397"/>
      <c r="AH274" s="397"/>
      <c r="AI274" s="397"/>
      <c r="AJ274" s="397"/>
      <c r="AK274" s="397"/>
      <c r="AL274" s="397"/>
      <c r="AM274" s="397"/>
      <c r="AN274" s="397"/>
      <c r="AO274" s="397"/>
      <c r="AP274" s="397"/>
      <c r="AQ274" s="397"/>
      <c r="AR274" s="397"/>
      <c r="AS274" s="397"/>
      <c r="AT274" s="397"/>
      <c r="AU274" s="397"/>
      <c r="AV274" s="397"/>
      <c r="AW274" s="397"/>
      <c r="AX274" s="397"/>
      <c r="AY274" s="397"/>
      <c r="AZ274" s="397"/>
      <c r="BA274" s="397"/>
      <c r="BB274" s="397"/>
      <c r="BC274" s="397"/>
      <c r="BD274" s="397"/>
      <c r="BE274" s="397"/>
      <c r="BF274" s="397"/>
      <c r="BG274" s="397"/>
      <c r="BH274" s="397"/>
      <c r="BI274" s="397"/>
      <c r="BJ274" s="397"/>
      <c r="BK274" s="397"/>
      <c r="BL274" s="397"/>
      <c r="BM274" s="397"/>
      <c r="BN274" s="397"/>
      <c r="BO274" s="397"/>
      <c r="BP274" s="397"/>
      <c r="BQ274" s="397"/>
    </row>
    <row r="275" spans="1:69">
      <c r="A275" s="507">
        <f t="shared" si="90"/>
        <v>2025</v>
      </c>
      <c r="B275" s="474">
        <f t="shared" si="123"/>
        <v>66</v>
      </c>
      <c r="C275" s="558"/>
      <c r="D275" s="474">
        <v>30</v>
      </c>
      <c r="E275" s="583">
        <f>AY249</f>
        <v>190</v>
      </c>
      <c r="F275" s="511">
        <f>AY257</f>
        <v>8.8376825354712724E-2</v>
      </c>
      <c r="G275" s="584">
        <f>AY258</f>
        <v>4.8093278493469587</v>
      </c>
      <c r="H275" s="475"/>
      <c r="I275" s="476">
        <f t="shared" si="93"/>
        <v>66</v>
      </c>
      <c r="J275" s="518"/>
      <c r="K275" s="518"/>
      <c r="L275" s="397"/>
      <c r="M275" s="397"/>
      <c r="N275" s="397"/>
      <c r="O275" s="397"/>
      <c r="P275" s="397"/>
      <c r="Q275" s="397"/>
      <c r="R275" s="397"/>
      <c r="S275" s="397"/>
      <c r="T275" s="397"/>
      <c r="U275" s="397"/>
      <c r="V275" s="397"/>
      <c r="W275" s="397"/>
      <c r="X275" s="397"/>
      <c r="Y275" s="397"/>
      <c r="Z275" s="397"/>
      <c r="AA275" s="397"/>
      <c r="AB275" s="397"/>
      <c r="AC275" s="397"/>
      <c r="AD275" s="397"/>
      <c r="AE275" s="397"/>
      <c r="AF275" s="397"/>
      <c r="AG275" s="397"/>
      <c r="AH275" s="397"/>
      <c r="AI275" s="397"/>
      <c r="AJ275" s="397"/>
      <c r="AK275" s="397"/>
      <c r="AL275" s="397"/>
      <c r="AM275" s="397"/>
      <c r="AN275" s="397"/>
      <c r="AO275" s="397"/>
      <c r="AP275" s="397"/>
      <c r="AQ275" s="397"/>
      <c r="AR275" s="397"/>
      <c r="AS275" s="397"/>
      <c r="AT275" s="397"/>
      <c r="AU275" s="397"/>
      <c r="AV275" s="397"/>
      <c r="AW275" s="397"/>
      <c r="AX275" s="397"/>
      <c r="AY275" s="397"/>
      <c r="AZ275" s="397"/>
      <c r="BA275" s="397"/>
      <c r="BB275" s="397"/>
      <c r="BC275" s="397"/>
      <c r="BD275" s="397"/>
      <c r="BE275" s="397"/>
      <c r="BF275" s="397"/>
      <c r="BG275" s="397"/>
      <c r="BH275" s="397"/>
      <c r="BI275" s="397"/>
      <c r="BJ275" s="397"/>
      <c r="BK275" s="397"/>
      <c r="BL275" s="397"/>
      <c r="BM275" s="397"/>
      <c r="BN275" s="397"/>
      <c r="BO275" s="397"/>
      <c r="BP275" s="397"/>
      <c r="BQ275" s="397"/>
    </row>
    <row r="276" spans="1:69">
      <c r="A276" s="507">
        <f t="shared" si="90"/>
        <v>2026</v>
      </c>
      <c r="B276" s="474">
        <f t="shared" si="123"/>
        <v>65</v>
      </c>
      <c r="C276" s="558"/>
      <c r="D276" s="474">
        <v>31</v>
      </c>
      <c r="E276" s="583">
        <f>BE249</f>
        <v>200</v>
      </c>
      <c r="F276" s="511">
        <f>BE257</f>
        <v>8.8312975058968249E-2</v>
      </c>
      <c r="G276" s="584">
        <f>BE258</f>
        <v>4.8111972980579427</v>
      </c>
      <c r="H276" s="475"/>
      <c r="I276" s="476">
        <f t="shared" si="93"/>
        <v>65</v>
      </c>
      <c r="J276" s="518"/>
      <c r="K276" s="518"/>
      <c r="L276" s="397"/>
      <c r="M276" s="397"/>
      <c r="N276" s="397"/>
      <c r="O276" s="397"/>
      <c r="P276" s="397"/>
      <c r="Q276" s="397"/>
      <c r="R276" s="397"/>
      <c r="S276" s="397"/>
      <c r="T276" s="397"/>
      <c r="U276" s="397"/>
      <c r="V276" s="397"/>
      <c r="W276" s="397"/>
      <c r="X276" s="397"/>
      <c r="Y276" s="397"/>
      <c r="Z276" s="397"/>
      <c r="AA276" s="397"/>
      <c r="AB276" s="397"/>
      <c r="AC276" s="397"/>
      <c r="AD276" s="397"/>
      <c r="AE276" s="397"/>
      <c r="AF276" s="397"/>
      <c r="AG276" s="397"/>
      <c r="AH276" s="397"/>
      <c r="AI276" s="397"/>
      <c r="AJ276" s="397"/>
      <c r="AK276" s="397"/>
      <c r="AL276" s="397"/>
      <c r="AM276" s="397"/>
      <c r="AN276" s="397"/>
      <c r="AO276" s="397"/>
      <c r="AP276" s="397"/>
      <c r="AQ276" s="397"/>
      <c r="AR276" s="397"/>
      <c r="AS276" s="397"/>
      <c r="AT276" s="397"/>
      <c r="AU276" s="397"/>
      <c r="AV276" s="397"/>
      <c r="AW276" s="397"/>
      <c r="AX276" s="397"/>
      <c r="AY276" s="397"/>
      <c r="AZ276" s="397"/>
      <c r="BA276" s="397"/>
      <c r="BB276" s="397"/>
      <c r="BC276" s="397"/>
      <c r="BD276" s="397"/>
      <c r="BE276" s="397"/>
      <c r="BF276" s="397"/>
      <c r="BG276" s="397"/>
      <c r="BH276" s="397"/>
      <c r="BI276" s="397"/>
      <c r="BJ276" s="397"/>
      <c r="BK276" s="397"/>
      <c r="BL276" s="397"/>
      <c r="BM276" s="397"/>
      <c r="BN276" s="397"/>
      <c r="BO276" s="397"/>
      <c r="BP276" s="397"/>
      <c r="BQ276" s="397"/>
    </row>
    <row r="277" spans="1:69">
      <c r="A277" s="507">
        <f t="shared" si="90"/>
        <v>2027</v>
      </c>
      <c r="B277" s="474">
        <f t="shared" si="123"/>
        <v>64</v>
      </c>
      <c r="C277" s="558"/>
      <c r="D277" s="474">
        <v>32</v>
      </c>
      <c r="E277" s="583">
        <f>BK249</f>
        <v>210</v>
      </c>
      <c r="F277" s="511">
        <f>BK257</f>
        <v>7.4276871732935595E-2</v>
      </c>
      <c r="G277" s="584">
        <f>BK258</f>
        <v>4.8844163299988779</v>
      </c>
      <c r="H277" s="475"/>
      <c r="I277" s="476">
        <f t="shared" si="93"/>
        <v>64</v>
      </c>
      <c r="J277" s="518"/>
      <c r="K277" s="518"/>
      <c r="L277" s="397"/>
      <c r="M277" s="397"/>
      <c r="N277" s="397"/>
      <c r="O277" s="397"/>
      <c r="P277" s="397"/>
      <c r="Q277" s="397"/>
      <c r="R277" s="397"/>
      <c r="S277" s="397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397"/>
      <c r="AE277" s="397"/>
      <c r="AF277" s="397"/>
      <c r="AG277" s="397"/>
      <c r="AH277" s="397"/>
      <c r="AI277" s="397"/>
      <c r="AJ277" s="397"/>
      <c r="AK277" s="397"/>
      <c r="AL277" s="397"/>
      <c r="AM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  <c r="BD277" s="397"/>
      <c r="BE277" s="397"/>
      <c r="BF277" s="397"/>
      <c r="BG277" s="397"/>
      <c r="BH277" s="397"/>
      <c r="BI277" s="397"/>
      <c r="BJ277" s="397"/>
      <c r="BK277" s="397"/>
      <c r="BL277" s="397"/>
      <c r="BM277" s="397"/>
      <c r="BN277" s="397"/>
      <c r="BO277" s="397"/>
      <c r="BP277" s="397"/>
      <c r="BQ277" s="397"/>
    </row>
    <row r="278" spans="1:69">
      <c r="A278" s="507">
        <f t="shared" si="90"/>
        <v>2028</v>
      </c>
      <c r="B278" s="474">
        <f t="shared" si="123"/>
        <v>64</v>
      </c>
      <c r="C278" s="558"/>
      <c r="D278" s="474">
        <v>33</v>
      </c>
      <c r="E278" s="588"/>
      <c r="F278" s="511"/>
      <c r="G278" s="589"/>
      <c r="H278" s="475"/>
      <c r="I278" s="476">
        <f t="shared" si="93"/>
        <v>64</v>
      </c>
      <c r="J278" s="518"/>
      <c r="K278" s="518"/>
      <c r="L278" s="397"/>
      <c r="M278" s="397"/>
      <c r="N278" s="397"/>
      <c r="O278" s="397"/>
      <c r="P278" s="397"/>
      <c r="Q278" s="397"/>
      <c r="R278" s="397"/>
      <c r="S278" s="397"/>
      <c r="T278" s="397"/>
      <c r="U278" s="397"/>
      <c r="V278" s="397"/>
      <c r="W278" s="397"/>
      <c r="X278" s="397"/>
      <c r="Y278" s="397"/>
      <c r="Z278" s="397"/>
      <c r="AA278" s="397"/>
      <c r="AB278" s="397"/>
      <c r="AC278" s="397"/>
      <c r="AD278" s="397"/>
      <c r="AE278" s="397"/>
      <c r="AF278" s="397"/>
      <c r="AG278" s="397"/>
      <c r="AH278" s="397"/>
      <c r="AI278" s="397"/>
      <c r="AJ278" s="397"/>
      <c r="AK278" s="397"/>
      <c r="AL278" s="397"/>
      <c r="AM278" s="397"/>
      <c r="AN278" s="397"/>
      <c r="AO278" s="397"/>
      <c r="AP278" s="397"/>
      <c r="AQ278" s="397"/>
      <c r="AR278" s="397"/>
      <c r="AS278" s="397"/>
      <c r="AT278" s="397"/>
      <c r="AU278" s="397"/>
      <c r="AV278" s="397"/>
      <c r="AW278" s="397"/>
      <c r="AX278" s="397"/>
      <c r="AY278" s="397"/>
      <c r="AZ278" s="397"/>
      <c r="BA278" s="397"/>
      <c r="BB278" s="397"/>
      <c r="BC278" s="397"/>
      <c r="BD278" s="397"/>
      <c r="BE278" s="397"/>
      <c r="BF278" s="397"/>
      <c r="BG278" s="397"/>
      <c r="BH278" s="397"/>
      <c r="BI278" s="397"/>
      <c r="BJ278" s="397"/>
      <c r="BK278" s="397"/>
      <c r="BL278" s="397"/>
      <c r="BM278" s="397"/>
      <c r="BN278" s="397"/>
      <c r="BO278" s="397"/>
      <c r="BP278" s="397"/>
      <c r="BQ278" s="397"/>
    </row>
    <row r="279" spans="1:69">
      <c r="A279" s="507">
        <f t="shared" si="90"/>
        <v>2029</v>
      </c>
      <c r="B279" s="474">
        <f t="shared" si="123"/>
        <v>63</v>
      </c>
      <c r="C279" s="558"/>
      <c r="D279" s="474">
        <v>34</v>
      </c>
      <c r="E279" s="588"/>
      <c r="F279" s="511"/>
      <c r="G279" s="589"/>
      <c r="H279" s="475"/>
      <c r="I279" s="476">
        <f t="shared" si="93"/>
        <v>63</v>
      </c>
      <c r="J279" s="518"/>
      <c r="K279" s="518"/>
      <c r="L279" s="397"/>
      <c r="M279" s="397"/>
      <c r="N279" s="397"/>
      <c r="O279" s="397"/>
      <c r="P279" s="397"/>
      <c r="Q279" s="397"/>
      <c r="R279" s="397"/>
      <c r="S279" s="397"/>
      <c r="T279" s="397"/>
      <c r="U279" s="397"/>
      <c r="V279" s="397"/>
      <c r="W279" s="397"/>
      <c r="X279" s="397"/>
      <c r="Y279" s="397"/>
      <c r="Z279" s="397"/>
      <c r="AA279" s="397"/>
      <c r="AB279" s="397"/>
      <c r="AC279" s="397"/>
      <c r="AD279" s="397"/>
      <c r="AE279" s="397"/>
      <c r="AF279" s="397"/>
      <c r="AG279" s="397"/>
      <c r="AH279" s="397"/>
      <c r="AI279" s="397"/>
      <c r="AJ279" s="397"/>
      <c r="AK279" s="397"/>
      <c r="AL279" s="397"/>
      <c r="AM279" s="397"/>
      <c r="AN279" s="397"/>
      <c r="AO279" s="397"/>
      <c r="AP279" s="397"/>
      <c r="AQ279" s="397"/>
      <c r="AR279" s="397"/>
      <c r="AS279" s="397"/>
      <c r="AT279" s="397"/>
      <c r="AU279" s="397"/>
      <c r="AV279" s="397"/>
      <c r="AW279" s="397"/>
      <c r="AX279" s="397"/>
      <c r="AY279" s="397"/>
      <c r="AZ279" s="397"/>
      <c r="BA279" s="397"/>
      <c r="BB279" s="397"/>
      <c r="BC279" s="397"/>
      <c r="BD279" s="397"/>
      <c r="BE279" s="397"/>
      <c r="BF279" s="397"/>
      <c r="BG279" s="397"/>
      <c r="BH279" s="397"/>
      <c r="BI279" s="397"/>
      <c r="BJ279" s="397"/>
      <c r="BK279" s="397"/>
      <c r="BL279" s="397"/>
      <c r="BM279" s="397"/>
      <c r="BN279" s="397"/>
      <c r="BO279" s="397"/>
      <c r="BP279" s="397"/>
      <c r="BQ279" s="397"/>
    </row>
    <row r="280" spans="1:69">
      <c r="A280" s="507">
        <f t="shared" si="90"/>
        <v>2030</v>
      </c>
      <c r="B280" s="474">
        <f t="shared" si="123"/>
        <v>62</v>
      </c>
      <c r="C280" s="558"/>
      <c r="D280" s="474">
        <v>35</v>
      </c>
      <c r="E280" s="588"/>
      <c r="F280" s="511"/>
      <c r="G280" s="589"/>
      <c r="H280" s="475"/>
      <c r="I280" s="476">
        <f t="shared" si="93"/>
        <v>62</v>
      </c>
      <c r="J280" s="518"/>
      <c r="K280" s="518"/>
      <c r="L280" s="397"/>
      <c r="M280" s="397"/>
      <c r="N280" s="397"/>
      <c r="O280" s="397"/>
      <c r="P280" s="397"/>
      <c r="Q280" s="397"/>
      <c r="R280" s="397"/>
      <c r="S280" s="397"/>
      <c r="T280" s="397"/>
      <c r="U280" s="397"/>
      <c r="V280" s="397"/>
      <c r="W280" s="397"/>
      <c r="X280" s="397"/>
      <c r="Y280" s="397"/>
      <c r="Z280" s="397"/>
      <c r="AA280" s="397"/>
      <c r="AB280" s="397"/>
      <c r="AC280" s="397"/>
      <c r="AD280" s="397"/>
      <c r="AE280" s="397"/>
      <c r="AF280" s="397"/>
      <c r="AG280" s="397"/>
      <c r="AH280" s="397"/>
      <c r="AI280" s="397"/>
      <c r="AJ280" s="397"/>
      <c r="AK280" s="397"/>
      <c r="AL280" s="397"/>
      <c r="AM280" s="397"/>
      <c r="AN280" s="397"/>
      <c r="AO280" s="397"/>
      <c r="AP280" s="397"/>
      <c r="AQ280" s="397"/>
      <c r="AR280" s="397"/>
      <c r="AS280" s="397"/>
      <c r="AT280" s="397"/>
      <c r="AU280" s="397"/>
      <c r="AV280" s="397"/>
      <c r="AW280" s="397"/>
      <c r="AX280" s="397"/>
      <c r="AY280" s="397"/>
      <c r="AZ280" s="397"/>
      <c r="BA280" s="397"/>
      <c r="BB280" s="397"/>
      <c r="BC280" s="397"/>
      <c r="BD280" s="397"/>
      <c r="BE280" s="397"/>
      <c r="BF280" s="397"/>
      <c r="BG280" s="397"/>
      <c r="BH280" s="397"/>
      <c r="BI280" s="397"/>
      <c r="BJ280" s="397"/>
      <c r="BK280" s="397"/>
      <c r="BL280" s="397"/>
      <c r="BM280" s="397"/>
      <c r="BN280" s="397"/>
      <c r="BO280" s="397"/>
      <c r="BP280" s="397"/>
      <c r="BQ280" s="397"/>
    </row>
    <row r="281" spans="1:69">
      <c r="A281" s="507">
        <f t="shared" si="90"/>
        <v>2031</v>
      </c>
      <c r="B281" s="474">
        <f t="shared" si="123"/>
        <v>61</v>
      </c>
      <c r="C281" s="558"/>
      <c r="D281" s="474">
        <v>36</v>
      </c>
      <c r="E281" s="588"/>
      <c r="F281" s="511"/>
      <c r="G281" s="589"/>
      <c r="H281" s="475"/>
      <c r="I281" s="476">
        <f t="shared" si="93"/>
        <v>61</v>
      </c>
      <c r="J281" s="518"/>
      <c r="K281" s="518"/>
      <c r="L281" s="397"/>
      <c r="M281" s="397"/>
      <c r="N281" s="397"/>
      <c r="O281" s="397"/>
      <c r="P281" s="397"/>
      <c r="Q281" s="397"/>
      <c r="R281" s="397"/>
      <c r="S281" s="397"/>
      <c r="T281" s="397"/>
      <c r="U281" s="397"/>
      <c r="V281" s="397"/>
      <c r="W281" s="397"/>
      <c r="X281" s="397"/>
      <c r="Y281" s="397"/>
      <c r="Z281" s="397"/>
      <c r="AA281" s="397"/>
      <c r="AB281" s="397"/>
      <c r="AC281" s="397"/>
      <c r="AD281" s="397"/>
      <c r="AE281" s="397"/>
      <c r="AF281" s="397"/>
      <c r="AG281" s="397"/>
      <c r="AH281" s="397"/>
      <c r="AI281" s="397"/>
      <c r="AJ281" s="397"/>
      <c r="AK281" s="397"/>
      <c r="AL281" s="397"/>
      <c r="AM281" s="397"/>
      <c r="AN281" s="397"/>
      <c r="AO281" s="397"/>
      <c r="AP281" s="397"/>
      <c r="AQ281" s="397"/>
      <c r="AR281" s="397"/>
      <c r="AS281" s="397"/>
      <c r="AT281" s="397"/>
      <c r="AU281" s="397"/>
      <c r="AV281" s="397"/>
      <c r="AW281" s="397"/>
      <c r="AX281" s="397"/>
      <c r="AY281" s="397"/>
      <c r="AZ281" s="397"/>
      <c r="BA281" s="397"/>
      <c r="BB281" s="397"/>
      <c r="BC281" s="397"/>
      <c r="BD281" s="397"/>
      <c r="BE281" s="397"/>
      <c r="BF281" s="397"/>
      <c r="BG281" s="397"/>
      <c r="BH281" s="397"/>
      <c r="BI281" s="397"/>
      <c r="BJ281" s="397"/>
      <c r="BK281" s="397"/>
      <c r="BL281" s="397"/>
      <c r="BM281" s="397"/>
      <c r="BN281" s="397"/>
      <c r="BO281" s="397"/>
      <c r="BP281" s="397"/>
      <c r="BQ281" s="397"/>
    </row>
    <row r="282" spans="1:69">
      <c r="A282" s="507">
        <f t="shared" si="90"/>
        <v>2032</v>
      </c>
      <c r="B282" s="474">
        <f t="shared" si="123"/>
        <v>61</v>
      </c>
      <c r="C282" s="558"/>
      <c r="D282" s="474">
        <v>37</v>
      </c>
      <c r="E282" s="588"/>
      <c r="F282" s="511"/>
      <c r="G282" s="589"/>
      <c r="H282" s="475"/>
      <c r="I282" s="476">
        <f t="shared" si="93"/>
        <v>61</v>
      </c>
      <c r="J282" s="518"/>
      <c r="K282" s="518"/>
      <c r="L282" s="397"/>
      <c r="M282" s="397"/>
      <c r="N282" s="397"/>
      <c r="O282" s="397"/>
      <c r="P282" s="397"/>
      <c r="Q282" s="397"/>
      <c r="R282" s="397"/>
      <c r="S282" s="397"/>
      <c r="T282" s="397"/>
      <c r="U282" s="397"/>
      <c r="V282" s="397"/>
      <c r="W282" s="397"/>
      <c r="X282" s="397"/>
      <c r="Y282" s="397"/>
      <c r="Z282" s="397"/>
      <c r="AA282" s="397"/>
      <c r="AB282" s="397"/>
      <c r="AC282" s="397"/>
      <c r="AD282" s="397"/>
      <c r="AE282" s="397"/>
      <c r="AF282" s="397"/>
      <c r="AG282" s="397"/>
      <c r="AH282" s="397"/>
      <c r="AI282" s="397"/>
      <c r="AJ282" s="397"/>
      <c r="AK282" s="397"/>
      <c r="AL282" s="397"/>
      <c r="AM282" s="397"/>
      <c r="AN282" s="397"/>
      <c r="AO282" s="397"/>
      <c r="AP282" s="397"/>
      <c r="AQ282" s="397"/>
      <c r="AR282" s="397"/>
      <c r="AS282" s="397"/>
      <c r="AT282" s="397"/>
      <c r="AU282" s="397"/>
      <c r="AV282" s="397"/>
      <c r="AW282" s="397"/>
      <c r="AX282" s="397"/>
      <c r="AY282" s="397"/>
      <c r="AZ282" s="397"/>
      <c r="BA282" s="397"/>
      <c r="BB282" s="397"/>
      <c r="BC282" s="397"/>
      <c r="BD282" s="397"/>
      <c r="BE282" s="397"/>
      <c r="BF282" s="397"/>
      <c r="BG282" s="397"/>
      <c r="BH282" s="397"/>
      <c r="BI282" s="397"/>
      <c r="BJ282" s="397"/>
      <c r="BK282" s="397"/>
      <c r="BL282" s="397"/>
      <c r="BM282" s="397"/>
      <c r="BN282" s="397"/>
      <c r="BO282" s="397"/>
      <c r="BP282" s="397"/>
      <c r="BQ282" s="397"/>
    </row>
    <row r="283" spans="1:69">
      <c r="A283" s="507">
        <f t="shared" si="90"/>
        <v>2033</v>
      </c>
      <c r="B283" s="474">
        <f t="shared" si="123"/>
        <v>60</v>
      </c>
      <c r="C283" s="558"/>
      <c r="D283" s="474">
        <v>38</v>
      </c>
      <c r="E283" s="588"/>
      <c r="F283" s="511"/>
      <c r="G283" s="589"/>
      <c r="H283" s="475"/>
      <c r="I283" s="476">
        <f t="shared" si="93"/>
        <v>60</v>
      </c>
      <c r="J283" s="518"/>
      <c r="K283" s="518"/>
      <c r="L283" s="397"/>
      <c r="M283" s="397"/>
      <c r="N283" s="397"/>
      <c r="O283" s="397"/>
      <c r="P283" s="397"/>
      <c r="Q283" s="397"/>
      <c r="R283" s="397"/>
      <c r="S283" s="397"/>
      <c r="T283" s="397"/>
      <c r="U283" s="397"/>
      <c r="V283" s="397"/>
      <c r="W283" s="397"/>
      <c r="X283" s="397"/>
      <c r="Y283" s="397"/>
      <c r="Z283" s="397"/>
      <c r="AA283" s="397"/>
      <c r="AB283" s="397"/>
      <c r="AC283" s="397"/>
      <c r="AD283" s="397"/>
      <c r="AE283" s="397"/>
      <c r="AF283" s="397"/>
      <c r="AG283" s="397"/>
      <c r="AH283" s="397"/>
      <c r="AI283" s="397"/>
      <c r="AJ283" s="397"/>
      <c r="AK283" s="397"/>
      <c r="AL283" s="397"/>
      <c r="AM283" s="397"/>
      <c r="AN283" s="397"/>
      <c r="AO283" s="397"/>
      <c r="AP283" s="397"/>
      <c r="AQ283" s="397"/>
      <c r="AR283" s="397"/>
      <c r="AS283" s="397"/>
      <c r="AT283" s="397"/>
      <c r="AU283" s="397"/>
      <c r="AV283" s="397"/>
      <c r="AW283" s="397"/>
      <c r="AX283" s="397"/>
      <c r="AY283" s="397"/>
      <c r="AZ283" s="397"/>
      <c r="BA283" s="397"/>
      <c r="BB283" s="397"/>
      <c r="BC283" s="397"/>
      <c r="BD283" s="397"/>
      <c r="BE283" s="397"/>
      <c r="BF283" s="397"/>
      <c r="BG283" s="397"/>
      <c r="BH283" s="397"/>
      <c r="BI283" s="397"/>
      <c r="BJ283" s="397"/>
      <c r="BK283" s="397"/>
      <c r="BL283" s="397"/>
      <c r="BM283" s="397"/>
      <c r="BN283" s="397"/>
      <c r="BO283" s="397"/>
      <c r="BP283" s="397"/>
      <c r="BQ283" s="397"/>
    </row>
    <row r="284" spans="1:69">
      <c r="A284" s="507">
        <f t="shared" si="90"/>
        <v>2034</v>
      </c>
      <c r="B284" s="474">
        <f t="shared" si="123"/>
        <v>59</v>
      </c>
      <c r="C284" s="558"/>
      <c r="D284" s="474">
        <v>39</v>
      </c>
      <c r="E284" s="588"/>
      <c r="F284" s="511"/>
      <c r="G284" s="589"/>
      <c r="H284" s="475"/>
      <c r="I284" s="476">
        <f t="shared" si="93"/>
        <v>59</v>
      </c>
      <c r="J284" s="518"/>
      <c r="K284" s="518"/>
      <c r="L284" s="397"/>
      <c r="M284" s="397"/>
      <c r="N284" s="397"/>
      <c r="O284" s="397"/>
      <c r="P284" s="397"/>
      <c r="Q284" s="397"/>
      <c r="R284" s="397"/>
      <c r="S284" s="397"/>
      <c r="T284" s="397"/>
      <c r="U284" s="397"/>
      <c r="V284" s="397"/>
      <c r="W284" s="397"/>
      <c r="X284" s="397"/>
      <c r="Y284" s="397"/>
      <c r="Z284" s="397"/>
      <c r="AA284" s="397"/>
      <c r="AB284" s="397"/>
      <c r="AC284" s="397"/>
      <c r="AD284" s="397"/>
      <c r="AE284" s="397"/>
      <c r="AF284" s="397"/>
      <c r="AG284" s="397"/>
      <c r="AH284" s="397"/>
      <c r="AI284" s="397"/>
      <c r="AJ284" s="397"/>
      <c r="AK284" s="397"/>
      <c r="AL284" s="397"/>
      <c r="AM284" s="397"/>
      <c r="AN284" s="397"/>
      <c r="AO284" s="397"/>
      <c r="AP284" s="397"/>
      <c r="AQ284" s="397"/>
      <c r="AR284" s="397"/>
      <c r="AS284" s="397"/>
      <c r="AT284" s="397"/>
      <c r="AU284" s="397"/>
      <c r="AV284" s="397"/>
      <c r="AW284" s="397"/>
      <c r="AX284" s="397"/>
      <c r="AY284" s="397"/>
      <c r="AZ284" s="397"/>
      <c r="BA284" s="397"/>
      <c r="BB284" s="397"/>
      <c r="BC284" s="397"/>
      <c r="BD284" s="397"/>
      <c r="BE284" s="397"/>
      <c r="BF284" s="397"/>
      <c r="BG284" s="397"/>
      <c r="BH284" s="397"/>
      <c r="BI284" s="397"/>
      <c r="BJ284" s="397"/>
      <c r="BK284" s="397"/>
      <c r="BL284" s="397"/>
      <c r="BM284" s="397"/>
      <c r="BN284" s="397"/>
      <c r="BO284" s="397"/>
      <c r="BP284" s="397"/>
      <c r="BQ284" s="397"/>
    </row>
    <row r="285" spans="1:69">
      <c r="A285" s="507">
        <f t="shared" si="90"/>
        <v>2035</v>
      </c>
      <c r="B285" s="474">
        <f t="shared" si="123"/>
        <v>58</v>
      </c>
      <c r="C285" s="558"/>
      <c r="D285" s="474">
        <v>40</v>
      </c>
      <c r="E285" s="588"/>
      <c r="F285" s="511"/>
      <c r="G285" s="589"/>
      <c r="H285" s="475"/>
      <c r="I285" s="476">
        <f t="shared" si="93"/>
        <v>58</v>
      </c>
      <c r="J285" s="518"/>
      <c r="K285" s="518"/>
      <c r="L285" s="397"/>
      <c r="M285" s="397"/>
      <c r="N285" s="397"/>
      <c r="O285" s="397"/>
      <c r="P285" s="397"/>
      <c r="Q285" s="397"/>
      <c r="R285" s="397"/>
      <c r="S285" s="397"/>
      <c r="T285" s="397"/>
      <c r="U285" s="397"/>
      <c r="V285" s="397"/>
      <c r="W285" s="397"/>
      <c r="X285" s="397"/>
      <c r="Y285" s="397"/>
      <c r="Z285" s="397"/>
      <c r="AA285" s="397"/>
      <c r="AB285" s="397"/>
      <c r="AC285" s="397"/>
      <c r="AD285" s="397"/>
      <c r="AE285" s="397"/>
      <c r="AF285" s="397"/>
      <c r="AG285" s="397"/>
      <c r="AH285" s="397"/>
      <c r="AI285" s="397"/>
      <c r="AJ285" s="397"/>
      <c r="AK285" s="397"/>
      <c r="AL285" s="397"/>
      <c r="AM285" s="397"/>
      <c r="AN285" s="397"/>
      <c r="AO285" s="397"/>
      <c r="AP285" s="397"/>
      <c r="AQ285" s="397"/>
      <c r="AR285" s="397"/>
      <c r="AS285" s="397"/>
      <c r="AT285" s="397"/>
      <c r="AU285" s="397"/>
      <c r="AV285" s="397"/>
      <c r="AW285" s="397"/>
      <c r="AX285" s="397"/>
      <c r="AY285" s="397"/>
      <c r="AZ285" s="397"/>
      <c r="BA285" s="397"/>
      <c r="BB285" s="397"/>
      <c r="BC285" s="397"/>
      <c r="BD285" s="397"/>
      <c r="BE285" s="397"/>
      <c r="BF285" s="397"/>
      <c r="BG285" s="397"/>
      <c r="BH285" s="397"/>
      <c r="BI285" s="397"/>
      <c r="BJ285" s="397"/>
      <c r="BK285" s="397"/>
      <c r="BL285" s="397"/>
      <c r="BM285" s="397"/>
      <c r="BN285" s="397"/>
      <c r="BO285" s="397"/>
      <c r="BP285" s="397"/>
      <c r="BQ285" s="397"/>
    </row>
    <row r="286" spans="1:69">
      <c r="A286" s="519">
        <f t="shared" si="90"/>
        <v>2036</v>
      </c>
      <c r="B286" s="493">
        <f t="shared" si="123"/>
        <v>58</v>
      </c>
      <c r="C286" s="563"/>
      <c r="D286" s="493">
        <v>41</v>
      </c>
      <c r="E286" s="590"/>
      <c r="F286" s="591"/>
      <c r="G286" s="592"/>
      <c r="H286" s="454"/>
      <c r="I286" s="494">
        <f t="shared" si="93"/>
        <v>58</v>
      </c>
      <c r="J286" s="523"/>
      <c r="K286" s="523"/>
      <c r="L286" s="397"/>
      <c r="M286" s="397"/>
      <c r="N286" s="397"/>
      <c r="O286" s="397"/>
      <c r="P286" s="397"/>
      <c r="Q286" s="397"/>
      <c r="R286" s="397"/>
      <c r="S286" s="397"/>
      <c r="T286" s="397"/>
      <c r="U286" s="397"/>
      <c r="V286" s="397"/>
      <c r="W286" s="397"/>
      <c r="X286" s="397"/>
      <c r="Y286" s="397"/>
      <c r="Z286" s="397"/>
      <c r="AA286" s="397"/>
      <c r="AB286" s="397"/>
      <c r="AC286" s="397"/>
      <c r="AD286" s="397"/>
      <c r="AE286" s="397"/>
      <c r="AF286" s="397"/>
      <c r="AG286" s="397"/>
      <c r="AH286" s="397"/>
      <c r="AI286" s="397"/>
      <c r="AJ286" s="397"/>
      <c r="AK286" s="397"/>
      <c r="AL286" s="397"/>
      <c r="AM286" s="397"/>
      <c r="AN286" s="397"/>
      <c r="AO286" s="397"/>
      <c r="AP286" s="397"/>
      <c r="AQ286" s="397"/>
      <c r="AR286" s="397"/>
      <c r="AS286" s="397"/>
      <c r="AT286" s="397"/>
      <c r="AU286" s="397"/>
      <c r="AV286" s="397"/>
      <c r="AW286" s="397"/>
      <c r="AX286" s="397"/>
      <c r="AY286" s="397"/>
      <c r="AZ286" s="397"/>
      <c r="BA286" s="397"/>
      <c r="BB286" s="397"/>
      <c r="BC286" s="397"/>
      <c r="BD286" s="397"/>
      <c r="BE286" s="397"/>
      <c r="BF286" s="397"/>
      <c r="BG286" s="397"/>
      <c r="BH286" s="397"/>
      <c r="BI286" s="397"/>
      <c r="BJ286" s="397"/>
      <c r="BK286" s="397"/>
      <c r="BL286" s="397"/>
      <c r="BM286" s="397"/>
      <c r="BN286" s="397"/>
      <c r="BO286" s="397"/>
      <c r="BP286" s="397"/>
      <c r="BQ286" s="397"/>
    </row>
    <row r="287" spans="1:69">
      <c r="A287" s="396" t="s">
        <v>399</v>
      </c>
      <c r="B287" s="496"/>
      <c r="C287" s="475"/>
      <c r="D287" s="467"/>
      <c r="E287" s="593"/>
      <c r="F287" s="594"/>
      <c r="G287" s="475"/>
      <c r="H287" s="475"/>
      <c r="I287" s="528"/>
      <c r="J287" s="528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397"/>
      <c r="AE287" s="397"/>
      <c r="AF287" s="397"/>
      <c r="AG287" s="397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7"/>
      <c r="AZ287" s="397"/>
      <c r="BA287" s="397"/>
      <c r="BB287" s="397"/>
      <c r="BC287" s="397"/>
      <c r="BD287" s="397"/>
      <c r="BE287" s="397"/>
      <c r="BF287" s="397"/>
      <c r="BG287" s="397"/>
      <c r="BH287" s="397"/>
      <c r="BI287" s="397"/>
      <c r="BJ287" s="397"/>
      <c r="BK287" s="397"/>
      <c r="BL287" s="397"/>
      <c r="BM287" s="397"/>
      <c r="BN287" s="397"/>
      <c r="BO287" s="397"/>
      <c r="BP287" s="397"/>
      <c r="BQ287" s="397"/>
    </row>
    <row r="288" spans="1:69">
      <c r="A288" s="455" t="s">
        <v>29</v>
      </c>
      <c r="B288" s="456" t="s">
        <v>400</v>
      </c>
      <c r="C288" s="456" t="s">
        <v>401</v>
      </c>
      <c r="D288" s="457" t="s">
        <v>402</v>
      </c>
      <c r="E288" s="458"/>
      <c r="F288" s="458"/>
      <c r="G288" s="460" t="s">
        <v>403</v>
      </c>
      <c r="H288" s="461">
        <f>RSQ(I289:I308,B289:B308)</f>
        <v>8.6761346032750361E-2</v>
      </c>
      <c r="I288" s="462" t="s">
        <v>404</v>
      </c>
      <c r="J288" s="462" t="s">
        <v>405</v>
      </c>
      <c r="K288" s="464" t="s">
        <v>406</v>
      </c>
      <c r="L288" s="397"/>
      <c r="M288" s="595" t="s">
        <v>401</v>
      </c>
      <c r="N288" s="460" t="s">
        <v>403</v>
      </c>
      <c r="O288" s="461">
        <f>RSQ(P289:P308,$B$289:$B$308)</f>
        <v>5.6416690981449379E-2</v>
      </c>
      <c r="P288" s="462" t="s">
        <v>407</v>
      </c>
      <c r="Q288" s="464" t="s">
        <v>406</v>
      </c>
      <c r="R288" s="397"/>
      <c r="S288" s="595" t="s">
        <v>401</v>
      </c>
      <c r="T288" s="460" t="s">
        <v>403</v>
      </c>
      <c r="U288" s="461">
        <f>RSQ(V289:V308,$B$289:$B$308)</f>
        <v>5.6416690981449379E-2</v>
      </c>
      <c r="V288" s="462" t="s">
        <v>407</v>
      </c>
      <c r="W288" s="464" t="s">
        <v>406</v>
      </c>
      <c r="X288" s="397"/>
      <c r="Y288" s="595" t="s">
        <v>401</v>
      </c>
      <c r="Z288" s="460" t="s">
        <v>403</v>
      </c>
      <c r="AA288" s="461">
        <f>RSQ(AB289:AB308,$B$289:$B$308)</f>
        <v>7.7175985321661436E-2</v>
      </c>
      <c r="AB288" s="462" t="s">
        <v>407</v>
      </c>
      <c r="AC288" s="464" t="s">
        <v>406</v>
      </c>
      <c r="AD288" s="397"/>
      <c r="AE288" s="595" t="s">
        <v>401</v>
      </c>
      <c r="AF288" s="460" t="s">
        <v>403</v>
      </c>
      <c r="AG288" s="461">
        <f>RSQ(AH289:AH308,$B$289:$B$308)</f>
        <v>8.282361547585175E-2</v>
      </c>
      <c r="AH288" s="462" t="s">
        <v>407</v>
      </c>
      <c r="AI288" s="464" t="s">
        <v>406</v>
      </c>
      <c r="AJ288" s="397"/>
      <c r="AK288" s="595" t="s">
        <v>401</v>
      </c>
      <c r="AL288" s="460" t="s">
        <v>403</v>
      </c>
      <c r="AM288" s="461">
        <f>RSQ(AN289:AN308,$B$289:$B$308)</f>
        <v>8.282361547585175E-2</v>
      </c>
      <c r="AN288" s="462" t="s">
        <v>407</v>
      </c>
      <c r="AO288" s="464" t="s">
        <v>406</v>
      </c>
      <c r="AP288" s="397"/>
      <c r="AQ288" s="595" t="s">
        <v>401</v>
      </c>
      <c r="AR288" s="460" t="s">
        <v>403</v>
      </c>
      <c r="AS288" s="461">
        <f>RSQ(AT289:AT308,$B$289:$B$308)</f>
        <v>8.5409189575425676E-2</v>
      </c>
      <c r="AT288" s="462" t="s">
        <v>407</v>
      </c>
      <c r="AU288" s="464" t="s">
        <v>406</v>
      </c>
      <c r="AV288" s="397"/>
      <c r="AW288" s="595" t="s">
        <v>401</v>
      </c>
      <c r="AX288" s="460" t="s">
        <v>403</v>
      </c>
      <c r="AY288" s="461">
        <f>RSQ(AZ289:AZ308,$B$289:$B$308)</f>
        <v>8.5409189575425676E-2</v>
      </c>
      <c r="AZ288" s="462" t="s">
        <v>407</v>
      </c>
      <c r="BA288" s="464" t="s">
        <v>406</v>
      </c>
      <c r="BB288" s="397"/>
      <c r="BC288" s="595" t="s">
        <v>401</v>
      </c>
      <c r="BD288" s="460" t="s">
        <v>403</v>
      </c>
      <c r="BE288" s="461">
        <f>RSQ(BF289:BF308,$B$289:$B$308)</f>
        <v>8.6761346032750361E-2</v>
      </c>
      <c r="BF288" s="462" t="s">
        <v>407</v>
      </c>
      <c r="BG288" s="464" t="s">
        <v>406</v>
      </c>
      <c r="BH288" s="397"/>
      <c r="BI288" s="595" t="s">
        <v>401</v>
      </c>
      <c r="BJ288" s="460" t="s">
        <v>403</v>
      </c>
      <c r="BK288" s="461">
        <f>RSQ(BL289:BL308,$B$289:$B$308)</f>
        <v>8.6761346032750361E-2</v>
      </c>
      <c r="BL288" s="462" t="s">
        <v>407</v>
      </c>
      <c r="BM288" s="464" t="s">
        <v>406</v>
      </c>
      <c r="BN288" s="397"/>
      <c r="BO288" s="397"/>
      <c r="BP288" s="397"/>
      <c r="BQ288" s="397"/>
    </row>
    <row r="289" spans="1:69">
      <c r="A289" s="507">
        <f t="shared" ref="A289:A329" si="124">A246</f>
        <v>1996</v>
      </c>
      <c r="B289" s="474">
        <f t="shared" ref="B289:B308" si="125">B4</f>
        <v>90.444346905579508</v>
      </c>
      <c r="C289" s="596">
        <f t="shared" ref="C289:C308" si="126">LN($F$292-B289)</f>
        <v>7.8222666900412445</v>
      </c>
      <c r="D289" s="474">
        <v>1</v>
      </c>
      <c r="E289" s="597" t="s">
        <v>408</v>
      </c>
      <c r="F289" s="598"/>
      <c r="G289" s="475"/>
      <c r="H289" s="475"/>
      <c r="I289" s="476">
        <f t="shared" ref="I289:I329" si="127">ROUND($F$292-$F$297*$F$298^D289,$G$1)</f>
        <v>89</v>
      </c>
      <c r="J289" s="477">
        <f t="shared" ref="J289:J308" si="128">ABS(B289-I289)/B289*100</f>
        <v>1.5969454753068775</v>
      </c>
      <c r="K289" s="476">
        <f t="shared" ref="K289:K308" si="129">(B289-I289)^2/1000</f>
        <v>2.0861379836570994E-3</v>
      </c>
      <c r="L289" s="397"/>
      <c r="M289" s="599">
        <f t="shared" ref="M289:M308" si="130">LN(O$292-$B289)</f>
        <v>3.8189347234568771</v>
      </c>
      <c r="N289" s="597" t="s">
        <v>408</v>
      </c>
      <c r="O289" s="598"/>
      <c r="P289" s="518">
        <f t="shared" ref="P289:P308" si="131">ROUND(O$292-O$297*O$298^$D289,$G$1)</f>
        <v>111</v>
      </c>
      <c r="Q289" s="476">
        <f t="shared" ref="Q289:Q308" si="132">($B289-P289)^2/1000</f>
        <v>0.42253487413815877</v>
      </c>
      <c r="R289" s="397"/>
      <c r="S289" s="599">
        <f t="shared" ref="S289:S308" si="133">LN(U$292-$B289)</f>
        <v>3.8189347234568771</v>
      </c>
      <c r="T289" s="597" t="s">
        <v>408</v>
      </c>
      <c r="U289" s="598"/>
      <c r="V289" s="518">
        <f t="shared" ref="V289:V308" si="134">ROUND(U$292-U$297*U$298^$D289,$G$1)</f>
        <v>111</v>
      </c>
      <c r="W289" s="476">
        <f t="shared" ref="W289:W308" si="135">($B289-V289)^2/1000</f>
        <v>0.42253487413815877</v>
      </c>
      <c r="X289" s="397"/>
      <c r="Y289" s="599">
        <f t="shared" ref="Y289:Y308" si="136">LN(AA$292-$B289)</f>
        <v>5.9802914930968445</v>
      </c>
      <c r="Z289" s="597" t="s">
        <v>408</v>
      </c>
      <c r="AA289" s="598"/>
      <c r="AB289" s="518">
        <f t="shared" ref="AB289:AB308" si="137">ROUND(AA$292-AA$297*AA$298^$D289,$G$1)</f>
        <v>89</v>
      </c>
      <c r="AC289" s="476">
        <f t="shared" ref="AC289:AC308" si="138">($B289-AB289)^2/1000</f>
        <v>2.0861379836570994E-3</v>
      </c>
      <c r="AD289" s="397"/>
      <c r="AE289" s="599">
        <f t="shared" ref="AE289:AE308" si="139">LN(AG$292-$B289)</f>
        <v>6.6141297834565913</v>
      </c>
      <c r="AF289" s="597" t="s">
        <v>408</v>
      </c>
      <c r="AG289" s="598"/>
      <c r="AH289" s="518">
        <f t="shared" ref="AH289:AH308" si="140">ROUND(AG$292-AG$297*AG$298^$D289,$G$1)</f>
        <v>89</v>
      </c>
      <c r="AI289" s="476">
        <f t="shared" ref="AI289:AI308" si="141">($B289-AH289)^2/1000</f>
        <v>2.0861379836570994E-3</v>
      </c>
      <c r="AJ289" s="397"/>
      <c r="AK289" s="599">
        <f t="shared" ref="AK289:AK308" si="142">LN(AM$292-$B289)</f>
        <v>6.9990169592918763</v>
      </c>
      <c r="AL289" s="597" t="s">
        <v>408</v>
      </c>
      <c r="AM289" s="598"/>
      <c r="AN289" s="518">
        <f t="shared" ref="AN289:AN308" si="143">ROUND(AM$292-AM$297*AM$298^$D289,$G$1)</f>
        <v>89</v>
      </c>
      <c r="AO289" s="476">
        <f t="shared" ref="AO289:AO308" si="144">($B289-AN289)^2/1000</f>
        <v>2.0861379836570994E-3</v>
      </c>
      <c r="AP289" s="397"/>
      <c r="AQ289" s="599">
        <f t="shared" ref="AQ289:AQ308" si="145">LN(AS$292-$B289)</f>
        <v>7.2762490616453315</v>
      </c>
      <c r="AR289" s="597" t="s">
        <v>408</v>
      </c>
      <c r="AS289" s="598"/>
      <c r="AT289" s="518">
        <f t="shared" ref="AT289:AT308" si="146">ROUND(AS$292-AS$297*AS$298^$D289,$G$1)</f>
        <v>89</v>
      </c>
      <c r="AU289" s="476">
        <f t="shared" ref="AU289:AU308" si="147">($B289-AT289)^2/1000</f>
        <v>2.0861379836570994E-3</v>
      </c>
      <c r="AV289" s="397"/>
      <c r="AW289" s="599">
        <f t="shared" ref="AW289:AW308" si="148">LN(AY$292-$B289)</f>
        <v>7.4930698090612529</v>
      </c>
      <c r="AX289" s="597" t="s">
        <v>408</v>
      </c>
      <c r="AY289" s="598"/>
      <c r="AZ289" s="518">
        <f t="shared" ref="AZ289:AZ308" si="149">ROUND(AY$292-AY$297*AY$298^$D289,$G$1)</f>
        <v>89</v>
      </c>
      <c r="BA289" s="476">
        <f t="shared" ref="BA289:BA308" si="150">($B289-AZ289)^2/1000</f>
        <v>2.0861379836570994E-3</v>
      </c>
      <c r="BB289" s="397"/>
      <c r="BC289" s="599">
        <f t="shared" ref="BC289:BC308" si="151">LN(BE$292-$B289)</f>
        <v>7.6711538435472297</v>
      </c>
      <c r="BD289" s="597" t="s">
        <v>408</v>
      </c>
      <c r="BE289" s="598"/>
      <c r="BF289" s="518">
        <f t="shared" ref="BF289:BF308" si="152">ROUND(BE$292-BE$297*BE$298^$D289,$G$1)</f>
        <v>89</v>
      </c>
      <c r="BG289" s="476">
        <f t="shared" ref="BG289:BG308" si="153">($B289-BF289)^2/1000</f>
        <v>2.0861379836570994E-3</v>
      </c>
      <c r="BH289" s="397"/>
      <c r="BI289" s="599">
        <f t="shared" ref="BI289:BI308" si="154">LN(BK$292-$B289)</f>
        <v>7.8222666900412445</v>
      </c>
      <c r="BJ289" s="597" t="s">
        <v>408</v>
      </c>
      <c r="BK289" s="598"/>
      <c r="BL289" s="518">
        <f t="shared" ref="BL289:BL308" si="155">ROUND(BK$292-BK$297*BK$298^$D289,$G$1)</f>
        <v>89</v>
      </c>
      <c r="BM289" s="476">
        <f t="shared" ref="BM289:BM308" si="156">($B289-BL289)^2/1000</f>
        <v>2.0861379836570994E-3</v>
      </c>
      <c r="BN289" s="397"/>
      <c r="BO289" s="397"/>
      <c r="BP289" s="397"/>
      <c r="BQ289" s="397"/>
    </row>
    <row r="290" spans="1:69">
      <c r="A290" s="507">
        <f t="shared" si="124"/>
        <v>1997</v>
      </c>
      <c r="B290" s="474">
        <f t="shared" si="125"/>
        <v>135.56190948907152</v>
      </c>
      <c r="C290" s="596">
        <f t="shared" si="126"/>
        <v>7.8040221000071712</v>
      </c>
      <c r="D290" s="474">
        <v>2</v>
      </c>
      <c r="E290" s="503" t="s">
        <v>409</v>
      </c>
      <c r="F290" s="517"/>
      <c r="G290" s="467"/>
      <c r="H290" s="475"/>
      <c r="I290" s="476">
        <f t="shared" si="127"/>
        <v>88</v>
      </c>
      <c r="J290" s="477">
        <f t="shared" si="128"/>
        <v>35.085009991619941</v>
      </c>
      <c r="K290" s="476">
        <f t="shared" si="129"/>
        <v>2.2621352342466321</v>
      </c>
      <c r="L290" s="397"/>
      <c r="M290" s="599">
        <f t="shared" si="130"/>
        <v>-0.82532974399860215</v>
      </c>
      <c r="N290" s="503" t="s">
        <v>409</v>
      </c>
      <c r="O290" s="517"/>
      <c r="P290" s="518">
        <f t="shared" si="131"/>
        <v>110</v>
      </c>
      <c r="Q290" s="476">
        <f t="shared" si="132"/>
        <v>0.65341121672748492</v>
      </c>
      <c r="R290" s="397"/>
      <c r="S290" s="599">
        <f t="shared" si="133"/>
        <v>-0.82532974399860215</v>
      </c>
      <c r="T290" s="503" t="s">
        <v>409</v>
      </c>
      <c r="U290" s="517"/>
      <c r="V290" s="518">
        <f t="shared" si="134"/>
        <v>110</v>
      </c>
      <c r="W290" s="476">
        <f t="shared" si="135"/>
        <v>0.65341121672748492</v>
      </c>
      <c r="X290" s="397"/>
      <c r="Y290" s="599">
        <f t="shared" si="136"/>
        <v>5.859184058950218</v>
      </c>
      <c r="Z290" s="503" t="s">
        <v>409</v>
      </c>
      <c r="AA290" s="517"/>
      <c r="AB290" s="518">
        <f t="shared" si="137"/>
        <v>88</v>
      </c>
      <c r="AC290" s="476">
        <f t="shared" si="138"/>
        <v>2.2621352342466321</v>
      </c>
      <c r="AD290" s="397"/>
      <c r="AE290" s="599">
        <f t="shared" si="139"/>
        <v>6.5517059828720194</v>
      </c>
      <c r="AF290" s="503" t="s">
        <v>409</v>
      </c>
      <c r="AG290" s="517"/>
      <c r="AH290" s="518">
        <f t="shared" si="140"/>
        <v>88</v>
      </c>
      <c r="AI290" s="476">
        <f t="shared" si="141"/>
        <v>2.2621352342466321</v>
      </c>
      <c r="AJ290" s="397"/>
      <c r="AK290" s="599">
        <f t="shared" si="142"/>
        <v>6.9569625851937555</v>
      </c>
      <c r="AL290" s="503" t="s">
        <v>409</v>
      </c>
      <c r="AM290" s="517"/>
      <c r="AN290" s="518">
        <f t="shared" si="143"/>
        <v>88</v>
      </c>
      <c r="AO290" s="476">
        <f t="shared" si="144"/>
        <v>2.2621352342466321</v>
      </c>
      <c r="AP290" s="397"/>
      <c r="AQ290" s="599">
        <f t="shared" si="145"/>
        <v>7.2445403884470574</v>
      </c>
      <c r="AR290" s="503" t="s">
        <v>409</v>
      </c>
      <c r="AS290" s="517"/>
      <c r="AT290" s="518">
        <f t="shared" si="146"/>
        <v>88</v>
      </c>
      <c r="AU290" s="476">
        <f t="shared" si="147"/>
        <v>2.2621352342466321</v>
      </c>
      <c r="AV290" s="397"/>
      <c r="AW290" s="599">
        <f t="shared" si="148"/>
        <v>7.4676213730231886</v>
      </c>
      <c r="AX290" s="503" t="s">
        <v>409</v>
      </c>
      <c r="AY290" s="517"/>
      <c r="AZ290" s="518">
        <f t="shared" si="149"/>
        <v>88</v>
      </c>
      <c r="BA290" s="476">
        <f t="shared" si="150"/>
        <v>2.2621352342466321</v>
      </c>
      <c r="BB290" s="397"/>
      <c r="BC290" s="599">
        <f t="shared" si="151"/>
        <v>7.6499012164835429</v>
      </c>
      <c r="BD290" s="503" t="s">
        <v>409</v>
      </c>
      <c r="BE290" s="517"/>
      <c r="BF290" s="518">
        <f t="shared" si="152"/>
        <v>88</v>
      </c>
      <c r="BG290" s="476">
        <f t="shared" si="153"/>
        <v>2.2621352342466321</v>
      </c>
      <c r="BH290" s="397"/>
      <c r="BI290" s="599">
        <f t="shared" si="154"/>
        <v>7.8040221000071712</v>
      </c>
      <c r="BJ290" s="503" t="s">
        <v>409</v>
      </c>
      <c r="BK290" s="517"/>
      <c r="BL290" s="518">
        <f t="shared" si="155"/>
        <v>88</v>
      </c>
      <c r="BM290" s="476">
        <f t="shared" si="156"/>
        <v>2.2621352342466321</v>
      </c>
      <c r="BN290" s="397"/>
      <c r="BO290" s="397"/>
      <c r="BP290" s="397"/>
      <c r="BQ290" s="397"/>
    </row>
    <row r="291" spans="1:69">
      <c r="A291" s="507">
        <f t="shared" si="124"/>
        <v>1998</v>
      </c>
      <c r="B291" s="474">
        <f t="shared" si="125"/>
        <v>76.247070341877773</v>
      </c>
      <c r="C291" s="596">
        <f t="shared" si="126"/>
        <v>7.8279395928816919</v>
      </c>
      <c r="D291" s="474">
        <v>3</v>
      </c>
      <c r="E291" s="475"/>
      <c r="F291" s="475"/>
      <c r="G291" s="467"/>
      <c r="H291" s="475"/>
      <c r="I291" s="476">
        <f t="shared" si="127"/>
        <v>87</v>
      </c>
      <c r="J291" s="477">
        <f t="shared" si="128"/>
        <v>14.102744682396423</v>
      </c>
      <c r="K291" s="476">
        <f t="shared" si="129"/>
        <v>0.11562549623252459</v>
      </c>
      <c r="L291" s="397"/>
      <c r="M291" s="599">
        <f t="shared" si="130"/>
        <v>4.0902182215446938</v>
      </c>
      <c r="N291" s="397"/>
      <c r="O291" s="397"/>
      <c r="P291" s="518">
        <f t="shared" si="131"/>
        <v>108</v>
      </c>
      <c r="Q291" s="476">
        <f t="shared" si="132"/>
        <v>1.0082485418736582</v>
      </c>
      <c r="R291" s="397"/>
      <c r="S291" s="599">
        <f t="shared" si="133"/>
        <v>4.0902182215446938</v>
      </c>
      <c r="T291" s="397"/>
      <c r="U291" s="397"/>
      <c r="V291" s="518">
        <f t="shared" si="134"/>
        <v>108</v>
      </c>
      <c r="W291" s="476">
        <f t="shared" si="135"/>
        <v>1.0082485418736582</v>
      </c>
      <c r="X291" s="397"/>
      <c r="Y291" s="599">
        <f t="shared" si="136"/>
        <v>6.0155543674656693</v>
      </c>
      <c r="Z291" s="397"/>
      <c r="AA291" s="397"/>
      <c r="AB291" s="518">
        <f t="shared" si="137"/>
        <v>87</v>
      </c>
      <c r="AC291" s="476">
        <f t="shared" si="138"/>
        <v>0.11562549623252459</v>
      </c>
      <c r="AD291" s="397"/>
      <c r="AE291" s="599">
        <f t="shared" si="139"/>
        <v>6.6329932878712343</v>
      </c>
      <c r="AF291" s="397"/>
      <c r="AG291" s="397"/>
      <c r="AH291" s="518">
        <f t="shared" si="140"/>
        <v>87</v>
      </c>
      <c r="AI291" s="476">
        <f t="shared" si="141"/>
        <v>0.11562549623252459</v>
      </c>
      <c r="AJ291" s="397"/>
      <c r="AK291" s="599">
        <f t="shared" si="142"/>
        <v>7.01189268363688</v>
      </c>
      <c r="AL291" s="397"/>
      <c r="AM291" s="397"/>
      <c r="AN291" s="518">
        <f t="shared" si="143"/>
        <v>87</v>
      </c>
      <c r="AO291" s="476">
        <f t="shared" si="144"/>
        <v>0.11562549623252459</v>
      </c>
      <c r="AP291" s="397"/>
      <c r="AQ291" s="599">
        <f t="shared" si="145"/>
        <v>7.2860224741204425</v>
      </c>
      <c r="AR291" s="397"/>
      <c r="AS291" s="397"/>
      <c r="AT291" s="518">
        <f t="shared" si="146"/>
        <v>87</v>
      </c>
      <c r="AU291" s="476">
        <f t="shared" si="147"/>
        <v>0.11562549623252459</v>
      </c>
      <c r="AV291" s="397"/>
      <c r="AW291" s="599">
        <f t="shared" si="148"/>
        <v>7.5009456119911819</v>
      </c>
      <c r="AX291" s="397"/>
      <c r="AY291" s="397"/>
      <c r="AZ291" s="518">
        <f t="shared" si="149"/>
        <v>87</v>
      </c>
      <c r="BA291" s="476">
        <f t="shared" si="150"/>
        <v>0.11562549623252459</v>
      </c>
      <c r="BB291" s="397"/>
      <c r="BC291" s="599">
        <f t="shared" si="151"/>
        <v>7.6777491097182784</v>
      </c>
      <c r="BD291" s="397"/>
      <c r="BE291" s="397"/>
      <c r="BF291" s="518">
        <f t="shared" si="152"/>
        <v>87</v>
      </c>
      <c r="BG291" s="476">
        <f t="shared" si="153"/>
        <v>0.11562549623252459</v>
      </c>
      <c r="BH291" s="397"/>
      <c r="BI291" s="599">
        <f t="shared" si="154"/>
        <v>7.8279395928816919</v>
      </c>
      <c r="BJ291" s="397"/>
      <c r="BK291" s="397"/>
      <c r="BL291" s="518">
        <f t="shared" si="155"/>
        <v>87</v>
      </c>
      <c r="BM291" s="476">
        <f t="shared" si="156"/>
        <v>0.11562549623252459</v>
      </c>
      <c r="BN291" s="397"/>
      <c r="BO291" s="397"/>
      <c r="BP291" s="397"/>
      <c r="BQ291" s="397"/>
    </row>
    <row r="292" spans="1:69">
      <c r="A292" s="507">
        <f t="shared" si="124"/>
        <v>1999</v>
      </c>
      <c r="B292" s="474">
        <f t="shared" si="125"/>
        <v>79.560935906507595</v>
      </c>
      <c r="C292" s="596">
        <f t="shared" si="126"/>
        <v>7.8266183252544339</v>
      </c>
      <c r="D292" s="474">
        <v>4</v>
      </c>
      <c r="E292" s="598" t="s">
        <v>410</v>
      </c>
      <c r="F292" s="583">
        <f>E320</f>
        <v>2586</v>
      </c>
      <c r="G292" s="467"/>
      <c r="H292" s="475"/>
      <c r="I292" s="476">
        <f t="shared" si="127"/>
        <v>86</v>
      </c>
      <c r="J292" s="477">
        <f t="shared" si="128"/>
        <v>8.0932483009739578</v>
      </c>
      <c r="K292" s="476">
        <f t="shared" si="129"/>
        <v>4.1461546400103168E-2</v>
      </c>
      <c r="L292" s="397"/>
      <c r="M292" s="599">
        <f t="shared" si="130"/>
        <v>4.0331615445206257</v>
      </c>
      <c r="N292" s="598" t="s">
        <v>410</v>
      </c>
      <c r="O292" s="510">
        <f>ROUNDDOWN(O250,0)+1</f>
        <v>136</v>
      </c>
      <c r="P292" s="518">
        <f t="shared" si="131"/>
        <v>106</v>
      </c>
      <c r="Q292" s="476">
        <f t="shared" si="132"/>
        <v>0.69902411013979937</v>
      </c>
      <c r="R292" s="397"/>
      <c r="S292" s="599">
        <f t="shared" si="133"/>
        <v>4.0331615445206257</v>
      </c>
      <c r="T292" s="598" t="s">
        <v>410</v>
      </c>
      <c r="U292" s="510">
        <f>ROUNDDOWN(T312,-T313)+10^T313</f>
        <v>136</v>
      </c>
      <c r="V292" s="518">
        <f t="shared" si="134"/>
        <v>106</v>
      </c>
      <c r="W292" s="476">
        <f t="shared" si="135"/>
        <v>0.69902411013979937</v>
      </c>
      <c r="X292" s="397"/>
      <c r="Y292" s="599">
        <f t="shared" si="136"/>
        <v>6.0074340139221167</v>
      </c>
      <c r="Z292" s="598" t="s">
        <v>410</v>
      </c>
      <c r="AA292" s="510">
        <f>U292+Z314</f>
        <v>486</v>
      </c>
      <c r="AB292" s="518">
        <f t="shared" si="137"/>
        <v>87</v>
      </c>
      <c r="AC292" s="476">
        <f t="shared" si="138"/>
        <v>5.5339674587087974E-2</v>
      </c>
      <c r="AD292" s="397"/>
      <c r="AE292" s="599">
        <f t="shared" si="139"/>
        <v>6.6286219802068294</v>
      </c>
      <c r="AF292" s="598" t="s">
        <v>410</v>
      </c>
      <c r="AG292" s="510">
        <f>AA292+AF314</f>
        <v>836</v>
      </c>
      <c r="AH292" s="518">
        <f t="shared" si="140"/>
        <v>86</v>
      </c>
      <c r="AI292" s="476">
        <f t="shared" si="141"/>
        <v>4.1461546400103168E-2</v>
      </c>
      <c r="AJ292" s="397"/>
      <c r="AK292" s="599">
        <f t="shared" si="142"/>
        <v>7.0089020871147234</v>
      </c>
      <c r="AL292" s="598" t="s">
        <v>410</v>
      </c>
      <c r="AM292" s="510">
        <f>AG292+AL314</f>
        <v>1186</v>
      </c>
      <c r="AN292" s="518">
        <f t="shared" si="143"/>
        <v>86</v>
      </c>
      <c r="AO292" s="476">
        <f t="shared" si="144"/>
        <v>4.1461546400103168E-2</v>
      </c>
      <c r="AP292" s="397"/>
      <c r="AQ292" s="599">
        <f t="shared" si="145"/>
        <v>7.2837497383073249</v>
      </c>
      <c r="AR292" s="598" t="s">
        <v>410</v>
      </c>
      <c r="AS292" s="510">
        <f>AM292+AR314</f>
        <v>1536</v>
      </c>
      <c r="AT292" s="518">
        <f t="shared" si="146"/>
        <v>86</v>
      </c>
      <c r="AU292" s="476">
        <f t="shared" si="147"/>
        <v>4.1461546400103168E-2</v>
      </c>
      <c r="AV292" s="397"/>
      <c r="AW292" s="599">
        <f t="shared" si="148"/>
        <v>7.4991128185454805</v>
      </c>
      <c r="AX292" s="598" t="s">
        <v>410</v>
      </c>
      <c r="AY292" s="510">
        <f>AS292+AX314</f>
        <v>1886</v>
      </c>
      <c r="AZ292" s="518">
        <f t="shared" si="149"/>
        <v>86</v>
      </c>
      <c r="BA292" s="476">
        <f t="shared" si="150"/>
        <v>4.1461546400103168E-2</v>
      </c>
      <c r="BB292" s="397"/>
      <c r="BC292" s="599">
        <f t="shared" si="151"/>
        <v>7.6762135588342684</v>
      </c>
      <c r="BD292" s="598" t="s">
        <v>410</v>
      </c>
      <c r="BE292" s="510">
        <f>AY292+BD314</f>
        <v>2236</v>
      </c>
      <c r="BF292" s="518">
        <f t="shared" si="152"/>
        <v>86</v>
      </c>
      <c r="BG292" s="476">
        <f t="shared" si="153"/>
        <v>4.1461546400103168E-2</v>
      </c>
      <c r="BH292" s="397"/>
      <c r="BI292" s="599">
        <f t="shared" si="154"/>
        <v>7.8266183252544339</v>
      </c>
      <c r="BJ292" s="598" t="s">
        <v>410</v>
      </c>
      <c r="BK292" s="510">
        <f>BE292+BJ314</f>
        <v>2586</v>
      </c>
      <c r="BL292" s="518">
        <f t="shared" si="155"/>
        <v>86</v>
      </c>
      <c r="BM292" s="476">
        <f t="shared" si="156"/>
        <v>4.1461546400103168E-2</v>
      </c>
      <c r="BN292" s="397"/>
      <c r="BO292" s="397"/>
      <c r="BP292" s="397"/>
      <c r="BQ292" s="397"/>
    </row>
    <row r="293" spans="1:69">
      <c r="A293" s="507">
        <f t="shared" si="124"/>
        <v>2000</v>
      </c>
      <c r="B293" s="474">
        <f t="shared" si="125"/>
        <v>78.805191749404585</v>
      </c>
      <c r="C293" s="596">
        <f t="shared" si="126"/>
        <v>7.8269198008635703</v>
      </c>
      <c r="D293" s="474">
        <v>5</v>
      </c>
      <c r="E293" s="475"/>
      <c r="F293" s="475"/>
      <c r="G293" s="467"/>
      <c r="H293" s="475"/>
      <c r="I293" s="476">
        <f t="shared" si="127"/>
        <v>85</v>
      </c>
      <c r="J293" s="477">
        <f t="shared" si="128"/>
        <v>7.8609138726475081</v>
      </c>
      <c r="K293" s="476">
        <f t="shared" si="129"/>
        <v>3.8375649261645023E-2</v>
      </c>
      <c r="L293" s="397"/>
      <c r="M293" s="599">
        <f t="shared" si="130"/>
        <v>4.0464631294166438</v>
      </c>
      <c r="N293" s="397"/>
      <c r="O293" s="397"/>
      <c r="P293" s="518">
        <f t="shared" si="131"/>
        <v>104</v>
      </c>
      <c r="Q293" s="476">
        <f t="shared" si="132"/>
        <v>0.6347783627842708</v>
      </c>
      <c r="R293" s="397"/>
      <c r="S293" s="599">
        <f t="shared" si="133"/>
        <v>4.0464631294166438</v>
      </c>
      <c r="T293" s="397"/>
      <c r="U293" s="397"/>
      <c r="V293" s="518">
        <f t="shared" si="134"/>
        <v>104</v>
      </c>
      <c r="W293" s="476">
        <f t="shared" si="135"/>
        <v>0.6347783627842708</v>
      </c>
      <c r="X293" s="397"/>
      <c r="Y293" s="599">
        <f t="shared" si="136"/>
        <v>6.0092917152792849</v>
      </c>
      <c r="Z293" s="397"/>
      <c r="AA293" s="397"/>
      <c r="AB293" s="518">
        <f t="shared" si="137"/>
        <v>86</v>
      </c>
      <c r="AC293" s="476">
        <f t="shared" si="138"/>
        <v>5.1765265762835855E-2</v>
      </c>
      <c r="AD293" s="397"/>
      <c r="AE293" s="599">
        <f t="shared" si="139"/>
        <v>6.6296205628016187</v>
      </c>
      <c r="AF293" s="397"/>
      <c r="AG293" s="397"/>
      <c r="AH293" s="518">
        <f t="shared" si="140"/>
        <v>86</v>
      </c>
      <c r="AI293" s="476">
        <f t="shared" si="141"/>
        <v>5.1765265762835855E-2</v>
      </c>
      <c r="AJ293" s="397"/>
      <c r="AK293" s="599">
        <f t="shared" si="142"/>
        <v>7.0095848957723854</v>
      </c>
      <c r="AL293" s="397"/>
      <c r="AM293" s="397"/>
      <c r="AN293" s="518">
        <f t="shared" si="143"/>
        <v>86</v>
      </c>
      <c r="AO293" s="476">
        <f t="shared" si="144"/>
        <v>5.1765265762835855E-2</v>
      </c>
      <c r="AP293" s="397"/>
      <c r="AQ293" s="599">
        <f t="shared" si="145"/>
        <v>7.2842685023025027</v>
      </c>
      <c r="AR293" s="397"/>
      <c r="AS293" s="397"/>
      <c r="AT293" s="518">
        <f t="shared" si="146"/>
        <v>85</v>
      </c>
      <c r="AU293" s="476">
        <f t="shared" si="147"/>
        <v>3.8375649261645023E-2</v>
      </c>
      <c r="AV293" s="397"/>
      <c r="AW293" s="599">
        <f t="shared" si="148"/>
        <v>7.4995310923356984</v>
      </c>
      <c r="AX293" s="397"/>
      <c r="AY293" s="397"/>
      <c r="AZ293" s="518">
        <f t="shared" si="149"/>
        <v>85</v>
      </c>
      <c r="BA293" s="476">
        <f t="shared" si="150"/>
        <v>3.8375649261645023E-2</v>
      </c>
      <c r="BB293" s="397"/>
      <c r="BC293" s="599">
        <f t="shared" si="151"/>
        <v>7.6765639567526822</v>
      </c>
      <c r="BD293" s="397"/>
      <c r="BE293" s="397"/>
      <c r="BF293" s="518">
        <f t="shared" si="152"/>
        <v>85</v>
      </c>
      <c r="BG293" s="476">
        <f t="shared" si="153"/>
        <v>3.8375649261645023E-2</v>
      </c>
      <c r="BH293" s="397"/>
      <c r="BI293" s="599">
        <f t="shared" si="154"/>
        <v>7.8269198008635703</v>
      </c>
      <c r="BJ293" s="397"/>
      <c r="BK293" s="397"/>
      <c r="BL293" s="518">
        <f t="shared" si="155"/>
        <v>85</v>
      </c>
      <c r="BM293" s="476">
        <f t="shared" si="156"/>
        <v>3.8375649261645023E-2</v>
      </c>
      <c r="BN293" s="397"/>
      <c r="BO293" s="397"/>
      <c r="BP293" s="397"/>
      <c r="BQ293" s="397"/>
    </row>
    <row r="294" spans="1:69">
      <c r="A294" s="507">
        <f t="shared" si="124"/>
        <v>2001</v>
      </c>
      <c r="B294" s="474">
        <f t="shared" si="125"/>
        <v>82.580384215381997</v>
      </c>
      <c r="C294" s="596">
        <f t="shared" si="126"/>
        <v>7.8254129225205782</v>
      </c>
      <c r="D294" s="474">
        <v>6</v>
      </c>
      <c r="E294" s="598" t="s">
        <v>411</v>
      </c>
      <c r="F294" s="505">
        <f>INDEX(LINEST(C289:C308,D289:D308),2)</f>
        <v>7.8227072095795673</v>
      </c>
      <c r="G294" s="467"/>
      <c r="H294" s="475"/>
      <c r="I294" s="476">
        <f t="shared" si="127"/>
        <v>85</v>
      </c>
      <c r="J294" s="477">
        <f t="shared" si="128"/>
        <v>2.9300127477092897</v>
      </c>
      <c r="K294" s="476">
        <f t="shared" si="129"/>
        <v>5.8545405451725938E-3</v>
      </c>
      <c r="L294" s="397"/>
      <c r="M294" s="599">
        <f t="shared" si="130"/>
        <v>3.9781780153051076</v>
      </c>
      <c r="N294" s="598" t="s">
        <v>411</v>
      </c>
      <c r="O294" s="505">
        <f>INDEX(LINEST(M289:M308,$D289:$D308),2)</f>
        <v>3.1569660746788806</v>
      </c>
      <c r="P294" s="518">
        <f t="shared" si="131"/>
        <v>102</v>
      </c>
      <c r="Q294" s="476">
        <f t="shared" si="132"/>
        <v>0.3771214772221847</v>
      </c>
      <c r="R294" s="397"/>
      <c r="S294" s="599">
        <f t="shared" si="133"/>
        <v>3.9781780153051076</v>
      </c>
      <c r="T294" s="598" t="s">
        <v>411</v>
      </c>
      <c r="U294" s="505">
        <f>INDEX(LINEST(S289:S308,$D289:$D308),2)</f>
        <v>3.1569660746788806</v>
      </c>
      <c r="V294" s="518">
        <f t="shared" si="134"/>
        <v>102</v>
      </c>
      <c r="W294" s="476">
        <f t="shared" si="135"/>
        <v>0.3771214772221847</v>
      </c>
      <c r="X294" s="397"/>
      <c r="Y294" s="599">
        <f t="shared" si="136"/>
        <v>5.9999772504772597</v>
      </c>
      <c r="Z294" s="598" t="s">
        <v>411</v>
      </c>
      <c r="AA294" s="505">
        <f>INDEX(LINEST(Y289:Y308,$D289:$D308),2)</f>
        <v>5.9816999251791954</v>
      </c>
      <c r="AB294" s="518">
        <f t="shared" si="137"/>
        <v>85</v>
      </c>
      <c r="AC294" s="476">
        <f t="shared" si="138"/>
        <v>5.8545405451725938E-3</v>
      </c>
      <c r="AD294" s="397"/>
      <c r="AE294" s="599">
        <f t="shared" si="139"/>
        <v>6.6246223312670471</v>
      </c>
      <c r="AF294" s="598" t="s">
        <v>411</v>
      </c>
      <c r="AG294" s="505">
        <f>INDEX(LINEST(AE289:AE308,$D289:$D308),2)</f>
        <v>6.6152911970832484</v>
      </c>
      <c r="AH294" s="518">
        <f t="shared" si="140"/>
        <v>85</v>
      </c>
      <c r="AI294" s="476">
        <f t="shared" si="141"/>
        <v>5.8545405451725938E-3</v>
      </c>
      <c r="AJ294" s="397"/>
      <c r="AK294" s="599">
        <f t="shared" si="142"/>
        <v>7.0061693782628902</v>
      </c>
      <c r="AL294" s="598" t="s">
        <v>411</v>
      </c>
      <c r="AM294" s="505">
        <f>INDEX(LINEST(AK289:AK308,$D289:$D308),2)</f>
        <v>6.9999054602499902</v>
      </c>
      <c r="AN294" s="518">
        <f t="shared" si="143"/>
        <v>85</v>
      </c>
      <c r="AO294" s="476">
        <f t="shared" si="144"/>
        <v>5.8545405451725938E-3</v>
      </c>
      <c r="AP294" s="397"/>
      <c r="AQ294" s="599">
        <f t="shared" si="145"/>
        <v>7.2816744145718619</v>
      </c>
      <c r="AR294" s="598" t="s">
        <v>411</v>
      </c>
      <c r="AS294" s="505">
        <f>INDEX(LINEST(AQ289:AQ308,$D289:$D308),2)</f>
        <v>7.276960265594945</v>
      </c>
      <c r="AT294" s="518">
        <f t="shared" si="146"/>
        <v>85</v>
      </c>
      <c r="AU294" s="476">
        <f t="shared" si="147"/>
        <v>5.8545405451725938E-3</v>
      </c>
      <c r="AV294" s="397"/>
      <c r="AW294" s="599">
        <f t="shared" si="148"/>
        <v>7.4974399281191149</v>
      </c>
      <c r="AX294" s="598" t="s">
        <v>411</v>
      </c>
      <c r="AY294" s="505">
        <f>INDEX(LINEST(AW289:AW308,$D289:$D308),2)</f>
        <v>7.4936608253805845</v>
      </c>
      <c r="AZ294" s="518">
        <f t="shared" si="149"/>
        <v>85</v>
      </c>
      <c r="BA294" s="476">
        <f t="shared" si="150"/>
        <v>5.8545405451725938E-3</v>
      </c>
      <c r="BB294" s="397"/>
      <c r="BC294" s="599">
        <f t="shared" si="151"/>
        <v>7.67481237655561</v>
      </c>
      <c r="BD294" s="598" t="s">
        <v>411</v>
      </c>
      <c r="BE294" s="505">
        <f>INDEX(LINEST(BC289:BC308,$D289:$D308),2)</f>
        <v>7.6716587999979868</v>
      </c>
      <c r="BF294" s="518">
        <f t="shared" si="152"/>
        <v>85</v>
      </c>
      <c r="BG294" s="476">
        <f t="shared" si="153"/>
        <v>5.8545405451725938E-3</v>
      </c>
      <c r="BH294" s="397"/>
      <c r="BI294" s="599">
        <f t="shared" si="154"/>
        <v>7.8254129225205782</v>
      </c>
      <c r="BJ294" s="598" t="s">
        <v>411</v>
      </c>
      <c r="BK294" s="505">
        <f>INDEX(LINEST(BI289:BI308,$D289:$D308),2)</f>
        <v>7.8227072095795673</v>
      </c>
      <c r="BL294" s="518">
        <f t="shared" si="155"/>
        <v>85</v>
      </c>
      <c r="BM294" s="476">
        <f t="shared" si="156"/>
        <v>5.8545405451725938E-3</v>
      </c>
      <c r="BN294" s="397"/>
      <c r="BO294" s="397"/>
      <c r="BP294" s="397"/>
      <c r="BQ294" s="397"/>
    </row>
    <row r="295" spans="1:69">
      <c r="A295" s="507">
        <f t="shared" si="124"/>
        <v>2002</v>
      </c>
      <c r="B295" s="474">
        <f t="shared" si="125"/>
        <v>69.170496938591825</v>
      </c>
      <c r="C295" s="596">
        <f t="shared" si="126"/>
        <v>7.8307552546850072</v>
      </c>
      <c r="D295" s="474">
        <v>7</v>
      </c>
      <c r="E295" s="598" t="s">
        <v>412</v>
      </c>
      <c r="F295" s="505">
        <f>INDEX(LINEST(C289:C308,D289:D308),1)</f>
        <v>3.1453342011463224E-4</v>
      </c>
      <c r="G295" s="475"/>
      <c r="H295" s="475"/>
      <c r="I295" s="476">
        <f t="shared" si="127"/>
        <v>84</v>
      </c>
      <c r="J295" s="477">
        <f t="shared" si="128"/>
        <v>21.439058150143854</v>
      </c>
      <c r="K295" s="476">
        <f t="shared" si="129"/>
        <v>0.21991416104831443</v>
      </c>
      <c r="L295" s="397"/>
      <c r="M295" s="599">
        <f t="shared" si="130"/>
        <v>4.2021446456343146</v>
      </c>
      <c r="N295" s="598" t="s">
        <v>412</v>
      </c>
      <c r="O295" s="505">
        <f>INDEX(LINEST(M289:M308,$D289:$D308),1)</f>
        <v>6.0076981830959893E-2</v>
      </c>
      <c r="P295" s="518">
        <f t="shared" si="131"/>
        <v>100</v>
      </c>
      <c r="Q295" s="476">
        <f t="shared" si="132"/>
        <v>0.95045825901337611</v>
      </c>
      <c r="R295" s="397"/>
      <c r="S295" s="599">
        <f t="shared" si="133"/>
        <v>4.2021446456343146</v>
      </c>
      <c r="T295" s="598" t="s">
        <v>412</v>
      </c>
      <c r="U295" s="505">
        <f>INDEX(LINEST(S289:S308,$D289:$D308),1)</f>
        <v>6.0076981830959893E-2</v>
      </c>
      <c r="V295" s="518">
        <f t="shared" si="134"/>
        <v>100</v>
      </c>
      <c r="W295" s="476">
        <f t="shared" si="135"/>
        <v>0.95045825901337611</v>
      </c>
      <c r="X295" s="397"/>
      <c r="Y295" s="599">
        <f t="shared" si="136"/>
        <v>6.0326772726303153</v>
      </c>
      <c r="Z295" s="598" t="s">
        <v>412</v>
      </c>
      <c r="AA295" s="505">
        <f>INDEX(LINEST(Y289:Y308,$D289:$D308),1)</f>
        <v>2.0236493109908596E-3</v>
      </c>
      <c r="AB295" s="518">
        <f t="shared" si="137"/>
        <v>84</v>
      </c>
      <c r="AC295" s="476">
        <f t="shared" si="138"/>
        <v>0.21991416104831443</v>
      </c>
      <c r="AD295" s="397"/>
      <c r="AE295" s="599">
        <f t="shared" si="139"/>
        <v>6.6422644859939322</v>
      </c>
      <c r="AF295" s="598" t="s">
        <v>412</v>
      </c>
      <c r="AG295" s="505">
        <f>INDEX(LINEST(AE289:AE308,$D289:$D308),1)</f>
        <v>1.0613463074608961E-3</v>
      </c>
      <c r="AH295" s="518">
        <f t="shared" si="140"/>
        <v>84</v>
      </c>
      <c r="AI295" s="476">
        <f t="shared" si="141"/>
        <v>0.21991416104831443</v>
      </c>
      <c r="AJ295" s="397"/>
      <c r="AK295" s="599">
        <f t="shared" si="142"/>
        <v>7.0182491491568513</v>
      </c>
      <c r="AL295" s="598" t="s">
        <v>412</v>
      </c>
      <c r="AM295" s="505">
        <f>INDEX(LINEST(AK289:AK308,$D289:$D308),1)</f>
        <v>7.1954497801864764E-4</v>
      </c>
      <c r="AN295" s="518">
        <f t="shared" si="143"/>
        <v>84</v>
      </c>
      <c r="AO295" s="476">
        <f t="shared" si="144"/>
        <v>0.21991416104831443</v>
      </c>
      <c r="AP295" s="397"/>
      <c r="AQ295" s="599">
        <f t="shared" si="145"/>
        <v>7.2908585498900411</v>
      </c>
      <c r="AR295" s="598" t="s">
        <v>412</v>
      </c>
      <c r="AS295" s="505">
        <f>INDEX(LINEST(AQ289:AQ308,$D289:$D308),1)</f>
        <v>5.443038909150132E-4</v>
      </c>
      <c r="AT295" s="518">
        <f t="shared" si="146"/>
        <v>84</v>
      </c>
      <c r="AU295" s="476">
        <f t="shared" si="147"/>
        <v>0.21991416104831443</v>
      </c>
      <c r="AV295" s="397"/>
      <c r="AW295" s="599">
        <f t="shared" si="148"/>
        <v>7.5048482296849306</v>
      </c>
      <c r="AX295" s="598" t="s">
        <v>412</v>
      </c>
      <c r="AY295" s="505">
        <f>INDEX(LINEST(AW289:AW308,$D289:$D308),1)</f>
        <v>4.3771353314484224E-4</v>
      </c>
      <c r="AZ295" s="518">
        <f t="shared" si="149"/>
        <v>84</v>
      </c>
      <c r="BA295" s="476">
        <f t="shared" si="150"/>
        <v>0.21991416104831443</v>
      </c>
      <c r="BB295" s="397"/>
      <c r="BC295" s="599">
        <f t="shared" si="151"/>
        <v>7.681020319650715</v>
      </c>
      <c r="BD295" s="598" t="s">
        <v>412</v>
      </c>
      <c r="BE295" s="505">
        <f>INDEX(LINEST(BC289:BC308,$D289:$D308),1)</f>
        <v>3.6603712252037307E-4</v>
      </c>
      <c r="BF295" s="518">
        <f t="shared" si="152"/>
        <v>84</v>
      </c>
      <c r="BG295" s="476">
        <f t="shared" si="153"/>
        <v>0.21991416104831443</v>
      </c>
      <c r="BH295" s="397"/>
      <c r="BI295" s="599">
        <f t="shared" si="154"/>
        <v>7.8307552546850072</v>
      </c>
      <c r="BJ295" s="598" t="s">
        <v>412</v>
      </c>
      <c r="BK295" s="505">
        <f>INDEX(LINEST(BI289:BI308,$D289:$D308),1)</f>
        <v>3.1453342011463224E-4</v>
      </c>
      <c r="BL295" s="518">
        <f t="shared" si="155"/>
        <v>84</v>
      </c>
      <c r="BM295" s="476">
        <f t="shared" si="156"/>
        <v>0.21991416104831443</v>
      </c>
      <c r="BN295" s="397"/>
      <c r="BO295" s="397"/>
      <c r="BP295" s="397"/>
      <c r="BQ295" s="397"/>
    </row>
    <row r="296" spans="1:69">
      <c r="A296" s="507">
        <f t="shared" si="124"/>
        <v>2003</v>
      </c>
      <c r="B296" s="474">
        <f t="shared" si="125"/>
        <v>67.327507264327437</v>
      </c>
      <c r="C296" s="596">
        <f t="shared" si="126"/>
        <v>7.8314872531066522</v>
      </c>
      <c r="D296" s="474">
        <v>8</v>
      </c>
      <c r="E296" s="475"/>
      <c r="F296" s="475"/>
      <c r="G296" s="475"/>
      <c r="H296" s="475"/>
      <c r="I296" s="476">
        <f t="shared" si="127"/>
        <v>83</v>
      </c>
      <c r="J296" s="477">
        <f t="shared" si="128"/>
        <v>23.277993456882996</v>
      </c>
      <c r="K296" s="476">
        <f t="shared" si="129"/>
        <v>0.24562702854970925</v>
      </c>
      <c r="L296" s="397"/>
      <c r="M296" s="599">
        <f t="shared" si="130"/>
        <v>4.2293487221874155</v>
      </c>
      <c r="N296" s="397"/>
      <c r="O296" s="397"/>
      <c r="P296" s="518">
        <f t="shared" si="131"/>
        <v>98</v>
      </c>
      <c r="Q296" s="476">
        <f t="shared" si="132"/>
        <v>0.94080181061988621</v>
      </c>
      <c r="R296" s="397"/>
      <c r="S296" s="599">
        <f t="shared" si="133"/>
        <v>4.2293487221874155</v>
      </c>
      <c r="T296" s="397"/>
      <c r="U296" s="397"/>
      <c r="V296" s="518">
        <f t="shared" si="134"/>
        <v>98</v>
      </c>
      <c r="W296" s="476">
        <f t="shared" si="135"/>
        <v>0.94080181061988621</v>
      </c>
      <c r="X296" s="397"/>
      <c r="Y296" s="599">
        <f t="shared" si="136"/>
        <v>6.0370889740331295</v>
      </c>
      <c r="Z296" s="397"/>
      <c r="AA296" s="397"/>
      <c r="AB296" s="518">
        <f t="shared" si="137"/>
        <v>83</v>
      </c>
      <c r="AC296" s="476">
        <f t="shared" si="138"/>
        <v>0.24562702854970925</v>
      </c>
      <c r="AD296" s="397"/>
      <c r="AE296" s="599">
        <f t="shared" si="139"/>
        <v>6.6446649915801403</v>
      </c>
      <c r="AF296" s="397"/>
      <c r="AG296" s="397"/>
      <c r="AH296" s="518">
        <f t="shared" si="140"/>
        <v>83</v>
      </c>
      <c r="AI296" s="476">
        <f t="shared" si="141"/>
        <v>0.24562702854970925</v>
      </c>
      <c r="AJ296" s="397"/>
      <c r="AK296" s="599">
        <f t="shared" si="142"/>
        <v>7.0198979869528086</v>
      </c>
      <c r="AL296" s="397"/>
      <c r="AM296" s="397"/>
      <c r="AN296" s="518">
        <f t="shared" si="143"/>
        <v>83</v>
      </c>
      <c r="AO296" s="476">
        <f t="shared" si="144"/>
        <v>0.24562702854970925</v>
      </c>
      <c r="AP296" s="397"/>
      <c r="AQ296" s="599">
        <f t="shared" si="145"/>
        <v>7.2921142055966639</v>
      </c>
      <c r="AR296" s="397"/>
      <c r="AS296" s="397"/>
      <c r="AT296" s="518">
        <f t="shared" si="146"/>
        <v>83</v>
      </c>
      <c r="AU296" s="476">
        <f t="shared" si="147"/>
        <v>0.24562702854970925</v>
      </c>
      <c r="AV296" s="397"/>
      <c r="AW296" s="599">
        <f t="shared" si="148"/>
        <v>7.5058621143337483</v>
      </c>
      <c r="AX296" s="397"/>
      <c r="AY296" s="397"/>
      <c r="AZ296" s="518">
        <f t="shared" si="149"/>
        <v>83</v>
      </c>
      <c r="BA296" s="476">
        <f t="shared" si="150"/>
        <v>0.24562702854970925</v>
      </c>
      <c r="BB296" s="397"/>
      <c r="BC296" s="599">
        <f t="shared" si="151"/>
        <v>7.6818705048366809</v>
      </c>
      <c r="BD296" s="397"/>
      <c r="BE296" s="397"/>
      <c r="BF296" s="518">
        <f t="shared" si="152"/>
        <v>83</v>
      </c>
      <c r="BG296" s="476">
        <f t="shared" si="153"/>
        <v>0.24562702854970925</v>
      </c>
      <c r="BH296" s="397"/>
      <c r="BI296" s="599">
        <f t="shared" si="154"/>
        <v>7.8314872531066522</v>
      </c>
      <c r="BJ296" s="397"/>
      <c r="BK296" s="397"/>
      <c r="BL296" s="518">
        <f t="shared" si="155"/>
        <v>83</v>
      </c>
      <c r="BM296" s="476">
        <f t="shared" si="156"/>
        <v>0.24562702854970925</v>
      </c>
      <c r="BN296" s="397"/>
      <c r="BO296" s="397"/>
      <c r="BP296" s="397"/>
      <c r="BQ296" s="397"/>
    </row>
    <row r="297" spans="1:69">
      <c r="A297" s="507">
        <f t="shared" si="124"/>
        <v>2004</v>
      </c>
      <c r="B297" s="474">
        <f t="shared" si="125"/>
        <v>76.231349099955736</v>
      </c>
      <c r="C297" s="596">
        <f t="shared" si="126"/>
        <v>7.8279458569216684</v>
      </c>
      <c r="D297" s="474">
        <v>9</v>
      </c>
      <c r="E297" s="598" t="s">
        <v>413</v>
      </c>
      <c r="F297" s="600">
        <f>EXP(F294)</f>
        <v>2496.6552362947405</v>
      </c>
      <c r="G297" s="475"/>
      <c r="H297" s="475"/>
      <c r="I297" s="476">
        <f t="shared" si="127"/>
        <v>82</v>
      </c>
      <c r="J297" s="477">
        <f t="shared" si="128"/>
        <v>7.5672947785304423</v>
      </c>
      <c r="K297" s="476">
        <f t="shared" si="129"/>
        <v>3.3277333206581494E-2</v>
      </c>
      <c r="L297" s="397"/>
      <c r="M297" s="599">
        <f t="shared" si="130"/>
        <v>4.0904812910579871</v>
      </c>
      <c r="N297" s="598" t="s">
        <v>413</v>
      </c>
      <c r="O297" s="510">
        <f>EXP(O294)</f>
        <v>23.499192871787113</v>
      </c>
      <c r="P297" s="518">
        <f t="shared" si="131"/>
        <v>96</v>
      </c>
      <c r="Q297" s="476">
        <f t="shared" si="132"/>
        <v>0.39079955840782088</v>
      </c>
      <c r="R297" s="397"/>
      <c r="S297" s="599">
        <f t="shared" si="133"/>
        <v>4.0904812910579871</v>
      </c>
      <c r="T297" s="598" t="s">
        <v>414</v>
      </c>
      <c r="U297" s="510">
        <f>EXP(U294)</f>
        <v>23.499192871787113</v>
      </c>
      <c r="V297" s="518">
        <f t="shared" si="134"/>
        <v>96</v>
      </c>
      <c r="W297" s="476">
        <f t="shared" si="135"/>
        <v>0.39079955840782088</v>
      </c>
      <c r="X297" s="397"/>
      <c r="Y297" s="599">
        <f t="shared" si="136"/>
        <v>6.0155927343428743</v>
      </c>
      <c r="Z297" s="598" t="s">
        <v>413</v>
      </c>
      <c r="AA297" s="510">
        <f>EXP(AA294)</f>
        <v>396.11315887895097</v>
      </c>
      <c r="AB297" s="518">
        <f t="shared" si="137"/>
        <v>83</v>
      </c>
      <c r="AC297" s="476">
        <f t="shared" si="138"/>
        <v>4.5814635006670025E-2</v>
      </c>
      <c r="AD297" s="397"/>
      <c r="AE297" s="599">
        <f t="shared" si="139"/>
        <v>6.6330139802287817</v>
      </c>
      <c r="AF297" s="598" t="s">
        <v>415</v>
      </c>
      <c r="AG297" s="510">
        <f>EXP(AG294)</f>
        <v>746.4220546172337</v>
      </c>
      <c r="AH297" s="518">
        <f t="shared" si="140"/>
        <v>82</v>
      </c>
      <c r="AI297" s="476">
        <f t="shared" si="141"/>
        <v>3.3277333206581494E-2</v>
      </c>
      <c r="AJ297" s="397"/>
      <c r="AK297" s="599">
        <f t="shared" si="142"/>
        <v>7.0119068499707957</v>
      </c>
      <c r="AL297" s="598" t="s">
        <v>414</v>
      </c>
      <c r="AM297" s="510">
        <f>EXP(AM294)</f>
        <v>1096.5294879043781</v>
      </c>
      <c r="AN297" s="518">
        <f t="shared" si="143"/>
        <v>82</v>
      </c>
      <c r="AO297" s="476">
        <f t="shared" si="144"/>
        <v>3.3277333206581494E-2</v>
      </c>
      <c r="AP297" s="397"/>
      <c r="AQ297" s="599">
        <f t="shared" si="145"/>
        <v>7.2860332438589008</v>
      </c>
      <c r="AR297" s="598" t="s">
        <v>413</v>
      </c>
      <c r="AS297" s="510">
        <f>EXP(AS294)</f>
        <v>1446.5841036599886</v>
      </c>
      <c r="AT297" s="518">
        <f t="shared" si="146"/>
        <v>82</v>
      </c>
      <c r="AU297" s="476">
        <f t="shared" si="147"/>
        <v>3.3277333206581494E-2</v>
      </c>
      <c r="AV297" s="397"/>
      <c r="AW297" s="599">
        <f t="shared" si="148"/>
        <v>7.5009542989082636</v>
      </c>
      <c r="AX297" s="598" t="s">
        <v>416</v>
      </c>
      <c r="AY297" s="510">
        <f>EXP(AY294)</f>
        <v>1796.6171694435109</v>
      </c>
      <c r="AZ297" s="518">
        <f t="shared" si="149"/>
        <v>82</v>
      </c>
      <c r="BA297" s="476">
        <f t="shared" si="150"/>
        <v>3.3277333206581494E-2</v>
      </c>
      <c r="BB297" s="397"/>
      <c r="BC297" s="599">
        <f t="shared" si="151"/>
        <v>7.6777563888771523</v>
      </c>
      <c r="BD297" s="598" t="s">
        <v>414</v>
      </c>
      <c r="BE297" s="510">
        <f>EXP(BE294)</f>
        <v>2146.6393388459378</v>
      </c>
      <c r="BF297" s="518">
        <f t="shared" si="152"/>
        <v>82</v>
      </c>
      <c r="BG297" s="476">
        <f t="shared" si="153"/>
        <v>3.3277333206581494E-2</v>
      </c>
      <c r="BH297" s="397"/>
      <c r="BI297" s="599">
        <f t="shared" si="154"/>
        <v>7.8279458569216684</v>
      </c>
      <c r="BJ297" s="598" t="s">
        <v>413</v>
      </c>
      <c r="BK297" s="510">
        <f>EXP(BK294)</f>
        <v>2496.6552362947405</v>
      </c>
      <c r="BL297" s="518">
        <f t="shared" si="155"/>
        <v>82</v>
      </c>
      <c r="BM297" s="476">
        <f t="shared" si="156"/>
        <v>3.3277333206581494E-2</v>
      </c>
      <c r="BN297" s="397"/>
      <c r="BO297" s="397"/>
      <c r="BP297" s="397"/>
      <c r="BQ297" s="397"/>
    </row>
    <row r="298" spans="1:69">
      <c r="A298" s="507">
        <f t="shared" si="124"/>
        <v>2005</v>
      </c>
      <c r="B298" s="474">
        <f t="shared" si="125"/>
        <v>78.000877340019187</v>
      </c>
      <c r="C298" s="596">
        <f t="shared" si="126"/>
        <v>7.8272405519361552</v>
      </c>
      <c r="D298" s="474">
        <v>10</v>
      </c>
      <c r="E298" s="598" t="s">
        <v>417</v>
      </c>
      <c r="F298" s="505">
        <f>EXP(F295)</f>
        <v>1.0003145828909374</v>
      </c>
      <c r="G298" s="475"/>
      <c r="H298" s="475"/>
      <c r="I298" s="476">
        <f t="shared" si="127"/>
        <v>81</v>
      </c>
      <c r="J298" s="477">
        <f t="shared" si="128"/>
        <v>3.8449858030533726</v>
      </c>
      <c r="K298" s="476">
        <f t="shared" si="129"/>
        <v>8.9947367296103874E-3</v>
      </c>
      <c r="L298" s="397"/>
      <c r="M298" s="599">
        <f t="shared" si="130"/>
        <v>4.0604278838799566</v>
      </c>
      <c r="N298" s="598" t="s">
        <v>418</v>
      </c>
      <c r="O298" s="505">
        <f>EXP(O295)</f>
        <v>1.0619182918133026</v>
      </c>
      <c r="P298" s="518">
        <f t="shared" si="131"/>
        <v>93</v>
      </c>
      <c r="Q298" s="476">
        <f t="shared" si="132"/>
        <v>0.2249736805691499</v>
      </c>
      <c r="R298" s="397"/>
      <c r="S298" s="599">
        <f t="shared" si="133"/>
        <v>4.0604278838799566</v>
      </c>
      <c r="T298" s="598" t="s">
        <v>419</v>
      </c>
      <c r="U298" s="505">
        <f>EXP(U295)</f>
        <v>1.0619182918133026</v>
      </c>
      <c r="V298" s="518">
        <f t="shared" si="134"/>
        <v>93</v>
      </c>
      <c r="W298" s="476">
        <f t="shared" si="135"/>
        <v>0.2249736805691499</v>
      </c>
      <c r="X298" s="397"/>
      <c r="Y298" s="599">
        <f t="shared" si="136"/>
        <v>6.0112650240586651</v>
      </c>
      <c r="Z298" s="598" t="s">
        <v>419</v>
      </c>
      <c r="AA298" s="505">
        <f>EXP(AA295)</f>
        <v>1.0020256982711504</v>
      </c>
      <c r="AB298" s="518">
        <f t="shared" si="137"/>
        <v>82</v>
      </c>
      <c r="AC298" s="476">
        <f t="shared" si="138"/>
        <v>1.5992982049572012E-2</v>
      </c>
      <c r="AD298" s="397"/>
      <c r="AE298" s="599">
        <f t="shared" si="139"/>
        <v>6.6306822282010431</v>
      </c>
      <c r="AF298" s="598" t="s">
        <v>419</v>
      </c>
      <c r="AG298" s="505">
        <f>EXP(AG295)</f>
        <v>1.0010619097347659</v>
      </c>
      <c r="AH298" s="518">
        <f t="shared" si="140"/>
        <v>82</v>
      </c>
      <c r="AI298" s="476">
        <f t="shared" si="141"/>
        <v>1.5992982049572012E-2</v>
      </c>
      <c r="AJ298" s="397"/>
      <c r="AK298" s="599">
        <f t="shared" si="142"/>
        <v>7.0103110754837941</v>
      </c>
      <c r="AL298" s="598" t="s">
        <v>420</v>
      </c>
      <c r="AM298" s="505">
        <f>EXP(AM295)</f>
        <v>1.0007198039126077</v>
      </c>
      <c r="AN298" s="518">
        <f t="shared" si="143"/>
        <v>82</v>
      </c>
      <c r="AO298" s="476">
        <f t="shared" si="144"/>
        <v>1.5992982049572012E-2</v>
      </c>
      <c r="AP298" s="397"/>
      <c r="AQ298" s="599">
        <f t="shared" si="145"/>
        <v>7.284820310826297</v>
      </c>
      <c r="AR298" s="598" t="s">
        <v>419</v>
      </c>
      <c r="AS298" s="505">
        <f>EXP(AS295)</f>
        <v>1.0005444520511579</v>
      </c>
      <c r="AT298" s="518">
        <f t="shared" si="146"/>
        <v>82</v>
      </c>
      <c r="AU298" s="476">
        <f t="shared" si="147"/>
        <v>1.5992982049572012E-2</v>
      </c>
      <c r="AV298" s="397"/>
      <c r="AW298" s="599">
        <f t="shared" si="148"/>
        <v>7.4999760556975685</v>
      </c>
      <c r="AX298" s="598" t="s">
        <v>421</v>
      </c>
      <c r="AY298" s="505">
        <f>EXP(AY295)</f>
        <v>1.0004378093436921</v>
      </c>
      <c r="AZ298" s="518">
        <f t="shared" si="149"/>
        <v>82</v>
      </c>
      <c r="BA298" s="476">
        <f t="shared" si="150"/>
        <v>1.5992982049572012E-2</v>
      </c>
      <c r="BB298" s="397"/>
      <c r="BC298" s="599">
        <f t="shared" si="151"/>
        <v>7.6769367392656251</v>
      </c>
      <c r="BD298" s="598" t="s">
        <v>417</v>
      </c>
      <c r="BE298" s="505">
        <f>EXP(BE295)</f>
        <v>1.0003661041222824</v>
      </c>
      <c r="BF298" s="518">
        <f t="shared" si="152"/>
        <v>81</v>
      </c>
      <c r="BG298" s="476">
        <f t="shared" si="153"/>
        <v>8.9947367296103874E-3</v>
      </c>
      <c r="BH298" s="397"/>
      <c r="BI298" s="599">
        <f t="shared" si="154"/>
        <v>7.8272405519361552</v>
      </c>
      <c r="BJ298" s="598" t="s">
        <v>419</v>
      </c>
      <c r="BK298" s="505">
        <f>EXP(BK295)</f>
        <v>1.0003145828909374</v>
      </c>
      <c r="BL298" s="518">
        <f t="shared" si="155"/>
        <v>81</v>
      </c>
      <c r="BM298" s="476">
        <f t="shared" si="156"/>
        <v>8.9947367296103874E-3</v>
      </c>
      <c r="BN298" s="397"/>
      <c r="BO298" s="397"/>
      <c r="BP298" s="397"/>
      <c r="BQ298" s="397"/>
    </row>
    <row r="299" spans="1:69">
      <c r="A299" s="507">
        <f t="shared" si="124"/>
        <v>2006</v>
      </c>
      <c r="B299" s="474">
        <f t="shared" si="125"/>
        <v>81.409993234530504</v>
      </c>
      <c r="C299" s="596">
        <f t="shared" si="126"/>
        <v>7.8258803301696718</v>
      </c>
      <c r="D299" s="474">
        <v>11</v>
      </c>
      <c r="E299" s="467"/>
      <c r="F299" s="467"/>
      <c r="G299" s="475"/>
      <c r="H299" s="475"/>
      <c r="I299" s="476">
        <f t="shared" si="127"/>
        <v>81</v>
      </c>
      <c r="J299" s="477">
        <f t="shared" si="128"/>
        <v>0.50361536494588799</v>
      </c>
      <c r="K299" s="476">
        <f t="shared" si="129"/>
        <v>1.6809445236078447E-4</v>
      </c>
      <c r="L299" s="397"/>
      <c r="M299" s="599">
        <f t="shared" si="130"/>
        <v>3.9998508397260544</v>
      </c>
      <c r="N299" s="467"/>
      <c r="O299" s="467"/>
      <c r="P299" s="518">
        <f t="shared" si="131"/>
        <v>90</v>
      </c>
      <c r="Q299" s="476">
        <f t="shared" si="132"/>
        <v>7.3788216230811721E-2</v>
      </c>
      <c r="R299" s="397"/>
      <c r="S299" s="599">
        <f t="shared" si="133"/>
        <v>3.9998508397260544</v>
      </c>
      <c r="T299" s="467"/>
      <c r="U299" s="467"/>
      <c r="V299" s="518">
        <f t="shared" si="134"/>
        <v>90</v>
      </c>
      <c r="W299" s="476">
        <f t="shared" si="135"/>
        <v>7.3788216230811721E-2</v>
      </c>
      <c r="X299" s="397"/>
      <c r="Y299" s="599">
        <f t="shared" si="136"/>
        <v>6.0028742253813361</v>
      </c>
      <c r="Z299" s="467"/>
      <c r="AA299" s="467"/>
      <c r="AB299" s="518">
        <f t="shared" si="137"/>
        <v>81</v>
      </c>
      <c r="AC299" s="476">
        <f t="shared" si="138"/>
        <v>1.6809445236078447E-4</v>
      </c>
      <c r="AD299" s="397"/>
      <c r="AE299" s="599">
        <f t="shared" si="139"/>
        <v>6.6261745643540877</v>
      </c>
      <c r="AF299" s="467"/>
      <c r="AG299" s="467"/>
      <c r="AH299" s="518">
        <f t="shared" si="140"/>
        <v>81</v>
      </c>
      <c r="AI299" s="476">
        <f t="shared" si="141"/>
        <v>1.6809445236078447E-4</v>
      </c>
      <c r="AJ299" s="397"/>
      <c r="AK299" s="599">
        <f t="shared" si="142"/>
        <v>7.0072295105000997</v>
      </c>
      <c r="AL299" s="467"/>
      <c r="AM299" s="467"/>
      <c r="AN299" s="518">
        <f t="shared" si="143"/>
        <v>81</v>
      </c>
      <c r="AO299" s="476">
        <f t="shared" si="144"/>
        <v>1.6809445236078447E-4</v>
      </c>
      <c r="AP299" s="397"/>
      <c r="AQ299" s="599">
        <f t="shared" si="145"/>
        <v>7.2824793576057303</v>
      </c>
      <c r="AR299" s="467"/>
      <c r="AS299" s="467"/>
      <c r="AT299" s="518">
        <f t="shared" si="146"/>
        <v>81</v>
      </c>
      <c r="AU299" s="476">
        <f t="shared" si="147"/>
        <v>1.6809445236078447E-4</v>
      </c>
      <c r="AV299" s="397"/>
      <c r="AW299" s="599">
        <f t="shared" si="148"/>
        <v>7.4980887018998663</v>
      </c>
      <c r="AX299" s="467"/>
      <c r="AY299" s="467"/>
      <c r="AZ299" s="518">
        <f t="shared" si="149"/>
        <v>81</v>
      </c>
      <c r="BA299" s="476">
        <f t="shared" si="150"/>
        <v>1.6809445236078447E-4</v>
      </c>
      <c r="BB299" s="397"/>
      <c r="BC299" s="599">
        <f t="shared" si="151"/>
        <v>7.6753557323566364</v>
      </c>
      <c r="BD299" s="467"/>
      <c r="BE299" s="467"/>
      <c r="BF299" s="518">
        <f t="shared" si="152"/>
        <v>81</v>
      </c>
      <c r="BG299" s="476">
        <f t="shared" si="153"/>
        <v>1.6809445236078447E-4</v>
      </c>
      <c r="BH299" s="397"/>
      <c r="BI299" s="599">
        <f t="shared" si="154"/>
        <v>7.8258803301696718</v>
      </c>
      <c r="BJ299" s="467"/>
      <c r="BK299" s="467"/>
      <c r="BL299" s="518">
        <f t="shared" si="155"/>
        <v>81</v>
      </c>
      <c r="BM299" s="476">
        <f t="shared" si="156"/>
        <v>1.6809445236078447E-4</v>
      </c>
      <c r="BN299" s="397"/>
      <c r="BO299" s="397"/>
      <c r="BP299" s="397"/>
      <c r="BQ299" s="397"/>
    </row>
    <row r="300" spans="1:69">
      <c r="A300" s="507">
        <f t="shared" si="124"/>
        <v>2007</v>
      </c>
      <c r="B300" s="474">
        <f t="shared" si="125"/>
        <v>70.524021400392698</v>
      </c>
      <c r="C300" s="596">
        <f t="shared" si="126"/>
        <v>7.8302173205316166</v>
      </c>
      <c r="D300" s="513">
        <v>12</v>
      </c>
      <c r="E300" s="674" t="s">
        <v>422</v>
      </c>
      <c r="F300" s="674"/>
      <c r="G300" s="480">
        <f>H288</f>
        <v>8.6761346032750361E-2</v>
      </c>
      <c r="H300" s="475"/>
      <c r="I300" s="476">
        <f t="shared" si="127"/>
        <v>80</v>
      </c>
      <c r="J300" s="477">
        <f t="shared" si="128"/>
        <v>13.436526181353772</v>
      </c>
      <c r="K300" s="476">
        <f t="shared" si="129"/>
        <v>8.9794170420215563E-2</v>
      </c>
      <c r="L300" s="397"/>
      <c r="M300" s="599">
        <f t="shared" si="130"/>
        <v>4.1816833364387431</v>
      </c>
      <c r="N300" s="467" t="s">
        <v>423</v>
      </c>
      <c r="O300" s="509">
        <f>O288</f>
        <v>5.6416690981449379E-2</v>
      </c>
      <c r="P300" s="518">
        <f t="shared" si="131"/>
        <v>88</v>
      </c>
      <c r="Q300" s="476">
        <f t="shared" si="132"/>
        <v>0.30540982801393241</v>
      </c>
      <c r="R300" s="397"/>
      <c r="S300" s="599">
        <f t="shared" si="133"/>
        <v>4.1816833364387431</v>
      </c>
      <c r="T300" s="467" t="s">
        <v>424</v>
      </c>
      <c r="U300" s="509">
        <f>U288</f>
        <v>5.6416690981449379E-2</v>
      </c>
      <c r="V300" s="518">
        <f t="shared" si="134"/>
        <v>88</v>
      </c>
      <c r="W300" s="476">
        <f t="shared" si="135"/>
        <v>0.30540982801393241</v>
      </c>
      <c r="X300" s="397"/>
      <c r="Y300" s="599">
        <f t="shared" si="136"/>
        <v>6.029424799386244</v>
      </c>
      <c r="Z300" s="467" t="s">
        <v>425</v>
      </c>
      <c r="AA300" s="509">
        <f>AA288</f>
        <v>7.7175985321661436E-2</v>
      </c>
      <c r="AB300" s="518">
        <f t="shared" si="137"/>
        <v>80</v>
      </c>
      <c r="AC300" s="476">
        <f t="shared" si="138"/>
        <v>8.9794170420215563E-2</v>
      </c>
      <c r="AD300" s="397"/>
      <c r="AE300" s="599">
        <f t="shared" si="139"/>
        <v>6.6404978345917991</v>
      </c>
      <c r="AF300" s="467" t="s">
        <v>426</v>
      </c>
      <c r="AG300" s="509">
        <f>AG288</f>
        <v>8.282361547585175E-2</v>
      </c>
      <c r="AH300" s="518">
        <f t="shared" si="140"/>
        <v>80</v>
      </c>
      <c r="AI300" s="476">
        <f t="shared" si="141"/>
        <v>8.9794170420215563E-2</v>
      </c>
      <c r="AJ300" s="397"/>
      <c r="AK300" s="599">
        <f t="shared" si="142"/>
        <v>7.0170364794404607</v>
      </c>
      <c r="AL300" s="467" t="s">
        <v>427</v>
      </c>
      <c r="AM300" s="509">
        <f>AM288</f>
        <v>8.282361547585175E-2</v>
      </c>
      <c r="AN300" s="518">
        <f t="shared" si="143"/>
        <v>80</v>
      </c>
      <c r="AO300" s="476">
        <f t="shared" si="144"/>
        <v>8.9794170420215563E-2</v>
      </c>
      <c r="AP300" s="397"/>
      <c r="AQ300" s="599">
        <f t="shared" si="145"/>
        <v>7.2899353687505615</v>
      </c>
      <c r="AR300" s="467" t="s">
        <v>426</v>
      </c>
      <c r="AS300" s="509">
        <f>AS288</f>
        <v>8.5409189575425676E-2</v>
      </c>
      <c r="AT300" s="518">
        <f t="shared" si="146"/>
        <v>80</v>
      </c>
      <c r="AU300" s="476">
        <f t="shared" si="147"/>
        <v>8.9794170420215563E-2</v>
      </c>
      <c r="AV300" s="397"/>
      <c r="AW300" s="599">
        <f t="shared" si="148"/>
        <v>7.5041029594804929</v>
      </c>
      <c r="AX300" s="467" t="s">
        <v>426</v>
      </c>
      <c r="AY300" s="509">
        <f>AY288</f>
        <v>8.5409189575425676E-2</v>
      </c>
      <c r="AZ300" s="518">
        <f t="shared" si="149"/>
        <v>80</v>
      </c>
      <c r="BA300" s="476">
        <f t="shared" si="150"/>
        <v>8.9794170420215563E-2</v>
      </c>
      <c r="BB300" s="397"/>
      <c r="BC300" s="599">
        <f t="shared" si="151"/>
        <v>7.6803954678199435</v>
      </c>
      <c r="BD300" s="467" t="s">
        <v>428</v>
      </c>
      <c r="BE300" s="509">
        <f>BE288</f>
        <v>8.6761346032750361E-2</v>
      </c>
      <c r="BF300" s="518">
        <f t="shared" si="152"/>
        <v>80</v>
      </c>
      <c r="BG300" s="476">
        <f t="shared" si="153"/>
        <v>8.9794170420215563E-2</v>
      </c>
      <c r="BH300" s="397"/>
      <c r="BI300" s="599">
        <f t="shared" si="154"/>
        <v>7.8302173205316166</v>
      </c>
      <c r="BJ300" s="467" t="s">
        <v>426</v>
      </c>
      <c r="BK300" s="509">
        <f>BK288</f>
        <v>8.6761346032750361E-2</v>
      </c>
      <c r="BL300" s="518">
        <f t="shared" si="155"/>
        <v>80</v>
      </c>
      <c r="BM300" s="476">
        <f t="shared" si="156"/>
        <v>8.9794170420215563E-2</v>
      </c>
      <c r="BN300" s="397"/>
      <c r="BO300" s="397"/>
      <c r="BP300" s="397"/>
      <c r="BQ300" s="397"/>
    </row>
    <row r="301" spans="1:69">
      <c r="A301" s="507">
        <f t="shared" si="124"/>
        <v>2008</v>
      </c>
      <c r="B301" s="474">
        <f t="shared" si="125"/>
        <v>66.279090129055987</v>
      </c>
      <c r="C301" s="596">
        <f t="shared" si="126"/>
        <v>7.8319034243210162</v>
      </c>
      <c r="D301" s="513">
        <v>13</v>
      </c>
      <c r="E301" s="674" t="s">
        <v>33</v>
      </c>
      <c r="F301" s="674"/>
      <c r="G301" s="481">
        <f>SUM(K289:K308)</f>
        <v>4.8184495483427963</v>
      </c>
      <c r="H301" s="475"/>
      <c r="I301" s="476">
        <f t="shared" si="127"/>
        <v>79</v>
      </c>
      <c r="J301" s="477">
        <f t="shared" si="128"/>
        <v>19.19294583883751</v>
      </c>
      <c r="K301" s="476">
        <f t="shared" si="129"/>
        <v>0.16182154794468082</v>
      </c>
      <c r="L301" s="397"/>
      <c r="M301" s="599">
        <f t="shared" si="130"/>
        <v>4.2445002709244388</v>
      </c>
      <c r="N301" s="467" t="s">
        <v>45</v>
      </c>
      <c r="O301" s="510">
        <f>SUM(Q289:Q308)</f>
        <v>9.2583656780526216</v>
      </c>
      <c r="P301" s="518">
        <f t="shared" si="131"/>
        <v>85</v>
      </c>
      <c r="Q301" s="476">
        <f t="shared" si="132"/>
        <v>0.35047246639600899</v>
      </c>
      <c r="R301" s="397"/>
      <c r="S301" s="599">
        <f t="shared" si="133"/>
        <v>4.2445002709244388</v>
      </c>
      <c r="T301" s="467" t="s">
        <v>45</v>
      </c>
      <c r="U301" s="510">
        <f>SUM(W289:W308)</f>
        <v>9.2583656780526216</v>
      </c>
      <c r="V301" s="518">
        <f t="shared" si="134"/>
        <v>85</v>
      </c>
      <c r="W301" s="476">
        <f t="shared" si="135"/>
        <v>0.35047246639600899</v>
      </c>
      <c r="X301" s="397"/>
      <c r="Y301" s="599">
        <f t="shared" si="136"/>
        <v>6.0395899900919545</v>
      </c>
      <c r="Z301" s="467" t="s">
        <v>45</v>
      </c>
      <c r="AA301" s="510">
        <f>SUM(AC289:AC308)</f>
        <v>4.8704771677211243</v>
      </c>
      <c r="AB301" s="518">
        <f t="shared" si="137"/>
        <v>79</v>
      </c>
      <c r="AC301" s="476">
        <f t="shared" si="138"/>
        <v>0.16182154794468082</v>
      </c>
      <c r="AD301" s="397"/>
      <c r="AE301" s="599">
        <f t="shared" si="139"/>
        <v>6.6460279944320835</v>
      </c>
      <c r="AF301" s="467" t="s">
        <v>45</v>
      </c>
      <c r="AG301" s="510">
        <f>SUM(AI289:AI308)</f>
        <v>4.8388374101639489</v>
      </c>
      <c r="AH301" s="518">
        <f t="shared" si="140"/>
        <v>79</v>
      </c>
      <c r="AI301" s="476">
        <f t="shared" si="141"/>
        <v>0.16182154794468082</v>
      </c>
      <c r="AJ301" s="397"/>
      <c r="AK301" s="599">
        <f t="shared" si="142"/>
        <v>7.020834745621519</v>
      </c>
      <c r="AL301" s="467" t="s">
        <v>45</v>
      </c>
      <c r="AM301" s="510">
        <f>SUM(AO289:AO308)</f>
        <v>4.8388374101639489</v>
      </c>
      <c r="AN301" s="518">
        <f t="shared" si="143"/>
        <v>79</v>
      </c>
      <c r="AO301" s="476">
        <f t="shared" si="144"/>
        <v>0.16182154794468082</v>
      </c>
      <c r="AP301" s="397"/>
      <c r="AQ301" s="599">
        <f t="shared" si="145"/>
        <v>7.2928278045169659</v>
      </c>
      <c r="AR301" s="467" t="s">
        <v>45</v>
      </c>
      <c r="AS301" s="510">
        <f>SUM(AU289:AU308)</f>
        <v>4.8254477936627582</v>
      </c>
      <c r="AT301" s="518">
        <f t="shared" si="146"/>
        <v>79</v>
      </c>
      <c r="AU301" s="476">
        <f t="shared" si="147"/>
        <v>0.16182154794468082</v>
      </c>
      <c r="AV301" s="397"/>
      <c r="AW301" s="599">
        <f t="shared" si="148"/>
        <v>7.506438422087351</v>
      </c>
      <c r="AX301" s="467" t="s">
        <v>45</v>
      </c>
      <c r="AY301" s="510">
        <f>SUM(BA289:BA308)</f>
        <v>4.8254477936627582</v>
      </c>
      <c r="AZ301" s="518">
        <f t="shared" si="149"/>
        <v>79</v>
      </c>
      <c r="BA301" s="476">
        <f t="shared" si="150"/>
        <v>0.16182154794468082</v>
      </c>
      <c r="BB301" s="397"/>
      <c r="BC301" s="599">
        <f t="shared" si="151"/>
        <v>7.6823538253004502</v>
      </c>
      <c r="BD301" s="467" t="s">
        <v>45</v>
      </c>
      <c r="BE301" s="510">
        <f>SUM(BG289:BG308)</f>
        <v>4.8184495483427963</v>
      </c>
      <c r="BF301" s="518">
        <f t="shared" si="152"/>
        <v>79</v>
      </c>
      <c r="BG301" s="476">
        <f t="shared" si="153"/>
        <v>0.16182154794468082</v>
      </c>
      <c r="BH301" s="397"/>
      <c r="BI301" s="599">
        <f t="shared" si="154"/>
        <v>7.8319034243210162</v>
      </c>
      <c r="BJ301" s="467" t="s">
        <v>45</v>
      </c>
      <c r="BK301" s="510">
        <f>SUM(BM289:BM308)</f>
        <v>4.8184495483427963</v>
      </c>
      <c r="BL301" s="518">
        <f t="shared" si="155"/>
        <v>79</v>
      </c>
      <c r="BM301" s="476">
        <f t="shared" si="156"/>
        <v>0.16182154794468082</v>
      </c>
      <c r="BN301" s="397"/>
      <c r="BO301" s="397"/>
      <c r="BP301" s="397"/>
      <c r="BQ301" s="397"/>
    </row>
    <row r="302" spans="1:69">
      <c r="A302" s="507">
        <f t="shared" si="124"/>
        <v>2009</v>
      </c>
      <c r="B302" s="474">
        <f t="shared" si="125"/>
        <v>75.88783621494882</v>
      </c>
      <c r="C302" s="596">
        <f t="shared" si="126"/>
        <v>7.8280827178943584</v>
      </c>
      <c r="D302" s="513">
        <v>14</v>
      </c>
      <c r="E302" s="674" t="s">
        <v>60</v>
      </c>
      <c r="F302" s="674"/>
      <c r="G302" s="481">
        <f>SUM(K299:K308)</f>
        <v>1.8450976841388467</v>
      </c>
      <c r="H302" s="475"/>
      <c r="I302" s="476">
        <f t="shared" si="127"/>
        <v>78</v>
      </c>
      <c r="J302" s="477">
        <f t="shared" si="128"/>
        <v>2.7832705350414431</v>
      </c>
      <c r="K302" s="476">
        <f t="shared" si="129"/>
        <v>4.4612358548817279E-3</v>
      </c>
      <c r="L302" s="397"/>
      <c r="M302" s="599">
        <f t="shared" si="130"/>
        <v>4.0962122134927128</v>
      </c>
      <c r="N302" s="397"/>
      <c r="O302" s="601"/>
      <c r="P302" s="518">
        <f t="shared" si="131"/>
        <v>82</v>
      </c>
      <c r="Q302" s="476">
        <f t="shared" si="132"/>
        <v>3.7358546135291174E-2</v>
      </c>
      <c r="R302" s="397"/>
      <c r="S302" s="599">
        <f t="shared" si="133"/>
        <v>4.0962122134927128</v>
      </c>
      <c r="T302" s="397"/>
      <c r="U302" s="601"/>
      <c r="V302" s="518">
        <f t="shared" si="134"/>
        <v>82</v>
      </c>
      <c r="W302" s="476">
        <f t="shared" si="135"/>
        <v>3.7358546135291174E-2</v>
      </c>
      <c r="X302" s="397"/>
      <c r="Y302" s="599">
        <f t="shared" si="136"/>
        <v>6.0164306924922899</v>
      </c>
      <c r="Z302" s="397"/>
      <c r="AA302" s="601"/>
      <c r="AB302" s="518">
        <f t="shared" si="137"/>
        <v>79</v>
      </c>
      <c r="AC302" s="476">
        <f t="shared" si="138"/>
        <v>9.6855634249840891E-3</v>
      </c>
      <c r="AD302" s="397"/>
      <c r="AE302" s="599">
        <f t="shared" si="139"/>
        <v>6.6334660063186393</v>
      </c>
      <c r="AF302" s="397"/>
      <c r="AG302" s="601"/>
      <c r="AH302" s="518">
        <f t="shared" si="140"/>
        <v>78</v>
      </c>
      <c r="AI302" s="476">
        <f t="shared" si="141"/>
        <v>4.4612358548817279E-3</v>
      </c>
      <c r="AJ302" s="397"/>
      <c r="AK302" s="599">
        <f t="shared" si="142"/>
        <v>7.01221633765633</v>
      </c>
      <c r="AL302" s="397"/>
      <c r="AM302" s="601"/>
      <c r="AN302" s="518">
        <f t="shared" si="143"/>
        <v>78</v>
      </c>
      <c r="AO302" s="476">
        <f t="shared" si="144"/>
        <v>4.4612358548817279E-3</v>
      </c>
      <c r="AP302" s="397"/>
      <c r="AQ302" s="599">
        <f t="shared" si="145"/>
        <v>7.28626853626184</v>
      </c>
      <c r="AR302" s="397"/>
      <c r="AS302" s="601"/>
      <c r="AT302" s="518">
        <f t="shared" si="146"/>
        <v>78</v>
      </c>
      <c r="AU302" s="476">
        <f t="shared" si="147"/>
        <v>4.4612358548817279E-3</v>
      </c>
      <c r="AV302" s="397"/>
      <c r="AW302" s="599">
        <f t="shared" si="148"/>
        <v>7.5011440912818932</v>
      </c>
      <c r="AX302" s="397"/>
      <c r="AY302" s="601"/>
      <c r="AZ302" s="518">
        <f t="shared" si="149"/>
        <v>78</v>
      </c>
      <c r="BA302" s="476">
        <f t="shared" si="150"/>
        <v>4.4612358548817279E-3</v>
      </c>
      <c r="BB302" s="397"/>
      <c r="BC302" s="599">
        <f t="shared" si="151"/>
        <v>7.6779154270082799</v>
      </c>
      <c r="BD302" s="397"/>
      <c r="BE302" s="601"/>
      <c r="BF302" s="518">
        <f t="shared" si="152"/>
        <v>78</v>
      </c>
      <c r="BG302" s="476">
        <f t="shared" si="153"/>
        <v>4.4612358548817279E-3</v>
      </c>
      <c r="BH302" s="397"/>
      <c r="BI302" s="599">
        <f t="shared" si="154"/>
        <v>7.8280827178943584</v>
      </c>
      <c r="BJ302" s="397"/>
      <c r="BK302" s="601"/>
      <c r="BL302" s="518">
        <f t="shared" si="155"/>
        <v>78</v>
      </c>
      <c r="BM302" s="476">
        <f t="shared" si="156"/>
        <v>4.4612358548817279E-3</v>
      </c>
      <c r="BN302" s="397"/>
      <c r="BO302" s="397"/>
      <c r="BP302" s="397"/>
      <c r="BQ302" s="397"/>
    </row>
    <row r="303" spans="1:69">
      <c r="A303" s="507">
        <f t="shared" si="124"/>
        <v>2010</v>
      </c>
      <c r="B303" s="474">
        <f t="shared" si="125"/>
        <v>75.816260044885254</v>
      </c>
      <c r="C303" s="596">
        <f t="shared" si="126"/>
        <v>7.828111232615977</v>
      </c>
      <c r="D303" s="513">
        <v>15</v>
      </c>
      <c r="E303" s="674" t="s">
        <v>61</v>
      </c>
      <c r="F303" s="674"/>
      <c r="G303" s="482">
        <f>SUM(J289:J308)/D308</f>
        <v>10.722002752282782</v>
      </c>
      <c r="H303" s="475"/>
      <c r="I303" s="476">
        <f t="shared" si="127"/>
        <v>78</v>
      </c>
      <c r="J303" s="477">
        <f t="shared" si="128"/>
        <v>2.8803055621866775</v>
      </c>
      <c r="K303" s="476">
        <f t="shared" si="129"/>
        <v>4.7687201915645513E-3</v>
      </c>
      <c r="L303" s="397"/>
      <c r="M303" s="599">
        <f t="shared" si="130"/>
        <v>4.0974022154177128</v>
      </c>
      <c r="N303" s="397"/>
      <c r="O303" s="397"/>
      <c r="P303" s="518">
        <f t="shared" si="131"/>
        <v>78</v>
      </c>
      <c r="Q303" s="476">
        <f t="shared" si="132"/>
        <v>4.7687201915645513E-3</v>
      </c>
      <c r="R303" s="397"/>
      <c r="S303" s="599">
        <f t="shared" si="133"/>
        <v>4.0974022154177128</v>
      </c>
      <c r="T303" s="397"/>
      <c r="U303" s="397"/>
      <c r="V303" s="518">
        <f t="shared" si="134"/>
        <v>78</v>
      </c>
      <c r="W303" s="476">
        <f t="shared" si="135"/>
        <v>4.7687201915645513E-3</v>
      </c>
      <c r="X303" s="397"/>
      <c r="Y303" s="599">
        <f t="shared" si="136"/>
        <v>6.0166052055428088</v>
      </c>
      <c r="Z303" s="397"/>
      <c r="AA303" s="397"/>
      <c r="AB303" s="518">
        <f t="shared" si="137"/>
        <v>78</v>
      </c>
      <c r="AC303" s="476">
        <f t="shared" si="138"/>
        <v>4.7687201915645513E-3</v>
      </c>
      <c r="AD303" s="397"/>
      <c r="AE303" s="599">
        <f t="shared" si="139"/>
        <v>6.6335601671592235</v>
      </c>
      <c r="AF303" s="397"/>
      <c r="AG303" s="397"/>
      <c r="AH303" s="518">
        <f t="shared" si="140"/>
        <v>78</v>
      </c>
      <c r="AI303" s="476">
        <f t="shared" si="141"/>
        <v>4.7687201915645513E-3</v>
      </c>
      <c r="AJ303" s="397"/>
      <c r="AK303" s="599">
        <f t="shared" si="142"/>
        <v>7.0122808120986484</v>
      </c>
      <c r="AL303" s="397"/>
      <c r="AM303" s="397"/>
      <c r="AN303" s="518">
        <f t="shared" si="143"/>
        <v>78</v>
      </c>
      <c r="AO303" s="476">
        <f t="shared" si="144"/>
        <v>4.7687201915645513E-3</v>
      </c>
      <c r="AP303" s="397"/>
      <c r="AQ303" s="599">
        <f t="shared" si="145"/>
        <v>7.2863175560683509</v>
      </c>
      <c r="AR303" s="397"/>
      <c r="AS303" s="397"/>
      <c r="AT303" s="518">
        <f t="shared" si="146"/>
        <v>78</v>
      </c>
      <c r="AU303" s="476">
        <f t="shared" si="147"/>
        <v>4.7687201915645513E-3</v>
      </c>
      <c r="AV303" s="397"/>
      <c r="AW303" s="599">
        <f t="shared" si="148"/>
        <v>7.5011836328950521</v>
      </c>
      <c r="AX303" s="397"/>
      <c r="AY303" s="397"/>
      <c r="AZ303" s="518">
        <f t="shared" si="149"/>
        <v>78</v>
      </c>
      <c r="BA303" s="476">
        <f t="shared" si="150"/>
        <v>4.7687201915645513E-3</v>
      </c>
      <c r="BB303" s="397"/>
      <c r="BC303" s="599">
        <f t="shared" si="151"/>
        <v>7.677948561854441</v>
      </c>
      <c r="BD303" s="397"/>
      <c r="BE303" s="397"/>
      <c r="BF303" s="518">
        <f t="shared" si="152"/>
        <v>78</v>
      </c>
      <c r="BG303" s="476">
        <f t="shared" si="153"/>
        <v>4.7687201915645513E-3</v>
      </c>
      <c r="BH303" s="397"/>
      <c r="BI303" s="599">
        <f t="shared" si="154"/>
        <v>7.828111232615977</v>
      </c>
      <c r="BJ303" s="397"/>
      <c r="BK303" s="397"/>
      <c r="BL303" s="518">
        <f t="shared" si="155"/>
        <v>78</v>
      </c>
      <c r="BM303" s="476">
        <f t="shared" si="156"/>
        <v>4.7687201915645513E-3</v>
      </c>
      <c r="BN303" s="397"/>
      <c r="BO303" s="397"/>
      <c r="BP303" s="397"/>
      <c r="BQ303" s="397"/>
    </row>
    <row r="304" spans="1:69">
      <c r="A304" s="507">
        <f t="shared" si="124"/>
        <v>2011</v>
      </c>
      <c r="B304" s="474">
        <f t="shared" si="125"/>
        <v>116.14941798173133</v>
      </c>
      <c r="C304" s="596">
        <f t="shared" si="126"/>
        <v>7.811912934682228</v>
      </c>
      <c r="D304" s="513">
        <v>16</v>
      </c>
      <c r="E304" s="674" t="s">
        <v>62</v>
      </c>
      <c r="F304" s="674"/>
      <c r="G304" s="482">
        <f>SUM(J299:J308)/103</f>
        <v>0.86060046394554324</v>
      </c>
      <c r="H304" s="475"/>
      <c r="I304" s="476">
        <f t="shared" si="127"/>
        <v>77</v>
      </c>
      <c r="J304" s="477">
        <f t="shared" si="128"/>
        <v>33.706081926203865</v>
      </c>
      <c r="K304" s="476">
        <f t="shared" si="129"/>
        <v>1.5326769283083086</v>
      </c>
      <c r="L304" s="397"/>
      <c r="M304" s="599">
        <f t="shared" si="130"/>
        <v>2.9882333275229329</v>
      </c>
      <c r="N304" s="467"/>
      <c r="O304" s="517"/>
      <c r="P304" s="518">
        <f t="shared" si="131"/>
        <v>75</v>
      </c>
      <c r="Q304" s="476">
        <f t="shared" si="132"/>
        <v>1.6932746002352339</v>
      </c>
      <c r="R304" s="397"/>
      <c r="S304" s="599">
        <f t="shared" si="133"/>
        <v>2.9882333275229329</v>
      </c>
      <c r="T304" s="467"/>
      <c r="U304" s="517"/>
      <c r="V304" s="518">
        <f t="shared" si="134"/>
        <v>75</v>
      </c>
      <c r="W304" s="476">
        <f t="shared" si="135"/>
        <v>1.6932746002352339</v>
      </c>
      <c r="X304" s="397"/>
      <c r="Y304" s="599">
        <f t="shared" si="136"/>
        <v>5.9130990916929562</v>
      </c>
      <c r="Z304" s="467"/>
      <c r="AA304" s="517"/>
      <c r="AB304" s="518">
        <f t="shared" si="137"/>
        <v>77</v>
      </c>
      <c r="AC304" s="476">
        <f t="shared" si="138"/>
        <v>1.5326769283083086</v>
      </c>
      <c r="AD304" s="397"/>
      <c r="AE304" s="599">
        <f t="shared" si="139"/>
        <v>6.5790436654991868</v>
      </c>
      <c r="AF304" s="467"/>
      <c r="AG304" s="517"/>
      <c r="AH304" s="518">
        <f t="shared" si="140"/>
        <v>77</v>
      </c>
      <c r="AI304" s="476">
        <f t="shared" si="141"/>
        <v>1.5326769283083086</v>
      </c>
      <c r="AJ304" s="397"/>
      <c r="AK304" s="599">
        <f t="shared" si="142"/>
        <v>6.9752742747313832</v>
      </c>
      <c r="AL304" s="467"/>
      <c r="AM304" s="517"/>
      <c r="AN304" s="518">
        <f t="shared" si="143"/>
        <v>77</v>
      </c>
      <c r="AO304" s="476">
        <f t="shared" si="144"/>
        <v>1.5326769283083086</v>
      </c>
      <c r="AP304" s="397"/>
      <c r="AQ304" s="599">
        <f t="shared" si="145"/>
        <v>7.2583069211280833</v>
      </c>
      <c r="AR304" s="467"/>
      <c r="AS304" s="517"/>
      <c r="AT304" s="518">
        <f t="shared" si="146"/>
        <v>77</v>
      </c>
      <c r="AU304" s="476">
        <f t="shared" si="147"/>
        <v>1.5326769283083086</v>
      </c>
      <c r="AV304" s="397"/>
      <c r="AW304" s="599">
        <f t="shared" si="148"/>
        <v>7.478650405065733</v>
      </c>
      <c r="AX304" s="467"/>
      <c r="AY304" s="517"/>
      <c r="AZ304" s="518">
        <f t="shared" si="149"/>
        <v>77</v>
      </c>
      <c r="BA304" s="476">
        <f t="shared" si="150"/>
        <v>1.5326769283083086</v>
      </c>
      <c r="BB304" s="397"/>
      <c r="BC304" s="599">
        <f t="shared" si="151"/>
        <v>7.6591008850021511</v>
      </c>
      <c r="BD304" s="467"/>
      <c r="BE304" s="517"/>
      <c r="BF304" s="518">
        <f t="shared" si="152"/>
        <v>77</v>
      </c>
      <c r="BG304" s="476">
        <f t="shared" si="153"/>
        <v>1.5326769283083086</v>
      </c>
      <c r="BH304" s="397"/>
      <c r="BI304" s="599">
        <f t="shared" si="154"/>
        <v>7.811912934682228</v>
      </c>
      <c r="BJ304" s="467"/>
      <c r="BK304" s="517"/>
      <c r="BL304" s="518">
        <f t="shared" si="155"/>
        <v>77</v>
      </c>
      <c r="BM304" s="476">
        <f t="shared" si="156"/>
        <v>1.5326769283083086</v>
      </c>
      <c r="BN304" s="397"/>
      <c r="BO304" s="397"/>
      <c r="BP304" s="397"/>
      <c r="BQ304" s="397"/>
    </row>
    <row r="305" spans="1:69">
      <c r="A305" s="507">
        <f t="shared" si="124"/>
        <v>2012</v>
      </c>
      <c r="B305" s="474">
        <f t="shared" si="125"/>
        <v>77.033912152225909</v>
      </c>
      <c r="C305" s="596">
        <f t="shared" si="126"/>
        <v>7.8276260300725164</v>
      </c>
      <c r="D305" s="474">
        <v>17</v>
      </c>
      <c r="E305" s="467"/>
      <c r="F305" s="517"/>
      <c r="G305" s="475"/>
      <c r="H305" s="475"/>
      <c r="I305" s="476">
        <f t="shared" si="127"/>
        <v>76</v>
      </c>
      <c r="J305" s="477">
        <f t="shared" si="128"/>
        <v>1.3421519475511072</v>
      </c>
      <c r="K305" s="476">
        <f t="shared" si="129"/>
        <v>1.0689743385204117E-3</v>
      </c>
      <c r="L305" s="397"/>
      <c r="M305" s="599">
        <f t="shared" si="130"/>
        <v>4.076962496413965</v>
      </c>
      <c r="N305" s="467"/>
      <c r="O305" s="517"/>
      <c r="P305" s="518">
        <f t="shared" si="131"/>
        <v>71</v>
      </c>
      <c r="Q305" s="476">
        <f t="shared" si="132"/>
        <v>3.6408095860779505E-2</v>
      </c>
      <c r="R305" s="397"/>
      <c r="S305" s="599">
        <f t="shared" si="133"/>
        <v>4.076962496413965</v>
      </c>
      <c r="T305" s="467"/>
      <c r="U305" s="517"/>
      <c r="V305" s="518">
        <f t="shared" si="134"/>
        <v>71</v>
      </c>
      <c r="W305" s="476">
        <f t="shared" si="135"/>
        <v>3.6408095860779505E-2</v>
      </c>
      <c r="X305" s="397"/>
      <c r="Y305" s="599">
        <f t="shared" si="136"/>
        <v>6.0136322378075615</v>
      </c>
      <c r="Z305" s="467"/>
      <c r="AA305" s="517"/>
      <c r="AB305" s="518">
        <f t="shared" si="137"/>
        <v>76</v>
      </c>
      <c r="AC305" s="476">
        <f t="shared" si="138"/>
        <v>1.0689743385204117E-3</v>
      </c>
      <c r="AD305" s="397"/>
      <c r="AE305" s="599">
        <f t="shared" si="139"/>
        <v>6.6319570963549888</v>
      </c>
      <c r="AF305" s="467"/>
      <c r="AG305" s="517"/>
      <c r="AH305" s="518">
        <f t="shared" si="140"/>
        <v>76</v>
      </c>
      <c r="AI305" s="476">
        <f t="shared" si="141"/>
        <v>1.0689743385204117E-3</v>
      </c>
      <c r="AJ305" s="397"/>
      <c r="AK305" s="599">
        <f t="shared" si="142"/>
        <v>7.0111834078456452</v>
      </c>
      <c r="AL305" s="467"/>
      <c r="AM305" s="517"/>
      <c r="AN305" s="518">
        <f t="shared" si="143"/>
        <v>76</v>
      </c>
      <c r="AO305" s="476">
        <f t="shared" si="144"/>
        <v>1.0689743385204117E-3</v>
      </c>
      <c r="AP305" s="397"/>
      <c r="AQ305" s="599">
        <f t="shared" si="145"/>
        <v>7.2854833048309766</v>
      </c>
      <c r="AR305" s="467"/>
      <c r="AS305" s="517"/>
      <c r="AT305" s="518">
        <f t="shared" si="146"/>
        <v>76</v>
      </c>
      <c r="AU305" s="476">
        <f t="shared" si="147"/>
        <v>1.0689743385204117E-3</v>
      </c>
      <c r="AV305" s="397"/>
      <c r="AW305" s="599">
        <f t="shared" si="148"/>
        <v>7.5005107388667742</v>
      </c>
      <c r="AX305" s="467"/>
      <c r="AY305" s="517"/>
      <c r="AZ305" s="518">
        <f t="shared" si="149"/>
        <v>76</v>
      </c>
      <c r="BA305" s="476">
        <f t="shared" si="150"/>
        <v>1.0689743385204117E-3</v>
      </c>
      <c r="BB305" s="397"/>
      <c r="BC305" s="599">
        <f t="shared" si="151"/>
        <v>7.6773847230490526</v>
      </c>
      <c r="BD305" s="467"/>
      <c r="BE305" s="517"/>
      <c r="BF305" s="518">
        <f t="shared" si="152"/>
        <v>76</v>
      </c>
      <c r="BG305" s="476">
        <f t="shared" si="153"/>
        <v>1.0689743385204117E-3</v>
      </c>
      <c r="BH305" s="397"/>
      <c r="BI305" s="599">
        <f t="shared" si="154"/>
        <v>7.8276260300725164</v>
      </c>
      <c r="BJ305" s="467"/>
      <c r="BK305" s="517"/>
      <c r="BL305" s="518">
        <f t="shared" si="155"/>
        <v>76</v>
      </c>
      <c r="BM305" s="476">
        <f t="shared" si="156"/>
        <v>1.0689743385204117E-3</v>
      </c>
      <c r="BN305" s="397"/>
      <c r="BO305" s="397"/>
      <c r="BP305" s="397"/>
      <c r="BQ305" s="397"/>
    </row>
    <row r="306" spans="1:69">
      <c r="A306" s="507">
        <f t="shared" si="124"/>
        <v>2013</v>
      </c>
      <c r="B306" s="474">
        <f t="shared" si="125"/>
        <v>80.93191776204921</v>
      </c>
      <c r="C306" s="596">
        <f t="shared" si="126"/>
        <v>7.8260711916877392</v>
      </c>
      <c r="D306" s="474">
        <v>18</v>
      </c>
      <c r="E306" s="467"/>
      <c r="F306" s="517"/>
      <c r="G306" s="475"/>
      <c r="H306" s="475"/>
      <c r="I306" s="476">
        <f t="shared" si="127"/>
        <v>75</v>
      </c>
      <c r="J306" s="477">
        <f t="shared" si="128"/>
        <v>7.3295158771473217</v>
      </c>
      <c r="K306" s="476">
        <f t="shared" si="129"/>
        <v>3.5187648335714902E-2</v>
      </c>
      <c r="L306" s="397"/>
      <c r="M306" s="599">
        <f t="shared" si="130"/>
        <v>4.008570278588679</v>
      </c>
      <c r="N306" s="467"/>
      <c r="O306" s="517"/>
      <c r="P306" s="518">
        <f t="shared" si="131"/>
        <v>67</v>
      </c>
      <c r="Q306" s="476">
        <f t="shared" si="132"/>
        <v>0.19409833252850225</v>
      </c>
      <c r="R306" s="397"/>
      <c r="S306" s="599">
        <f t="shared" si="133"/>
        <v>4.008570278588679</v>
      </c>
      <c r="T306" s="467"/>
      <c r="U306" s="517"/>
      <c r="V306" s="518">
        <f t="shared" si="134"/>
        <v>67</v>
      </c>
      <c r="W306" s="476">
        <f t="shared" si="135"/>
        <v>0.19409833252850225</v>
      </c>
      <c r="X306" s="397"/>
      <c r="Y306" s="599">
        <f t="shared" si="136"/>
        <v>6.0040551572698329</v>
      </c>
      <c r="Z306" s="467"/>
      <c r="AA306" s="517"/>
      <c r="AB306" s="518">
        <f t="shared" si="137"/>
        <v>75</v>
      </c>
      <c r="AC306" s="476">
        <f t="shared" si="138"/>
        <v>3.5187648335714902E-2</v>
      </c>
      <c r="AD306" s="397"/>
      <c r="AE306" s="599">
        <f t="shared" si="139"/>
        <v>6.6268079203330936</v>
      </c>
      <c r="AF306" s="467"/>
      <c r="AG306" s="517"/>
      <c r="AH306" s="518">
        <f t="shared" si="140"/>
        <v>75</v>
      </c>
      <c r="AI306" s="476">
        <f t="shared" si="141"/>
        <v>3.5187648335714902E-2</v>
      </c>
      <c r="AJ306" s="397"/>
      <c r="AK306" s="599">
        <f t="shared" si="142"/>
        <v>7.0076622249388807</v>
      </c>
      <c r="AL306" s="467"/>
      <c r="AM306" s="517"/>
      <c r="AN306" s="518">
        <f t="shared" si="143"/>
        <v>75</v>
      </c>
      <c r="AO306" s="476">
        <f t="shared" si="144"/>
        <v>3.5187648335714902E-2</v>
      </c>
      <c r="AP306" s="397"/>
      <c r="AQ306" s="599">
        <f t="shared" si="145"/>
        <v>7.2828079704270028</v>
      </c>
      <c r="AR306" s="467"/>
      <c r="AS306" s="517"/>
      <c r="AT306" s="518">
        <f t="shared" si="146"/>
        <v>75</v>
      </c>
      <c r="AU306" s="476">
        <f t="shared" si="147"/>
        <v>3.5187648335714902E-2</v>
      </c>
      <c r="AV306" s="397"/>
      <c r="AW306" s="599">
        <f t="shared" si="148"/>
        <v>7.4983535887470349</v>
      </c>
      <c r="AX306" s="467"/>
      <c r="AY306" s="517"/>
      <c r="AZ306" s="518">
        <f t="shared" si="149"/>
        <v>75</v>
      </c>
      <c r="BA306" s="476">
        <f t="shared" si="150"/>
        <v>3.5187648335714902E-2</v>
      </c>
      <c r="BB306" s="397"/>
      <c r="BC306" s="599">
        <f t="shared" si="151"/>
        <v>7.6755775947246336</v>
      </c>
      <c r="BD306" s="467"/>
      <c r="BE306" s="517"/>
      <c r="BF306" s="518">
        <f t="shared" si="152"/>
        <v>75</v>
      </c>
      <c r="BG306" s="476">
        <f t="shared" si="153"/>
        <v>3.5187648335714902E-2</v>
      </c>
      <c r="BH306" s="397"/>
      <c r="BI306" s="599">
        <f t="shared" si="154"/>
        <v>7.8260711916877392</v>
      </c>
      <c r="BJ306" s="467"/>
      <c r="BK306" s="517"/>
      <c r="BL306" s="518">
        <f t="shared" si="155"/>
        <v>75</v>
      </c>
      <c r="BM306" s="476">
        <f t="shared" si="156"/>
        <v>3.5187648335714902E-2</v>
      </c>
      <c r="BN306" s="397"/>
      <c r="BO306" s="397"/>
      <c r="BP306" s="397"/>
      <c r="BQ306" s="397"/>
    </row>
    <row r="307" spans="1:69">
      <c r="A307" s="507">
        <f t="shared" si="124"/>
        <v>2014</v>
      </c>
      <c r="B307" s="474">
        <f t="shared" si="125"/>
        <v>72.06467175174393</v>
      </c>
      <c r="C307" s="596">
        <f t="shared" si="126"/>
        <v>7.8296046641766104</v>
      </c>
      <c r="D307" s="474">
        <v>19</v>
      </c>
      <c r="E307" s="467"/>
      <c r="F307" s="517"/>
      <c r="G307" s="475"/>
      <c r="H307" s="475"/>
      <c r="I307" s="476">
        <f t="shared" si="127"/>
        <v>74</v>
      </c>
      <c r="J307" s="477">
        <f t="shared" si="128"/>
        <v>2.6855436945901805</v>
      </c>
      <c r="K307" s="476">
        <f t="shared" si="129"/>
        <v>3.7454954284979088E-3</v>
      </c>
      <c r="L307" s="397"/>
      <c r="M307" s="599">
        <f t="shared" si="130"/>
        <v>4.1578720763432671</v>
      </c>
      <c r="N307" s="467"/>
      <c r="O307" s="517"/>
      <c r="P307" s="518">
        <f t="shared" si="131"/>
        <v>62</v>
      </c>
      <c r="Q307" s="476">
        <f t="shared" si="132"/>
        <v>0.10129761747035222</v>
      </c>
      <c r="R307" s="397"/>
      <c r="S307" s="599">
        <f t="shared" si="133"/>
        <v>4.1578720763432671</v>
      </c>
      <c r="T307" s="467"/>
      <c r="U307" s="517"/>
      <c r="V307" s="518">
        <f t="shared" si="134"/>
        <v>62</v>
      </c>
      <c r="W307" s="476">
        <f t="shared" si="135"/>
        <v>0.10129761747035222</v>
      </c>
      <c r="X307" s="397"/>
      <c r="Y307" s="599">
        <f t="shared" si="136"/>
        <v>6.0257097496622212</v>
      </c>
      <c r="Z307" s="467"/>
      <c r="AA307" s="517"/>
      <c r="AB307" s="518">
        <f t="shared" si="137"/>
        <v>74</v>
      </c>
      <c r="AC307" s="476">
        <f t="shared" si="138"/>
        <v>3.7454954284979088E-3</v>
      </c>
      <c r="AD307" s="397"/>
      <c r="AE307" s="599">
        <f t="shared" si="139"/>
        <v>6.6384831366938837</v>
      </c>
      <c r="AF307" s="467"/>
      <c r="AG307" s="517"/>
      <c r="AH307" s="518">
        <f t="shared" si="140"/>
        <v>74</v>
      </c>
      <c r="AI307" s="476">
        <f t="shared" si="141"/>
        <v>3.7454954284979088E-3</v>
      </c>
      <c r="AJ307" s="397"/>
      <c r="AK307" s="599">
        <f t="shared" si="142"/>
        <v>7.0156543651649388</v>
      </c>
      <c r="AL307" s="467"/>
      <c r="AM307" s="517"/>
      <c r="AN307" s="518">
        <f t="shared" si="143"/>
        <v>74</v>
      </c>
      <c r="AO307" s="476">
        <f t="shared" si="144"/>
        <v>3.7454954284979088E-3</v>
      </c>
      <c r="AP307" s="397"/>
      <c r="AQ307" s="599">
        <f t="shared" si="145"/>
        <v>7.288883518851712</v>
      </c>
      <c r="AR307" s="467"/>
      <c r="AS307" s="517"/>
      <c r="AT307" s="518">
        <f t="shared" si="146"/>
        <v>74</v>
      </c>
      <c r="AU307" s="476">
        <f t="shared" si="147"/>
        <v>3.7454954284979088E-3</v>
      </c>
      <c r="AV307" s="397"/>
      <c r="AW307" s="599">
        <f t="shared" si="148"/>
        <v>7.5032539785777326</v>
      </c>
      <c r="AX307" s="467"/>
      <c r="AY307" s="517"/>
      <c r="AZ307" s="518">
        <f t="shared" si="149"/>
        <v>74</v>
      </c>
      <c r="BA307" s="476">
        <f t="shared" si="150"/>
        <v>3.7454954284979088E-3</v>
      </c>
      <c r="BB307" s="397"/>
      <c r="BC307" s="599">
        <f t="shared" si="151"/>
        <v>7.6796837542371073</v>
      </c>
      <c r="BD307" s="467"/>
      <c r="BE307" s="517"/>
      <c r="BF307" s="518">
        <f t="shared" si="152"/>
        <v>74</v>
      </c>
      <c r="BG307" s="476">
        <f t="shared" si="153"/>
        <v>3.7454954284979088E-3</v>
      </c>
      <c r="BH307" s="397"/>
      <c r="BI307" s="599">
        <f t="shared" si="154"/>
        <v>7.8296046641766104</v>
      </c>
      <c r="BJ307" s="467"/>
      <c r="BK307" s="517"/>
      <c r="BL307" s="518">
        <f t="shared" si="155"/>
        <v>74</v>
      </c>
      <c r="BM307" s="476">
        <f t="shared" si="156"/>
        <v>3.7454954284979088E-3</v>
      </c>
      <c r="BN307" s="397"/>
      <c r="BO307" s="397"/>
      <c r="BP307" s="397"/>
      <c r="BQ307" s="397"/>
    </row>
    <row r="308" spans="1:69" ht="14.25" thickBot="1">
      <c r="A308" s="515">
        <f t="shared" si="124"/>
        <v>2015</v>
      </c>
      <c r="B308" s="483">
        <f t="shared" si="125"/>
        <v>70.622890457195453</v>
      </c>
      <c r="C308" s="602">
        <f t="shared" si="126"/>
        <v>7.8301780154455471</v>
      </c>
      <c r="D308" s="483">
        <v>20</v>
      </c>
      <c r="E308" s="485"/>
      <c r="F308" s="603"/>
      <c r="G308" s="484"/>
      <c r="H308" s="484"/>
      <c r="I308" s="486">
        <f t="shared" si="127"/>
        <v>74</v>
      </c>
      <c r="J308" s="487">
        <f t="shared" si="128"/>
        <v>4.7818908585332025</v>
      </c>
      <c r="K308" s="486">
        <f t="shared" si="129"/>
        <v>1.1404868864101535E-2</v>
      </c>
      <c r="L308" s="397"/>
      <c r="M308" s="599">
        <f t="shared" si="130"/>
        <v>4.1801721902056537</v>
      </c>
      <c r="N308" s="467"/>
      <c r="O308" s="517"/>
      <c r="P308" s="518">
        <f t="shared" si="131"/>
        <v>58</v>
      </c>
      <c r="Q308" s="476">
        <f t="shared" si="132"/>
        <v>0.15933736349435604</v>
      </c>
      <c r="R308" s="397"/>
      <c r="S308" s="599">
        <f t="shared" si="133"/>
        <v>4.1801721902056537</v>
      </c>
      <c r="T308" s="467"/>
      <c r="U308" s="517"/>
      <c r="V308" s="518">
        <f t="shared" si="134"/>
        <v>58</v>
      </c>
      <c r="W308" s="476">
        <f t="shared" si="135"/>
        <v>0.15933736349435604</v>
      </c>
      <c r="X308" s="397"/>
      <c r="Y308" s="599">
        <f t="shared" si="136"/>
        <v>6.029186805308397</v>
      </c>
      <c r="Z308" s="467"/>
      <c r="AA308" s="517"/>
      <c r="AB308" s="518">
        <f t="shared" si="137"/>
        <v>74</v>
      </c>
      <c r="AC308" s="476">
        <f t="shared" si="138"/>
        <v>1.1404868864101535E-2</v>
      </c>
      <c r="AD308" s="397"/>
      <c r="AE308" s="599">
        <f t="shared" si="139"/>
        <v>6.640368666015525</v>
      </c>
      <c r="AF308" s="467"/>
      <c r="AG308" s="517"/>
      <c r="AH308" s="518">
        <f t="shared" si="140"/>
        <v>74</v>
      </c>
      <c r="AI308" s="476">
        <f t="shared" si="141"/>
        <v>1.1404868864101535E-2</v>
      </c>
      <c r="AJ308" s="397"/>
      <c r="AK308" s="599">
        <f t="shared" si="142"/>
        <v>7.0169478415490705</v>
      </c>
      <c r="AL308" s="467"/>
      <c r="AM308" s="517"/>
      <c r="AN308" s="518">
        <f t="shared" si="143"/>
        <v>74</v>
      </c>
      <c r="AO308" s="476">
        <f t="shared" si="144"/>
        <v>1.1404868864101535E-2</v>
      </c>
      <c r="AP308" s="397"/>
      <c r="AQ308" s="599">
        <f t="shared" si="145"/>
        <v>7.2898679009834186</v>
      </c>
      <c r="AR308" s="467"/>
      <c r="AS308" s="517"/>
      <c r="AT308" s="518">
        <f t="shared" si="146"/>
        <v>74</v>
      </c>
      <c r="AU308" s="476">
        <f t="shared" si="147"/>
        <v>1.1404868864101535E-2</v>
      </c>
      <c r="AV308" s="397"/>
      <c r="AW308" s="599">
        <f t="shared" si="148"/>
        <v>7.5040484989697385</v>
      </c>
      <c r="AX308" s="467"/>
      <c r="AY308" s="517"/>
      <c r="AZ308" s="518">
        <f t="shared" si="149"/>
        <v>74</v>
      </c>
      <c r="BA308" s="476">
        <f t="shared" si="150"/>
        <v>1.1404868864101535E-2</v>
      </c>
      <c r="BB308" s="397"/>
      <c r="BC308" s="599">
        <f t="shared" si="151"/>
        <v>7.6803498098145537</v>
      </c>
      <c r="BD308" s="467"/>
      <c r="BE308" s="517"/>
      <c r="BF308" s="518">
        <f t="shared" si="152"/>
        <v>74</v>
      </c>
      <c r="BG308" s="476">
        <f t="shared" si="153"/>
        <v>1.1404868864101535E-2</v>
      </c>
      <c r="BH308" s="397"/>
      <c r="BI308" s="599">
        <f t="shared" si="154"/>
        <v>7.8301780154455471</v>
      </c>
      <c r="BJ308" s="467"/>
      <c r="BK308" s="517"/>
      <c r="BL308" s="518">
        <f t="shared" si="155"/>
        <v>74</v>
      </c>
      <c r="BM308" s="476">
        <f t="shared" si="156"/>
        <v>1.1404868864101535E-2</v>
      </c>
      <c r="BN308" s="397"/>
      <c r="BO308" s="397"/>
      <c r="BP308" s="397"/>
      <c r="BQ308" s="397"/>
    </row>
    <row r="309" spans="1:69" ht="15" thickTop="1" thickBot="1">
      <c r="A309" s="604">
        <f t="shared" si="124"/>
        <v>2016</v>
      </c>
      <c r="B309" s="605">
        <f t="shared" ref="B309:B329" si="157">ROUND($F$292-$F$297*$F$298^D309,$G$1)</f>
        <v>73</v>
      </c>
      <c r="C309" s="606"/>
      <c r="D309" s="605">
        <v>21</v>
      </c>
      <c r="E309" s="607"/>
      <c r="F309" s="608"/>
      <c r="G309" s="609"/>
      <c r="H309" s="609"/>
      <c r="I309" s="610">
        <f t="shared" si="127"/>
        <v>73</v>
      </c>
      <c r="J309" s="611"/>
      <c r="K309" s="610"/>
      <c r="L309" s="397"/>
      <c r="M309" s="612"/>
      <c r="N309" s="485"/>
      <c r="O309" s="603"/>
      <c r="P309" s="557"/>
      <c r="Q309" s="486"/>
      <c r="R309" s="397"/>
      <c r="S309" s="612"/>
      <c r="T309" s="485"/>
      <c r="U309" s="603"/>
      <c r="V309" s="557"/>
      <c r="W309" s="486"/>
      <c r="X309" s="397"/>
      <c r="Y309" s="612"/>
      <c r="Z309" s="485"/>
      <c r="AA309" s="603"/>
      <c r="AB309" s="557"/>
      <c r="AC309" s="486"/>
      <c r="AD309" s="397"/>
      <c r="AE309" s="612"/>
      <c r="AF309" s="485"/>
      <c r="AG309" s="603"/>
      <c r="AH309" s="557"/>
      <c r="AI309" s="486"/>
      <c r="AJ309" s="397"/>
      <c r="AK309" s="612"/>
      <c r="AL309" s="485"/>
      <c r="AM309" s="603"/>
      <c r="AN309" s="557"/>
      <c r="AO309" s="486"/>
      <c r="AP309" s="397"/>
      <c r="AQ309" s="612"/>
      <c r="AR309" s="485"/>
      <c r="AS309" s="603"/>
      <c r="AT309" s="557"/>
      <c r="AU309" s="486"/>
      <c r="AV309" s="397"/>
      <c r="AW309" s="612"/>
      <c r="AX309" s="485"/>
      <c r="AY309" s="603"/>
      <c r="AZ309" s="557"/>
      <c r="BA309" s="486"/>
      <c r="BB309" s="397"/>
      <c r="BC309" s="612"/>
      <c r="BD309" s="485"/>
      <c r="BE309" s="603"/>
      <c r="BF309" s="557"/>
      <c r="BG309" s="486"/>
      <c r="BH309" s="397"/>
      <c r="BI309" s="612"/>
      <c r="BJ309" s="485"/>
      <c r="BK309" s="603"/>
      <c r="BL309" s="557"/>
      <c r="BM309" s="486"/>
      <c r="BN309" s="397"/>
      <c r="BO309" s="397"/>
      <c r="BP309" s="397"/>
      <c r="BQ309" s="397"/>
    </row>
    <row r="310" spans="1:69" ht="14.25" thickTop="1">
      <c r="A310" s="507">
        <f t="shared" si="124"/>
        <v>2017</v>
      </c>
      <c r="B310" s="474">
        <f t="shared" si="157"/>
        <v>72</v>
      </c>
      <c r="C310" s="613"/>
      <c r="D310" s="474">
        <v>22</v>
      </c>
      <c r="E310" s="467"/>
      <c r="F310" s="517"/>
      <c r="G310" s="475"/>
      <c r="H310" s="475"/>
      <c r="I310" s="476">
        <f t="shared" si="127"/>
        <v>72</v>
      </c>
      <c r="J310" s="518"/>
      <c r="K310" s="518"/>
      <c r="L310" s="397"/>
      <c r="M310" s="397"/>
      <c r="N310" s="397"/>
      <c r="O310" s="397"/>
      <c r="P310" s="397"/>
      <c r="Q310" s="397"/>
      <c r="R310" s="397"/>
      <c r="S310" s="397"/>
      <c r="T310" s="397"/>
      <c r="U310" s="397"/>
      <c r="V310" s="397"/>
      <c r="W310" s="397"/>
      <c r="X310" s="397"/>
      <c r="Y310" s="397"/>
      <c r="Z310" s="397"/>
      <c r="AA310" s="397"/>
      <c r="AB310" s="397"/>
      <c r="AC310" s="397"/>
      <c r="AD310" s="397"/>
      <c r="AE310" s="397"/>
      <c r="AF310" s="397"/>
      <c r="AG310" s="397"/>
      <c r="AH310" s="397"/>
      <c r="AI310" s="397"/>
      <c r="AJ310" s="397"/>
      <c r="AK310" s="397"/>
      <c r="AL310" s="397"/>
      <c r="AM310" s="397"/>
      <c r="AN310" s="397"/>
      <c r="AO310" s="397"/>
      <c r="AP310" s="397"/>
      <c r="AQ310" s="397"/>
      <c r="AR310" s="397"/>
      <c r="AS310" s="397"/>
      <c r="AT310" s="397"/>
      <c r="AU310" s="397"/>
      <c r="AV310" s="397"/>
      <c r="AW310" s="397"/>
      <c r="AX310" s="397"/>
      <c r="AY310" s="397"/>
      <c r="AZ310" s="397"/>
      <c r="BA310" s="397"/>
      <c r="BB310" s="397"/>
      <c r="BC310" s="397"/>
      <c r="BD310" s="397"/>
      <c r="BE310" s="397"/>
      <c r="BF310" s="397"/>
      <c r="BG310" s="397"/>
      <c r="BH310" s="397"/>
      <c r="BI310" s="397"/>
      <c r="BJ310" s="397"/>
      <c r="BK310" s="397"/>
      <c r="BL310" s="397"/>
      <c r="BM310" s="397"/>
      <c r="BN310" s="397"/>
      <c r="BO310" s="397"/>
      <c r="BP310" s="397"/>
      <c r="BQ310" s="397"/>
    </row>
    <row r="311" spans="1:69" ht="14.25" thickBot="1">
      <c r="A311" s="507">
        <f t="shared" si="124"/>
        <v>2018</v>
      </c>
      <c r="B311" s="474">
        <f t="shared" si="157"/>
        <v>71</v>
      </c>
      <c r="C311" s="613"/>
      <c r="D311" s="474">
        <v>23</v>
      </c>
      <c r="E311" s="537" t="s">
        <v>429</v>
      </c>
      <c r="F311" s="537" t="s">
        <v>430</v>
      </c>
      <c r="G311" s="537" t="s">
        <v>431</v>
      </c>
      <c r="H311" s="475"/>
      <c r="I311" s="476">
        <f t="shared" si="127"/>
        <v>71</v>
      </c>
      <c r="J311" s="518"/>
      <c r="K311" s="518"/>
      <c r="L311" s="397"/>
      <c r="M311" s="397" t="s">
        <v>432</v>
      </c>
      <c r="N311" s="587">
        <f>2*N312</f>
        <v>271.12381897814305</v>
      </c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Z311" s="397"/>
      <c r="AA311" s="397"/>
      <c r="AB311" s="397"/>
      <c r="AC311" s="397"/>
      <c r="AD311" s="397"/>
      <c r="AE311" s="397"/>
      <c r="AF311" s="397"/>
      <c r="AG311" s="397"/>
      <c r="AH311" s="397"/>
      <c r="AI311" s="397"/>
      <c r="AJ311" s="397"/>
      <c r="AK311" s="397"/>
      <c r="AL311" s="397"/>
      <c r="AM311" s="397"/>
      <c r="AN311" s="397"/>
      <c r="AO311" s="397"/>
      <c r="AP311" s="397"/>
      <c r="AQ311" s="397"/>
      <c r="AR311" s="397"/>
      <c r="AS311" s="397"/>
      <c r="AT311" s="397"/>
      <c r="AU311" s="397"/>
      <c r="AV311" s="397"/>
      <c r="AW311" s="397"/>
      <c r="AX311" s="397"/>
      <c r="AY311" s="397"/>
      <c r="AZ311" s="397"/>
      <c r="BA311" s="397"/>
      <c r="BB311" s="397"/>
      <c r="BC311" s="397"/>
      <c r="BD311" s="397"/>
      <c r="BE311" s="397"/>
      <c r="BF311" s="397"/>
      <c r="BG311" s="397"/>
      <c r="BH311" s="397"/>
      <c r="BI311" s="397"/>
      <c r="BJ311" s="397"/>
      <c r="BK311" s="397"/>
      <c r="BL311" s="397"/>
      <c r="BM311" s="397"/>
      <c r="BN311" s="397"/>
      <c r="BO311" s="397"/>
      <c r="BP311" s="397"/>
      <c r="BQ311" s="397"/>
    </row>
    <row r="312" spans="1:69" ht="14.25" thickTop="1">
      <c r="A312" s="507">
        <f t="shared" si="124"/>
        <v>2019</v>
      </c>
      <c r="B312" s="474">
        <f t="shared" si="157"/>
        <v>70</v>
      </c>
      <c r="C312" s="613"/>
      <c r="D312" s="474">
        <v>24</v>
      </c>
      <c r="E312" s="583">
        <f>O292</f>
        <v>136</v>
      </c>
      <c r="F312" s="511">
        <f>O300</f>
        <v>5.6416690981449379E-2</v>
      </c>
      <c r="G312" s="584">
        <f>O301</f>
        <v>9.2583656780526216</v>
      </c>
      <c r="H312" s="475"/>
      <c r="I312" s="476">
        <f t="shared" si="127"/>
        <v>70</v>
      </c>
      <c r="J312" s="518"/>
      <c r="K312" s="518"/>
      <c r="L312" s="397"/>
      <c r="M312" s="539" t="str">
        <f>M268</f>
        <v>max(y) =</v>
      </c>
      <c r="N312" s="539">
        <f>N268</f>
        <v>135.56190948907152</v>
      </c>
      <c r="O312" s="397"/>
      <c r="P312" s="397"/>
      <c r="Q312" s="397"/>
      <c r="R312" s="397"/>
      <c r="S312" s="539" t="str">
        <f>S268</f>
        <v>max(y) =</v>
      </c>
      <c r="T312" s="539">
        <f>N312</f>
        <v>135.56190948907152</v>
      </c>
      <c r="U312" s="397"/>
      <c r="V312" s="397"/>
      <c r="W312" s="397"/>
      <c r="X312" s="397"/>
      <c r="Y312" s="539" t="str">
        <f>Y268</f>
        <v>max(y) =</v>
      </c>
      <c r="Z312" s="539">
        <f>T312</f>
        <v>135.56190948907152</v>
      </c>
      <c r="AA312" s="397"/>
      <c r="AB312" s="397"/>
      <c r="AC312" s="397"/>
      <c r="AD312" s="397"/>
      <c r="AE312" s="539" t="str">
        <f>AE268</f>
        <v>max(y) =</v>
      </c>
      <c r="AF312" s="539">
        <f>Z312</f>
        <v>135.56190948907152</v>
      </c>
      <c r="AG312" s="397"/>
      <c r="AH312" s="397"/>
      <c r="AI312" s="397"/>
      <c r="AJ312" s="397"/>
      <c r="AK312" s="539" t="str">
        <f>AK268</f>
        <v>max(y) =</v>
      </c>
      <c r="AL312" s="539">
        <f>AF312</f>
        <v>135.56190948907152</v>
      </c>
      <c r="AM312" s="397"/>
      <c r="AN312" s="397"/>
      <c r="AO312" s="397"/>
      <c r="AP312" s="397"/>
      <c r="AQ312" s="539" t="str">
        <f>AQ268</f>
        <v>max(y) =</v>
      </c>
      <c r="AR312" s="539">
        <f>AL312</f>
        <v>135.56190948907152</v>
      </c>
      <c r="AS312" s="397"/>
      <c r="AT312" s="397"/>
      <c r="AU312" s="397"/>
      <c r="AV312" s="397"/>
      <c r="AW312" s="539" t="str">
        <f>AW268</f>
        <v>max(y) =</v>
      </c>
      <c r="AX312" s="539">
        <f>AR312</f>
        <v>135.56190948907152</v>
      </c>
      <c r="AY312" s="397"/>
      <c r="AZ312" s="397"/>
      <c r="BA312" s="397"/>
      <c r="BB312" s="397"/>
      <c r="BC312" s="539" t="str">
        <f>BC268</f>
        <v>max(y) =</v>
      </c>
      <c r="BD312" s="539">
        <f>AX312</f>
        <v>135.56190948907152</v>
      </c>
      <c r="BE312" s="397"/>
      <c r="BF312" s="397"/>
      <c r="BG312" s="397"/>
      <c r="BH312" s="397"/>
      <c r="BI312" s="539" t="str">
        <f>BI268</f>
        <v>max(y) =</v>
      </c>
      <c r="BJ312" s="539">
        <f>BD312</f>
        <v>135.56190948907152</v>
      </c>
      <c r="BK312" s="397"/>
      <c r="BL312" s="397"/>
      <c r="BM312" s="397"/>
      <c r="BN312" s="397"/>
      <c r="BO312" s="397"/>
      <c r="BP312" s="397"/>
      <c r="BQ312" s="397"/>
    </row>
    <row r="313" spans="1:69">
      <c r="A313" s="507">
        <f t="shared" si="124"/>
        <v>2020</v>
      </c>
      <c r="B313" s="474">
        <f t="shared" si="157"/>
        <v>70</v>
      </c>
      <c r="C313" s="613"/>
      <c r="D313" s="474">
        <v>25</v>
      </c>
      <c r="E313" s="583">
        <f>U292</f>
        <v>136</v>
      </c>
      <c r="F313" s="511">
        <f>U300</f>
        <v>5.6416690981449379E-2</v>
      </c>
      <c r="G313" s="584">
        <f>U301</f>
        <v>9.2583656780526216</v>
      </c>
      <c r="H313" s="475"/>
      <c r="I313" s="476">
        <f t="shared" si="127"/>
        <v>70</v>
      </c>
      <c r="J313" s="518"/>
      <c r="K313" s="518"/>
      <c r="L313" s="397"/>
      <c r="M313" s="539" t="s">
        <v>433</v>
      </c>
      <c r="N313" s="539">
        <v>0</v>
      </c>
      <c r="O313" s="397"/>
      <c r="P313" s="397"/>
      <c r="Q313" s="397"/>
      <c r="R313" s="397"/>
      <c r="S313" s="539" t="s">
        <v>433</v>
      </c>
      <c r="T313" s="539">
        <f>N313</f>
        <v>0</v>
      </c>
      <c r="U313" s="397"/>
      <c r="V313" s="397"/>
      <c r="W313" s="397"/>
      <c r="X313" s="397"/>
      <c r="Y313" s="539" t="s">
        <v>433</v>
      </c>
      <c r="Z313" s="539">
        <f>T313</f>
        <v>0</v>
      </c>
      <c r="AA313" s="397"/>
      <c r="AB313" s="397"/>
      <c r="AC313" s="397"/>
      <c r="AD313" s="397"/>
      <c r="AE313" s="539" t="s">
        <v>380</v>
      </c>
      <c r="AF313" s="539">
        <f>Z313</f>
        <v>0</v>
      </c>
      <c r="AG313" s="397"/>
      <c r="AH313" s="397"/>
      <c r="AI313" s="397"/>
      <c r="AJ313" s="397"/>
      <c r="AK313" s="539" t="s">
        <v>434</v>
      </c>
      <c r="AL313" s="539">
        <f>AF313</f>
        <v>0</v>
      </c>
      <c r="AM313" s="397"/>
      <c r="AN313" s="397"/>
      <c r="AO313" s="397"/>
      <c r="AP313" s="397"/>
      <c r="AQ313" s="539" t="s">
        <v>434</v>
      </c>
      <c r="AR313" s="539">
        <f>AL313</f>
        <v>0</v>
      </c>
      <c r="AS313" s="397"/>
      <c r="AT313" s="397"/>
      <c r="AU313" s="397"/>
      <c r="AV313" s="397"/>
      <c r="AW313" s="539" t="s">
        <v>380</v>
      </c>
      <c r="AX313" s="539">
        <f>AR313</f>
        <v>0</v>
      </c>
      <c r="AY313" s="397"/>
      <c r="AZ313" s="397"/>
      <c r="BA313" s="397"/>
      <c r="BB313" s="397"/>
      <c r="BC313" s="539" t="s">
        <v>380</v>
      </c>
      <c r="BD313" s="539">
        <f>AX313</f>
        <v>0</v>
      </c>
      <c r="BE313" s="397"/>
      <c r="BF313" s="397"/>
      <c r="BG313" s="397"/>
      <c r="BH313" s="397"/>
      <c r="BI313" s="539" t="s">
        <v>380</v>
      </c>
      <c r="BJ313" s="539">
        <f>BD313</f>
        <v>0</v>
      </c>
      <c r="BK313" s="397"/>
      <c r="BL313" s="397"/>
      <c r="BM313" s="397"/>
      <c r="BN313" s="397"/>
      <c r="BO313" s="397"/>
      <c r="BP313" s="397"/>
      <c r="BQ313" s="397"/>
    </row>
    <row r="314" spans="1:69">
      <c r="A314" s="507">
        <f t="shared" si="124"/>
        <v>2021</v>
      </c>
      <c r="B314" s="474">
        <f t="shared" si="157"/>
        <v>69</v>
      </c>
      <c r="C314" s="613"/>
      <c r="D314" s="474">
        <v>26</v>
      </c>
      <c r="E314" s="583">
        <f>AA292</f>
        <v>486</v>
      </c>
      <c r="F314" s="511">
        <f>AA300</f>
        <v>7.7175985321661436E-2</v>
      </c>
      <c r="G314" s="584">
        <f>AA301</f>
        <v>4.8704771677211243</v>
      </c>
      <c r="H314" s="475"/>
      <c r="I314" s="476">
        <f t="shared" si="127"/>
        <v>69</v>
      </c>
      <c r="J314" s="518"/>
      <c r="K314" s="518"/>
      <c r="L314" s="397"/>
      <c r="M314" s="585" t="s">
        <v>435</v>
      </c>
      <c r="N314" s="585">
        <v>350</v>
      </c>
      <c r="O314" s="586"/>
      <c r="P314" s="586"/>
      <c r="Q314" s="586"/>
      <c r="R314" s="586"/>
      <c r="S314" s="585" t="s">
        <v>435</v>
      </c>
      <c r="T314" s="585">
        <f>N314</f>
        <v>350</v>
      </c>
      <c r="U314" s="586"/>
      <c r="V314" s="586"/>
      <c r="W314" s="586"/>
      <c r="X314" s="586"/>
      <c r="Y314" s="585" t="s">
        <v>435</v>
      </c>
      <c r="Z314" s="585">
        <f>T314</f>
        <v>350</v>
      </c>
      <c r="AA314" s="586"/>
      <c r="AB314" s="586"/>
      <c r="AC314" s="586"/>
      <c r="AD314" s="586"/>
      <c r="AE314" s="585" t="s">
        <v>435</v>
      </c>
      <c r="AF314" s="585">
        <f>Z314</f>
        <v>350</v>
      </c>
      <c r="AG314" s="586"/>
      <c r="AH314" s="586"/>
      <c r="AI314" s="586"/>
      <c r="AJ314" s="586"/>
      <c r="AK314" s="585" t="s">
        <v>436</v>
      </c>
      <c r="AL314" s="585">
        <f>AF314</f>
        <v>350</v>
      </c>
      <c r="AM314" s="586"/>
      <c r="AN314" s="586"/>
      <c r="AO314" s="586"/>
      <c r="AP314" s="586"/>
      <c r="AQ314" s="585" t="s">
        <v>437</v>
      </c>
      <c r="AR314" s="585">
        <f>AL314</f>
        <v>350</v>
      </c>
      <c r="AS314" s="586"/>
      <c r="AT314" s="586"/>
      <c r="AU314" s="586"/>
      <c r="AV314" s="586"/>
      <c r="AW314" s="585" t="s">
        <v>438</v>
      </c>
      <c r="AX314" s="585">
        <f>AR314</f>
        <v>350</v>
      </c>
      <c r="AY314" s="586"/>
      <c r="AZ314" s="586"/>
      <c r="BA314" s="586"/>
      <c r="BB314" s="586"/>
      <c r="BC314" s="585" t="s">
        <v>437</v>
      </c>
      <c r="BD314" s="585">
        <f>AX314</f>
        <v>350</v>
      </c>
      <c r="BE314" s="586"/>
      <c r="BF314" s="586"/>
      <c r="BG314" s="586"/>
      <c r="BH314" s="586"/>
      <c r="BI314" s="585" t="s">
        <v>438</v>
      </c>
      <c r="BJ314" s="585">
        <f>BD314</f>
        <v>350</v>
      </c>
      <c r="BK314" s="586"/>
      <c r="BL314" s="586"/>
      <c r="BM314" s="586"/>
      <c r="BN314" s="397"/>
      <c r="BO314" s="397"/>
      <c r="BP314" s="397"/>
      <c r="BQ314" s="397"/>
    </row>
    <row r="315" spans="1:69">
      <c r="A315" s="507">
        <f t="shared" si="124"/>
        <v>2022</v>
      </c>
      <c r="B315" s="474">
        <f t="shared" si="157"/>
        <v>68</v>
      </c>
      <c r="C315" s="613"/>
      <c r="D315" s="474">
        <v>27</v>
      </c>
      <c r="E315" s="583">
        <f>AG292</f>
        <v>836</v>
      </c>
      <c r="F315" s="511">
        <f>AG300</f>
        <v>8.282361547585175E-2</v>
      </c>
      <c r="G315" s="584">
        <f>AG301</f>
        <v>4.8388374101639489</v>
      </c>
      <c r="H315" s="475"/>
      <c r="I315" s="476">
        <f t="shared" si="127"/>
        <v>68</v>
      </c>
      <c r="J315" s="518"/>
      <c r="K315" s="518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Z315" s="397"/>
      <c r="AA315" s="397"/>
      <c r="AB315" s="397"/>
      <c r="AC315" s="397"/>
      <c r="AD315" s="397"/>
      <c r="AE315" s="397"/>
      <c r="AF315" s="397"/>
      <c r="AG315" s="397"/>
      <c r="AH315" s="397"/>
      <c r="AI315" s="397"/>
      <c r="AJ315" s="397"/>
      <c r="AK315" s="397"/>
      <c r="AL315" s="397"/>
      <c r="AM315" s="397"/>
      <c r="AN315" s="397"/>
      <c r="AO315" s="397"/>
      <c r="AP315" s="397"/>
      <c r="AQ315" s="397"/>
      <c r="AR315" s="397"/>
      <c r="AS315" s="397"/>
      <c r="AT315" s="397"/>
      <c r="AU315" s="397"/>
      <c r="AV315" s="397"/>
      <c r="AW315" s="397"/>
      <c r="AX315" s="397"/>
      <c r="AY315" s="397"/>
      <c r="AZ315" s="397"/>
      <c r="BA315" s="397"/>
      <c r="BB315" s="397"/>
      <c r="BC315" s="397"/>
      <c r="BD315" s="397"/>
      <c r="BE315" s="397"/>
      <c r="BF315" s="397"/>
      <c r="BG315" s="397"/>
      <c r="BH315" s="397"/>
      <c r="BI315" s="397"/>
      <c r="BJ315" s="397"/>
      <c r="BK315" s="397"/>
      <c r="BL315" s="397"/>
      <c r="BM315" s="397"/>
      <c r="BN315" s="397"/>
      <c r="BO315" s="397"/>
      <c r="BP315" s="397"/>
      <c r="BQ315" s="397"/>
    </row>
    <row r="316" spans="1:69">
      <c r="A316" s="507">
        <f t="shared" si="124"/>
        <v>2023</v>
      </c>
      <c r="B316" s="474">
        <f t="shared" si="157"/>
        <v>67</v>
      </c>
      <c r="C316" s="613"/>
      <c r="D316" s="474">
        <v>28</v>
      </c>
      <c r="E316" s="583">
        <f>AM292</f>
        <v>1186</v>
      </c>
      <c r="F316" s="511">
        <f>AM300</f>
        <v>8.282361547585175E-2</v>
      </c>
      <c r="G316" s="584">
        <f>AM301</f>
        <v>4.8388374101639489</v>
      </c>
      <c r="H316" s="475"/>
      <c r="I316" s="476">
        <f t="shared" si="127"/>
        <v>67</v>
      </c>
      <c r="J316" s="518"/>
      <c r="K316" s="518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Z316" s="397"/>
      <c r="AA316" s="397"/>
      <c r="AB316" s="397"/>
      <c r="AC316" s="397"/>
      <c r="AD316" s="397"/>
      <c r="AE316" s="397"/>
      <c r="AF316" s="397"/>
      <c r="AG316" s="397"/>
      <c r="AH316" s="397"/>
      <c r="AI316" s="397"/>
      <c r="AJ316" s="397"/>
      <c r="AK316" s="397"/>
      <c r="AL316" s="397"/>
      <c r="AM316" s="397"/>
      <c r="AN316" s="397"/>
      <c r="AO316" s="397"/>
      <c r="AP316" s="397"/>
      <c r="AQ316" s="397"/>
      <c r="AR316" s="397"/>
      <c r="AS316" s="397"/>
      <c r="AT316" s="397"/>
      <c r="AU316" s="397"/>
      <c r="AV316" s="397"/>
      <c r="AW316" s="397"/>
      <c r="AX316" s="397"/>
      <c r="AY316" s="397"/>
      <c r="AZ316" s="397"/>
      <c r="BA316" s="397"/>
      <c r="BB316" s="397"/>
      <c r="BC316" s="397"/>
      <c r="BD316" s="397"/>
      <c r="BE316" s="397"/>
      <c r="BF316" s="397"/>
      <c r="BG316" s="397"/>
      <c r="BH316" s="397"/>
      <c r="BI316" s="397"/>
      <c r="BJ316" s="397"/>
      <c r="BK316" s="397"/>
      <c r="BL316" s="397"/>
      <c r="BM316" s="397"/>
      <c r="BN316" s="397"/>
      <c r="BO316" s="397"/>
      <c r="BP316" s="397"/>
      <c r="BQ316" s="397"/>
    </row>
    <row r="317" spans="1:69">
      <c r="A317" s="507">
        <f t="shared" si="124"/>
        <v>2024</v>
      </c>
      <c r="B317" s="474">
        <f t="shared" si="157"/>
        <v>66</v>
      </c>
      <c r="C317" s="613"/>
      <c r="D317" s="474">
        <v>29</v>
      </c>
      <c r="E317" s="583">
        <f>AS292</f>
        <v>1536</v>
      </c>
      <c r="F317" s="511">
        <f>AS300</f>
        <v>8.5409189575425676E-2</v>
      </c>
      <c r="G317" s="584">
        <f>AS301</f>
        <v>4.8254477936627582</v>
      </c>
      <c r="H317" s="475"/>
      <c r="I317" s="476">
        <f t="shared" si="127"/>
        <v>66</v>
      </c>
      <c r="J317" s="518"/>
      <c r="K317" s="518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Z317" s="397"/>
      <c r="AA317" s="397"/>
      <c r="AB317" s="397"/>
      <c r="AC317" s="397"/>
      <c r="AD317" s="397"/>
      <c r="AE317" s="397"/>
      <c r="AF317" s="397"/>
      <c r="AG317" s="397"/>
      <c r="AH317" s="397"/>
      <c r="AI317" s="397"/>
      <c r="AJ317" s="397"/>
      <c r="AK317" s="397"/>
      <c r="AL317" s="397"/>
      <c r="AM317" s="397"/>
      <c r="AN317" s="397"/>
      <c r="AO317" s="397"/>
      <c r="AP317" s="397"/>
      <c r="AQ317" s="397"/>
      <c r="AR317" s="397"/>
      <c r="AS317" s="397"/>
      <c r="AT317" s="397"/>
      <c r="AU317" s="397"/>
      <c r="AV317" s="397"/>
      <c r="AW317" s="397"/>
      <c r="AX317" s="397"/>
      <c r="AY317" s="397"/>
      <c r="AZ317" s="397"/>
      <c r="BA317" s="397"/>
      <c r="BB317" s="397"/>
      <c r="BC317" s="397"/>
      <c r="BD317" s="397"/>
      <c r="BE317" s="397"/>
      <c r="BF317" s="397"/>
      <c r="BG317" s="397"/>
      <c r="BH317" s="397"/>
      <c r="BI317" s="397"/>
      <c r="BJ317" s="397"/>
      <c r="BK317" s="397"/>
      <c r="BL317" s="397"/>
      <c r="BM317" s="397"/>
      <c r="BN317" s="397"/>
      <c r="BO317" s="397"/>
      <c r="BP317" s="397"/>
      <c r="BQ317" s="397"/>
    </row>
    <row r="318" spans="1:69">
      <c r="A318" s="507">
        <f t="shared" si="124"/>
        <v>2025</v>
      </c>
      <c r="B318" s="474">
        <f t="shared" si="157"/>
        <v>66</v>
      </c>
      <c r="C318" s="613"/>
      <c r="D318" s="474">
        <v>30</v>
      </c>
      <c r="E318" s="583">
        <f>AY292</f>
        <v>1886</v>
      </c>
      <c r="F318" s="511">
        <f>AY300</f>
        <v>8.5409189575425676E-2</v>
      </c>
      <c r="G318" s="584">
        <f>AY301</f>
        <v>4.8254477936627582</v>
      </c>
      <c r="H318" s="475"/>
      <c r="I318" s="476">
        <f t="shared" si="127"/>
        <v>66</v>
      </c>
      <c r="J318" s="518"/>
      <c r="K318" s="518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Z318" s="397"/>
      <c r="AA318" s="397"/>
      <c r="AB318" s="397"/>
      <c r="AC318" s="397"/>
      <c r="AD318" s="397"/>
      <c r="AE318" s="397"/>
      <c r="AF318" s="397"/>
      <c r="AG318" s="397"/>
      <c r="AH318" s="397"/>
      <c r="AI318" s="397"/>
      <c r="AJ318" s="397"/>
      <c r="AK318" s="397"/>
      <c r="AL318" s="397"/>
      <c r="AM318" s="397"/>
      <c r="AN318" s="397"/>
      <c r="AO318" s="397"/>
      <c r="AP318" s="397"/>
      <c r="AQ318" s="397"/>
      <c r="AR318" s="397"/>
      <c r="AS318" s="397"/>
      <c r="AT318" s="397"/>
      <c r="AU318" s="397"/>
      <c r="AV318" s="397"/>
      <c r="AW318" s="397"/>
      <c r="AX318" s="397"/>
      <c r="AY318" s="397"/>
      <c r="AZ318" s="397"/>
      <c r="BA318" s="397"/>
      <c r="BB318" s="397"/>
      <c r="BC318" s="397"/>
      <c r="BD318" s="397"/>
      <c r="BE318" s="397"/>
      <c r="BF318" s="397"/>
      <c r="BG318" s="397"/>
      <c r="BH318" s="397"/>
      <c r="BI318" s="397"/>
      <c r="BJ318" s="397"/>
      <c r="BK318" s="397"/>
      <c r="BL318" s="397"/>
      <c r="BM318" s="397"/>
      <c r="BN318" s="397"/>
      <c r="BO318" s="397"/>
      <c r="BP318" s="397"/>
      <c r="BQ318" s="397"/>
    </row>
    <row r="319" spans="1:69">
      <c r="A319" s="507">
        <f t="shared" si="124"/>
        <v>2026</v>
      </c>
      <c r="B319" s="474">
        <f t="shared" si="157"/>
        <v>65</v>
      </c>
      <c r="C319" s="613"/>
      <c r="D319" s="474">
        <v>31</v>
      </c>
      <c r="E319" s="583">
        <f>BE292</f>
        <v>2236</v>
      </c>
      <c r="F319" s="511">
        <f>BE300</f>
        <v>8.6761346032750361E-2</v>
      </c>
      <c r="G319" s="584">
        <f>BE301</f>
        <v>4.8184495483427963</v>
      </c>
      <c r="H319" s="475"/>
      <c r="I319" s="476">
        <f t="shared" si="127"/>
        <v>65</v>
      </c>
      <c r="J319" s="518"/>
      <c r="K319" s="518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Z319" s="397"/>
      <c r="AA319" s="397"/>
      <c r="AB319" s="397"/>
      <c r="AC319" s="397"/>
      <c r="AD319" s="397"/>
      <c r="AE319" s="397"/>
      <c r="AF319" s="397"/>
      <c r="AG319" s="397"/>
      <c r="AH319" s="397"/>
      <c r="AI319" s="397"/>
      <c r="AJ319" s="397"/>
      <c r="AK319" s="397"/>
      <c r="AL319" s="397"/>
      <c r="AM319" s="397"/>
      <c r="AN319" s="397"/>
      <c r="AO319" s="397"/>
      <c r="AP319" s="397"/>
      <c r="AQ319" s="397"/>
      <c r="AR319" s="397"/>
      <c r="AS319" s="397"/>
      <c r="AT319" s="397"/>
      <c r="AU319" s="397"/>
      <c r="AV319" s="397"/>
      <c r="AW319" s="397"/>
      <c r="AX319" s="397"/>
      <c r="AY319" s="397"/>
      <c r="AZ319" s="397"/>
      <c r="BA319" s="397"/>
      <c r="BB319" s="397"/>
      <c r="BC319" s="397"/>
      <c r="BD319" s="397"/>
      <c r="BE319" s="397"/>
      <c r="BF319" s="397"/>
      <c r="BG319" s="397"/>
      <c r="BH319" s="397"/>
      <c r="BI319" s="397"/>
      <c r="BJ319" s="397"/>
      <c r="BK319" s="397"/>
      <c r="BL319" s="397"/>
      <c r="BM319" s="397"/>
      <c r="BN319" s="397"/>
      <c r="BO319" s="397"/>
      <c r="BP319" s="397"/>
      <c r="BQ319" s="397"/>
    </row>
    <row r="320" spans="1:69">
      <c r="A320" s="507">
        <f t="shared" si="124"/>
        <v>2027</v>
      </c>
      <c r="B320" s="474">
        <f t="shared" si="157"/>
        <v>64</v>
      </c>
      <c r="C320" s="613"/>
      <c r="D320" s="474">
        <v>32</v>
      </c>
      <c r="E320" s="583">
        <f>BK292</f>
        <v>2586</v>
      </c>
      <c r="F320" s="511">
        <f>BK300</f>
        <v>8.6761346032750361E-2</v>
      </c>
      <c r="G320" s="584">
        <f>BK301</f>
        <v>4.8184495483427963</v>
      </c>
      <c r="H320" s="475"/>
      <c r="I320" s="476">
        <f t="shared" si="127"/>
        <v>64</v>
      </c>
      <c r="J320" s="518"/>
      <c r="K320" s="518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7"/>
      <c r="AI320" s="397"/>
      <c r="AJ320" s="397"/>
      <c r="AK320" s="397"/>
      <c r="AL320" s="397"/>
      <c r="AM320" s="397"/>
      <c r="AN320" s="397"/>
      <c r="AO320" s="397"/>
      <c r="AP320" s="397"/>
      <c r="AQ320" s="397"/>
      <c r="AR320" s="397"/>
      <c r="AS320" s="397"/>
      <c r="AT320" s="397"/>
      <c r="AU320" s="397"/>
      <c r="AV320" s="397"/>
      <c r="AW320" s="397"/>
      <c r="AX320" s="397"/>
      <c r="AY320" s="397"/>
      <c r="AZ320" s="397"/>
      <c r="BA320" s="397"/>
      <c r="BB320" s="397"/>
      <c r="BC320" s="397"/>
      <c r="BD320" s="397"/>
      <c r="BE320" s="397"/>
      <c r="BF320" s="397"/>
      <c r="BG320" s="397"/>
      <c r="BH320" s="397"/>
      <c r="BI320" s="397"/>
      <c r="BJ320" s="397"/>
      <c r="BK320" s="397"/>
      <c r="BL320" s="397"/>
      <c r="BM320" s="397"/>
      <c r="BN320" s="397"/>
      <c r="BO320" s="397"/>
      <c r="BP320" s="397"/>
      <c r="BQ320" s="397"/>
    </row>
    <row r="321" spans="1:69">
      <c r="A321" s="507">
        <f t="shared" si="124"/>
        <v>2028</v>
      </c>
      <c r="B321" s="474">
        <f t="shared" si="157"/>
        <v>63</v>
      </c>
      <c r="C321" s="613"/>
      <c r="D321" s="474">
        <v>33</v>
      </c>
      <c r="E321" s="588"/>
      <c r="F321" s="511"/>
      <c r="G321" s="589"/>
      <c r="H321" s="475"/>
      <c r="I321" s="476">
        <f t="shared" si="127"/>
        <v>63</v>
      </c>
      <c r="J321" s="518"/>
      <c r="K321" s="518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Z321" s="397"/>
      <c r="AA321" s="397"/>
      <c r="AB321" s="397"/>
      <c r="AC321" s="397"/>
      <c r="AD321" s="397"/>
      <c r="AE321" s="397"/>
      <c r="AF321" s="397"/>
      <c r="AG321" s="397"/>
      <c r="AH321" s="397"/>
      <c r="AI321" s="397"/>
      <c r="AJ321" s="397"/>
      <c r="AK321" s="397"/>
      <c r="AL321" s="397"/>
      <c r="AM321" s="397"/>
      <c r="AN321" s="397"/>
      <c r="AO321" s="397"/>
      <c r="AP321" s="397"/>
      <c r="AQ321" s="397"/>
      <c r="AR321" s="397"/>
      <c r="AS321" s="397"/>
      <c r="AT321" s="397"/>
      <c r="AU321" s="397"/>
      <c r="AV321" s="397"/>
      <c r="AW321" s="397"/>
      <c r="AX321" s="397"/>
      <c r="AY321" s="397"/>
      <c r="AZ321" s="397"/>
      <c r="BA321" s="397"/>
      <c r="BB321" s="397"/>
      <c r="BC321" s="397"/>
      <c r="BD321" s="397"/>
      <c r="BE321" s="397"/>
      <c r="BF321" s="397"/>
      <c r="BG321" s="397"/>
      <c r="BH321" s="397"/>
      <c r="BI321" s="397"/>
      <c r="BJ321" s="397"/>
      <c r="BK321" s="397"/>
      <c r="BL321" s="397"/>
      <c r="BM321" s="397"/>
      <c r="BN321" s="397"/>
      <c r="BO321" s="397"/>
      <c r="BP321" s="397"/>
      <c r="BQ321" s="397"/>
    </row>
    <row r="322" spans="1:69">
      <c r="A322" s="507">
        <f t="shared" si="124"/>
        <v>2029</v>
      </c>
      <c r="B322" s="474">
        <f t="shared" si="157"/>
        <v>63</v>
      </c>
      <c r="C322" s="613"/>
      <c r="D322" s="474">
        <v>34</v>
      </c>
      <c r="E322" s="588"/>
      <c r="F322" s="511"/>
      <c r="G322" s="589"/>
      <c r="H322" s="475"/>
      <c r="I322" s="476">
        <f t="shared" si="127"/>
        <v>63</v>
      </c>
      <c r="J322" s="518"/>
      <c r="K322" s="518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Z322" s="397"/>
      <c r="AA322" s="397"/>
      <c r="AB322" s="397"/>
      <c r="AC322" s="397"/>
      <c r="AD322" s="397"/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/>
      <c r="AS322" s="397"/>
      <c r="AT322" s="397"/>
      <c r="AU322" s="397"/>
      <c r="AV322" s="397"/>
      <c r="AW322" s="397"/>
      <c r="AX322" s="397"/>
      <c r="AY322" s="397"/>
      <c r="AZ322" s="397"/>
      <c r="BA322" s="397"/>
      <c r="BB322" s="397"/>
      <c r="BC322" s="397"/>
      <c r="BD322" s="397"/>
      <c r="BE322" s="397"/>
      <c r="BF322" s="397"/>
      <c r="BG322" s="397"/>
      <c r="BH322" s="397"/>
      <c r="BI322" s="397"/>
      <c r="BJ322" s="397"/>
      <c r="BK322" s="397"/>
      <c r="BL322" s="397"/>
      <c r="BM322" s="397"/>
      <c r="BN322" s="397"/>
      <c r="BO322" s="397"/>
      <c r="BP322" s="397"/>
      <c r="BQ322" s="397"/>
    </row>
    <row r="323" spans="1:69">
      <c r="A323" s="507">
        <f t="shared" si="124"/>
        <v>2030</v>
      </c>
      <c r="B323" s="474">
        <f t="shared" si="157"/>
        <v>62</v>
      </c>
      <c r="C323" s="613"/>
      <c r="D323" s="474">
        <v>35</v>
      </c>
      <c r="E323" s="588"/>
      <c r="F323" s="511"/>
      <c r="G323" s="589"/>
      <c r="H323" s="475"/>
      <c r="I323" s="476">
        <f t="shared" si="127"/>
        <v>62</v>
      </c>
      <c r="J323" s="518"/>
      <c r="K323" s="518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397"/>
      <c r="AB323" s="397"/>
      <c r="AC323" s="397"/>
      <c r="AD323" s="397"/>
      <c r="AE323" s="397"/>
      <c r="AF323" s="397"/>
      <c r="AG323" s="397"/>
      <c r="AH323" s="397"/>
      <c r="AI323" s="397"/>
      <c r="AJ323" s="397"/>
      <c r="AK323" s="397"/>
      <c r="AL323" s="397"/>
      <c r="AM323" s="397"/>
      <c r="AN323" s="397"/>
      <c r="AO323" s="397"/>
      <c r="AP323" s="397"/>
      <c r="AQ323" s="397"/>
      <c r="AR323" s="397"/>
      <c r="AS323" s="397"/>
      <c r="AT323" s="397"/>
      <c r="AU323" s="397"/>
      <c r="AV323" s="397"/>
      <c r="AW323" s="397"/>
      <c r="AX323" s="397"/>
      <c r="AY323" s="397"/>
      <c r="AZ323" s="397"/>
      <c r="BA323" s="397"/>
      <c r="BB323" s="397"/>
      <c r="BC323" s="397"/>
      <c r="BD323" s="397"/>
      <c r="BE323" s="397"/>
      <c r="BF323" s="397"/>
      <c r="BG323" s="397"/>
      <c r="BH323" s="397"/>
      <c r="BI323" s="397"/>
      <c r="BJ323" s="397"/>
      <c r="BK323" s="397"/>
      <c r="BL323" s="397"/>
      <c r="BM323" s="397"/>
      <c r="BN323" s="397"/>
      <c r="BO323" s="397"/>
      <c r="BP323" s="397"/>
      <c r="BQ323" s="397"/>
    </row>
    <row r="324" spans="1:69">
      <c r="A324" s="507">
        <f t="shared" si="124"/>
        <v>2031</v>
      </c>
      <c r="B324" s="474">
        <f t="shared" si="157"/>
        <v>61</v>
      </c>
      <c r="C324" s="613"/>
      <c r="D324" s="474">
        <v>36</v>
      </c>
      <c r="E324" s="588"/>
      <c r="F324" s="511"/>
      <c r="G324" s="589"/>
      <c r="H324" s="475"/>
      <c r="I324" s="476">
        <f t="shared" si="127"/>
        <v>61</v>
      </c>
      <c r="J324" s="518"/>
      <c r="K324" s="518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  <c r="AA324" s="397"/>
      <c r="AB324" s="397"/>
      <c r="AC324" s="397"/>
      <c r="AD324" s="397"/>
      <c r="AE324" s="397"/>
      <c r="AF324" s="397"/>
      <c r="AG324" s="397"/>
      <c r="AH324" s="397"/>
      <c r="AI324" s="397"/>
      <c r="AJ324" s="397"/>
      <c r="AK324" s="397"/>
      <c r="AL324" s="397"/>
      <c r="AM324" s="397"/>
      <c r="AN324" s="397"/>
      <c r="AO324" s="397"/>
      <c r="AP324" s="397"/>
      <c r="AQ324" s="397"/>
      <c r="AR324" s="397"/>
      <c r="AS324" s="397"/>
      <c r="AT324" s="397"/>
      <c r="AU324" s="397"/>
      <c r="AV324" s="397"/>
      <c r="AW324" s="397"/>
      <c r="AX324" s="397"/>
      <c r="AY324" s="397"/>
      <c r="AZ324" s="397"/>
      <c r="BA324" s="397"/>
      <c r="BB324" s="397"/>
      <c r="BC324" s="397"/>
      <c r="BD324" s="397"/>
      <c r="BE324" s="397"/>
      <c r="BF324" s="397"/>
      <c r="BG324" s="397"/>
      <c r="BH324" s="397"/>
      <c r="BI324" s="397"/>
      <c r="BJ324" s="397"/>
      <c r="BK324" s="397"/>
      <c r="BL324" s="397"/>
      <c r="BM324" s="397"/>
      <c r="BN324" s="397"/>
      <c r="BO324" s="397"/>
      <c r="BP324" s="397"/>
      <c r="BQ324" s="397"/>
    </row>
    <row r="325" spans="1:69">
      <c r="A325" s="507">
        <f t="shared" si="124"/>
        <v>2032</v>
      </c>
      <c r="B325" s="474">
        <f t="shared" si="157"/>
        <v>60</v>
      </c>
      <c r="C325" s="613"/>
      <c r="D325" s="474">
        <v>37</v>
      </c>
      <c r="E325" s="588"/>
      <c r="F325" s="511"/>
      <c r="G325" s="589"/>
      <c r="H325" s="475"/>
      <c r="I325" s="476">
        <f t="shared" si="127"/>
        <v>60</v>
      </c>
      <c r="J325" s="518"/>
      <c r="K325" s="614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Z325" s="397"/>
      <c r="AA325" s="397"/>
      <c r="AB325" s="397"/>
      <c r="AC325" s="397"/>
      <c r="AD325" s="397"/>
      <c r="AE325" s="397"/>
      <c r="AF325" s="397"/>
      <c r="AG325" s="397"/>
      <c r="AH325" s="397"/>
      <c r="AI325" s="397"/>
      <c r="AJ325" s="397"/>
      <c r="AK325" s="397"/>
      <c r="AL325" s="397"/>
      <c r="AM325" s="397"/>
      <c r="AN325" s="397"/>
      <c r="AO325" s="397"/>
      <c r="AP325" s="397"/>
      <c r="AQ325" s="397"/>
      <c r="AR325" s="397"/>
      <c r="AS325" s="397"/>
      <c r="AT325" s="397"/>
      <c r="AU325" s="397"/>
      <c r="AV325" s="397"/>
      <c r="AW325" s="397"/>
      <c r="AX325" s="397"/>
      <c r="AY325" s="397"/>
      <c r="AZ325" s="397"/>
      <c r="BA325" s="397"/>
      <c r="BB325" s="397"/>
      <c r="BC325" s="397"/>
      <c r="BD325" s="397"/>
      <c r="BE325" s="397"/>
      <c r="BF325" s="397"/>
      <c r="BG325" s="397"/>
      <c r="BH325" s="397"/>
      <c r="BI325" s="397"/>
      <c r="BJ325" s="397"/>
      <c r="BK325" s="397"/>
      <c r="BL325" s="397"/>
      <c r="BM325" s="397"/>
      <c r="BN325" s="397"/>
      <c r="BO325" s="397"/>
      <c r="BP325" s="397"/>
      <c r="BQ325" s="397"/>
    </row>
    <row r="326" spans="1:69">
      <c r="A326" s="507">
        <f t="shared" si="124"/>
        <v>2033</v>
      </c>
      <c r="B326" s="474">
        <f t="shared" si="157"/>
        <v>59</v>
      </c>
      <c r="C326" s="613"/>
      <c r="D326" s="474">
        <v>38</v>
      </c>
      <c r="E326" s="467"/>
      <c r="F326" s="517"/>
      <c r="G326" s="475"/>
      <c r="H326" s="475"/>
      <c r="I326" s="476">
        <f t="shared" si="127"/>
        <v>59</v>
      </c>
      <c r="J326" s="518"/>
      <c r="K326" s="614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397"/>
      <c r="AE326" s="397"/>
      <c r="AF326" s="397"/>
      <c r="AG326" s="397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7"/>
      <c r="AZ326" s="397"/>
      <c r="BA326" s="397"/>
      <c r="BB326" s="397"/>
      <c r="BC326" s="397"/>
      <c r="BD326" s="397"/>
      <c r="BE326" s="397"/>
      <c r="BF326" s="397"/>
      <c r="BG326" s="397"/>
      <c r="BH326" s="397"/>
      <c r="BI326" s="397"/>
      <c r="BJ326" s="397"/>
      <c r="BK326" s="397"/>
      <c r="BL326" s="397"/>
      <c r="BM326" s="397"/>
      <c r="BN326" s="397"/>
      <c r="BO326" s="397"/>
      <c r="BP326" s="397"/>
      <c r="BQ326" s="397"/>
    </row>
    <row r="327" spans="1:69">
      <c r="A327" s="507">
        <f t="shared" si="124"/>
        <v>2034</v>
      </c>
      <c r="B327" s="474">
        <f t="shared" si="157"/>
        <v>59</v>
      </c>
      <c r="C327" s="613"/>
      <c r="D327" s="474">
        <v>39</v>
      </c>
      <c r="E327" s="467"/>
      <c r="F327" s="517"/>
      <c r="G327" s="475"/>
      <c r="H327" s="475"/>
      <c r="I327" s="476">
        <f t="shared" si="127"/>
        <v>59</v>
      </c>
      <c r="J327" s="518"/>
      <c r="K327" s="614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Z327" s="397"/>
      <c r="AA327" s="397"/>
      <c r="AB327" s="397"/>
      <c r="AC327" s="397"/>
      <c r="AD327" s="397"/>
      <c r="AE327" s="397"/>
      <c r="AF327" s="397"/>
      <c r="AG327" s="397"/>
      <c r="AH327" s="397"/>
      <c r="AI327" s="397"/>
      <c r="AJ327" s="397"/>
      <c r="AK327" s="397"/>
      <c r="AL327" s="397"/>
      <c r="AM327" s="397"/>
      <c r="AN327" s="397"/>
      <c r="AO327" s="397"/>
      <c r="AP327" s="397"/>
      <c r="AQ327" s="397"/>
      <c r="AR327" s="397"/>
      <c r="AS327" s="397"/>
      <c r="AT327" s="397"/>
      <c r="AU327" s="397"/>
      <c r="AV327" s="397"/>
      <c r="AW327" s="397"/>
      <c r="AX327" s="397"/>
      <c r="AY327" s="397"/>
      <c r="AZ327" s="397"/>
      <c r="BA327" s="397"/>
      <c r="BB327" s="397"/>
      <c r="BC327" s="397"/>
      <c r="BD327" s="397"/>
      <c r="BE327" s="397"/>
      <c r="BF327" s="397"/>
      <c r="BG327" s="397"/>
      <c r="BH327" s="397"/>
      <c r="BI327" s="397"/>
      <c r="BJ327" s="397"/>
      <c r="BK327" s="397"/>
      <c r="BL327" s="397"/>
      <c r="BM327" s="397"/>
      <c r="BN327" s="397"/>
      <c r="BO327" s="397"/>
      <c r="BP327" s="397"/>
      <c r="BQ327" s="397"/>
    </row>
    <row r="328" spans="1:69">
      <c r="A328" s="507">
        <f t="shared" si="124"/>
        <v>2035</v>
      </c>
      <c r="B328" s="474">
        <f t="shared" si="157"/>
        <v>58</v>
      </c>
      <c r="C328" s="613"/>
      <c r="D328" s="474">
        <v>40</v>
      </c>
      <c r="E328" s="517"/>
      <c r="F328" s="560"/>
      <c r="G328" s="475"/>
      <c r="H328" s="475"/>
      <c r="I328" s="476">
        <f t="shared" si="127"/>
        <v>58</v>
      </c>
      <c r="J328" s="615"/>
      <c r="K328" s="554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Z328" s="397"/>
      <c r="AA328" s="397"/>
      <c r="AB328" s="397"/>
      <c r="AC328" s="397"/>
      <c r="AD328" s="397"/>
      <c r="AE328" s="397"/>
      <c r="AF328" s="397"/>
      <c r="AG328" s="397"/>
      <c r="AH328" s="397"/>
      <c r="AI328" s="397"/>
      <c r="AJ328" s="397"/>
      <c r="AK328" s="397"/>
      <c r="AL328" s="397"/>
      <c r="AM328" s="397"/>
      <c r="AN328" s="397"/>
      <c r="AO328" s="397"/>
      <c r="AP328" s="397"/>
      <c r="AQ328" s="397"/>
      <c r="AR328" s="397"/>
      <c r="AS328" s="397"/>
      <c r="AT328" s="397"/>
      <c r="AU328" s="397"/>
      <c r="AV328" s="397"/>
      <c r="AW328" s="397"/>
      <c r="AX328" s="397"/>
      <c r="AY328" s="397"/>
      <c r="AZ328" s="397"/>
      <c r="BA328" s="397"/>
      <c r="BB328" s="397"/>
      <c r="BC328" s="397"/>
      <c r="BD328" s="397"/>
      <c r="BE328" s="397"/>
      <c r="BF328" s="397"/>
      <c r="BG328" s="397"/>
      <c r="BH328" s="397"/>
      <c r="BI328" s="397"/>
      <c r="BJ328" s="397"/>
      <c r="BK328" s="397"/>
      <c r="BL328" s="397"/>
      <c r="BM328" s="397"/>
      <c r="BN328" s="397"/>
      <c r="BO328" s="397"/>
      <c r="BP328" s="397"/>
      <c r="BQ328" s="397"/>
    </row>
    <row r="329" spans="1:69">
      <c r="A329" s="519">
        <f t="shared" si="124"/>
        <v>2036</v>
      </c>
      <c r="B329" s="493">
        <f t="shared" si="157"/>
        <v>57</v>
      </c>
      <c r="C329" s="616"/>
      <c r="D329" s="493">
        <v>41</v>
      </c>
      <c r="E329" s="521"/>
      <c r="F329" s="565"/>
      <c r="G329" s="454"/>
      <c r="H329" s="454"/>
      <c r="I329" s="494">
        <f t="shared" si="127"/>
        <v>57</v>
      </c>
      <c r="J329" s="495"/>
      <c r="K329" s="617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Z329" s="397"/>
      <c r="AA329" s="397"/>
      <c r="AB329" s="397"/>
      <c r="AC329" s="397"/>
      <c r="AD329" s="397"/>
      <c r="AE329" s="397"/>
      <c r="AF329" s="397"/>
      <c r="AG329" s="397"/>
      <c r="AH329" s="397"/>
      <c r="AI329" s="397"/>
      <c r="AJ329" s="397"/>
      <c r="AK329" s="397"/>
      <c r="AL329" s="397"/>
      <c r="AM329" s="397"/>
      <c r="AN329" s="397"/>
      <c r="AO329" s="397"/>
      <c r="AP329" s="397"/>
      <c r="AQ329" s="397"/>
      <c r="AR329" s="397"/>
      <c r="AS329" s="397"/>
      <c r="AT329" s="397"/>
      <c r="AU329" s="397"/>
      <c r="AV329" s="397"/>
      <c r="AW329" s="397"/>
      <c r="AX329" s="397"/>
      <c r="AY329" s="397"/>
      <c r="AZ329" s="397"/>
      <c r="BA329" s="397"/>
      <c r="BB329" s="397"/>
      <c r="BC329" s="397"/>
      <c r="BD329" s="397"/>
      <c r="BE329" s="397"/>
      <c r="BF329" s="397"/>
      <c r="BG329" s="397"/>
      <c r="BH329" s="397"/>
      <c r="BI329" s="397"/>
      <c r="BJ329" s="397"/>
      <c r="BK329" s="397"/>
      <c r="BL329" s="397"/>
      <c r="BM329" s="397"/>
      <c r="BN329" s="397"/>
      <c r="BO329" s="397"/>
      <c r="BP329" s="397"/>
      <c r="BQ329" s="397"/>
    </row>
    <row r="330" spans="1:69">
      <c r="A330" s="396"/>
      <c r="B330" s="396"/>
      <c r="C330" s="397"/>
      <c r="D330" s="397"/>
      <c r="E330" s="397"/>
      <c r="F330" s="397"/>
      <c r="G330" s="397"/>
      <c r="H330" s="397"/>
      <c r="I330" s="397"/>
      <c r="J330" s="397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618"/>
      <c r="V330" s="618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397"/>
      <c r="AQ330" s="397"/>
      <c r="AR330" s="397"/>
      <c r="AS330" s="397"/>
      <c r="AT330" s="397"/>
      <c r="AU330" s="397"/>
      <c r="AV330" s="397"/>
      <c r="AW330" s="397"/>
      <c r="AX330" s="397"/>
      <c r="AY330" s="397"/>
      <c r="AZ330" s="397"/>
      <c r="BA330" s="397"/>
      <c r="BB330" s="397"/>
      <c r="BC330" s="397"/>
      <c r="BD330" s="397"/>
      <c r="BE330" s="397"/>
      <c r="BF330" s="397"/>
      <c r="BG330" s="397"/>
      <c r="BH330" s="397"/>
      <c r="BI330" s="397"/>
      <c r="BJ330" s="397"/>
      <c r="BK330" s="397"/>
      <c r="BL330" s="397"/>
      <c r="BM330" s="397"/>
      <c r="BN330" s="397"/>
      <c r="BO330" s="397"/>
      <c r="BP330" s="397"/>
      <c r="BQ330" s="397"/>
    </row>
    <row r="331" spans="1:69">
      <c r="A331" s="396"/>
      <c r="B331" s="396"/>
      <c r="C331" s="397"/>
      <c r="D331" s="397"/>
      <c r="E331" s="397"/>
      <c r="F331" s="397"/>
      <c r="G331" s="397"/>
      <c r="H331" s="397"/>
      <c r="I331" s="397"/>
      <c r="J331" s="397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397"/>
      <c r="AQ331" s="397"/>
      <c r="AR331" s="397"/>
      <c r="AS331" s="397"/>
      <c r="AT331" s="397"/>
      <c r="AU331" s="397"/>
      <c r="AV331" s="397"/>
      <c r="AW331" s="397"/>
      <c r="AX331" s="397"/>
      <c r="AY331" s="397"/>
      <c r="AZ331" s="397"/>
      <c r="BA331" s="397"/>
      <c r="BB331" s="397"/>
      <c r="BC331" s="397"/>
      <c r="BD331" s="397"/>
      <c r="BE331" s="397"/>
      <c r="BF331" s="397"/>
      <c r="BG331" s="397"/>
      <c r="BH331" s="397"/>
      <c r="BI331" s="397"/>
      <c r="BJ331" s="397"/>
      <c r="BK331" s="397"/>
      <c r="BL331" s="397"/>
      <c r="BM331" s="397"/>
      <c r="BN331" s="397"/>
      <c r="BO331" s="397"/>
      <c r="BP331" s="397"/>
      <c r="BQ331" s="397"/>
    </row>
  </sheetData>
  <mergeCells count="37">
    <mergeCell ref="E304:F304"/>
    <mergeCell ref="F216:G216"/>
    <mergeCell ref="F217:G217"/>
    <mergeCell ref="E257:F257"/>
    <mergeCell ref="E258:F258"/>
    <mergeCell ref="E259:F259"/>
    <mergeCell ref="E260:F260"/>
    <mergeCell ref="E261:F261"/>
    <mergeCell ref="E300:F300"/>
    <mergeCell ref="E301:F301"/>
    <mergeCell ref="E302:F302"/>
    <mergeCell ref="E303:F303"/>
    <mergeCell ref="F215:G215"/>
    <mergeCell ref="E128:F128"/>
    <mergeCell ref="E129:F129"/>
    <mergeCell ref="E130:F130"/>
    <mergeCell ref="E131:F131"/>
    <mergeCell ref="E171:F171"/>
    <mergeCell ref="E172:F172"/>
    <mergeCell ref="E173:F173"/>
    <mergeCell ref="E174:F174"/>
    <mergeCell ref="E175:F175"/>
    <mergeCell ref="F213:G213"/>
    <mergeCell ref="F214:G214"/>
    <mergeCell ref="E127:F127"/>
    <mergeCell ref="J3:K3"/>
    <mergeCell ref="A46:B46"/>
    <mergeCell ref="A47:B47"/>
    <mergeCell ref="A48:B48"/>
    <mergeCell ref="A49:B49"/>
    <mergeCell ref="A50:B50"/>
    <mergeCell ref="J46:K50"/>
    <mergeCell ref="D78:E78"/>
    <mergeCell ref="D79:E79"/>
    <mergeCell ref="D80:E80"/>
    <mergeCell ref="D81:E81"/>
    <mergeCell ref="D82:E82"/>
  </mergeCells>
  <phoneticPr fontId="3" type="noConversion"/>
  <conditionalFormatting sqref="C46:H46">
    <cfRule type="cellIs" dxfId="14" priority="5" operator="equal">
      <formula>$M$46</formula>
    </cfRule>
  </conditionalFormatting>
  <conditionalFormatting sqref="C47:H47">
    <cfRule type="cellIs" dxfId="13" priority="4" operator="equal">
      <formula>$M$47</formula>
    </cfRule>
  </conditionalFormatting>
  <conditionalFormatting sqref="C47:H50">
    <cfRule type="cellIs" dxfId="12" priority="1" operator="equal">
      <formula>$M$50</formula>
    </cfRule>
    <cfRule type="cellIs" dxfId="11" priority="2" operator="equal">
      <formula>$M$49</formula>
    </cfRule>
    <cfRule type="cellIs" dxfId="10" priority="3" operator="equal">
      <formula>$M$48</formula>
    </cfRule>
  </conditionalFormatting>
  <pageMargins left="0.7" right="0.7" top="0.75" bottom="0.75" header="0.3" footer="0.3"/>
  <pageSetup paperSize="9" scale="57" orientation="portrait" r:id="rId1"/>
  <colBreaks count="1" manualBreakCount="1">
    <brk id="11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Q331"/>
  <sheetViews>
    <sheetView view="pageBreakPreview" topLeftCell="A34" zoomScale="85" zoomScaleNormal="25" zoomScaleSheetLayoutView="85" workbookViewId="0">
      <selection activeCell="N54" sqref="N54"/>
    </sheetView>
  </sheetViews>
  <sheetFormatPr defaultRowHeight="13.5"/>
  <cols>
    <col min="1" max="1" width="42.75" style="334" customWidth="1"/>
    <col min="2" max="11" width="9.75" style="334" customWidth="1"/>
    <col min="12" max="12" width="9" style="334"/>
    <col min="13" max="13" width="11.75" style="334" bestFit="1" customWidth="1"/>
    <col min="14" max="16384" width="9" style="334"/>
  </cols>
  <sheetData>
    <row r="1" spans="1:69">
      <c r="A1" s="396"/>
      <c r="B1" s="396"/>
      <c r="C1" s="397"/>
      <c r="D1" s="396" t="s">
        <v>57</v>
      </c>
      <c r="E1" s="398">
        <v>1996</v>
      </c>
      <c r="F1" s="397" t="s">
        <v>28</v>
      </c>
      <c r="G1" s="399">
        <v>0</v>
      </c>
      <c r="H1" s="400" t="s">
        <v>290</v>
      </c>
      <c r="I1" s="399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</row>
    <row r="2" spans="1:69" ht="16.5" customHeight="1">
      <c r="A2" s="401" t="s">
        <v>508</v>
      </c>
      <c r="B2" s="396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</row>
    <row r="3" spans="1:69" ht="16.5" customHeight="1">
      <c r="A3" s="402" t="s">
        <v>29</v>
      </c>
      <c r="B3" s="403" t="s">
        <v>291</v>
      </c>
      <c r="C3" s="404" t="s">
        <v>292</v>
      </c>
      <c r="D3" s="404" t="s">
        <v>293</v>
      </c>
      <c r="E3" s="404" t="s">
        <v>294</v>
      </c>
      <c r="F3" s="404" t="s">
        <v>295</v>
      </c>
      <c r="G3" s="404" t="s">
        <v>296</v>
      </c>
      <c r="H3" s="404" t="s">
        <v>297</v>
      </c>
      <c r="I3" s="405" t="s">
        <v>58</v>
      </c>
      <c r="J3" s="675" t="s">
        <v>30</v>
      </c>
      <c r="K3" s="67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</row>
    <row r="4" spans="1:69" ht="16.5" customHeight="1">
      <c r="A4" s="407">
        <f>E1</f>
        <v>1996</v>
      </c>
      <c r="B4" s="408">
        <f>'상수도사용량(홍성군통계)'!Y32</f>
        <v>189.56391521003849</v>
      </c>
      <c r="C4" s="409">
        <f t="shared" ref="C4:C44" si="0">I73</f>
        <v>163</v>
      </c>
      <c r="D4" s="410">
        <f t="shared" ref="D4:D44" si="1">I117</f>
        <v>166</v>
      </c>
      <c r="E4" s="410">
        <f t="shared" ref="E4:E44" si="2">I160</f>
        <v>170</v>
      </c>
      <c r="F4" s="411">
        <f t="shared" ref="F4:F44" si="3">I203</f>
        <v>163</v>
      </c>
      <c r="G4" s="411">
        <f t="shared" ref="G4:G44" si="4">I246</f>
        <v>166</v>
      </c>
      <c r="H4" s="411">
        <f t="shared" ref="H4:H44" si="5">I289</f>
        <v>163</v>
      </c>
      <c r="I4" s="412">
        <f t="shared" ref="I4:I44" si="6">ROUND(SUMIF(C$45:H$45,"○",C4:H4),$G$1)</f>
        <v>163</v>
      </c>
      <c r="J4" s="413"/>
      <c r="K4" s="414"/>
      <c r="L4" s="415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P4" s="416"/>
      <c r="AQ4" s="416"/>
      <c r="AR4" s="416"/>
      <c r="AS4" s="416"/>
      <c r="AT4" s="416"/>
      <c r="AU4" s="416"/>
      <c r="AV4" s="416"/>
      <c r="AW4" s="416"/>
      <c r="AX4" s="416"/>
      <c r="AY4" s="416"/>
      <c r="AZ4" s="416"/>
      <c r="BA4" s="416"/>
      <c r="BB4" s="416"/>
      <c r="BC4" s="416"/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</row>
    <row r="5" spans="1:69" ht="16.5" customHeight="1">
      <c r="A5" s="407">
        <f t="shared" ref="A5:A44" si="7">A4+1</f>
        <v>1997</v>
      </c>
      <c r="B5" s="408">
        <f>'상수도사용량(홍성군통계)'!Y33</f>
        <v>199.39081468224703</v>
      </c>
      <c r="C5" s="417">
        <f t="shared" si="0"/>
        <v>167</v>
      </c>
      <c r="D5" s="417">
        <f t="shared" si="1"/>
        <v>169</v>
      </c>
      <c r="E5" s="417">
        <f t="shared" si="2"/>
        <v>172</v>
      </c>
      <c r="F5" s="417">
        <f t="shared" si="3"/>
        <v>173</v>
      </c>
      <c r="G5" s="417">
        <f t="shared" si="4"/>
        <v>169</v>
      </c>
      <c r="H5" s="417">
        <f t="shared" si="5"/>
        <v>167</v>
      </c>
      <c r="I5" s="417">
        <f t="shared" si="6"/>
        <v>167</v>
      </c>
      <c r="J5" s="413"/>
      <c r="K5" s="414"/>
      <c r="L5" s="415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416"/>
      <c r="AQ5" s="416"/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6"/>
      <c r="BO5" s="416"/>
      <c r="BP5" s="416"/>
      <c r="BQ5" s="416"/>
    </row>
    <row r="6" spans="1:69" ht="16.5" customHeight="1">
      <c r="A6" s="407">
        <f t="shared" si="7"/>
        <v>1998</v>
      </c>
      <c r="B6" s="408">
        <f>'상수도사용량(홍성군통계)'!Y34</f>
        <v>172.34047208175969</v>
      </c>
      <c r="C6" s="417">
        <f t="shared" si="0"/>
        <v>171</v>
      </c>
      <c r="D6" s="417">
        <f t="shared" si="1"/>
        <v>172</v>
      </c>
      <c r="E6" s="417">
        <f t="shared" si="2"/>
        <v>174</v>
      </c>
      <c r="F6" s="417">
        <f t="shared" si="3"/>
        <v>179</v>
      </c>
      <c r="G6" s="417">
        <f t="shared" si="4"/>
        <v>172</v>
      </c>
      <c r="H6" s="417">
        <f t="shared" si="5"/>
        <v>171</v>
      </c>
      <c r="I6" s="417">
        <f t="shared" si="6"/>
        <v>171</v>
      </c>
      <c r="J6" s="413"/>
      <c r="K6" s="414"/>
      <c r="L6" s="415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416"/>
      <c r="AQ6" s="416"/>
      <c r="AR6" s="416"/>
      <c r="AS6" s="416"/>
      <c r="AT6" s="416"/>
      <c r="AU6" s="416"/>
      <c r="AV6" s="416"/>
      <c r="AW6" s="416"/>
      <c r="AX6" s="416"/>
      <c r="AY6" s="416"/>
      <c r="AZ6" s="416"/>
      <c r="BA6" s="416"/>
      <c r="BB6" s="416"/>
      <c r="BC6" s="416"/>
      <c r="BD6" s="416"/>
      <c r="BE6" s="416"/>
      <c r="BF6" s="416"/>
      <c r="BG6" s="416"/>
      <c r="BH6" s="416"/>
      <c r="BI6" s="416"/>
      <c r="BJ6" s="416"/>
      <c r="BK6" s="416"/>
      <c r="BL6" s="416"/>
      <c r="BM6" s="416"/>
      <c r="BN6" s="416"/>
      <c r="BO6" s="416"/>
      <c r="BP6" s="416"/>
      <c r="BQ6" s="416"/>
    </row>
    <row r="7" spans="1:69" ht="16.5" customHeight="1">
      <c r="A7" s="407">
        <f t="shared" si="7"/>
        <v>1999</v>
      </c>
      <c r="B7" s="408">
        <f>'상수도사용량(홍성군통계)'!Y35</f>
        <v>171.30054046888191</v>
      </c>
      <c r="C7" s="417">
        <f t="shared" si="0"/>
        <v>175</v>
      </c>
      <c r="D7" s="417">
        <f t="shared" si="1"/>
        <v>175</v>
      </c>
      <c r="E7" s="417">
        <f t="shared" si="2"/>
        <v>176</v>
      </c>
      <c r="F7" s="417">
        <f t="shared" si="3"/>
        <v>183</v>
      </c>
      <c r="G7" s="417">
        <f t="shared" si="4"/>
        <v>175</v>
      </c>
      <c r="H7" s="417">
        <f t="shared" si="5"/>
        <v>175</v>
      </c>
      <c r="I7" s="417">
        <f t="shared" si="6"/>
        <v>175</v>
      </c>
      <c r="J7" s="413"/>
      <c r="K7" s="414"/>
      <c r="L7" s="415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6"/>
      <c r="BC7" s="416"/>
      <c r="BD7" s="416"/>
      <c r="BE7" s="416"/>
      <c r="BF7" s="416"/>
      <c r="BG7" s="416"/>
      <c r="BH7" s="416"/>
      <c r="BI7" s="416"/>
      <c r="BJ7" s="416"/>
      <c r="BK7" s="416"/>
      <c r="BL7" s="416"/>
      <c r="BM7" s="416"/>
      <c r="BN7" s="416"/>
      <c r="BO7" s="416"/>
      <c r="BP7" s="416"/>
      <c r="BQ7" s="416"/>
    </row>
    <row r="8" spans="1:69" ht="16.5" customHeight="1">
      <c r="A8" s="407">
        <f t="shared" si="7"/>
        <v>2000</v>
      </c>
      <c r="B8" s="408">
        <f>'상수도사용량(홍성군통계)'!Y36</f>
        <v>169.1835300928015</v>
      </c>
      <c r="C8" s="417">
        <f t="shared" si="0"/>
        <v>179</v>
      </c>
      <c r="D8" s="417">
        <f t="shared" si="1"/>
        <v>179</v>
      </c>
      <c r="E8" s="417">
        <f t="shared" si="2"/>
        <v>178</v>
      </c>
      <c r="F8" s="417">
        <f t="shared" si="3"/>
        <v>187</v>
      </c>
      <c r="G8" s="417">
        <f t="shared" si="4"/>
        <v>179</v>
      </c>
      <c r="H8" s="417">
        <f t="shared" si="5"/>
        <v>179</v>
      </c>
      <c r="I8" s="417">
        <f t="shared" si="6"/>
        <v>179</v>
      </c>
      <c r="J8" s="413"/>
      <c r="K8" s="414"/>
      <c r="L8" s="415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H8" s="416"/>
      <c r="BI8" s="416"/>
      <c r="BJ8" s="416"/>
      <c r="BK8" s="416"/>
      <c r="BL8" s="416"/>
      <c r="BM8" s="416"/>
      <c r="BN8" s="416"/>
      <c r="BO8" s="416"/>
      <c r="BP8" s="416"/>
      <c r="BQ8" s="416"/>
    </row>
    <row r="9" spans="1:69" ht="16.5" customHeight="1">
      <c r="A9" s="407">
        <f t="shared" si="7"/>
        <v>2001</v>
      </c>
      <c r="B9" s="408">
        <f>'상수도사용량(홍성군통계)'!Y37</f>
        <v>179.83622897454092</v>
      </c>
      <c r="C9" s="417">
        <f t="shared" si="0"/>
        <v>183</v>
      </c>
      <c r="D9" s="417">
        <f t="shared" si="1"/>
        <v>182</v>
      </c>
      <c r="E9" s="417">
        <f t="shared" si="2"/>
        <v>180</v>
      </c>
      <c r="F9" s="417">
        <f t="shared" si="3"/>
        <v>190</v>
      </c>
      <c r="G9" s="417">
        <f t="shared" si="4"/>
        <v>182</v>
      </c>
      <c r="H9" s="417">
        <f t="shared" si="5"/>
        <v>183</v>
      </c>
      <c r="I9" s="417">
        <f t="shared" si="6"/>
        <v>183</v>
      </c>
      <c r="J9" s="413"/>
      <c r="K9" s="414"/>
      <c r="L9" s="415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</row>
    <row r="10" spans="1:69" ht="16.5" customHeight="1">
      <c r="A10" s="407">
        <f t="shared" si="7"/>
        <v>2002</v>
      </c>
      <c r="B10" s="408">
        <f>'상수도사용량(홍성군통계)'!Y38</f>
        <v>167.10373457412345</v>
      </c>
      <c r="C10" s="417">
        <f t="shared" si="0"/>
        <v>186</v>
      </c>
      <c r="D10" s="417">
        <f t="shared" si="1"/>
        <v>186</v>
      </c>
      <c r="E10" s="417">
        <f t="shared" si="2"/>
        <v>182</v>
      </c>
      <c r="F10" s="417">
        <f t="shared" si="3"/>
        <v>193</v>
      </c>
      <c r="G10" s="417">
        <f t="shared" si="4"/>
        <v>186</v>
      </c>
      <c r="H10" s="417">
        <f t="shared" si="5"/>
        <v>186</v>
      </c>
      <c r="I10" s="417">
        <f t="shared" si="6"/>
        <v>186</v>
      </c>
      <c r="J10" s="413"/>
      <c r="K10" s="414"/>
      <c r="L10" s="415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  <c r="AT10" s="416"/>
      <c r="AU10" s="416"/>
      <c r="AV10" s="416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6"/>
      <c r="BH10" s="416"/>
      <c r="BI10" s="416"/>
      <c r="BJ10" s="416"/>
      <c r="BK10" s="416"/>
      <c r="BL10" s="416"/>
      <c r="BM10" s="416"/>
      <c r="BN10" s="416"/>
      <c r="BO10" s="416"/>
      <c r="BP10" s="416"/>
      <c r="BQ10" s="416"/>
    </row>
    <row r="11" spans="1:69" ht="16.5" customHeight="1">
      <c r="A11" s="407">
        <f t="shared" si="7"/>
        <v>2003</v>
      </c>
      <c r="B11" s="408">
        <f>'상수도사용량(홍성군통계)'!Y39</f>
        <v>167.52637809559593</v>
      </c>
      <c r="C11" s="417">
        <f t="shared" si="0"/>
        <v>190</v>
      </c>
      <c r="D11" s="417">
        <f t="shared" si="1"/>
        <v>189</v>
      </c>
      <c r="E11" s="417">
        <f t="shared" si="2"/>
        <v>185</v>
      </c>
      <c r="F11" s="417">
        <f t="shared" si="3"/>
        <v>196</v>
      </c>
      <c r="G11" s="417">
        <f t="shared" si="4"/>
        <v>189</v>
      </c>
      <c r="H11" s="417">
        <f t="shared" si="5"/>
        <v>190</v>
      </c>
      <c r="I11" s="417">
        <f t="shared" si="6"/>
        <v>190</v>
      </c>
      <c r="J11" s="413"/>
      <c r="K11" s="414"/>
      <c r="L11" s="415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6"/>
      <c r="AN11" s="416"/>
      <c r="AO11" s="416"/>
      <c r="AP11" s="416"/>
      <c r="AQ11" s="416"/>
      <c r="AR11" s="416"/>
      <c r="AS11" s="416"/>
      <c r="AT11" s="416"/>
      <c r="AU11" s="416"/>
      <c r="AV11" s="416"/>
      <c r="AW11" s="416"/>
      <c r="AX11" s="416"/>
      <c r="AY11" s="416"/>
      <c r="AZ11" s="416"/>
      <c r="BA11" s="416"/>
      <c r="BB11" s="416"/>
      <c r="BC11" s="416"/>
      <c r="BD11" s="416"/>
      <c r="BE11" s="416"/>
      <c r="BF11" s="416"/>
      <c r="BG11" s="416"/>
      <c r="BH11" s="416"/>
      <c r="BI11" s="416"/>
      <c r="BJ11" s="416"/>
      <c r="BK11" s="416"/>
      <c r="BL11" s="416"/>
      <c r="BM11" s="416"/>
      <c r="BN11" s="416"/>
      <c r="BO11" s="416"/>
      <c r="BP11" s="416"/>
      <c r="BQ11" s="416"/>
    </row>
    <row r="12" spans="1:69" ht="16.5" customHeight="1">
      <c r="A12" s="407">
        <f t="shared" si="7"/>
        <v>2004</v>
      </c>
      <c r="B12" s="408">
        <f>'상수도사용량(홍성군통계)'!Y40</f>
        <v>184.96829424931883</v>
      </c>
      <c r="C12" s="417">
        <f t="shared" si="0"/>
        <v>194</v>
      </c>
      <c r="D12" s="417">
        <f t="shared" si="1"/>
        <v>193</v>
      </c>
      <c r="E12" s="417">
        <f t="shared" si="2"/>
        <v>188</v>
      </c>
      <c r="F12" s="417">
        <f t="shared" si="3"/>
        <v>198</v>
      </c>
      <c r="G12" s="417">
        <f t="shared" si="4"/>
        <v>193</v>
      </c>
      <c r="H12" s="417">
        <f t="shared" si="5"/>
        <v>194</v>
      </c>
      <c r="I12" s="417">
        <f t="shared" si="6"/>
        <v>194</v>
      </c>
      <c r="J12" s="413"/>
      <c r="K12" s="414"/>
      <c r="L12" s="415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  <c r="AN12" s="416"/>
      <c r="AO12" s="416"/>
      <c r="AP12" s="416"/>
      <c r="AQ12" s="416"/>
      <c r="AR12" s="416"/>
      <c r="AS12" s="416"/>
      <c r="AT12" s="416"/>
      <c r="AU12" s="416"/>
      <c r="AV12" s="416"/>
      <c r="AW12" s="416"/>
      <c r="AX12" s="416"/>
      <c r="AY12" s="416"/>
      <c r="AZ12" s="416"/>
      <c r="BA12" s="416"/>
      <c r="BB12" s="416"/>
      <c r="BC12" s="416"/>
      <c r="BD12" s="416"/>
      <c r="BE12" s="416"/>
      <c r="BF12" s="416"/>
      <c r="BG12" s="416"/>
      <c r="BH12" s="416"/>
      <c r="BI12" s="416"/>
      <c r="BJ12" s="416"/>
      <c r="BK12" s="416"/>
      <c r="BL12" s="416"/>
      <c r="BM12" s="416"/>
      <c r="BN12" s="416"/>
      <c r="BO12" s="416"/>
      <c r="BP12" s="416"/>
      <c r="BQ12" s="416"/>
    </row>
    <row r="13" spans="1:69" ht="16.5" customHeight="1">
      <c r="A13" s="407">
        <f t="shared" si="7"/>
        <v>2005</v>
      </c>
      <c r="B13" s="408">
        <f>'상수도사용량(홍성군통계)'!Y41</f>
        <v>183.66037430796538</v>
      </c>
      <c r="C13" s="417">
        <f t="shared" si="0"/>
        <v>198</v>
      </c>
      <c r="D13" s="417">
        <f t="shared" si="1"/>
        <v>196</v>
      </c>
      <c r="E13" s="417">
        <f t="shared" si="2"/>
        <v>191</v>
      </c>
      <c r="F13" s="417">
        <f t="shared" si="3"/>
        <v>200</v>
      </c>
      <c r="G13" s="417">
        <f t="shared" si="4"/>
        <v>196</v>
      </c>
      <c r="H13" s="417">
        <f t="shared" si="5"/>
        <v>198</v>
      </c>
      <c r="I13" s="417">
        <f t="shared" si="6"/>
        <v>198</v>
      </c>
      <c r="J13" s="413"/>
      <c r="K13" s="414"/>
      <c r="L13" s="415"/>
      <c r="M13" s="416"/>
      <c r="N13" s="416"/>
      <c r="O13" s="416"/>
      <c r="P13" s="416"/>
      <c r="Q13" s="416"/>
      <c r="R13" s="416"/>
      <c r="S13" s="416"/>
      <c r="T13" s="416"/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6"/>
      <c r="AN13" s="416"/>
      <c r="AO13" s="416"/>
      <c r="AP13" s="416"/>
      <c r="AQ13" s="416"/>
      <c r="AR13" s="416"/>
      <c r="AS13" s="416"/>
      <c r="AT13" s="416"/>
      <c r="AU13" s="416"/>
      <c r="AV13" s="416"/>
      <c r="AW13" s="416"/>
      <c r="AX13" s="416"/>
      <c r="AY13" s="416"/>
      <c r="AZ13" s="416"/>
      <c r="BA13" s="416"/>
      <c r="BB13" s="416"/>
      <c r="BC13" s="416"/>
      <c r="BD13" s="416"/>
      <c r="BE13" s="416"/>
      <c r="BF13" s="416"/>
      <c r="BG13" s="416"/>
      <c r="BH13" s="416"/>
      <c r="BI13" s="416"/>
      <c r="BJ13" s="416"/>
      <c r="BK13" s="416"/>
      <c r="BL13" s="416"/>
      <c r="BM13" s="416"/>
      <c r="BN13" s="416"/>
      <c r="BO13" s="416"/>
      <c r="BP13" s="416"/>
      <c r="BQ13" s="416"/>
    </row>
    <row r="14" spans="1:69" ht="16.5" customHeight="1">
      <c r="A14" s="407">
        <f t="shared" si="7"/>
        <v>2006</v>
      </c>
      <c r="B14" s="408">
        <f>'상수도사용량(홍성군통계)'!Y42</f>
        <v>196.36515031485453</v>
      </c>
      <c r="C14" s="417">
        <f t="shared" si="0"/>
        <v>202</v>
      </c>
      <c r="D14" s="417">
        <f t="shared" si="1"/>
        <v>200</v>
      </c>
      <c r="E14" s="417">
        <f t="shared" si="2"/>
        <v>194</v>
      </c>
      <c r="F14" s="417">
        <f t="shared" si="3"/>
        <v>202</v>
      </c>
      <c r="G14" s="417">
        <f t="shared" si="4"/>
        <v>200</v>
      </c>
      <c r="H14" s="417">
        <f t="shared" si="5"/>
        <v>202</v>
      </c>
      <c r="I14" s="417">
        <f t="shared" si="6"/>
        <v>202</v>
      </c>
      <c r="J14" s="413"/>
      <c r="K14" s="414"/>
      <c r="L14" s="415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  <c r="AQ14" s="416"/>
      <c r="AR14" s="416"/>
      <c r="AS14" s="416"/>
      <c r="AT14" s="416"/>
      <c r="AU14" s="416"/>
      <c r="AV14" s="416"/>
      <c r="AW14" s="416"/>
      <c r="AX14" s="416"/>
      <c r="AY14" s="416"/>
      <c r="AZ14" s="416"/>
      <c r="BA14" s="416"/>
      <c r="BB14" s="416"/>
      <c r="BC14" s="416"/>
      <c r="BD14" s="416"/>
      <c r="BE14" s="416"/>
      <c r="BF14" s="416"/>
      <c r="BG14" s="416"/>
      <c r="BH14" s="416"/>
      <c r="BI14" s="416"/>
      <c r="BJ14" s="416"/>
      <c r="BK14" s="416"/>
      <c r="BL14" s="416"/>
      <c r="BM14" s="416"/>
      <c r="BN14" s="416"/>
      <c r="BO14" s="416"/>
      <c r="BP14" s="416"/>
      <c r="BQ14" s="416"/>
    </row>
    <row r="15" spans="1:69" ht="16.5" customHeight="1">
      <c r="A15" s="407">
        <f t="shared" si="7"/>
        <v>2007</v>
      </c>
      <c r="B15" s="408">
        <f>'상수도사용량(홍성군통계)'!Y43</f>
        <v>186.80309116783457</v>
      </c>
      <c r="C15" s="417">
        <f t="shared" si="0"/>
        <v>206</v>
      </c>
      <c r="D15" s="417">
        <f t="shared" si="1"/>
        <v>204</v>
      </c>
      <c r="E15" s="417">
        <f t="shared" si="2"/>
        <v>198</v>
      </c>
      <c r="F15" s="417">
        <f t="shared" si="3"/>
        <v>204</v>
      </c>
      <c r="G15" s="417">
        <f t="shared" si="4"/>
        <v>204</v>
      </c>
      <c r="H15" s="417">
        <f t="shared" si="5"/>
        <v>206</v>
      </c>
      <c r="I15" s="417">
        <f t="shared" si="6"/>
        <v>206</v>
      </c>
      <c r="J15" s="413"/>
      <c r="K15" s="414"/>
      <c r="L15" s="415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  <c r="AN15" s="416"/>
      <c r="AO15" s="416"/>
      <c r="AP15" s="416"/>
      <c r="AQ15" s="416"/>
      <c r="AR15" s="416"/>
      <c r="AS15" s="416"/>
      <c r="AT15" s="416"/>
      <c r="AU15" s="416"/>
      <c r="AV15" s="416"/>
      <c r="AW15" s="416"/>
      <c r="AX15" s="416"/>
      <c r="AY15" s="416"/>
      <c r="AZ15" s="416"/>
      <c r="BA15" s="416"/>
      <c r="BB15" s="416"/>
      <c r="BC15" s="416"/>
      <c r="BD15" s="416"/>
      <c r="BE15" s="416"/>
      <c r="BF15" s="416"/>
      <c r="BG15" s="416"/>
      <c r="BH15" s="416"/>
      <c r="BI15" s="416"/>
      <c r="BJ15" s="416"/>
      <c r="BK15" s="416"/>
      <c r="BL15" s="416"/>
      <c r="BM15" s="416"/>
      <c r="BN15" s="416"/>
      <c r="BO15" s="416"/>
      <c r="BP15" s="416"/>
      <c r="BQ15" s="416"/>
    </row>
    <row r="16" spans="1:69" ht="16.5" customHeight="1">
      <c r="A16" s="407">
        <f t="shared" si="7"/>
        <v>2008</v>
      </c>
      <c r="B16" s="408">
        <f>'상수도사용량(홍성군통계)'!Y44</f>
        <v>191.41261141366209</v>
      </c>
      <c r="C16" s="417">
        <f t="shared" si="0"/>
        <v>210</v>
      </c>
      <c r="D16" s="417">
        <f t="shared" si="1"/>
        <v>208</v>
      </c>
      <c r="E16" s="417">
        <f t="shared" si="2"/>
        <v>202</v>
      </c>
      <c r="F16" s="417">
        <f t="shared" si="3"/>
        <v>206</v>
      </c>
      <c r="G16" s="417">
        <f t="shared" si="4"/>
        <v>208</v>
      </c>
      <c r="H16" s="417">
        <f t="shared" si="5"/>
        <v>210</v>
      </c>
      <c r="I16" s="417">
        <f t="shared" si="6"/>
        <v>210</v>
      </c>
      <c r="J16" s="413"/>
      <c r="K16" s="414"/>
      <c r="L16" s="415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6"/>
      <c r="AN16" s="416"/>
      <c r="AO16" s="416"/>
      <c r="AP16" s="416"/>
      <c r="AQ16" s="416"/>
      <c r="AR16" s="416"/>
      <c r="AS16" s="416"/>
      <c r="AT16" s="416"/>
      <c r="AU16" s="416"/>
      <c r="AV16" s="416"/>
      <c r="AW16" s="416"/>
      <c r="AX16" s="416"/>
      <c r="AY16" s="416"/>
      <c r="AZ16" s="416"/>
      <c r="BA16" s="416"/>
      <c r="BB16" s="416"/>
      <c r="BC16" s="416"/>
      <c r="BD16" s="416"/>
      <c r="BE16" s="416"/>
      <c r="BF16" s="416"/>
      <c r="BG16" s="416"/>
      <c r="BH16" s="416"/>
      <c r="BI16" s="416"/>
      <c r="BJ16" s="416"/>
      <c r="BK16" s="416"/>
      <c r="BL16" s="416"/>
      <c r="BM16" s="416"/>
      <c r="BN16" s="416"/>
      <c r="BO16" s="416"/>
      <c r="BP16" s="416"/>
      <c r="BQ16" s="416"/>
    </row>
    <row r="17" spans="1:69" ht="16.5" customHeight="1">
      <c r="A17" s="407">
        <f t="shared" si="7"/>
        <v>2009</v>
      </c>
      <c r="B17" s="408">
        <f>'상수도사용량(홍성군통계)'!Y45</f>
        <v>225.41413294191653</v>
      </c>
      <c r="C17" s="417">
        <f t="shared" si="0"/>
        <v>214</v>
      </c>
      <c r="D17" s="417">
        <f t="shared" si="1"/>
        <v>212</v>
      </c>
      <c r="E17" s="417">
        <f t="shared" si="2"/>
        <v>206</v>
      </c>
      <c r="F17" s="417">
        <f t="shared" si="3"/>
        <v>207</v>
      </c>
      <c r="G17" s="417">
        <f t="shared" si="4"/>
        <v>212</v>
      </c>
      <c r="H17" s="417">
        <f t="shared" si="5"/>
        <v>214</v>
      </c>
      <c r="I17" s="417">
        <f t="shared" si="6"/>
        <v>214</v>
      </c>
      <c r="J17" s="413"/>
      <c r="K17" s="414"/>
      <c r="L17" s="415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6"/>
      <c r="AN17" s="416"/>
      <c r="AO17" s="416"/>
      <c r="AP17" s="416"/>
      <c r="AQ17" s="416"/>
      <c r="AR17" s="416"/>
      <c r="AS17" s="416"/>
      <c r="AT17" s="416"/>
      <c r="AU17" s="416"/>
      <c r="AV17" s="416"/>
      <c r="AW17" s="416"/>
      <c r="AX17" s="416"/>
      <c r="AY17" s="416"/>
      <c r="AZ17" s="416"/>
      <c r="BA17" s="416"/>
      <c r="BB17" s="416"/>
      <c r="BC17" s="416"/>
      <c r="BD17" s="416"/>
      <c r="BE17" s="416"/>
      <c r="BF17" s="416"/>
      <c r="BG17" s="416"/>
      <c r="BH17" s="416"/>
      <c r="BI17" s="416"/>
      <c r="BJ17" s="416"/>
      <c r="BK17" s="416"/>
      <c r="BL17" s="416"/>
      <c r="BM17" s="416"/>
      <c r="BN17" s="416"/>
      <c r="BO17" s="416"/>
      <c r="BP17" s="416"/>
      <c r="BQ17" s="416"/>
    </row>
    <row r="18" spans="1:69" ht="16.5" customHeight="1">
      <c r="A18" s="407">
        <f t="shared" si="7"/>
        <v>2010</v>
      </c>
      <c r="B18" s="408">
        <f>'상수도사용량(홍성군통계)'!Y46</f>
        <v>225.81987982335482</v>
      </c>
      <c r="C18" s="417">
        <f t="shared" si="0"/>
        <v>218</v>
      </c>
      <c r="D18" s="417">
        <f t="shared" si="1"/>
        <v>216</v>
      </c>
      <c r="E18" s="417">
        <f t="shared" si="2"/>
        <v>211</v>
      </c>
      <c r="F18" s="417">
        <f t="shared" si="3"/>
        <v>209</v>
      </c>
      <c r="G18" s="417">
        <f t="shared" si="4"/>
        <v>216</v>
      </c>
      <c r="H18" s="417">
        <f t="shared" si="5"/>
        <v>218</v>
      </c>
      <c r="I18" s="417">
        <f t="shared" si="6"/>
        <v>218</v>
      </c>
      <c r="J18" s="413"/>
      <c r="K18" s="414"/>
      <c r="L18" s="415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  <c r="AQ18" s="416"/>
      <c r="AR18" s="416"/>
      <c r="AS18" s="416"/>
      <c r="AT18" s="416"/>
      <c r="AU18" s="416"/>
      <c r="AV18" s="416"/>
      <c r="AW18" s="416"/>
      <c r="AX18" s="416"/>
      <c r="AY18" s="416"/>
      <c r="AZ18" s="416"/>
      <c r="BA18" s="416"/>
      <c r="BB18" s="416"/>
      <c r="BC18" s="416"/>
      <c r="BD18" s="416"/>
      <c r="BE18" s="416"/>
      <c r="BF18" s="416"/>
      <c r="BG18" s="416"/>
      <c r="BH18" s="416"/>
      <c r="BI18" s="416"/>
      <c r="BJ18" s="416"/>
      <c r="BK18" s="416"/>
      <c r="BL18" s="416"/>
      <c r="BM18" s="416"/>
      <c r="BN18" s="416"/>
      <c r="BO18" s="416"/>
      <c r="BP18" s="416"/>
      <c r="BQ18" s="416"/>
    </row>
    <row r="19" spans="1:69" ht="16.5" customHeight="1">
      <c r="A19" s="407">
        <f t="shared" si="7"/>
        <v>2011</v>
      </c>
      <c r="B19" s="408">
        <f>'상수도사용량(홍성군통계)'!Y47</f>
        <v>229.42960393702214</v>
      </c>
      <c r="C19" s="417">
        <f t="shared" si="0"/>
        <v>222</v>
      </c>
      <c r="D19" s="417">
        <f t="shared" si="1"/>
        <v>220</v>
      </c>
      <c r="E19" s="417">
        <f t="shared" si="2"/>
        <v>216</v>
      </c>
      <c r="F19" s="417">
        <f t="shared" si="3"/>
        <v>210</v>
      </c>
      <c r="G19" s="417">
        <f t="shared" si="4"/>
        <v>220</v>
      </c>
      <c r="H19" s="417">
        <f t="shared" si="5"/>
        <v>222</v>
      </c>
      <c r="I19" s="417">
        <f t="shared" si="6"/>
        <v>222</v>
      </c>
      <c r="J19" s="413"/>
      <c r="K19" s="414"/>
      <c r="L19" s="415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  <c r="AN19" s="416"/>
      <c r="AO19" s="416"/>
      <c r="AP19" s="416"/>
      <c r="AQ19" s="416"/>
      <c r="AR19" s="416"/>
      <c r="AS19" s="416"/>
      <c r="AT19" s="416"/>
      <c r="AU19" s="416"/>
      <c r="AV19" s="416"/>
      <c r="AW19" s="416"/>
      <c r="AX19" s="416"/>
      <c r="AY19" s="416"/>
      <c r="AZ19" s="416"/>
      <c r="BA19" s="416"/>
      <c r="BB19" s="416"/>
      <c r="BC19" s="416"/>
      <c r="BD19" s="416"/>
      <c r="BE19" s="416"/>
      <c r="BF19" s="416"/>
      <c r="BG19" s="416"/>
      <c r="BH19" s="416"/>
      <c r="BI19" s="416"/>
      <c r="BJ19" s="416"/>
      <c r="BK19" s="416"/>
      <c r="BL19" s="416"/>
      <c r="BM19" s="416"/>
      <c r="BN19" s="416"/>
      <c r="BO19" s="416"/>
      <c r="BP19" s="416"/>
      <c r="BQ19" s="416"/>
    </row>
    <row r="20" spans="1:69" ht="16.5" customHeight="1">
      <c r="A20" s="407">
        <f t="shared" si="7"/>
        <v>2012</v>
      </c>
      <c r="B20" s="408">
        <f>'상수도사용량(홍성군통계)'!Y48</f>
        <v>239.00417403187714</v>
      </c>
      <c r="C20" s="417">
        <f t="shared" si="0"/>
        <v>226</v>
      </c>
      <c r="D20" s="417">
        <f t="shared" si="1"/>
        <v>224</v>
      </c>
      <c r="E20" s="417">
        <f t="shared" si="2"/>
        <v>221</v>
      </c>
      <c r="F20" s="417">
        <f t="shared" si="3"/>
        <v>212</v>
      </c>
      <c r="G20" s="417">
        <f t="shared" si="4"/>
        <v>224</v>
      </c>
      <c r="H20" s="417">
        <f t="shared" si="5"/>
        <v>226</v>
      </c>
      <c r="I20" s="417">
        <f t="shared" si="6"/>
        <v>226</v>
      </c>
      <c r="J20" s="413"/>
      <c r="K20" s="414"/>
      <c r="L20" s="415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6"/>
      <c r="AN20" s="416"/>
      <c r="AO20" s="416"/>
      <c r="AP20" s="416"/>
      <c r="AQ20" s="416"/>
      <c r="AR20" s="416"/>
      <c r="AS20" s="416"/>
      <c r="AT20" s="416"/>
      <c r="AU20" s="416"/>
      <c r="AV20" s="416"/>
      <c r="AW20" s="416"/>
      <c r="AX20" s="416"/>
      <c r="AY20" s="416"/>
      <c r="AZ20" s="416"/>
      <c r="BA20" s="416"/>
      <c r="BB20" s="416"/>
      <c r="BC20" s="416"/>
      <c r="BD20" s="416"/>
      <c r="BE20" s="416"/>
      <c r="BF20" s="416"/>
      <c r="BG20" s="416"/>
      <c r="BH20" s="416"/>
      <c r="BI20" s="416"/>
      <c r="BJ20" s="416"/>
      <c r="BK20" s="416"/>
      <c r="BL20" s="416"/>
      <c r="BM20" s="416"/>
      <c r="BN20" s="416"/>
      <c r="BO20" s="416"/>
      <c r="BP20" s="416"/>
      <c r="BQ20" s="416"/>
    </row>
    <row r="21" spans="1:69" ht="16.5" customHeight="1">
      <c r="A21" s="407">
        <f t="shared" si="7"/>
        <v>2013</v>
      </c>
      <c r="B21" s="408">
        <f>'상수도사용량(홍성군통계)'!Y49</f>
        <v>252.23289518031683</v>
      </c>
      <c r="C21" s="417">
        <f t="shared" si="0"/>
        <v>229</v>
      </c>
      <c r="D21" s="417">
        <f t="shared" si="1"/>
        <v>229</v>
      </c>
      <c r="E21" s="417">
        <f t="shared" si="2"/>
        <v>227</v>
      </c>
      <c r="F21" s="417">
        <f t="shared" si="3"/>
        <v>213</v>
      </c>
      <c r="G21" s="417">
        <f t="shared" si="4"/>
        <v>229</v>
      </c>
      <c r="H21" s="417">
        <f t="shared" si="5"/>
        <v>230</v>
      </c>
      <c r="I21" s="417">
        <f t="shared" si="6"/>
        <v>230</v>
      </c>
      <c r="J21" s="418"/>
      <c r="K21" s="419"/>
      <c r="L21" s="415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/>
      <c r="BB21" s="416"/>
      <c r="BC21" s="416"/>
      <c r="BD21" s="416"/>
      <c r="BE21" s="416"/>
      <c r="BF21" s="416"/>
      <c r="BG21" s="416"/>
      <c r="BH21" s="416"/>
      <c r="BI21" s="416"/>
      <c r="BJ21" s="416"/>
      <c r="BK21" s="416"/>
      <c r="BL21" s="416"/>
      <c r="BM21" s="416"/>
      <c r="BN21" s="416"/>
      <c r="BO21" s="416"/>
      <c r="BP21" s="416"/>
      <c r="BQ21" s="416"/>
    </row>
    <row r="22" spans="1:69" ht="16.5" customHeight="1">
      <c r="A22" s="407">
        <f t="shared" si="7"/>
        <v>2014</v>
      </c>
      <c r="B22" s="408">
        <f>'상수도사용량(홍성군통계)'!Y50</f>
        <v>234.00482430406154</v>
      </c>
      <c r="C22" s="417">
        <f t="shared" si="0"/>
        <v>233</v>
      </c>
      <c r="D22" s="417">
        <f t="shared" si="1"/>
        <v>233</v>
      </c>
      <c r="E22" s="417">
        <f t="shared" si="2"/>
        <v>233</v>
      </c>
      <c r="F22" s="417">
        <f t="shared" si="3"/>
        <v>214</v>
      </c>
      <c r="G22" s="417">
        <f t="shared" si="4"/>
        <v>233</v>
      </c>
      <c r="H22" s="417">
        <f t="shared" si="5"/>
        <v>233</v>
      </c>
      <c r="I22" s="417">
        <f t="shared" si="6"/>
        <v>233</v>
      </c>
      <c r="J22" s="418"/>
      <c r="K22" s="419"/>
      <c r="L22" s="415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  <c r="AN22" s="416"/>
      <c r="AO22" s="416"/>
      <c r="AP22" s="416"/>
      <c r="AQ22" s="416"/>
      <c r="AR22" s="416"/>
      <c r="AS22" s="416"/>
      <c r="AT22" s="416"/>
      <c r="AU22" s="416"/>
      <c r="AV22" s="416"/>
      <c r="AW22" s="416"/>
      <c r="AX22" s="416"/>
      <c r="AY22" s="416"/>
      <c r="AZ22" s="416"/>
      <c r="BA22" s="416"/>
      <c r="BB22" s="416"/>
      <c r="BC22" s="416"/>
      <c r="BD22" s="416"/>
      <c r="BE22" s="416"/>
      <c r="BF22" s="416"/>
      <c r="BG22" s="416"/>
      <c r="BH22" s="416"/>
      <c r="BI22" s="416"/>
      <c r="BJ22" s="416"/>
      <c r="BK22" s="416"/>
      <c r="BL22" s="416"/>
      <c r="BM22" s="416"/>
      <c r="BN22" s="416"/>
      <c r="BO22" s="416"/>
      <c r="BP22" s="416"/>
      <c r="BQ22" s="416"/>
    </row>
    <row r="23" spans="1:69" ht="16.5" customHeight="1" thickBot="1">
      <c r="A23" s="420">
        <f t="shared" si="7"/>
        <v>2015</v>
      </c>
      <c r="B23" s="421">
        <f>'상수도사용량(홍성군통계)'!Y51</f>
        <v>237.59435409634858</v>
      </c>
      <c r="C23" s="422">
        <f t="shared" si="0"/>
        <v>237</v>
      </c>
      <c r="D23" s="422">
        <f t="shared" si="1"/>
        <v>238</v>
      </c>
      <c r="E23" s="422">
        <f t="shared" si="2"/>
        <v>240</v>
      </c>
      <c r="F23" s="422">
        <f t="shared" si="3"/>
        <v>215</v>
      </c>
      <c r="G23" s="422">
        <f t="shared" si="4"/>
        <v>238</v>
      </c>
      <c r="H23" s="422">
        <f t="shared" si="5"/>
        <v>237</v>
      </c>
      <c r="I23" s="422">
        <f t="shared" si="6"/>
        <v>237</v>
      </c>
      <c r="J23" s="423"/>
      <c r="K23" s="424"/>
      <c r="L23" s="415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6"/>
      <c r="AN23" s="416"/>
      <c r="AO23" s="416"/>
      <c r="AP23" s="416"/>
      <c r="AQ23" s="416"/>
      <c r="AR23" s="416"/>
      <c r="AS23" s="416"/>
      <c r="AT23" s="416"/>
      <c r="AU23" s="416"/>
      <c r="AV23" s="416"/>
      <c r="AW23" s="416"/>
      <c r="AX23" s="416"/>
      <c r="AY23" s="416"/>
      <c r="AZ23" s="416"/>
      <c r="BA23" s="416"/>
      <c r="BB23" s="416"/>
      <c r="BC23" s="416"/>
      <c r="BD23" s="416"/>
      <c r="BE23" s="416"/>
      <c r="BF23" s="416"/>
      <c r="BG23" s="416"/>
      <c r="BH23" s="416"/>
      <c r="BI23" s="416"/>
      <c r="BJ23" s="416"/>
      <c r="BK23" s="416"/>
      <c r="BL23" s="416"/>
      <c r="BM23" s="416"/>
      <c r="BN23" s="416"/>
      <c r="BO23" s="416"/>
      <c r="BP23" s="416"/>
      <c r="BQ23" s="416"/>
    </row>
    <row r="24" spans="1:69" ht="16.5" customHeight="1" thickTop="1">
      <c r="A24" s="407">
        <f t="shared" si="7"/>
        <v>2016</v>
      </c>
      <c r="B24" s="417"/>
      <c r="C24" s="417">
        <f t="shared" si="0"/>
        <v>241</v>
      </c>
      <c r="D24" s="417">
        <f t="shared" si="1"/>
        <v>242</v>
      </c>
      <c r="E24" s="417">
        <f t="shared" si="2"/>
        <v>248</v>
      </c>
      <c r="F24" s="417">
        <f t="shared" si="3"/>
        <v>216</v>
      </c>
      <c r="G24" s="417">
        <f t="shared" si="4"/>
        <v>242</v>
      </c>
      <c r="H24" s="417">
        <f t="shared" si="5"/>
        <v>241</v>
      </c>
      <c r="I24" s="417">
        <f t="shared" si="6"/>
        <v>241</v>
      </c>
      <c r="J24" s="418"/>
      <c r="K24" s="419"/>
      <c r="L24" s="425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  <c r="AQ24" s="416"/>
      <c r="AR24" s="416"/>
      <c r="AS24" s="416"/>
      <c r="AT24" s="416"/>
      <c r="AU24" s="416"/>
      <c r="AV24" s="416"/>
      <c r="AW24" s="416"/>
      <c r="AX24" s="416"/>
      <c r="AY24" s="416"/>
      <c r="AZ24" s="416"/>
      <c r="BA24" s="416"/>
      <c r="BB24" s="416"/>
      <c r="BC24" s="416"/>
      <c r="BD24" s="416"/>
      <c r="BE24" s="416"/>
      <c r="BF24" s="416"/>
      <c r="BG24" s="416"/>
      <c r="BH24" s="416"/>
      <c r="BI24" s="416"/>
      <c r="BJ24" s="416"/>
      <c r="BK24" s="416"/>
      <c r="BL24" s="416"/>
      <c r="BM24" s="416"/>
      <c r="BN24" s="416"/>
      <c r="BO24" s="416"/>
      <c r="BP24" s="416"/>
      <c r="BQ24" s="416"/>
    </row>
    <row r="25" spans="1:69" ht="16.5" customHeight="1">
      <c r="A25" s="407">
        <f t="shared" si="7"/>
        <v>2017</v>
      </c>
      <c r="B25" s="417"/>
      <c r="C25" s="417">
        <f t="shared" si="0"/>
        <v>245</v>
      </c>
      <c r="D25" s="417">
        <f t="shared" si="1"/>
        <v>247</v>
      </c>
      <c r="E25" s="417">
        <f t="shared" si="2"/>
        <v>256</v>
      </c>
      <c r="F25" s="417">
        <f t="shared" si="3"/>
        <v>217</v>
      </c>
      <c r="G25" s="417">
        <f t="shared" si="4"/>
        <v>247</v>
      </c>
      <c r="H25" s="417">
        <f t="shared" si="5"/>
        <v>245</v>
      </c>
      <c r="I25" s="417">
        <f t="shared" si="6"/>
        <v>245</v>
      </c>
      <c r="J25" s="418"/>
      <c r="K25" s="419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  <c r="AN25" s="416"/>
      <c r="AO25" s="416"/>
      <c r="AP25" s="416"/>
      <c r="AQ25" s="416"/>
      <c r="AR25" s="416"/>
      <c r="AS25" s="416"/>
      <c r="AT25" s="416"/>
      <c r="AU25" s="416"/>
      <c r="AV25" s="416"/>
      <c r="AW25" s="416"/>
      <c r="AX25" s="416"/>
      <c r="AY25" s="416"/>
      <c r="AZ25" s="416"/>
      <c r="BA25" s="416"/>
      <c r="BB25" s="416"/>
      <c r="BC25" s="416"/>
      <c r="BD25" s="416"/>
      <c r="BE25" s="416"/>
      <c r="BF25" s="416"/>
      <c r="BG25" s="416"/>
      <c r="BH25" s="416"/>
      <c r="BI25" s="416"/>
      <c r="BJ25" s="416"/>
      <c r="BK25" s="416"/>
      <c r="BL25" s="416"/>
      <c r="BM25" s="416"/>
      <c r="BN25" s="416"/>
      <c r="BO25" s="416"/>
      <c r="BP25" s="416"/>
      <c r="BQ25" s="416"/>
    </row>
    <row r="26" spans="1:69" ht="16.5" customHeight="1">
      <c r="A26" s="407">
        <f t="shared" si="7"/>
        <v>2018</v>
      </c>
      <c r="B26" s="417"/>
      <c r="C26" s="417">
        <f t="shared" si="0"/>
        <v>249</v>
      </c>
      <c r="D26" s="417">
        <f t="shared" si="1"/>
        <v>252</v>
      </c>
      <c r="E26" s="417">
        <f t="shared" si="2"/>
        <v>265</v>
      </c>
      <c r="F26" s="417">
        <f t="shared" si="3"/>
        <v>218</v>
      </c>
      <c r="G26" s="417">
        <f t="shared" si="4"/>
        <v>252</v>
      </c>
      <c r="H26" s="417">
        <f t="shared" si="5"/>
        <v>249</v>
      </c>
      <c r="I26" s="417">
        <f t="shared" si="6"/>
        <v>249</v>
      </c>
      <c r="J26" s="418"/>
      <c r="K26" s="419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  <c r="BK26" s="416"/>
      <c r="BL26" s="416"/>
      <c r="BM26" s="416"/>
      <c r="BN26" s="416"/>
      <c r="BO26" s="416"/>
      <c r="BP26" s="416"/>
      <c r="BQ26" s="416"/>
    </row>
    <row r="27" spans="1:69" ht="16.5" customHeight="1">
      <c r="A27" s="407">
        <f t="shared" si="7"/>
        <v>2019</v>
      </c>
      <c r="B27" s="417"/>
      <c r="C27" s="417">
        <f t="shared" si="0"/>
        <v>253</v>
      </c>
      <c r="D27" s="417">
        <f t="shared" si="1"/>
        <v>256</v>
      </c>
      <c r="E27" s="417">
        <f t="shared" si="2"/>
        <v>274</v>
      </c>
      <c r="F27" s="417">
        <f t="shared" si="3"/>
        <v>220</v>
      </c>
      <c r="G27" s="417">
        <f t="shared" si="4"/>
        <v>256</v>
      </c>
      <c r="H27" s="417">
        <f t="shared" si="5"/>
        <v>253</v>
      </c>
      <c r="I27" s="417">
        <f t="shared" si="6"/>
        <v>253</v>
      </c>
      <c r="J27" s="418"/>
      <c r="K27" s="419"/>
      <c r="L27" s="426"/>
      <c r="M27" s="426"/>
      <c r="N27" s="426"/>
      <c r="O27" s="426"/>
      <c r="P27" s="426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6"/>
      <c r="AD27" s="426"/>
      <c r="AE27" s="426"/>
      <c r="AF27" s="426"/>
      <c r="AG27" s="426"/>
      <c r="AH27" s="426"/>
      <c r="AI27" s="426"/>
      <c r="AJ27" s="426"/>
      <c r="AK27" s="426"/>
      <c r="AL27" s="426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426"/>
      <c r="AX27" s="426"/>
      <c r="AY27" s="426"/>
      <c r="AZ27" s="426"/>
      <c r="BA27" s="426"/>
      <c r="BB27" s="426"/>
      <c r="BC27" s="426"/>
      <c r="BD27" s="426"/>
      <c r="BE27" s="426"/>
      <c r="BF27" s="426"/>
      <c r="BG27" s="426"/>
      <c r="BH27" s="426"/>
      <c r="BI27" s="426"/>
      <c r="BJ27" s="426"/>
      <c r="BK27" s="426"/>
      <c r="BL27" s="426"/>
      <c r="BM27" s="426"/>
      <c r="BN27" s="426"/>
      <c r="BO27" s="426"/>
      <c r="BP27" s="426"/>
      <c r="BQ27" s="426"/>
    </row>
    <row r="28" spans="1:69" s="393" customFormat="1" ht="16.5" customHeight="1">
      <c r="A28" s="427">
        <f t="shared" si="7"/>
        <v>2020</v>
      </c>
      <c r="B28" s="428"/>
      <c r="C28" s="428">
        <f t="shared" si="0"/>
        <v>257</v>
      </c>
      <c r="D28" s="428">
        <f t="shared" si="1"/>
        <v>261</v>
      </c>
      <c r="E28" s="428">
        <f t="shared" si="2"/>
        <v>285</v>
      </c>
      <c r="F28" s="428">
        <f t="shared" si="3"/>
        <v>220</v>
      </c>
      <c r="G28" s="428">
        <f t="shared" si="4"/>
        <v>261</v>
      </c>
      <c r="H28" s="428">
        <f t="shared" si="5"/>
        <v>257</v>
      </c>
      <c r="I28" s="428">
        <f t="shared" si="6"/>
        <v>257</v>
      </c>
      <c r="J28" s="429"/>
      <c r="K28" s="430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  <c r="AN28" s="406"/>
      <c r="AO28" s="406"/>
      <c r="AP28" s="406"/>
      <c r="AQ28" s="406"/>
      <c r="AR28" s="406"/>
      <c r="AS28" s="406"/>
      <c r="AT28" s="406"/>
      <c r="AU28" s="406"/>
      <c r="AV28" s="406"/>
      <c r="AW28" s="406"/>
      <c r="AX28" s="406"/>
      <c r="AY28" s="406"/>
      <c r="AZ28" s="406"/>
      <c r="BA28" s="406"/>
      <c r="BB28" s="406"/>
      <c r="BC28" s="406"/>
      <c r="BD28" s="406"/>
      <c r="BE28" s="406"/>
      <c r="BF28" s="406"/>
      <c r="BG28" s="406"/>
      <c r="BH28" s="406"/>
      <c r="BI28" s="406"/>
      <c r="BJ28" s="406"/>
      <c r="BK28" s="406"/>
      <c r="BL28" s="406"/>
      <c r="BM28" s="406"/>
      <c r="BN28" s="406"/>
      <c r="BO28" s="406"/>
      <c r="BP28" s="406"/>
      <c r="BQ28" s="406"/>
    </row>
    <row r="29" spans="1:69" ht="16.5" customHeight="1">
      <c r="A29" s="407">
        <f t="shared" si="7"/>
        <v>2021</v>
      </c>
      <c r="B29" s="417"/>
      <c r="C29" s="417">
        <f t="shared" si="0"/>
        <v>261</v>
      </c>
      <c r="D29" s="417">
        <f t="shared" si="1"/>
        <v>266</v>
      </c>
      <c r="E29" s="417">
        <f t="shared" si="2"/>
        <v>296</v>
      </c>
      <c r="F29" s="417">
        <f t="shared" si="3"/>
        <v>221</v>
      </c>
      <c r="G29" s="417">
        <f t="shared" si="4"/>
        <v>266</v>
      </c>
      <c r="H29" s="417">
        <f t="shared" si="5"/>
        <v>261</v>
      </c>
      <c r="I29" s="417">
        <f t="shared" si="6"/>
        <v>261</v>
      </c>
      <c r="J29" s="418"/>
      <c r="K29" s="419"/>
      <c r="L29" s="426"/>
      <c r="M29" s="426"/>
      <c r="N29" s="426"/>
      <c r="O29" s="426"/>
      <c r="P29" s="426"/>
      <c r="Q29" s="426"/>
      <c r="R29" s="426"/>
      <c r="S29" s="426"/>
      <c r="T29" s="426"/>
      <c r="U29" s="426"/>
      <c r="V29" s="426"/>
      <c r="W29" s="426"/>
      <c r="X29" s="426"/>
      <c r="Y29" s="426"/>
      <c r="Z29" s="426"/>
      <c r="AA29" s="426"/>
      <c r="AB29" s="426"/>
      <c r="AC29" s="426"/>
      <c r="AD29" s="426"/>
      <c r="AE29" s="426"/>
      <c r="AF29" s="426"/>
      <c r="AG29" s="426"/>
      <c r="AH29" s="426"/>
      <c r="AI29" s="426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AY29" s="426"/>
      <c r="AZ29" s="426"/>
      <c r="BA29" s="426"/>
      <c r="BB29" s="426"/>
      <c r="BC29" s="426"/>
      <c r="BD29" s="426"/>
      <c r="BE29" s="426"/>
      <c r="BF29" s="426"/>
      <c r="BG29" s="426"/>
      <c r="BH29" s="426"/>
      <c r="BI29" s="426"/>
      <c r="BJ29" s="426"/>
      <c r="BK29" s="426"/>
      <c r="BL29" s="426"/>
      <c r="BM29" s="426"/>
      <c r="BN29" s="426"/>
      <c r="BO29" s="426"/>
      <c r="BP29" s="426"/>
      <c r="BQ29" s="426"/>
    </row>
    <row r="30" spans="1:69" ht="16.5" customHeight="1">
      <c r="A30" s="407">
        <f t="shared" si="7"/>
        <v>2022</v>
      </c>
      <c r="B30" s="417"/>
      <c r="C30" s="417">
        <f t="shared" si="0"/>
        <v>265</v>
      </c>
      <c r="D30" s="417">
        <f t="shared" si="1"/>
        <v>272</v>
      </c>
      <c r="E30" s="417">
        <f t="shared" si="2"/>
        <v>308</v>
      </c>
      <c r="F30" s="417">
        <f t="shared" si="3"/>
        <v>222</v>
      </c>
      <c r="G30" s="417">
        <f t="shared" si="4"/>
        <v>271</v>
      </c>
      <c r="H30" s="417">
        <f t="shared" si="5"/>
        <v>265</v>
      </c>
      <c r="I30" s="417">
        <f t="shared" si="6"/>
        <v>265</v>
      </c>
      <c r="J30" s="418"/>
      <c r="K30" s="419"/>
      <c r="L30" s="426"/>
      <c r="M30" s="426"/>
      <c r="N30" s="42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  <c r="AO30" s="406"/>
      <c r="AP30" s="406"/>
      <c r="AQ30" s="406"/>
      <c r="AR30" s="406"/>
      <c r="AS30" s="406"/>
      <c r="AT30" s="406"/>
      <c r="AU30" s="406"/>
      <c r="AV30" s="406"/>
      <c r="AW30" s="406"/>
      <c r="AX30" s="406"/>
      <c r="AY30" s="406"/>
      <c r="AZ30" s="406"/>
      <c r="BA30" s="406"/>
      <c r="BB30" s="406"/>
      <c r="BC30" s="406"/>
      <c r="BD30" s="406"/>
      <c r="BE30" s="406"/>
      <c r="BF30" s="406"/>
      <c r="BG30" s="406"/>
      <c r="BH30" s="406"/>
      <c r="BI30" s="406"/>
      <c r="BJ30" s="406"/>
      <c r="BK30" s="406"/>
      <c r="BL30" s="406"/>
      <c r="BM30" s="406"/>
      <c r="BN30" s="406"/>
      <c r="BO30" s="406"/>
      <c r="BP30" s="406"/>
      <c r="BQ30" s="406"/>
    </row>
    <row r="31" spans="1:69" ht="16.5" customHeight="1">
      <c r="A31" s="407">
        <f t="shared" si="7"/>
        <v>2023</v>
      </c>
      <c r="B31" s="417"/>
      <c r="C31" s="417">
        <f t="shared" si="0"/>
        <v>269</v>
      </c>
      <c r="D31" s="417">
        <f t="shared" si="1"/>
        <v>277</v>
      </c>
      <c r="E31" s="417">
        <f t="shared" si="2"/>
        <v>321</v>
      </c>
      <c r="F31" s="417">
        <f t="shared" si="3"/>
        <v>223</v>
      </c>
      <c r="G31" s="417">
        <f t="shared" si="4"/>
        <v>277</v>
      </c>
      <c r="H31" s="417">
        <f t="shared" si="5"/>
        <v>268</v>
      </c>
      <c r="I31" s="417">
        <f t="shared" si="6"/>
        <v>268</v>
      </c>
      <c r="J31" s="418"/>
      <c r="K31" s="419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426"/>
      <c r="AZ31" s="426"/>
      <c r="BA31" s="426"/>
      <c r="BB31" s="426"/>
      <c r="BC31" s="426"/>
      <c r="BD31" s="426"/>
      <c r="BE31" s="426"/>
      <c r="BF31" s="426"/>
      <c r="BG31" s="426"/>
      <c r="BH31" s="426"/>
      <c r="BI31" s="426"/>
      <c r="BJ31" s="426"/>
      <c r="BK31" s="426"/>
      <c r="BL31" s="426"/>
      <c r="BM31" s="426"/>
      <c r="BN31" s="426"/>
      <c r="BO31" s="426"/>
      <c r="BP31" s="426"/>
      <c r="BQ31" s="426"/>
    </row>
    <row r="32" spans="1:69" ht="16.5" customHeight="1">
      <c r="A32" s="407">
        <f t="shared" si="7"/>
        <v>2024</v>
      </c>
      <c r="B32" s="417"/>
      <c r="C32" s="417">
        <f t="shared" si="0"/>
        <v>273</v>
      </c>
      <c r="D32" s="417">
        <f t="shared" si="1"/>
        <v>282</v>
      </c>
      <c r="E32" s="417">
        <f t="shared" si="2"/>
        <v>336</v>
      </c>
      <c r="F32" s="417">
        <f t="shared" si="3"/>
        <v>224</v>
      </c>
      <c r="G32" s="417">
        <f t="shared" si="4"/>
        <v>282</v>
      </c>
      <c r="H32" s="417">
        <f t="shared" si="5"/>
        <v>272</v>
      </c>
      <c r="I32" s="417">
        <f t="shared" si="6"/>
        <v>272</v>
      </c>
      <c r="J32" s="418"/>
      <c r="K32" s="419"/>
      <c r="L32" s="426"/>
      <c r="M32" s="426"/>
      <c r="N32" s="426"/>
      <c r="O32" s="426"/>
      <c r="P32" s="426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6"/>
      <c r="AD32" s="426"/>
      <c r="AE32" s="426"/>
      <c r="AF32" s="426"/>
      <c r="AG32" s="426"/>
      <c r="AH32" s="426"/>
      <c r="AI32" s="426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426"/>
      <c r="AZ32" s="426"/>
      <c r="BA32" s="426"/>
      <c r="BB32" s="426"/>
      <c r="BC32" s="426"/>
      <c r="BD32" s="426"/>
      <c r="BE32" s="426"/>
      <c r="BF32" s="426"/>
      <c r="BG32" s="426"/>
      <c r="BH32" s="426"/>
      <c r="BI32" s="426"/>
      <c r="BJ32" s="426"/>
      <c r="BK32" s="426"/>
      <c r="BL32" s="426"/>
      <c r="BM32" s="426"/>
      <c r="BN32" s="426"/>
      <c r="BO32" s="426"/>
      <c r="BP32" s="426"/>
      <c r="BQ32" s="426"/>
    </row>
    <row r="33" spans="1:69" s="393" customFormat="1" ht="16.5" customHeight="1">
      <c r="A33" s="427">
        <f t="shared" si="7"/>
        <v>2025</v>
      </c>
      <c r="B33" s="428"/>
      <c r="C33" s="428">
        <f t="shared" si="0"/>
        <v>276</v>
      </c>
      <c r="D33" s="428">
        <f t="shared" si="1"/>
        <v>287</v>
      </c>
      <c r="E33" s="428">
        <f t="shared" si="2"/>
        <v>351</v>
      </c>
      <c r="F33" s="428">
        <f t="shared" si="3"/>
        <v>225</v>
      </c>
      <c r="G33" s="428">
        <f t="shared" si="4"/>
        <v>287</v>
      </c>
      <c r="H33" s="428">
        <f t="shared" si="5"/>
        <v>276</v>
      </c>
      <c r="I33" s="428">
        <f t="shared" si="6"/>
        <v>276</v>
      </c>
      <c r="J33" s="429"/>
      <c r="K33" s="430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6"/>
      <c r="AR33" s="406"/>
      <c r="AS33" s="406"/>
      <c r="AT33" s="406"/>
      <c r="AU33" s="406"/>
      <c r="AV33" s="406"/>
      <c r="AW33" s="406"/>
      <c r="AX33" s="406"/>
      <c r="AY33" s="406"/>
      <c r="AZ33" s="406"/>
      <c r="BA33" s="406"/>
      <c r="BB33" s="406"/>
      <c r="BC33" s="406"/>
      <c r="BD33" s="406"/>
      <c r="BE33" s="406"/>
      <c r="BF33" s="406"/>
      <c r="BG33" s="406"/>
      <c r="BH33" s="406"/>
      <c r="BI33" s="406"/>
      <c r="BJ33" s="406"/>
      <c r="BK33" s="406"/>
      <c r="BL33" s="406"/>
      <c r="BM33" s="406"/>
      <c r="BN33" s="406"/>
      <c r="BO33" s="406"/>
      <c r="BP33" s="406"/>
      <c r="BQ33" s="406"/>
    </row>
    <row r="34" spans="1:69" ht="16.5" customHeight="1">
      <c r="A34" s="407">
        <f t="shared" si="7"/>
        <v>2026</v>
      </c>
      <c r="B34" s="417"/>
      <c r="C34" s="417">
        <f t="shared" si="0"/>
        <v>280</v>
      </c>
      <c r="D34" s="417">
        <f t="shared" si="1"/>
        <v>293</v>
      </c>
      <c r="E34" s="417">
        <f t="shared" si="2"/>
        <v>368</v>
      </c>
      <c r="F34" s="417">
        <f t="shared" si="3"/>
        <v>226</v>
      </c>
      <c r="G34" s="417">
        <f t="shared" si="4"/>
        <v>293</v>
      </c>
      <c r="H34" s="417">
        <f t="shared" si="5"/>
        <v>280</v>
      </c>
      <c r="I34" s="417">
        <f t="shared" si="6"/>
        <v>280</v>
      </c>
      <c r="J34" s="418"/>
      <c r="K34" s="419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6"/>
      <c r="AD34" s="426"/>
      <c r="AE34" s="426"/>
      <c r="AF34" s="426"/>
      <c r="AG34" s="426"/>
      <c r="AH34" s="426"/>
      <c r="AI34" s="426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426"/>
      <c r="AZ34" s="426"/>
      <c r="BA34" s="426"/>
      <c r="BB34" s="426"/>
      <c r="BC34" s="426"/>
      <c r="BD34" s="426"/>
      <c r="BE34" s="426"/>
      <c r="BF34" s="426"/>
      <c r="BG34" s="426"/>
      <c r="BH34" s="426"/>
      <c r="BI34" s="426"/>
      <c r="BJ34" s="426"/>
      <c r="BK34" s="426"/>
      <c r="BL34" s="426"/>
      <c r="BM34" s="426"/>
      <c r="BN34" s="426"/>
      <c r="BO34" s="426"/>
      <c r="BP34" s="426"/>
      <c r="BQ34" s="426"/>
    </row>
    <row r="35" spans="1:69" ht="16.5" customHeight="1">
      <c r="A35" s="407">
        <f t="shared" si="7"/>
        <v>2027</v>
      </c>
      <c r="B35" s="417"/>
      <c r="C35" s="417">
        <f t="shared" si="0"/>
        <v>284</v>
      </c>
      <c r="D35" s="417">
        <f t="shared" si="1"/>
        <v>299</v>
      </c>
      <c r="E35" s="417">
        <f t="shared" si="2"/>
        <v>386</v>
      </c>
      <c r="F35" s="417">
        <f t="shared" si="3"/>
        <v>227</v>
      </c>
      <c r="G35" s="417">
        <f t="shared" si="4"/>
        <v>298</v>
      </c>
      <c r="H35" s="417">
        <f t="shared" si="5"/>
        <v>284</v>
      </c>
      <c r="I35" s="417">
        <f t="shared" si="6"/>
        <v>284</v>
      </c>
      <c r="J35" s="418"/>
      <c r="K35" s="419"/>
      <c r="L35" s="426"/>
      <c r="M35" s="426"/>
      <c r="N35" s="42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6"/>
      <c r="BH35" s="406"/>
      <c r="BI35" s="406"/>
      <c r="BJ35" s="406"/>
      <c r="BK35" s="406"/>
      <c r="BL35" s="406"/>
      <c r="BM35" s="406"/>
      <c r="BN35" s="406"/>
      <c r="BO35" s="406"/>
      <c r="BP35" s="406"/>
      <c r="BQ35" s="406"/>
    </row>
    <row r="36" spans="1:69" ht="16.5" customHeight="1">
      <c r="A36" s="407">
        <f t="shared" si="7"/>
        <v>2028</v>
      </c>
      <c r="B36" s="417"/>
      <c r="C36" s="417">
        <f t="shared" si="0"/>
        <v>288</v>
      </c>
      <c r="D36" s="417">
        <f t="shared" si="1"/>
        <v>304</v>
      </c>
      <c r="E36" s="417">
        <f t="shared" si="2"/>
        <v>406</v>
      </c>
      <c r="F36" s="417">
        <f t="shared" si="3"/>
        <v>227</v>
      </c>
      <c r="G36" s="417">
        <f t="shared" si="4"/>
        <v>304</v>
      </c>
      <c r="H36" s="417">
        <f t="shared" si="5"/>
        <v>288</v>
      </c>
      <c r="I36" s="417">
        <f t="shared" si="6"/>
        <v>288</v>
      </c>
      <c r="J36" s="418"/>
      <c r="K36" s="419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6"/>
      <c r="AD36" s="426"/>
      <c r="AE36" s="426"/>
      <c r="AF36" s="426"/>
      <c r="AG36" s="426"/>
      <c r="AH36" s="426"/>
      <c r="AI36" s="426"/>
      <c r="AJ36" s="426"/>
      <c r="AK36" s="426"/>
      <c r="AL36" s="426"/>
      <c r="AM36" s="426"/>
      <c r="AN36" s="426"/>
      <c r="AO36" s="426"/>
      <c r="AP36" s="426"/>
      <c r="AQ36" s="426"/>
      <c r="AR36" s="426"/>
      <c r="AS36" s="426"/>
      <c r="AT36" s="426"/>
      <c r="AU36" s="426"/>
      <c r="AV36" s="426"/>
      <c r="AW36" s="426"/>
      <c r="AX36" s="426"/>
      <c r="AY36" s="426"/>
      <c r="AZ36" s="426"/>
      <c r="BA36" s="426"/>
      <c r="BB36" s="426"/>
      <c r="BC36" s="426"/>
      <c r="BD36" s="426"/>
      <c r="BE36" s="426"/>
      <c r="BF36" s="426"/>
      <c r="BG36" s="426"/>
      <c r="BH36" s="426"/>
      <c r="BI36" s="426"/>
      <c r="BJ36" s="426"/>
      <c r="BK36" s="426"/>
      <c r="BL36" s="426"/>
      <c r="BM36" s="426"/>
      <c r="BN36" s="426"/>
      <c r="BO36" s="426"/>
      <c r="BP36" s="426"/>
      <c r="BQ36" s="426"/>
    </row>
    <row r="37" spans="1:69" ht="16.5" customHeight="1">
      <c r="A37" s="407">
        <f t="shared" si="7"/>
        <v>2029</v>
      </c>
      <c r="B37" s="417"/>
      <c r="C37" s="417">
        <f t="shared" si="0"/>
        <v>292</v>
      </c>
      <c r="D37" s="417">
        <f t="shared" si="1"/>
        <v>310</v>
      </c>
      <c r="E37" s="417">
        <f t="shared" si="2"/>
        <v>427</v>
      </c>
      <c r="F37" s="417">
        <f t="shared" si="3"/>
        <v>228</v>
      </c>
      <c r="G37" s="417">
        <f t="shared" si="4"/>
        <v>310</v>
      </c>
      <c r="H37" s="417">
        <f t="shared" si="5"/>
        <v>292</v>
      </c>
      <c r="I37" s="417">
        <f t="shared" si="6"/>
        <v>292</v>
      </c>
      <c r="J37" s="418"/>
      <c r="K37" s="419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6"/>
      <c r="AD37" s="426"/>
      <c r="AE37" s="426"/>
      <c r="AF37" s="426"/>
      <c r="AG37" s="426"/>
      <c r="AH37" s="426"/>
      <c r="AI37" s="426"/>
      <c r="AJ37" s="426"/>
      <c r="AK37" s="426"/>
      <c r="AL37" s="426"/>
      <c r="AM37" s="426"/>
      <c r="AN37" s="426"/>
      <c r="AO37" s="426"/>
      <c r="AP37" s="426"/>
      <c r="AQ37" s="426"/>
      <c r="AR37" s="426"/>
      <c r="AS37" s="426"/>
      <c r="AT37" s="426"/>
      <c r="AU37" s="426"/>
      <c r="AV37" s="426"/>
      <c r="AW37" s="426"/>
      <c r="AX37" s="426"/>
      <c r="AY37" s="426"/>
      <c r="AZ37" s="426"/>
      <c r="BA37" s="426"/>
      <c r="BB37" s="426"/>
      <c r="BC37" s="426"/>
      <c r="BD37" s="426"/>
      <c r="BE37" s="426"/>
      <c r="BF37" s="426"/>
      <c r="BG37" s="426"/>
      <c r="BH37" s="426"/>
      <c r="BI37" s="426"/>
      <c r="BJ37" s="426"/>
      <c r="BK37" s="426"/>
      <c r="BL37" s="426"/>
      <c r="BM37" s="426"/>
      <c r="BN37" s="426"/>
      <c r="BO37" s="426"/>
      <c r="BP37" s="426"/>
      <c r="BQ37" s="426"/>
    </row>
    <row r="38" spans="1:69" s="393" customFormat="1" ht="16.5" customHeight="1">
      <c r="A38" s="427">
        <f t="shared" si="7"/>
        <v>2030</v>
      </c>
      <c r="B38" s="428"/>
      <c r="C38" s="428">
        <f t="shared" si="0"/>
        <v>296</v>
      </c>
      <c r="D38" s="428">
        <f t="shared" si="1"/>
        <v>316</v>
      </c>
      <c r="E38" s="428">
        <f t="shared" si="2"/>
        <v>451</v>
      </c>
      <c r="F38" s="428">
        <f t="shared" si="3"/>
        <v>229</v>
      </c>
      <c r="G38" s="428">
        <f t="shared" si="4"/>
        <v>316</v>
      </c>
      <c r="H38" s="428">
        <f t="shared" si="5"/>
        <v>295</v>
      </c>
      <c r="I38" s="428">
        <f t="shared" si="6"/>
        <v>295</v>
      </c>
      <c r="J38" s="429"/>
      <c r="K38" s="430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  <c r="AT38" s="406"/>
      <c r="AU38" s="406"/>
      <c r="AV38" s="406"/>
      <c r="AW38" s="406"/>
      <c r="AX38" s="406"/>
      <c r="AY38" s="406"/>
      <c r="AZ38" s="406"/>
      <c r="BA38" s="406"/>
      <c r="BB38" s="406"/>
      <c r="BC38" s="406"/>
      <c r="BD38" s="406"/>
      <c r="BE38" s="406"/>
      <c r="BF38" s="406"/>
      <c r="BG38" s="406"/>
      <c r="BH38" s="406"/>
      <c r="BI38" s="406"/>
      <c r="BJ38" s="406"/>
      <c r="BK38" s="406"/>
      <c r="BL38" s="406"/>
      <c r="BM38" s="406"/>
      <c r="BN38" s="406"/>
      <c r="BO38" s="406"/>
      <c r="BP38" s="406"/>
      <c r="BQ38" s="406"/>
    </row>
    <row r="39" spans="1:69" ht="16.5" customHeight="1">
      <c r="A39" s="407">
        <f t="shared" si="7"/>
        <v>2031</v>
      </c>
      <c r="B39" s="417"/>
      <c r="C39" s="417">
        <f t="shared" si="0"/>
        <v>300</v>
      </c>
      <c r="D39" s="417">
        <f t="shared" si="1"/>
        <v>322</v>
      </c>
      <c r="E39" s="417">
        <f t="shared" si="2"/>
        <v>476</v>
      </c>
      <c r="F39" s="417">
        <f t="shared" si="3"/>
        <v>230</v>
      </c>
      <c r="G39" s="417">
        <f t="shared" si="4"/>
        <v>322</v>
      </c>
      <c r="H39" s="417">
        <f t="shared" si="5"/>
        <v>299</v>
      </c>
      <c r="I39" s="417">
        <f t="shared" si="6"/>
        <v>299</v>
      </c>
      <c r="J39" s="418"/>
      <c r="K39" s="419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  <c r="AA39" s="426"/>
      <c r="AB39" s="426"/>
      <c r="AC39" s="426"/>
      <c r="AD39" s="426"/>
      <c r="AE39" s="426"/>
      <c r="AF39" s="426"/>
      <c r="AG39" s="426"/>
      <c r="AH39" s="426"/>
      <c r="AI39" s="426"/>
      <c r="AJ39" s="426"/>
      <c r="AK39" s="426"/>
      <c r="AL39" s="426"/>
      <c r="AM39" s="426"/>
      <c r="AN39" s="426"/>
      <c r="AO39" s="426"/>
      <c r="AP39" s="426"/>
      <c r="AQ39" s="426"/>
      <c r="AR39" s="426"/>
      <c r="AS39" s="426"/>
      <c r="AT39" s="426"/>
      <c r="AU39" s="426"/>
      <c r="AV39" s="426"/>
      <c r="AW39" s="426"/>
      <c r="AX39" s="426"/>
      <c r="AY39" s="426"/>
      <c r="AZ39" s="426"/>
      <c r="BA39" s="426"/>
      <c r="BB39" s="426"/>
      <c r="BC39" s="426"/>
      <c r="BD39" s="426"/>
      <c r="BE39" s="426"/>
      <c r="BF39" s="426"/>
      <c r="BG39" s="426"/>
      <c r="BH39" s="426"/>
      <c r="BI39" s="426"/>
      <c r="BJ39" s="426"/>
      <c r="BK39" s="426"/>
      <c r="BL39" s="426"/>
      <c r="BM39" s="426"/>
      <c r="BN39" s="426"/>
      <c r="BO39" s="426"/>
      <c r="BP39" s="426"/>
      <c r="BQ39" s="426"/>
    </row>
    <row r="40" spans="1:69" ht="16.5" customHeight="1">
      <c r="A40" s="407">
        <f t="shared" si="7"/>
        <v>2032</v>
      </c>
      <c r="B40" s="417"/>
      <c r="C40" s="417">
        <f t="shared" si="0"/>
        <v>304</v>
      </c>
      <c r="D40" s="417">
        <f t="shared" si="1"/>
        <v>328</v>
      </c>
      <c r="E40" s="417">
        <f t="shared" si="2"/>
        <v>503</v>
      </c>
      <c r="F40" s="417">
        <f t="shared" si="3"/>
        <v>230</v>
      </c>
      <c r="G40" s="417">
        <f t="shared" si="4"/>
        <v>328</v>
      </c>
      <c r="H40" s="417">
        <f t="shared" si="5"/>
        <v>303</v>
      </c>
      <c r="I40" s="417">
        <f t="shared" si="6"/>
        <v>303</v>
      </c>
      <c r="J40" s="418"/>
      <c r="K40" s="419"/>
      <c r="L40" s="426"/>
      <c r="M40" s="426"/>
      <c r="N40" s="42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6"/>
      <c r="AR40" s="406"/>
      <c r="AS40" s="406"/>
      <c r="AT40" s="406"/>
      <c r="AU40" s="406"/>
      <c r="AV40" s="406"/>
      <c r="AW40" s="406"/>
      <c r="AX40" s="406"/>
      <c r="AY40" s="406"/>
      <c r="AZ40" s="406"/>
      <c r="BA40" s="406"/>
      <c r="BB40" s="406"/>
      <c r="BC40" s="406"/>
      <c r="BD40" s="406"/>
      <c r="BE40" s="406"/>
      <c r="BF40" s="406"/>
      <c r="BG40" s="406"/>
      <c r="BH40" s="406"/>
      <c r="BI40" s="406"/>
      <c r="BJ40" s="406"/>
      <c r="BK40" s="406"/>
      <c r="BL40" s="406"/>
      <c r="BM40" s="406"/>
      <c r="BN40" s="406"/>
      <c r="BO40" s="406"/>
      <c r="BP40" s="406"/>
      <c r="BQ40" s="406"/>
    </row>
    <row r="41" spans="1:69" ht="16.5" customHeight="1">
      <c r="A41" s="407">
        <f t="shared" si="7"/>
        <v>2033</v>
      </c>
      <c r="B41" s="417"/>
      <c r="C41" s="417">
        <f t="shared" si="0"/>
        <v>308</v>
      </c>
      <c r="D41" s="417">
        <f t="shared" si="1"/>
        <v>335</v>
      </c>
      <c r="E41" s="417">
        <f t="shared" si="2"/>
        <v>533</v>
      </c>
      <c r="F41" s="417">
        <f t="shared" si="3"/>
        <v>231</v>
      </c>
      <c r="G41" s="417">
        <f t="shared" si="4"/>
        <v>334</v>
      </c>
      <c r="H41" s="417">
        <f t="shared" si="5"/>
        <v>307</v>
      </c>
      <c r="I41" s="417">
        <f t="shared" si="6"/>
        <v>307</v>
      </c>
      <c r="J41" s="418"/>
      <c r="K41" s="419"/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6"/>
      <c r="AD41" s="426"/>
      <c r="AE41" s="426"/>
      <c r="AF41" s="426"/>
      <c r="AG41" s="426"/>
      <c r="AH41" s="426"/>
      <c r="AI41" s="426"/>
      <c r="AJ41" s="426"/>
      <c r="AK41" s="426"/>
      <c r="AL41" s="426"/>
      <c r="AM41" s="426"/>
      <c r="AN41" s="426"/>
      <c r="AO41" s="426"/>
      <c r="AP41" s="426"/>
      <c r="AQ41" s="426"/>
      <c r="AR41" s="426"/>
      <c r="AS41" s="426"/>
      <c r="AT41" s="426"/>
      <c r="AU41" s="426"/>
      <c r="AV41" s="426"/>
      <c r="AW41" s="426"/>
      <c r="AX41" s="426"/>
      <c r="AY41" s="426"/>
      <c r="AZ41" s="426"/>
      <c r="BA41" s="426"/>
      <c r="BB41" s="426"/>
      <c r="BC41" s="426"/>
      <c r="BD41" s="426"/>
      <c r="BE41" s="426"/>
      <c r="BF41" s="426"/>
      <c r="BG41" s="426"/>
      <c r="BH41" s="426"/>
      <c r="BI41" s="426"/>
      <c r="BJ41" s="426"/>
      <c r="BK41" s="426"/>
      <c r="BL41" s="426"/>
      <c r="BM41" s="426"/>
      <c r="BN41" s="426"/>
      <c r="BO41" s="426"/>
      <c r="BP41" s="426"/>
      <c r="BQ41" s="426"/>
    </row>
    <row r="42" spans="1:69" ht="16.5" customHeight="1">
      <c r="A42" s="407">
        <f t="shared" si="7"/>
        <v>2034</v>
      </c>
      <c r="B42" s="417"/>
      <c r="C42" s="417">
        <f t="shared" si="0"/>
        <v>312</v>
      </c>
      <c r="D42" s="417">
        <f t="shared" si="1"/>
        <v>341</v>
      </c>
      <c r="E42" s="417">
        <f t="shared" si="2"/>
        <v>565</v>
      </c>
      <c r="F42" s="417">
        <f t="shared" si="3"/>
        <v>232</v>
      </c>
      <c r="G42" s="417">
        <f t="shared" si="4"/>
        <v>340</v>
      </c>
      <c r="H42" s="417">
        <f t="shared" si="5"/>
        <v>311</v>
      </c>
      <c r="I42" s="417">
        <f t="shared" si="6"/>
        <v>311</v>
      </c>
      <c r="J42" s="418"/>
      <c r="K42" s="419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  <c r="BK42" s="426"/>
      <c r="BL42" s="426"/>
      <c r="BM42" s="426"/>
      <c r="BN42" s="426"/>
      <c r="BO42" s="426"/>
      <c r="BP42" s="426"/>
      <c r="BQ42" s="426"/>
    </row>
    <row r="43" spans="1:69" s="393" customFormat="1" ht="16.5" customHeight="1">
      <c r="A43" s="427">
        <f t="shared" si="7"/>
        <v>2035</v>
      </c>
      <c r="B43" s="431"/>
      <c r="C43" s="428">
        <f t="shared" si="0"/>
        <v>316</v>
      </c>
      <c r="D43" s="428">
        <f t="shared" si="1"/>
        <v>348</v>
      </c>
      <c r="E43" s="428">
        <f t="shared" si="2"/>
        <v>599</v>
      </c>
      <c r="F43" s="428">
        <f t="shared" si="3"/>
        <v>232</v>
      </c>
      <c r="G43" s="428">
        <f t="shared" si="4"/>
        <v>347</v>
      </c>
      <c r="H43" s="428">
        <f t="shared" si="5"/>
        <v>315</v>
      </c>
      <c r="I43" s="428">
        <f t="shared" si="6"/>
        <v>315</v>
      </c>
      <c r="J43" s="429"/>
      <c r="K43" s="430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6"/>
      <c r="AR43" s="406"/>
      <c r="AS43" s="406"/>
      <c r="AT43" s="406"/>
      <c r="AU43" s="406"/>
      <c r="AV43" s="406"/>
      <c r="AW43" s="406"/>
      <c r="AX43" s="406"/>
      <c r="AY43" s="406"/>
      <c r="AZ43" s="406"/>
      <c r="BA43" s="406"/>
      <c r="BB43" s="406"/>
      <c r="BC43" s="406"/>
      <c r="BD43" s="406"/>
      <c r="BE43" s="406"/>
      <c r="BF43" s="406"/>
      <c r="BG43" s="406"/>
      <c r="BH43" s="406"/>
      <c r="BI43" s="406"/>
      <c r="BJ43" s="406"/>
      <c r="BK43" s="406"/>
      <c r="BL43" s="406"/>
      <c r="BM43" s="406"/>
      <c r="BN43" s="406"/>
      <c r="BO43" s="406"/>
      <c r="BP43" s="406"/>
      <c r="BQ43" s="406"/>
    </row>
    <row r="44" spans="1:69" ht="16.5" customHeight="1">
      <c r="A44" s="407">
        <f t="shared" si="7"/>
        <v>2036</v>
      </c>
      <c r="B44" s="432"/>
      <c r="C44" s="417">
        <f t="shared" si="0"/>
        <v>319</v>
      </c>
      <c r="D44" s="417">
        <f t="shared" si="1"/>
        <v>354</v>
      </c>
      <c r="E44" s="417">
        <f t="shared" si="2"/>
        <v>637</v>
      </c>
      <c r="F44" s="417">
        <f t="shared" si="3"/>
        <v>233</v>
      </c>
      <c r="G44" s="417">
        <f t="shared" si="4"/>
        <v>354</v>
      </c>
      <c r="H44" s="417">
        <f t="shared" si="5"/>
        <v>319</v>
      </c>
      <c r="I44" s="417">
        <f t="shared" si="6"/>
        <v>319</v>
      </c>
      <c r="J44" s="418"/>
      <c r="K44" s="419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6"/>
      <c r="AT44" s="426"/>
      <c r="AU44" s="426"/>
      <c r="AV44" s="426"/>
      <c r="AW44" s="426"/>
      <c r="AX44" s="426"/>
      <c r="AY44" s="426"/>
      <c r="AZ44" s="426"/>
      <c r="BA44" s="426"/>
      <c r="BB44" s="426"/>
      <c r="BC44" s="426"/>
      <c r="BD44" s="426"/>
      <c r="BE44" s="426"/>
      <c r="BF44" s="426"/>
      <c r="BG44" s="426"/>
      <c r="BH44" s="426"/>
      <c r="BI44" s="426"/>
      <c r="BJ44" s="426"/>
      <c r="BK44" s="426"/>
      <c r="BL44" s="426"/>
      <c r="BM44" s="426"/>
      <c r="BN44" s="426"/>
      <c r="BO44" s="426"/>
      <c r="BP44" s="426"/>
      <c r="BQ44" s="426"/>
    </row>
    <row r="45" spans="1:69" ht="16.5" customHeight="1">
      <c r="A45" s="433" t="s">
        <v>31</v>
      </c>
      <c r="B45" s="434"/>
      <c r="C45" s="435"/>
      <c r="D45" s="436"/>
      <c r="E45" s="436"/>
      <c r="F45" s="436"/>
      <c r="G45" s="436"/>
      <c r="H45" s="436" t="s">
        <v>32</v>
      </c>
      <c r="I45" s="436"/>
      <c r="J45" s="437"/>
      <c r="K45" s="438"/>
      <c r="L45" s="439"/>
      <c r="M45" s="439"/>
      <c r="N45" s="439"/>
      <c r="O45" s="439"/>
      <c r="P45" s="439"/>
      <c r="Q45" s="439"/>
      <c r="R45" s="439"/>
      <c r="S45" s="439"/>
      <c r="T45" s="439"/>
      <c r="U45" s="440"/>
      <c r="V45" s="440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16"/>
      <c r="AQ45" s="416"/>
      <c r="AR45" s="416"/>
      <c r="AS45" s="416"/>
      <c r="AT45" s="416"/>
      <c r="AU45" s="416"/>
      <c r="AV45" s="416"/>
      <c r="AW45" s="416"/>
      <c r="AX45" s="416"/>
      <c r="AY45" s="416"/>
      <c r="AZ45" s="416"/>
      <c r="BA45" s="416"/>
      <c r="BB45" s="416"/>
      <c r="BC45" s="416"/>
      <c r="BD45" s="416"/>
      <c r="BE45" s="416"/>
      <c r="BF45" s="416"/>
      <c r="BG45" s="416"/>
      <c r="BH45" s="416"/>
      <c r="BI45" s="416"/>
      <c r="BJ45" s="416"/>
      <c r="BK45" s="416"/>
      <c r="BL45" s="416"/>
      <c r="BM45" s="416"/>
      <c r="BN45" s="416"/>
      <c r="BO45" s="416"/>
      <c r="BP45" s="416"/>
      <c r="BQ45" s="416"/>
    </row>
    <row r="46" spans="1:69" ht="16.5" customHeight="1">
      <c r="A46" s="677" t="s">
        <v>59</v>
      </c>
      <c r="B46" s="678"/>
      <c r="C46" s="623">
        <f>F78</f>
        <v>0.68356244762179685</v>
      </c>
      <c r="D46" s="624">
        <f>G127</f>
        <v>0.71191226546154007</v>
      </c>
      <c r="E46" s="624">
        <f>G171</f>
        <v>0.76884339850704686</v>
      </c>
      <c r="F46" s="624">
        <f>H213</f>
        <v>0.45219327091189199</v>
      </c>
      <c r="G46" s="624">
        <f>G257</f>
        <v>0.71191226546154007</v>
      </c>
      <c r="H46" s="624">
        <f>G300</f>
        <v>0.68660445097740541</v>
      </c>
      <c r="I46" s="442"/>
      <c r="J46" s="679" t="s">
        <v>441</v>
      </c>
      <c r="K46" s="680"/>
      <c r="L46" s="443" t="s">
        <v>439</v>
      </c>
      <c r="M46" s="444">
        <f>MAX(C46:H46)</f>
        <v>0.76884339850704686</v>
      </c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16"/>
      <c r="AQ46" s="416"/>
      <c r="AR46" s="416"/>
      <c r="AS46" s="416"/>
      <c r="AT46" s="416"/>
      <c r="AU46" s="416"/>
      <c r="AV46" s="416"/>
      <c r="AW46" s="416"/>
      <c r="AX46" s="416"/>
      <c r="AY46" s="416"/>
      <c r="AZ46" s="416"/>
      <c r="BA46" s="416"/>
      <c r="BB46" s="416"/>
      <c r="BC46" s="416"/>
      <c r="BD46" s="416"/>
      <c r="BE46" s="416"/>
      <c r="BF46" s="416"/>
      <c r="BG46" s="416"/>
      <c r="BH46" s="416"/>
      <c r="BI46" s="416"/>
      <c r="BJ46" s="416"/>
      <c r="BK46" s="416"/>
      <c r="BL46" s="416"/>
      <c r="BM46" s="416"/>
      <c r="BN46" s="416"/>
      <c r="BO46" s="416"/>
      <c r="BP46" s="416"/>
      <c r="BQ46" s="416"/>
    </row>
    <row r="47" spans="1:69" ht="16.5" customHeight="1">
      <c r="A47" s="677" t="s">
        <v>33</v>
      </c>
      <c r="B47" s="678"/>
      <c r="C47" s="625">
        <f>F79</f>
        <v>4.7286256735899093</v>
      </c>
      <c r="D47" s="626">
        <f>G128</f>
        <v>4.3441071456373352</v>
      </c>
      <c r="E47" s="626">
        <f>G172</f>
        <v>3.7357520563046438</v>
      </c>
      <c r="F47" s="626">
        <f>H214</f>
        <v>8.6411632079857519</v>
      </c>
      <c r="G47" s="626">
        <f>G258</f>
        <v>4.3441071456373352</v>
      </c>
      <c r="H47" s="626">
        <f>G301</f>
        <v>4.6831598832292753</v>
      </c>
      <c r="I47" s="445"/>
      <c r="J47" s="679"/>
      <c r="K47" s="680"/>
      <c r="L47" s="446" t="s">
        <v>440</v>
      </c>
      <c r="M47" s="444">
        <f>MIN(C47:H47)</f>
        <v>3.7357520563046438</v>
      </c>
      <c r="N47" s="439"/>
      <c r="O47" s="439"/>
      <c r="P47" s="439"/>
      <c r="Q47" s="439"/>
      <c r="R47" s="439"/>
      <c r="S47" s="439"/>
      <c r="T47" s="439"/>
      <c r="U47" s="440"/>
      <c r="V47" s="440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16"/>
      <c r="AQ47" s="416"/>
      <c r="AR47" s="416"/>
      <c r="AS47" s="416"/>
      <c r="AT47" s="416"/>
      <c r="AU47" s="416"/>
      <c r="AV47" s="416"/>
      <c r="AW47" s="416"/>
      <c r="AX47" s="416"/>
      <c r="AY47" s="416"/>
      <c r="AZ47" s="416"/>
      <c r="BA47" s="416"/>
      <c r="BB47" s="416"/>
      <c r="BC47" s="416"/>
      <c r="BD47" s="416"/>
      <c r="BE47" s="416"/>
      <c r="BF47" s="416"/>
      <c r="BG47" s="416"/>
      <c r="BH47" s="416"/>
      <c r="BI47" s="416"/>
      <c r="BJ47" s="416"/>
      <c r="BK47" s="416"/>
      <c r="BL47" s="416"/>
      <c r="BM47" s="416"/>
      <c r="BN47" s="416"/>
      <c r="BO47" s="416"/>
      <c r="BP47" s="416"/>
      <c r="BQ47" s="416"/>
    </row>
    <row r="48" spans="1:69" ht="16.5" customHeight="1">
      <c r="A48" s="677" t="s">
        <v>60</v>
      </c>
      <c r="B48" s="678"/>
      <c r="C48" s="625">
        <f>F80</f>
        <v>1.7026347094574668</v>
      </c>
      <c r="D48" s="626">
        <f>G129</f>
        <v>1.7154405757868572</v>
      </c>
      <c r="E48" s="626">
        <f>G173</f>
        <v>1.9875952441029308</v>
      </c>
      <c r="F48" s="626">
        <f>H215</f>
        <v>4.718918580390226</v>
      </c>
      <c r="G48" s="626">
        <f>G259</f>
        <v>1.7154405757868572</v>
      </c>
      <c r="H48" s="626">
        <f>G302</f>
        <v>1.6571689190968331</v>
      </c>
      <c r="I48" s="445"/>
      <c r="J48" s="679"/>
      <c r="K48" s="680"/>
      <c r="L48" s="446" t="s">
        <v>440</v>
      </c>
      <c r="M48" s="444">
        <f t="shared" ref="M48:M50" si="8">MIN(C48:H48)</f>
        <v>1.6571689190968331</v>
      </c>
      <c r="N48" s="439"/>
      <c r="O48" s="439"/>
      <c r="P48" s="439"/>
      <c r="Q48" s="439"/>
      <c r="R48" s="439"/>
      <c r="S48" s="439"/>
      <c r="T48" s="439"/>
      <c r="U48" s="440"/>
      <c r="V48" s="440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16"/>
      <c r="AQ48" s="416"/>
      <c r="AR48" s="416"/>
      <c r="AS48" s="416"/>
      <c r="AT48" s="416"/>
      <c r="AU48" s="416"/>
      <c r="AV48" s="416"/>
      <c r="AW48" s="416"/>
      <c r="AX48" s="416"/>
      <c r="AY48" s="416"/>
      <c r="AZ48" s="416"/>
      <c r="BA48" s="416"/>
      <c r="BB48" s="416"/>
      <c r="BC48" s="416"/>
      <c r="BD48" s="416"/>
      <c r="BE48" s="416"/>
      <c r="BF48" s="416"/>
      <c r="BG48" s="416"/>
      <c r="BH48" s="416"/>
      <c r="BI48" s="416"/>
      <c r="BJ48" s="416"/>
      <c r="BK48" s="416"/>
      <c r="BL48" s="416"/>
      <c r="BM48" s="416"/>
      <c r="BN48" s="416"/>
      <c r="BO48" s="416"/>
      <c r="BP48" s="416"/>
      <c r="BQ48" s="416"/>
    </row>
    <row r="49" spans="1:69" ht="16.5" customHeight="1">
      <c r="A49" s="677" t="s">
        <v>61</v>
      </c>
      <c r="B49" s="678"/>
      <c r="C49" s="625">
        <f>F81</f>
        <v>6.4061806317536352</v>
      </c>
      <c r="D49" s="626">
        <f>G130</f>
        <v>6.1221577153094362</v>
      </c>
      <c r="E49" s="626">
        <f>G174</f>
        <v>2.6488064655853583</v>
      </c>
      <c r="F49" s="626">
        <f>H216</f>
        <v>9.5627421878601595</v>
      </c>
      <c r="G49" s="626">
        <f>G260</f>
        <v>30.03009967803731</v>
      </c>
      <c r="H49" s="626">
        <f>G303</f>
        <v>6.3863576820292325</v>
      </c>
      <c r="I49" s="447"/>
      <c r="J49" s="679"/>
      <c r="K49" s="680"/>
      <c r="L49" s="446" t="s">
        <v>440</v>
      </c>
      <c r="M49" s="444">
        <f t="shared" si="8"/>
        <v>2.6488064655853583</v>
      </c>
      <c r="N49" s="439"/>
      <c r="O49" s="439"/>
      <c r="P49" s="439"/>
      <c r="Q49" s="439"/>
      <c r="R49" s="439"/>
      <c r="S49" s="439"/>
      <c r="T49" s="439"/>
      <c r="U49" s="440"/>
      <c r="V49" s="440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16"/>
      <c r="AQ49" s="416"/>
      <c r="AR49" s="416"/>
      <c r="AS49" s="416"/>
      <c r="AT49" s="416"/>
      <c r="AU49" s="416"/>
      <c r="AV49" s="416"/>
      <c r="AW49" s="416"/>
      <c r="AX49" s="416"/>
      <c r="AY49" s="416"/>
      <c r="AZ49" s="416"/>
      <c r="BA49" s="416"/>
      <c r="BB49" s="416"/>
      <c r="BC49" s="416"/>
      <c r="BD49" s="416"/>
      <c r="BE49" s="416"/>
      <c r="BF49" s="416"/>
      <c r="BG49" s="416"/>
      <c r="BH49" s="416"/>
      <c r="BI49" s="416"/>
      <c r="BJ49" s="416"/>
      <c r="BK49" s="416"/>
      <c r="BL49" s="416"/>
      <c r="BM49" s="416"/>
      <c r="BN49" s="416"/>
      <c r="BO49" s="416"/>
      <c r="BP49" s="416"/>
      <c r="BQ49" s="416"/>
    </row>
    <row r="50" spans="1:69" ht="16.5" customHeight="1">
      <c r="A50" s="677" t="s">
        <v>62</v>
      </c>
      <c r="B50" s="678"/>
      <c r="C50" s="625">
        <f>F82</f>
        <v>4.9953000014952398</v>
      </c>
      <c r="D50" s="626">
        <f>G131</f>
        <v>12.244315430618872</v>
      </c>
      <c r="E50" s="626">
        <f>G175</f>
        <v>5.2737149015891749</v>
      </c>
      <c r="F50" s="626">
        <f>H217</f>
        <v>8.869381479950686</v>
      </c>
      <c r="G50" s="626">
        <f>G261</f>
        <v>5.0221005480456009</v>
      </c>
      <c r="H50" s="626">
        <f>G304</f>
        <v>0.48113146621810043</v>
      </c>
      <c r="I50" s="447"/>
      <c r="J50" s="679"/>
      <c r="K50" s="680"/>
      <c r="L50" s="446" t="s">
        <v>440</v>
      </c>
      <c r="M50" s="444">
        <f t="shared" si="8"/>
        <v>0.48113146621810043</v>
      </c>
      <c r="N50" s="439"/>
      <c r="O50" s="439"/>
      <c r="P50" s="439"/>
      <c r="Q50" s="439"/>
      <c r="R50" s="439"/>
      <c r="S50" s="439"/>
      <c r="T50" s="439"/>
      <c r="U50" s="440"/>
      <c r="V50" s="440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16"/>
      <c r="AQ50" s="416"/>
      <c r="AR50" s="416"/>
      <c r="AS50" s="416"/>
      <c r="AT50" s="416"/>
      <c r="AU50" s="416"/>
      <c r="AV50" s="416"/>
      <c r="AW50" s="416"/>
      <c r="AX50" s="416"/>
      <c r="AY50" s="416"/>
      <c r="AZ50" s="416"/>
      <c r="BA50" s="416"/>
      <c r="BB50" s="416"/>
      <c r="BC50" s="416"/>
      <c r="BD50" s="416"/>
      <c r="BE50" s="416"/>
      <c r="BF50" s="416"/>
      <c r="BG50" s="416"/>
      <c r="BH50" s="416"/>
      <c r="BI50" s="416"/>
      <c r="BJ50" s="416"/>
      <c r="BK50" s="416"/>
      <c r="BL50" s="416"/>
      <c r="BM50" s="416"/>
      <c r="BN50" s="416"/>
      <c r="BO50" s="416"/>
      <c r="BP50" s="416"/>
      <c r="BQ50" s="416"/>
    </row>
    <row r="51" spans="1:69" ht="23.1" customHeight="1">
      <c r="A51" s="448"/>
      <c r="B51" s="449"/>
      <c r="C51" s="450"/>
      <c r="D51" s="450"/>
      <c r="E51" s="450"/>
      <c r="F51" s="451"/>
      <c r="G51" s="451"/>
      <c r="H51" s="451"/>
      <c r="I51" s="451"/>
      <c r="J51" s="452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</row>
    <row r="52" spans="1:69" ht="23.1" customHeight="1">
      <c r="A52" s="448"/>
      <c r="B52" s="449"/>
      <c r="C52" s="450"/>
      <c r="D52" s="450"/>
      <c r="E52" s="450"/>
      <c r="F52" s="451"/>
      <c r="G52" s="451"/>
      <c r="H52" s="451"/>
      <c r="I52" s="451"/>
      <c r="J52" s="452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</row>
    <row r="53" spans="1:69" ht="23.1" customHeight="1">
      <c r="A53" s="448"/>
      <c r="B53" s="449"/>
      <c r="C53" s="450"/>
      <c r="D53" s="450"/>
      <c r="E53" s="450"/>
      <c r="F53" s="451"/>
      <c r="G53" s="451"/>
      <c r="H53" s="451"/>
      <c r="I53" s="451"/>
      <c r="J53" s="452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</row>
    <row r="54" spans="1:69" ht="23.1" customHeight="1">
      <c r="A54" s="448"/>
      <c r="B54" s="449"/>
      <c r="C54" s="450"/>
      <c r="D54" s="450"/>
      <c r="E54" s="450"/>
      <c r="F54" s="451"/>
      <c r="G54" s="451"/>
      <c r="H54" s="451"/>
      <c r="I54" s="451"/>
      <c r="J54" s="452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</row>
    <row r="55" spans="1:69" ht="23.1" customHeight="1">
      <c r="A55" s="448"/>
      <c r="B55" s="449"/>
      <c r="C55" s="450"/>
      <c r="D55" s="450"/>
      <c r="E55" s="450"/>
      <c r="F55" s="451"/>
      <c r="G55" s="451"/>
      <c r="H55" s="451"/>
      <c r="I55" s="451"/>
      <c r="J55" s="452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</row>
    <row r="56" spans="1:69" ht="23.1" customHeight="1">
      <c r="A56" s="448"/>
      <c r="B56" s="449"/>
      <c r="C56" s="450"/>
      <c r="D56" s="450"/>
      <c r="E56" s="450"/>
      <c r="F56" s="451"/>
      <c r="G56" s="451"/>
      <c r="H56" s="451"/>
      <c r="I56" s="451"/>
      <c r="J56" s="452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16"/>
      <c r="AP56" s="416"/>
      <c r="AQ56" s="416"/>
      <c r="AR56" s="416"/>
      <c r="AS56" s="416"/>
      <c r="AT56" s="416"/>
      <c r="AU56" s="416"/>
      <c r="AV56" s="416"/>
      <c r="AW56" s="416"/>
      <c r="AX56" s="416"/>
      <c r="AY56" s="416"/>
      <c r="AZ56" s="416"/>
      <c r="BA56" s="416"/>
      <c r="BB56" s="416"/>
      <c r="BC56" s="416"/>
      <c r="BD56" s="416"/>
      <c r="BE56" s="416"/>
      <c r="BF56" s="416"/>
      <c r="BG56" s="416"/>
      <c r="BH56" s="416"/>
      <c r="BI56" s="416"/>
      <c r="BJ56" s="416"/>
      <c r="BK56" s="416"/>
      <c r="BL56" s="416"/>
      <c r="BM56" s="416"/>
      <c r="BN56" s="416"/>
      <c r="BO56" s="416"/>
      <c r="BP56" s="416"/>
      <c r="BQ56" s="416"/>
    </row>
    <row r="57" spans="1:69" ht="23.1" customHeight="1">
      <c r="A57" s="448"/>
      <c r="B57" s="449"/>
      <c r="C57" s="450"/>
      <c r="D57" s="450"/>
      <c r="E57" s="450"/>
      <c r="F57" s="451"/>
      <c r="G57" s="451"/>
      <c r="H57" s="451"/>
      <c r="I57" s="451"/>
      <c r="J57" s="452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16"/>
      <c r="AP57" s="416"/>
      <c r="AQ57" s="416"/>
      <c r="AR57" s="416"/>
      <c r="AS57" s="416"/>
      <c r="AT57" s="416"/>
      <c r="AU57" s="416"/>
      <c r="AV57" s="416"/>
      <c r="AW57" s="416"/>
      <c r="AX57" s="416"/>
      <c r="AY57" s="416"/>
      <c r="AZ57" s="416"/>
      <c r="BA57" s="416"/>
      <c r="BB57" s="416"/>
      <c r="BC57" s="416"/>
      <c r="BD57" s="416"/>
      <c r="BE57" s="416"/>
      <c r="BF57" s="416"/>
      <c r="BG57" s="416"/>
      <c r="BH57" s="416"/>
      <c r="BI57" s="416"/>
      <c r="BJ57" s="416"/>
      <c r="BK57" s="416"/>
      <c r="BL57" s="416"/>
      <c r="BM57" s="416"/>
      <c r="BN57" s="416"/>
      <c r="BO57" s="416"/>
      <c r="BP57" s="416"/>
      <c r="BQ57" s="416"/>
    </row>
    <row r="58" spans="1:69" ht="23.1" customHeight="1">
      <c r="A58" s="448"/>
      <c r="B58" s="449"/>
      <c r="C58" s="450"/>
      <c r="D58" s="450"/>
      <c r="E58" s="450"/>
      <c r="F58" s="451"/>
      <c r="G58" s="451"/>
      <c r="H58" s="451"/>
      <c r="I58" s="451"/>
      <c r="J58" s="452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16"/>
      <c r="AP58" s="416"/>
      <c r="AQ58" s="416"/>
      <c r="AR58" s="416"/>
      <c r="AS58" s="416"/>
      <c r="AT58" s="416"/>
      <c r="AU58" s="416"/>
      <c r="AV58" s="416"/>
      <c r="AW58" s="416"/>
      <c r="AX58" s="416"/>
      <c r="AY58" s="416"/>
      <c r="AZ58" s="416"/>
      <c r="BA58" s="416"/>
      <c r="BB58" s="416"/>
      <c r="BC58" s="416"/>
      <c r="BD58" s="416"/>
      <c r="BE58" s="416"/>
      <c r="BF58" s="416"/>
      <c r="BG58" s="416"/>
      <c r="BH58" s="416"/>
      <c r="BI58" s="416"/>
      <c r="BJ58" s="416"/>
      <c r="BK58" s="416"/>
      <c r="BL58" s="416"/>
      <c r="BM58" s="416"/>
      <c r="BN58" s="416"/>
      <c r="BO58" s="416"/>
      <c r="BP58" s="416"/>
      <c r="BQ58" s="416"/>
    </row>
    <row r="59" spans="1:69" ht="23.1" customHeight="1">
      <c r="A59" s="448"/>
      <c r="B59" s="449"/>
      <c r="C59" s="450"/>
      <c r="D59" s="450"/>
      <c r="E59" s="450"/>
      <c r="F59" s="451"/>
      <c r="G59" s="451"/>
      <c r="H59" s="451"/>
      <c r="I59" s="451"/>
      <c r="J59" s="452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16"/>
      <c r="AP59" s="416"/>
      <c r="AQ59" s="416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6"/>
      <c r="BC59" s="416"/>
      <c r="BD59" s="416"/>
      <c r="BE59" s="416"/>
      <c r="BF59" s="416"/>
      <c r="BG59" s="416"/>
      <c r="BH59" s="416"/>
      <c r="BI59" s="416"/>
      <c r="BJ59" s="416"/>
      <c r="BK59" s="416"/>
      <c r="BL59" s="416"/>
      <c r="BM59" s="416"/>
      <c r="BN59" s="416"/>
      <c r="BO59" s="416"/>
      <c r="BP59" s="416"/>
      <c r="BQ59" s="416"/>
    </row>
    <row r="60" spans="1:69" ht="23.1" customHeight="1">
      <c r="A60" s="448"/>
      <c r="B60" s="449"/>
      <c r="C60" s="450"/>
      <c r="D60" s="450"/>
      <c r="E60" s="450"/>
      <c r="F60" s="451"/>
      <c r="G60" s="451"/>
      <c r="H60" s="451"/>
      <c r="I60" s="451"/>
      <c r="J60" s="452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16"/>
      <c r="AP60" s="416"/>
      <c r="AQ60" s="416"/>
      <c r="AR60" s="416"/>
      <c r="AS60" s="416"/>
      <c r="AT60" s="416"/>
      <c r="AU60" s="416"/>
      <c r="AV60" s="416"/>
      <c r="AW60" s="416"/>
      <c r="AX60" s="416"/>
      <c r="AY60" s="416"/>
      <c r="AZ60" s="416"/>
      <c r="BA60" s="416"/>
      <c r="BB60" s="416"/>
      <c r="BC60" s="416"/>
      <c r="BD60" s="416"/>
      <c r="BE60" s="416"/>
      <c r="BF60" s="416"/>
      <c r="BG60" s="416"/>
      <c r="BH60" s="416"/>
      <c r="BI60" s="416"/>
      <c r="BJ60" s="416"/>
      <c r="BK60" s="416"/>
      <c r="BL60" s="416"/>
      <c r="BM60" s="416"/>
      <c r="BN60" s="416"/>
      <c r="BO60" s="416"/>
      <c r="BP60" s="416"/>
      <c r="BQ60" s="416"/>
    </row>
    <row r="61" spans="1:69" ht="23.1" customHeight="1">
      <c r="A61" s="448"/>
      <c r="B61" s="449"/>
      <c r="C61" s="450"/>
      <c r="D61" s="450"/>
      <c r="E61" s="450"/>
      <c r="F61" s="451"/>
      <c r="G61" s="451"/>
      <c r="H61" s="451"/>
      <c r="I61" s="451"/>
      <c r="J61" s="452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16"/>
      <c r="AP61" s="416"/>
      <c r="AQ61" s="416"/>
      <c r="AR61" s="416"/>
      <c r="AS61" s="416"/>
      <c r="AT61" s="416"/>
      <c r="AU61" s="416"/>
      <c r="AV61" s="416"/>
      <c r="AW61" s="416"/>
      <c r="AX61" s="416"/>
      <c r="AY61" s="416"/>
      <c r="AZ61" s="416"/>
      <c r="BA61" s="416"/>
      <c r="BB61" s="416"/>
      <c r="BC61" s="416"/>
      <c r="BD61" s="416"/>
      <c r="BE61" s="416"/>
      <c r="BF61" s="416"/>
      <c r="BG61" s="416"/>
      <c r="BH61" s="416"/>
      <c r="BI61" s="416"/>
      <c r="BJ61" s="416"/>
      <c r="BK61" s="416"/>
      <c r="BL61" s="416"/>
      <c r="BM61" s="416"/>
      <c r="BN61" s="416"/>
      <c r="BO61" s="416"/>
      <c r="BP61" s="416"/>
      <c r="BQ61" s="416"/>
    </row>
    <row r="62" spans="1:69" ht="23.1" customHeight="1">
      <c r="A62" s="448"/>
      <c r="B62" s="449"/>
      <c r="C62" s="450"/>
      <c r="D62" s="450"/>
      <c r="E62" s="450"/>
      <c r="F62" s="451"/>
      <c r="G62" s="451"/>
      <c r="H62" s="451"/>
      <c r="I62" s="451"/>
      <c r="J62" s="452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16"/>
      <c r="AP62" s="416"/>
      <c r="AQ62" s="416"/>
      <c r="AR62" s="416"/>
      <c r="AS62" s="416"/>
      <c r="AT62" s="416"/>
      <c r="AU62" s="416"/>
      <c r="AV62" s="416"/>
      <c r="AW62" s="416"/>
      <c r="AX62" s="416"/>
      <c r="AY62" s="416"/>
      <c r="AZ62" s="416"/>
      <c r="BA62" s="416"/>
      <c r="BB62" s="416"/>
      <c r="BC62" s="416"/>
      <c r="BD62" s="416"/>
      <c r="BE62" s="416"/>
      <c r="BF62" s="416"/>
      <c r="BG62" s="416"/>
      <c r="BH62" s="416"/>
      <c r="BI62" s="416"/>
      <c r="BJ62" s="416"/>
      <c r="BK62" s="416"/>
      <c r="BL62" s="416"/>
      <c r="BM62" s="416"/>
      <c r="BN62" s="416"/>
      <c r="BO62" s="416"/>
      <c r="BP62" s="416"/>
      <c r="BQ62" s="416"/>
    </row>
    <row r="63" spans="1:69" ht="23.1" customHeight="1">
      <c r="A63" s="448"/>
      <c r="B63" s="449"/>
      <c r="C63" s="450"/>
      <c r="D63" s="450"/>
      <c r="E63" s="450"/>
      <c r="F63" s="451"/>
      <c r="G63" s="451"/>
      <c r="H63" s="451"/>
      <c r="I63" s="451"/>
      <c r="J63" s="452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16"/>
      <c r="AP63" s="416"/>
      <c r="AQ63" s="416"/>
      <c r="AR63" s="416"/>
      <c r="AS63" s="416"/>
      <c r="AT63" s="416"/>
      <c r="AU63" s="416"/>
      <c r="AV63" s="416"/>
      <c r="AW63" s="416"/>
      <c r="AX63" s="416"/>
      <c r="AY63" s="416"/>
      <c r="AZ63" s="416"/>
      <c r="BA63" s="416"/>
      <c r="BB63" s="416"/>
      <c r="BC63" s="416"/>
      <c r="BD63" s="416"/>
      <c r="BE63" s="416"/>
      <c r="BF63" s="416"/>
      <c r="BG63" s="416"/>
      <c r="BH63" s="416"/>
      <c r="BI63" s="416"/>
      <c r="BJ63" s="416"/>
      <c r="BK63" s="416"/>
      <c r="BL63" s="416"/>
      <c r="BM63" s="416"/>
      <c r="BN63" s="416"/>
      <c r="BO63" s="416"/>
      <c r="BP63" s="416"/>
      <c r="BQ63" s="416"/>
    </row>
    <row r="64" spans="1:69" ht="23.1" customHeight="1">
      <c r="A64" s="448"/>
      <c r="B64" s="449"/>
      <c r="C64" s="450"/>
      <c r="D64" s="450"/>
      <c r="E64" s="450"/>
      <c r="F64" s="451"/>
      <c r="G64" s="451"/>
      <c r="H64" s="451"/>
      <c r="I64" s="451"/>
      <c r="J64" s="452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16"/>
      <c r="AP64" s="416"/>
      <c r="AQ64" s="416"/>
      <c r="AR64" s="416"/>
      <c r="AS64" s="416"/>
      <c r="AT64" s="416"/>
      <c r="AU64" s="416"/>
      <c r="AV64" s="416"/>
      <c r="AW64" s="416"/>
      <c r="AX64" s="416"/>
      <c r="AY64" s="416"/>
      <c r="AZ64" s="416"/>
      <c r="BA64" s="416"/>
      <c r="BB64" s="416"/>
      <c r="BC64" s="416"/>
      <c r="BD64" s="416"/>
      <c r="BE64" s="416"/>
      <c r="BF64" s="416"/>
      <c r="BG64" s="416"/>
      <c r="BH64" s="416"/>
      <c r="BI64" s="416"/>
      <c r="BJ64" s="416"/>
      <c r="BK64" s="416"/>
      <c r="BL64" s="416"/>
      <c r="BM64" s="416"/>
      <c r="BN64" s="416"/>
      <c r="BO64" s="416"/>
      <c r="BP64" s="416"/>
      <c r="BQ64" s="416"/>
    </row>
    <row r="65" spans="1:69" ht="23.1" customHeight="1">
      <c r="A65" s="448"/>
      <c r="B65" s="449"/>
      <c r="C65" s="450"/>
      <c r="D65" s="450"/>
      <c r="E65" s="450"/>
      <c r="F65" s="451"/>
      <c r="G65" s="451"/>
      <c r="H65" s="451"/>
      <c r="I65" s="451"/>
      <c r="J65" s="452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16"/>
      <c r="AP65" s="416"/>
      <c r="AQ65" s="416"/>
      <c r="AR65" s="416"/>
      <c r="AS65" s="416"/>
      <c r="AT65" s="416"/>
      <c r="AU65" s="416"/>
      <c r="AV65" s="416"/>
      <c r="AW65" s="416"/>
      <c r="AX65" s="416"/>
      <c r="AY65" s="416"/>
      <c r="AZ65" s="416"/>
      <c r="BA65" s="416"/>
      <c r="BB65" s="416"/>
      <c r="BC65" s="416"/>
      <c r="BD65" s="416"/>
      <c r="BE65" s="416"/>
      <c r="BF65" s="416"/>
      <c r="BG65" s="416"/>
      <c r="BH65" s="416"/>
      <c r="BI65" s="416"/>
      <c r="BJ65" s="416"/>
      <c r="BK65" s="416"/>
      <c r="BL65" s="416"/>
      <c r="BM65" s="416"/>
      <c r="BN65" s="416"/>
      <c r="BO65" s="416"/>
      <c r="BP65" s="416"/>
      <c r="BQ65" s="416"/>
    </row>
    <row r="66" spans="1:69" ht="23.1" customHeight="1">
      <c r="A66" s="448"/>
      <c r="B66" s="449"/>
      <c r="C66" s="450"/>
      <c r="D66" s="450"/>
      <c r="E66" s="450"/>
      <c r="F66" s="451"/>
      <c r="G66" s="451"/>
      <c r="H66" s="451"/>
      <c r="I66" s="451"/>
      <c r="J66" s="452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16"/>
      <c r="AP66" s="416"/>
      <c r="AQ66" s="416"/>
      <c r="AR66" s="416"/>
      <c r="AS66" s="416"/>
      <c r="AT66" s="416"/>
      <c r="AU66" s="416"/>
      <c r="AV66" s="416"/>
      <c r="AW66" s="416"/>
      <c r="AX66" s="416"/>
      <c r="AY66" s="416"/>
      <c r="AZ66" s="416"/>
      <c r="BA66" s="416"/>
      <c r="BB66" s="416"/>
      <c r="BC66" s="416"/>
      <c r="BD66" s="416"/>
      <c r="BE66" s="416"/>
      <c r="BF66" s="416"/>
      <c r="BG66" s="416"/>
      <c r="BH66" s="416"/>
      <c r="BI66" s="416"/>
      <c r="BJ66" s="416"/>
      <c r="BK66" s="416"/>
      <c r="BL66" s="416"/>
      <c r="BM66" s="416"/>
      <c r="BN66" s="416"/>
      <c r="BO66" s="416"/>
      <c r="BP66" s="416"/>
      <c r="BQ66" s="416"/>
    </row>
    <row r="67" spans="1:69" ht="23.1" customHeight="1">
      <c r="A67" s="448"/>
      <c r="B67" s="449"/>
      <c r="C67" s="450"/>
      <c r="D67" s="450"/>
      <c r="E67" s="450"/>
      <c r="F67" s="451"/>
      <c r="G67" s="451"/>
      <c r="H67" s="451"/>
      <c r="I67" s="451"/>
      <c r="J67" s="452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16"/>
      <c r="AP67" s="416"/>
      <c r="AQ67" s="416"/>
      <c r="AR67" s="416"/>
      <c r="AS67" s="416"/>
      <c r="AT67" s="416"/>
      <c r="AU67" s="416"/>
      <c r="AV67" s="416"/>
      <c r="AW67" s="416"/>
      <c r="AX67" s="416"/>
      <c r="AY67" s="416"/>
      <c r="AZ67" s="416"/>
      <c r="BA67" s="416"/>
      <c r="BB67" s="416"/>
      <c r="BC67" s="416"/>
      <c r="BD67" s="416"/>
      <c r="BE67" s="416"/>
      <c r="BF67" s="416"/>
      <c r="BG67" s="416"/>
      <c r="BH67" s="416"/>
      <c r="BI67" s="416"/>
      <c r="BJ67" s="416"/>
      <c r="BK67" s="416"/>
      <c r="BL67" s="416"/>
      <c r="BM67" s="416"/>
      <c r="BN67" s="416"/>
      <c r="BO67" s="416"/>
      <c r="BP67" s="416"/>
      <c r="BQ67" s="416"/>
    </row>
    <row r="68" spans="1:69" ht="23.1" customHeight="1">
      <c r="A68" s="448"/>
      <c r="B68" s="449"/>
      <c r="C68" s="450"/>
      <c r="D68" s="450"/>
      <c r="E68" s="450"/>
      <c r="F68" s="451"/>
      <c r="G68" s="451"/>
      <c r="H68" s="451"/>
      <c r="I68" s="451"/>
      <c r="J68" s="452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16"/>
      <c r="AP68" s="416"/>
      <c r="AQ68" s="416"/>
      <c r="AR68" s="416"/>
      <c r="AS68" s="416"/>
      <c r="AT68" s="416"/>
      <c r="AU68" s="416"/>
      <c r="AV68" s="416"/>
      <c r="AW68" s="416"/>
      <c r="AX68" s="416"/>
      <c r="AY68" s="416"/>
      <c r="AZ68" s="416"/>
      <c r="BA68" s="416"/>
      <c r="BB68" s="416"/>
      <c r="BC68" s="416"/>
      <c r="BD68" s="416"/>
      <c r="BE68" s="416"/>
      <c r="BF68" s="416"/>
      <c r="BG68" s="416"/>
      <c r="BH68" s="416"/>
      <c r="BI68" s="416"/>
      <c r="BJ68" s="416"/>
      <c r="BK68" s="416"/>
      <c r="BL68" s="416"/>
      <c r="BM68" s="416"/>
      <c r="BN68" s="416"/>
      <c r="BO68" s="416"/>
      <c r="BP68" s="416"/>
      <c r="BQ68" s="416"/>
    </row>
    <row r="69" spans="1:69" ht="23.1" customHeight="1">
      <c r="A69" s="448"/>
      <c r="B69" s="449"/>
      <c r="C69" s="450"/>
      <c r="D69" s="450"/>
      <c r="E69" s="450"/>
      <c r="F69" s="451"/>
      <c r="G69" s="451"/>
      <c r="H69" s="451"/>
      <c r="I69" s="451"/>
      <c r="J69" s="452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16"/>
      <c r="AP69" s="416"/>
      <c r="AQ69" s="416"/>
      <c r="AR69" s="416"/>
      <c r="AS69" s="416"/>
      <c r="AT69" s="416"/>
      <c r="AU69" s="416"/>
      <c r="AV69" s="416"/>
      <c r="AW69" s="416"/>
      <c r="AX69" s="416"/>
      <c r="AY69" s="416"/>
      <c r="AZ69" s="416"/>
      <c r="BA69" s="416"/>
      <c r="BB69" s="416"/>
      <c r="BC69" s="416"/>
      <c r="BD69" s="416"/>
      <c r="BE69" s="416"/>
      <c r="BF69" s="416"/>
      <c r="BG69" s="416"/>
      <c r="BH69" s="416"/>
      <c r="BI69" s="416"/>
      <c r="BJ69" s="416"/>
      <c r="BK69" s="416"/>
      <c r="BL69" s="416"/>
      <c r="BM69" s="416"/>
      <c r="BN69" s="416"/>
      <c r="BO69" s="416"/>
      <c r="BP69" s="416"/>
      <c r="BQ69" s="416"/>
    </row>
    <row r="70" spans="1:69" ht="23.1" customHeight="1">
      <c r="A70" s="448"/>
      <c r="B70" s="449"/>
      <c r="C70" s="450"/>
      <c r="D70" s="450"/>
      <c r="E70" s="450"/>
      <c r="F70" s="451"/>
      <c r="G70" s="451"/>
      <c r="H70" s="451"/>
      <c r="I70" s="451"/>
      <c r="J70" s="452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16"/>
      <c r="AP70" s="416"/>
      <c r="AQ70" s="416"/>
      <c r="AR70" s="416"/>
      <c r="AS70" s="416"/>
      <c r="AT70" s="416"/>
      <c r="AU70" s="416"/>
      <c r="AV70" s="416"/>
      <c r="AW70" s="416"/>
      <c r="AX70" s="416"/>
      <c r="AY70" s="416"/>
      <c r="AZ70" s="416"/>
      <c r="BA70" s="416"/>
      <c r="BB70" s="416"/>
      <c r="BC70" s="416"/>
      <c r="BD70" s="416"/>
      <c r="BE70" s="416"/>
      <c r="BF70" s="416"/>
      <c r="BG70" s="416"/>
      <c r="BH70" s="416"/>
      <c r="BI70" s="416"/>
      <c r="BJ70" s="416"/>
      <c r="BK70" s="416"/>
      <c r="BL70" s="416"/>
      <c r="BM70" s="416"/>
      <c r="BN70" s="416"/>
      <c r="BO70" s="416"/>
      <c r="BP70" s="416"/>
      <c r="BQ70" s="416"/>
    </row>
    <row r="71" spans="1:69">
      <c r="A71" s="396" t="s">
        <v>305</v>
      </c>
      <c r="B71" s="453"/>
      <c r="C71" s="397"/>
      <c r="D71" s="397"/>
      <c r="E71" s="397"/>
      <c r="F71" s="397"/>
      <c r="G71" s="397"/>
      <c r="H71" s="397"/>
      <c r="I71" s="454"/>
      <c r="J71" s="397"/>
      <c r="K71" s="397"/>
      <c r="L71" s="397"/>
      <c r="M71" s="397"/>
      <c r="N71" s="397"/>
      <c r="O71" s="397"/>
      <c r="P71" s="397"/>
      <c r="Q71" s="397"/>
      <c r="R71" s="397"/>
      <c r="S71" s="397"/>
      <c r="T71" s="397"/>
      <c r="U71" s="397"/>
      <c r="V71" s="397"/>
      <c r="W71" s="397"/>
      <c r="X71" s="397"/>
      <c r="Y71" s="397"/>
      <c r="Z71" s="397"/>
      <c r="AA71" s="397"/>
      <c r="AB71" s="397"/>
      <c r="AC71" s="397"/>
      <c r="AD71" s="397"/>
      <c r="AE71" s="397"/>
      <c r="AF71" s="397"/>
      <c r="AG71" s="397"/>
      <c r="AH71" s="397"/>
      <c r="AI71" s="397"/>
      <c r="AJ71" s="397"/>
      <c r="AK71" s="397"/>
      <c r="AL71" s="397"/>
      <c r="AM71" s="397"/>
      <c r="AN71" s="397"/>
      <c r="AO71" s="397"/>
      <c r="AP71" s="397"/>
      <c r="AQ71" s="397"/>
      <c r="AR71" s="397"/>
      <c r="AS71" s="397"/>
      <c r="AT71" s="397"/>
      <c r="AU71" s="397"/>
      <c r="AV71" s="397"/>
      <c r="AW71" s="397"/>
      <c r="AX71" s="397"/>
      <c r="AY71" s="397"/>
      <c r="AZ71" s="397"/>
      <c r="BA71" s="397"/>
      <c r="BB71" s="397"/>
      <c r="BC71" s="397"/>
      <c r="BD71" s="397"/>
      <c r="BE71" s="397"/>
      <c r="BF71" s="397"/>
      <c r="BG71" s="397"/>
      <c r="BH71" s="397"/>
      <c r="BI71" s="397"/>
      <c r="BJ71" s="397"/>
      <c r="BK71" s="397"/>
      <c r="BL71" s="397"/>
      <c r="BM71" s="397"/>
      <c r="BN71" s="397"/>
      <c r="BO71" s="397"/>
      <c r="BP71" s="397"/>
      <c r="BQ71" s="397"/>
    </row>
    <row r="72" spans="1:69">
      <c r="A72" s="455" t="s">
        <v>29</v>
      </c>
      <c r="B72" s="456" t="s">
        <v>306</v>
      </c>
      <c r="C72" s="457" t="s">
        <v>63</v>
      </c>
      <c r="D72" s="458"/>
      <c r="E72" s="458"/>
      <c r="F72" s="459"/>
      <c r="G72" s="460" t="s">
        <v>64</v>
      </c>
      <c r="H72" s="461">
        <f>RSQ(I73:I92,B73:B92)</f>
        <v>0.68356244762179685</v>
      </c>
      <c r="I72" s="462" t="s">
        <v>309</v>
      </c>
      <c r="J72" s="463" t="s">
        <v>65</v>
      </c>
      <c r="K72" s="464" t="s">
        <v>34</v>
      </c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K72" s="397"/>
      <c r="AL72" s="397"/>
      <c r="AM72" s="397"/>
      <c r="AN72" s="397"/>
      <c r="AO72" s="397"/>
      <c r="AP72" s="397"/>
      <c r="AQ72" s="397"/>
      <c r="AR72" s="397"/>
      <c r="AS72" s="397"/>
      <c r="AT72" s="397"/>
      <c r="AU72" s="397"/>
      <c r="AV72" s="397"/>
      <c r="AW72" s="397"/>
      <c r="AX72" s="397"/>
      <c r="AY72" s="397"/>
      <c r="AZ72" s="397"/>
      <c r="BA72" s="397"/>
      <c r="BB72" s="397"/>
      <c r="BC72" s="397"/>
      <c r="BD72" s="397"/>
      <c r="BE72" s="397"/>
      <c r="BF72" s="397"/>
      <c r="BG72" s="397"/>
      <c r="BH72" s="397"/>
      <c r="BI72" s="397"/>
      <c r="BJ72" s="397"/>
      <c r="BK72" s="397"/>
      <c r="BL72" s="397"/>
      <c r="BM72" s="397"/>
      <c r="BN72" s="397"/>
      <c r="BO72" s="397"/>
      <c r="BP72" s="397"/>
      <c r="BQ72" s="397"/>
    </row>
    <row r="73" spans="1:69">
      <c r="A73" s="465">
        <f t="shared" ref="A73:B92" si="9">A4</f>
        <v>1996</v>
      </c>
      <c r="B73" s="466">
        <f t="shared" si="9"/>
        <v>189.56391521003849</v>
      </c>
      <c r="C73" s="466">
        <v>1</v>
      </c>
      <c r="D73" s="467" t="s">
        <v>66</v>
      </c>
      <c r="E73" s="468"/>
      <c r="F73" s="468"/>
      <c r="G73" s="469"/>
      <c r="H73" s="470"/>
      <c r="I73" s="471">
        <f t="shared" ref="I73:I113" si="10">ROUND($E$75*C73+$E$76,$G$1)</f>
        <v>163</v>
      </c>
      <c r="J73" s="472">
        <f t="shared" ref="J73:J92" si="11">ABS(B73-I73)/B73*100</f>
        <v>14.01317079814765</v>
      </c>
      <c r="K73" s="473">
        <f>(B73-I73)^2/1000</f>
        <v>0.70564159128611414</v>
      </c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7"/>
      <c r="AH73" s="397"/>
      <c r="AI73" s="397"/>
      <c r="AJ73" s="397"/>
      <c r="AK73" s="397"/>
      <c r="AL73" s="397"/>
      <c r="AM73" s="397"/>
      <c r="AN73" s="397"/>
      <c r="AO73" s="397"/>
      <c r="AP73" s="397"/>
      <c r="AQ73" s="397"/>
      <c r="AR73" s="397"/>
      <c r="AS73" s="397"/>
      <c r="AT73" s="397"/>
      <c r="AU73" s="397"/>
      <c r="AV73" s="397"/>
      <c r="AW73" s="397"/>
      <c r="AX73" s="397"/>
      <c r="AY73" s="397"/>
      <c r="AZ73" s="397"/>
      <c r="BA73" s="397"/>
      <c r="BB73" s="397"/>
      <c r="BC73" s="397"/>
      <c r="BD73" s="397"/>
      <c r="BE73" s="397"/>
      <c r="BF73" s="397"/>
      <c r="BG73" s="397"/>
      <c r="BH73" s="397"/>
      <c r="BI73" s="397"/>
      <c r="BJ73" s="397"/>
      <c r="BK73" s="397"/>
      <c r="BL73" s="397"/>
      <c r="BM73" s="397"/>
      <c r="BN73" s="397"/>
      <c r="BO73" s="397"/>
      <c r="BP73" s="397"/>
      <c r="BQ73" s="397"/>
    </row>
    <row r="74" spans="1:69">
      <c r="A74" s="407">
        <f t="shared" si="9"/>
        <v>1997</v>
      </c>
      <c r="B74" s="474">
        <f t="shared" si="9"/>
        <v>199.39081468224703</v>
      </c>
      <c r="C74" s="474">
        <v>2</v>
      </c>
      <c r="D74" s="475"/>
      <c r="E74" s="475"/>
      <c r="F74" s="475"/>
      <c r="G74" s="469"/>
      <c r="H74" s="470"/>
      <c r="I74" s="476">
        <f t="shared" si="10"/>
        <v>167</v>
      </c>
      <c r="J74" s="477">
        <f t="shared" si="11"/>
        <v>16.244888077650739</v>
      </c>
      <c r="K74" s="478">
        <f t="shared" ref="K74:K92" si="12">(B74-I74)^2/1000</f>
        <v>1.0491648757796694</v>
      </c>
      <c r="L74" s="397"/>
      <c r="M74" s="397"/>
      <c r="N74" s="397"/>
      <c r="O74" s="397"/>
      <c r="P74" s="397"/>
      <c r="Q74" s="397"/>
      <c r="R74" s="397"/>
      <c r="S74" s="397"/>
      <c r="T74" s="397"/>
      <c r="U74" s="397"/>
      <c r="V74" s="397"/>
      <c r="W74" s="397"/>
      <c r="X74" s="397"/>
      <c r="Y74" s="397"/>
      <c r="Z74" s="397"/>
      <c r="AA74" s="397"/>
      <c r="AB74" s="397"/>
      <c r="AC74" s="397"/>
      <c r="AD74" s="397"/>
      <c r="AE74" s="397"/>
      <c r="AF74" s="397"/>
      <c r="AG74" s="397"/>
      <c r="AH74" s="397"/>
      <c r="AI74" s="397"/>
      <c r="AJ74" s="397"/>
      <c r="AK74" s="397"/>
      <c r="AL74" s="397"/>
      <c r="AM74" s="397"/>
      <c r="AN74" s="397"/>
      <c r="AO74" s="397"/>
      <c r="AP74" s="397"/>
      <c r="AQ74" s="397"/>
      <c r="AR74" s="397"/>
      <c r="AS74" s="397"/>
      <c r="AT74" s="397"/>
      <c r="AU74" s="397"/>
      <c r="AV74" s="397"/>
      <c r="AW74" s="397"/>
      <c r="AX74" s="397"/>
      <c r="AY74" s="397"/>
      <c r="AZ74" s="397"/>
      <c r="BA74" s="397"/>
      <c r="BB74" s="397"/>
      <c r="BC74" s="397"/>
      <c r="BD74" s="397"/>
      <c r="BE74" s="397"/>
      <c r="BF74" s="397"/>
      <c r="BG74" s="397"/>
      <c r="BH74" s="397"/>
      <c r="BI74" s="397"/>
      <c r="BJ74" s="397"/>
      <c r="BK74" s="397"/>
      <c r="BL74" s="397"/>
      <c r="BM74" s="397"/>
      <c r="BN74" s="397"/>
      <c r="BO74" s="397"/>
      <c r="BP74" s="397"/>
      <c r="BQ74" s="397"/>
    </row>
    <row r="75" spans="1:69">
      <c r="A75" s="407">
        <f t="shared" si="9"/>
        <v>1998</v>
      </c>
      <c r="B75" s="474">
        <f t="shared" si="9"/>
        <v>172.34047208175969</v>
      </c>
      <c r="C75" s="474">
        <v>3</v>
      </c>
      <c r="D75" s="467" t="s">
        <v>35</v>
      </c>
      <c r="E75" s="479">
        <f>INDEX(LINEST(B73:B92,C73:C92),1)</f>
        <v>3.9112202083166197</v>
      </c>
      <c r="F75" s="475"/>
      <c r="G75" s="470"/>
      <c r="H75" s="470"/>
      <c r="I75" s="476">
        <f t="shared" si="10"/>
        <v>171</v>
      </c>
      <c r="J75" s="477">
        <f t="shared" si="11"/>
        <v>0.77780457809338877</v>
      </c>
      <c r="K75" s="478">
        <f t="shared" si="12"/>
        <v>1.7968654019771446E-3</v>
      </c>
      <c r="L75" s="397"/>
      <c r="M75" s="397"/>
      <c r="N75" s="397"/>
      <c r="O75" s="397"/>
      <c r="P75" s="397"/>
      <c r="Q75" s="397"/>
      <c r="R75" s="397"/>
      <c r="S75" s="397"/>
      <c r="T75" s="397"/>
      <c r="U75" s="397"/>
      <c r="V75" s="397"/>
      <c r="W75" s="397"/>
      <c r="X75" s="397"/>
      <c r="Y75" s="397"/>
      <c r="Z75" s="397"/>
      <c r="AA75" s="397"/>
      <c r="AB75" s="397"/>
      <c r="AC75" s="397"/>
      <c r="AD75" s="397"/>
      <c r="AE75" s="397"/>
      <c r="AF75" s="397"/>
      <c r="AG75" s="397"/>
      <c r="AH75" s="397"/>
      <c r="AI75" s="397"/>
      <c r="AJ75" s="397"/>
      <c r="AK75" s="397"/>
      <c r="AL75" s="397"/>
      <c r="AM75" s="397"/>
      <c r="AN75" s="397"/>
      <c r="AO75" s="397"/>
      <c r="AP75" s="397"/>
      <c r="AQ75" s="397"/>
      <c r="AR75" s="397"/>
      <c r="AS75" s="397"/>
      <c r="AT75" s="397"/>
      <c r="AU75" s="397"/>
      <c r="AV75" s="397"/>
      <c r="AW75" s="397"/>
      <c r="AX75" s="397"/>
      <c r="AY75" s="397"/>
      <c r="AZ75" s="397"/>
      <c r="BA75" s="397"/>
      <c r="BB75" s="397"/>
      <c r="BC75" s="397"/>
      <c r="BD75" s="397"/>
      <c r="BE75" s="397"/>
      <c r="BF75" s="397"/>
      <c r="BG75" s="397"/>
      <c r="BH75" s="397"/>
      <c r="BI75" s="397"/>
      <c r="BJ75" s="397"/>
      <c r="BK75" s="397"/>
      <c r="BL75" s="397"/>
      <c r="BM75" s="397"/>
      <c r="BN75" s="397"/>
      <c r="BO75" s="397"/>
      <c r="BP75" s="397"/>
      <c r="BQ75" s="397"/>
    </row>
    <row r="76" spans="1:69">
      <c r="A76" s="407">
        <f t="shared" si="9"/>
        <v>1999</v>
      </c>
      <c r="B76" s="474">
        <f t="shared" si="9"/>
        <v>171.30054046888191</v>
      </c>
      <c r="C76" s="474">
        <v>4</v>
      </c>
      <c r="D76" s="467" t="s">
        <v>36</v>
      </c>
      <c r="E76" s="479">
        <f>INDEX(LINEST(B73:B92,C73:C92),2)</f>
        <v>159.07993781010157</v>
      </c>
      <c r="F76" s="475"/>
      <c r="G76" s="470"/>
      <c r="H76" s="470"/>
      <c r="I76" s="476">
        <f t="shared" si="10"/>
        <v>175</v>
      </c>
      <c r="J76" s="477">
        <f t="shared" si="11"/>
        <v>2.1596309743051454</v>
      </c>
      <c r="K76" s="478">
        <f t="shared" si="12"/>
        <v>1.3686000822380513E-2</v>
      </c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7"/>
      <c r="AH76" s="397"/>
      <c r="AI76" s="397"/>
      <c r="AJ76" s="397"/>
      <c r="AK76" s="397"/>
      <c r="AL76" s="397"/>
      <c r="AM76" s="397"/>
      <c r="AN76" s="397"/>
      <c r="AO76" s="397"/>
      <c r="AP76" s="397"/>
      <c r="AQ76" s="397"/>
      <c r="AR76" s="397"/>
      <c r="AS76" s="397"/>
      <c r="AT76" s="397"/>
      <c r="AU76" s="397"/>
      <c r="AV76" s="397"/>
      <c r="AW76" s="397"/>
      <c r="AX76" s="397"/>
      <c r="AY76" s="397"/>
      <c r="AZ76" s="397"/>
      <c r="BA76" s="397"/>
      <c r="BB76" s="397"/>
      <c r="BC76" s="397"/>
      <c r="BD76" s="397"/>
      <c r="BE76" s="397"/>
      <c r="BF76" s="397"/>
      <c r="BG76" s="397"/>
      <c r="BH76" s="397"/>
      <c r="BI76" s="397"/>
      <c r="BJ76" s="397"/>
      <c r="BK76" s="397"/>
      <c r="BL76" s="397"/>
      <c r="BM76" s="397"/>
      <c r="BN76" s="397"/>
      <c r="BO76" s="397"/>
      <c r="BP76" s="397"/>
      <c r="BQ76" s="397"/>
    </row>
    <row r="77" spans="1:69">
      <c r="A77" s="407">
        <f t="shared" si="9"/>
        <v>2000</v>
      </c>
      <c r="B77" s="474">
        <f t="shared" si="9"/>
        <v>169.1835300928015</v>
      </c>
      <c r="C77" s="474">
        <v>5</v>
      </c>
      <c r="D77" s="475"/>
      <c r="E77" s="475"/>
      <c r="F77" s="475"/>
      <c r="G77" s="470"/>
      <c r="H77" s="470"/>
      <c r="I77" s="476">
        <f t="shared" si="10"/>
        <v>179</v>
      </c>
      <c r="J77" s="477">
        <f t="shared" si="11"/>
        <v>5.8022609540147974</v>
      </c>
      <c r="K77" s="478">
        <f t="shared" si="12"/>
        <v>9.6363081438933629E-2</v>
      </c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/>
      <c r="X77" s="397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97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97"/>
      <c r="BB77" s="397"/>
      <c r="BC77" s="397"/>
      <c r="BD77" s="397"/>
      <c r="BE77" s="397"/>
      <c r="BF77" s="397"/>
      <c r="BG77" s="397"/>
      <c r="BH77" s="397"/>
      <c r="BI77" s="397"/>
      <c r="BJ77" s="397"/>
      <c r="BK77" s="397"/>
      <c r="BL77" s="397"/>
      <c r="BM77" s="397"/>
      <c r="BN77" s="397"/>
      <c r="BO77" s="397"/>
      <c r="BP77" s="397"/>
      <c r="BQ77" s="397"/>
    </row>
    <row r="78" spans="1:69">
      <c r="A78" s="407">
        <f t="shared" si="9"/>
        <v>2001</v>
      </c>
      <c r="B78" s="474">
        <f t="shared" si="9"/>
        <v>179.83622897454092</v>
      </c>
      <c r="C78" s="474">
        <v>6</v>
      </c>
      <c r="D78" s="681" t="s">
        <v>59</v>
      </c>
      <c r="E78" s="682"/>
      <c r="F78" s="480">
        <f>H72</f>
        <v>0.68356244762179685</v>
      </c>
      <c r="G78" s="470"/>
      <c r="H78" s="470"/>
      <c r="I78" s="476">
        <f t="shared" si="10"/>
        <v>183</v>
      </c>
      <c r="J78" s="477">
        <f t="shared" si="11"/>
        <v>1.7592512051100524</v>
      </c>
      <c r="K78" s="478">
        <f t="shared" si="12"/>
        <v>1.0009447101534424E-2</v>
      </c>
      <c r="L78" s="397"/>
      <c r="M78" s="397"/>
      <c r="N78" s="397"/>
      <c r="O78" s="397"/>
      <c r="P78" s="397"/>
      <c r="Q78" s="397"/>
      <c r="R78" s="397"/>
      <c r="S78" s="397"/>
      <c r="T78" s="397"/>
      <c r="U78" s="397"/>
      <c r="V78" s="397"/>
      <c r="W78" s="397"/>
      <c r="X78" s="397"/>
      <c r="Y78" s="397"/>
      <c r="Z78" s="397"/>
      <c r="AA78" s="397"/>
      <c r="AB78" s="397"/>
      <c r="AC78" s="397"/>
      <c r="AD78" s="397"/>
      <c r="AE78" s="397"/>
      <c r="AF78" s="397"/>
      <c r="AG78" s="397"/>
      <c r="AH78" s="397"/>
      <c r="AI78" s="397"/>
      <c r="AJ78" s="397"/>
      <c r="AK78" s="397"/>
      <c r="AL78" s="397"/>
      <c r="AM78" s="397"/>
      <c r="AN78" s="397"/>
      <c r="AO78" s="397"/>
      <c r="AP78" s="397"/>
      <c r="AQ78" s="397"/>
      <c r="AR78" s="397"/>
      <c r="AS78" s="397"/>
      <c r="AT78" s="397"/>
      <c r="AU78" s="397"/>
      <c r="AV78" s="397"/>
      <c r="AW78" s="397"/>
      <c r="AX78" s="397"/>
      <c r="AY78" s="397"/>
      <c r="AZ78" s="397"/>
      <c r="BA78" s="397"/>
      <c r="BB78" s="397"/>
      <c r="BC78" s="397"/>
      <c r="BD78" s="397"/>
      <c r="BE78" s="397"/>
      <c r="BF78" s="397"/>
      <c r="BG78" s="397"/>
      <c r="BH78" s="397"/>
      <c r="BI78" s="397"/>
      <c r="BJ78" s="397"/>
      <c r="BK78" s="397"/>
      <c r="BL78" s="397"/>
      <c r="BM78" s="397"/>
      <c r="BN78" s="397"/>
      <c r="BO78" s="397"/>
      <c r="BP78" s="397"/>
      <c r="BQ78" s="397"/>
    </row>
    <row r="79" spans="1:69">
      <c r="A79" s="407">
        <f t="shared" si="9"/>
        <v>2002</v>
      </c>
      <c r="B79" s="474">
        <f t="shared" si="9"/>
        <v>167.10373457412345</v>
      </c>
      <c r="C79" s="474">
        <v>7</v>
      </c>
      <c r="D79" s="681" t="s">
        <v>33</v>
      </c>
      <c r="E79" s="682"/>
      <c r="F79" s="481">
        <f>SUM(K73:K92)</f>
        <v>4.7286256735899093</v>
      </c>
      <c r="G79" s="470"/>
      <c r="H79" s="470"/>
      <c r="I79" s="476">
        <f t="shared" si="10"/>
        <v>186</v>
      </c>
      <c r="J79" s="477">
        <f t="shared" si="11"/>
        <v>11.308104797319531</v>
      </c>
      <c r="K79" s="478">
        <f t="shared" si="12"/>
        <v>0.35706884704517744</v>
      </c>
      <c r="L79" s="397"/>
      <c r="M79" s="397"/>
      <c r="N79" s="397"/>
      <c r="O79" s="397"/>
      <c r="P79" s="397"/>
      <c r="Q79" s="397"/>
      <c r="R79" s="397"/>
      <c r="S79" s="397"/>
      <c r="T79" s="397"/>
      <c r="U79" s="397"/>
      <c r="V79" s="397"/>
      <c r="W79" s="397"/>
      <c r="X79" s="397"/>
      <c r="Y79" s="397"/>
      <c r="Z79" s="397"/>
      <c r="AA79" s="397"/>
      <c r="AB79" s="397"/>
      <c r="AC79" s="397"/>
      <c r="AD79" s="397"/>
      <c r="AE79" s="397"/>
      <c r="AF79" s="397"/>
      <c r="AG79" s="397"/>
      <c r="AH79" s="397"/>
      <c r="AI79" s="397"/>
      <c r="AJ79" s="397"/>
      <c r="AK79" s="397"/>
      <c r="AL79" s="397"/>
      <c r="AM79" s="397"/>
      <c r="AN79" s="397"/>
      <c r="AO79" s="397"/>
      <c r="AP79" s="397"/>
      <c r="AQ79" s="397"/>
      <c r="AR79" s="397"/>
      <c r="AS79" s="397"/>
      <c r="AT79" s="397"/>
      <c r="AU79" s="397"/>
      <c r="AV79" s="397"/>
      <c r="AW79" s="397"/>
      <c r="AX79" s="397"/>
      <c r="AY79" s="397"/>
      <c r="AZ79" s="397"/>
      <c r="BA79" s="397"/>
      <c r="BB79" s="397"/>
      <c r="BC79" s="397"/>
      <c r="BD79" s="397"/>
      <c r="BE79" s="397"/>
      <c r="BF79" s="397"/>
      <c r="BG79" s="397"/>
      <c r="BH79" s="397"/>
      <c r="BI79" s="397"/>
      <c r="BJ79" s="397"/>
      <c r="BK79" s="397"/>
      <c r="BL79" s="397"/>
      <c r="BM79" s="397"/>
      <c r="BN79" s="397"/>
      <c r="BO79" s="397"/>
      <c r="BP79" s="397"/>
      <c r="BQ79" s="397"/>
    </row>
    <row r="80" spans="1:69">
      <c r="A80" s="407">
        <f t="shared" si="9"/>
        <v>2003</v>
      </c>
      <c r="B80" s="474">
        <f t="shared" si="9"/>
        <v>167.52637809559593</v>
      </c>
      <c r="C80" s="474">
        <v>8</v>
      </c>
      <c r="D80" s="681" t="s">
        <v>60</v>
      </c>
      <c r="E80" s="682"/>
      <c r="F80" s="481">
        <f>SUM(K83:K92)</f>
        <v>1.7026347094574668</v>
      </c>
      <c r="G80" s="470"/>
      <c r="H80" s="470"/>
      <c r="I80" s="476">
        <f t="shared" si="10"/>
        <v>190</v>
      </c>
      <c r="J80" s="477">
        <f t="shared" si="11"/>
        <v>13.414975098178211</v>
      </c>
      <c r="K80" s="478">
        <f t="shared" si="12"/>
        <v>0.50506368150211045</v>
      </c>
      <c r="L80" s="397"/>
      <c r="M80" s="397"/>
      <c r="N80" s="397"/>
      <c r="O80" s="397"/>
      <c r="P80" s="397"/>
      <c r="Q80" s="397"/>
      <c r="R80" s="397"/>
      <c r="S80" s="397"/>
      <c r="T80" s="397"/>
      <c r="U80" s="397"/>
      <c r="V80" s="397"/>
      <c r="W80" s="397"/>
      <c r="X80" s="397"/>
      <c r="Y80" s="397"/>
      <c r="Z80" s="397"/>
      <c r="AA80" s="397"/>
      <c r="AB80" s="397"/>
      <c r="AC80" s="397"/>
      <c r="AD80" s="397"/>
      <c r="AE80" s="397"/>
      <c r="AF80" s="397"/>
      <c r="AG80" s="397"/>
      <c r="AH80" s="397"/>
      <c r="AI80" s="397"/>
      <c r="AJ80" s="397"/>
      <c r="AK80" s="397"/>
      <c r="AL80" s="397"/>
      <c r="AM80" s="397"/>
      <c r="AN80" s="397"/>
      <c r="AO80" s="397"/>
      <c r="AP80" s="397"/>
      <c r="AQ80" s="397"/>
      <c r="AR80" s="397"/>
      <c r="AS80" s="397"/>
      <c r="AT80" s="397"/>
      <c r="AU80" s="397"/>
      <c r="AV80" s="397"/>
      <c r="AW80" s="397"/>
      <c r="AX80" s="397"/>
      <c r="AY80" s="397"/>
      <c r="AZ80" s="397"/>
      <c r="BA80" s="397"/>
      <c r="BB80" s="397"/>
      <c r="BC80" s="397"/>
      <c r="BD80" s="397"/>
      <c r="BE80" s="397"/>
      <c r="BF80" s="397"/>
      <c r="BG80" s="397"/>
      <c r="BH80" s="397"/>
      <c r="BI80" s="397"/>
      <c r="BJ80" s="397"/>
      <c r="BK80" s="397"/>
      <c r="BL80" s="397"/>
      <c r="BM80" s="397"/>
      <c r="BN80" s="397"/>
      <c r="BO80" s="397"/>
      <c r="BP80" s="397"/>
      <c r="BQ80" s="397"/>
    </row>
    <row r="81" spans="1:69">
      <c r="A81" s="407">
        <f t="shared" si="9"/>
        <v>2004</v>
      </c>
      <c r="B81" s="474">
        <f t="shared" si="9"/>
        <v>184.96829424931883</v>
      </c>
      <c r="C81" s="474">
        <v>9</v>
      </c>
      <c r="D81" s="681" t="s">
        <v>61</v>
      </c>
      <c r="E81" s="682"/>
      <c r="F81" s="482">
        <f>SUM(J73:J92)/C92</f>
        <v>6.4061806317536352</v>
      </c>
      <c r="G81" s="467"/>
      <c r="H81" s="475"/>
      <c r="I81" s="476">
        <f t="shared" si="10"/>
        <v>194</v>
      </c>
      <c r="J81" s="477">
        <f t="shared" si="11"/>
        <v>4.8828399414806354</v>
      </c>
      <c r="K81" s="478">
        <f t="shared" si="12"/>
        <v>8.1571708766887296E-2</v>
      </c>
      <c r="L81" s="397"/>
      <c r="M81" s="397"/>
      <c r="N81" s="397"/>
      <c r="O81" s="397"/>
      <c r="P81" s="397"/>
      <c r="Q81" s="397"/>
      <c r="R81" s="397"/>
      <c r="S81" s="397"/>
      <c r="T81" s="397"/>
      <c r="U81" s="397"/>
      <c r="V81" s="397"/>
      <c r="W81" s="397"/>
      <c r="X81" s="397"/>
      <c r="Y81" s="397"/>
      <c r="Z81" s="397"/>
      <c r="AA81" s="397"/>
      <c r="AB81" s="397"/>
      <c r="AC81" s="397"/>
      <c r="AD81" s="397"/>
      <c r="AE81" s="397"/>
      <c r="AF81" s="397"/>
      <c r="AG81" s="397"/>
      <c r="AH81" s="397"/>
      <c r="AI81" s="397"/>
      <c r="AJ81" s="397"/>
      <c r="AK81" s="397"/>
      <c r="AL81" s="397"/>
      <c r="AM81" s="397"/>
      <c r="AN81" s="397"/>
      <c r="AO81" s="397"/>
      <c r="AP81" s="397"/>
      <c r="AQ81" s="397"/>
      <c r="AR81" s="397"/>
      <c r="AS81" s="397"/>
      <c r="AT81" s="397"/>
      <c r="AU81" s="397"/>
      <c r="AV81" s="397"/>
      <c r="AW81" s="397"/>
      <c r="AX81" s="397"/>
      <c r="AY81" s="397"/>
      <c r="AZ81" s="397"/>
      <c r="BA81" s="397"/>
      <c r="BB81" s="397"/>
      <c r="BC81" s="397"/>
      <c r="BD81" s="397"/>
      <c r="BE81" s="397"/>
      <c r="BF81" s="397"/>
      <c r="BG81" s="397"/>
      <c r="BH81" s="397"/>
      <c r="BI81" s="397"/>
      <c r="BJ81" s="397"/>
      <c r="BK81" s="397"/>
      <c r="BL81" s="397"/>
      <c r="BM81" s="397"/>
      <c r="BN81" s="397"/>
      <c r="BO81" s="397"/>
      <c r="BP81" s="397"/>
      <c r="BQ81" s="397"/>
    </row>
    <row r="82" spans="1:69">
      <c r="A82" s="407">
        <f t="shared" si="9"/>
        <v>2005</v>
      </c>
      <c r="B82" s="474">
        <f t="shared" si="9"/>
        <v>183.66037430796538</v>
      </c>
      <c r="C82" s="474">
        <v>10</v>
      </c>
      <c r="D82" s="681" t="s">
        <v>62</v>
      </c>
      <c r="E82" s="682"/>
      <c r="F82" s="482">
        <f>SUM(J83:J92)/10</f>
        <v>4.9953000014952398</v>
      </c>
      <c r="G82" s="467"/>
      <c r="H82" s="475"/>
      <c r="I82" s="476">
        <f t="shared" si="10"/>
        <v>198</v>
      </c>
      <c r="J82" s="477">
        <f t="shared" si="11"/>
        <v>7.8076861958201418</v>
      </c>
      <c r="K82" s="478">
        <f t="shared" si="12"/>
        <v>0.20562486498765925</v>
      </c>
      <c r="L82" s="397"/>
      <c r="M82" s="397"/>
      <c r="N82" s="397"/>
      <c r="O82" s="397"/>
      <c r="P82" s="397"/>
      <c r="Q82" s="397"/>
      <c r="R82" s="397"/>
      <c r="S82" s="397"/>
      <c r="T82" s="397"/>
      <c r="U82" s="397"/>
      <c r="V82" s="397"/>
      <c r="W82" s="397"/>
      <c r="X82" s="397"/>
      <c r="Y82" s="397"/>
      <c r="Z82" s="397"/>
      <c r="AA82" s="397"/>
      <c r="AB82" s="397"/>
      <c r="AC82" s="397"/>
      <c r="AD82" s="397"/>
      <c r="AE82" s="397"/>
      <c r="AF82" s="397"/>
      <c r="AG82" s="397"/>
      <c r="AH82" s="397"/>
      <c r="AI82" s="397"/>
      <c r="AJ82" s="397"/>
      <c r="AK82" s="397"/>
      <c r="AL82" s="397"/>
      <c r="AM82" s="397"/>
      <c r="AN82" s="397"/>
      <c r="AO82" s="397"/>
      <c r="AP82" s="397"/>
      <c r="AQ82" s="397"/>
      <c r="AR82" s="397"/>
      <c r="AS82" s="397"/>
      <c r="AT82" s="397"/>
      <c r="AU82" s="397"/>
      <c r="AV82" s="397"/>
      <c r="AW82" s="397"/>
      <c r="AX82" s="397"/>
      <c r="AY82" s="397"/>
      <c r="AZ82" s="397"/>
      <c r="BA82" s="397"/>
      <c r="BB82" s="397"/>
      <c r="BC82" s="397"/>
      <c r="BD82" s="397"/>
      <c r="BE82" s="397"/>
      <c r="BF82" s="397"/>
      <c r="BG82" s="397"/>
      <c r="BH82" s="397"/>
      <c r="BI82" s="397"/>
      <c r="BJ82" s="397"/>
      <c r="BK82" s="397"/>
      <c r="BL82" s="397"/>
      <c r="BM82" s="397"/>
      <c r="BN82" s="397"/>
      <c r="BO82" s="397"/>
      <c r="BP82" s="397"/>
      <c r="BQ82" s="397"/>
    </row>
    <row r="83" spans="1:69">
      <c r="A83" s="407">
        <f t="shared" si="9"/>
        <v>2006</v>
      </c>
      <c r="B83" s="474">
        <f t="shared" si="9"/>
        <v>196.36515031485453</v>
      </c>
      <c r="C83" s="474">
        <v>11</v>
      </c>
      <c r="D83" s="475"/>
      <c r="E83" s="475"/>
      <c r="F83" s="475"/>
      <c r="G83" s="467"/>
      <c r="H83" s="475"/>
      <c r="I83" s="476">
        <f t="shared" si="10"/>
        <v>202</v>
      </c>
      <c r="J83" s="477">
        <f t="shared" si="11"/>
        <v>2.8695772524353096</v>
      </c>
      <c r="K83" s="478">
        <f t="shared" si="12"/>
        <v>3.1751530974183984E-2</v>
      </c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397"/>
      <c r="AF83" s="397"/>
      <c r="AG83" s="397"/>
      <c r="AH83" s="397"/>
      <c r="AI83" s="397"/>
      <c r="AJ83" s="397"/>
      <c r="AK83" s="397"/>
      <c r="AL83" s="397"/>
      <c r="AM83" s="397"/>
      <c r="AN83" s="397"/>
      <c r="AO83" s="397"/>
      <c r="AP83" s="397"/>
      <c r="AQ83" s="397"/>
      <c r="AR83" s="397"/>
      <c r="AS83" s="397"/>
      <c r="AT83" s="397"/>
      <c r="AU83" s="397"/>
      <c r="AV83" s="397"/>
      <c r="AW83" s="397"/>
      <c r="AX83" s="397"/>
      <c r="AY83" s="397"/>
      <c r="AZ83" s="397"/>
      <c r="BA83" s="397"/>
      <c r="BB83" s="397"/>
      <c r="BC83" s="397"/>
      <c r="BD83" s="397"/>
      <c r="BE83" s="397"/>
      <c r="BF83" s="397"/>
      <c r="BG83" s="397"/>
      <c r="BH83" s="397"/>
      <c r="BI83" s="397"/>
      <c r="BJ83" s="397"/>
      <c r="BK83" s="397"/>
      <c r="BL83" s="397"/>
      <c r="BM83" s="397"/>
      <c r="BN83" s="397"/>
      <c r="BO83" s="397"/>
      <c r="BP83" s="397"/>
      <c r="BQ83" s="397"/>
    </row>
    <row r="84" spans="1:69">
      <c r="A84" s="407">
        <f t="shared" si="9"/>
        <v>2007</v>
      </c>
      <c r="B84" s="474">
        <f t="shared" si="9"/>
        <v>186.80309116783457</v>
      </c>
      <c r="C84" s="474">
        <v>12</v>
      </c>
      <c r="D84" s="475"/>
      <c r="E84" s="475"/>
      <c r="F84" s="475"/>
      <c r="G84" s="467"/>
      <c r="H84" s="475"/>
      <c r="I84" s="476">
        <f t="shared" si="10"/>
        <v>206</v>
      </c>
      <c r="J84" s="477">
        <f t="shared" si="11"/>
        <v>10.276547733847636</v>
      </c>
      <c r="K84" s="478">
        <f t="shared" si="12"/>
        <v>0.36852130871047128</v>
      </c>
      <c r="L84" s="397"/>
      <c r="M84" s="397"/>
      <c r="N84" s="397"/>
      <c r="O84" s="397"/>
      <c r="P84" s="397"/>
      <c r="Q84" s="397"/>
      <c r="R84" s="397"/>
      <c r="S84" s="397"/>
      <c r="T84" s="397"/>
      <c r="U84" s="397"/>
      <c r="V84" s="397"/>
      <c r="W84" s="397"/>
      <c r="X84" s="397"/>
      <c r="Y84" s="397"/>
      <c r="Z84" s="397"/>
      <c r="AA84" s="397"/>
      <c r="AB84" s="397"/>
      <c r="AC84" s="397"/>
      <c r="AD84" s="397"/>
      <c r="AE84" s="397"/>
      <c r="AF84" s="397"/>
      <c r="AG84" s="397"/>
      <c r="AH84" s="397"/>
      <c r="AI84" s="397"/>
      <c r="AJ84" s="397"/>
      <c r="AK84" s="397"/>
      <c r="AL84" s="397"/>
      <c r="AM84" s="397"/>
      <c r="AN84" s="397"/>
      <c r="AO84" s="397"/>
      <c r="AP84" s="397"/>
      <c r="AQ84" s="397"/>
      <c r="AR84" s="397"/>
      <c r="AS84" s="397"/>
      <c r="AT84" s="397"/>
      <c r="AU84" s="397"/>
      <c r="AV84" s="397"/>
      <c r="AW84" s="397"/>
      <c r="AX84" s="397"/>
      <c r="AY84" s="397"/>
      <c r="AZ84" s="397"/>
      <c r="BA84" s="397"/>
      <c r="BB84" s="397"/>
      <c r="BC84" s="397"/>
      <c r="BD84" s="397"/>
      <c r="BE84" s="397"/>
      <c r="BF84" s="397"/>
      <c r="BG84" s="397"/>
      <c r="BH84" s="397"/>
      <c r="BI84" s="397"/>
      <c r="BJ84" s="397"/>
      <c r="BK84" s="397"/>
      <c r="BL84" s="397"/>
      <c r="BM84" s="397"/>
      <c r="BN84" s="397"/>
      <c r="BO84" s="397"/>
      <c r="BP84" s="397"/>
      <c r="BQ84" s="397"/>
    </row>
    <row r="85" spans="1:69">
      <c r="A85" s="407">
        <f t="shared" si="9"/>
        <v>2008</v>
      </c>
      <c r="B85" s="474">
        <f t="shared" si="9"/>
        <v>191.41261141366209</v>
      </c>
      <c r="C85" s="474">
        <v>13</v>
      </c>
      <c r="D85" s="475"/>
      <c r="E85" s="475"/>
      <c r="F85" s="475"/>
      <c r="G85" s="467"/>
      <c r="H85" s="475"/>
      <c r="I85" s="476">
        <f t="shared" si="10"/>
        <v>210</v>
      </c>
      <c r="J85" s="477">
        <f t="shared" si="11"/>
        <v>9.7106394657396287</v>
      </c>
      <c r="K85" s="478">
        <f t="shared" si="12"/>
        <v>0.34549101445952474</v>
      </c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/>
      <c r="X85" s="397"/>
      <c r="Y85" s="397"/>
      <c r="Z85" s="397"/>
      <c r="AA85" s="397"/>
      <c r="AB85" s="397"/>
      <c r="AC85" s="397"/>
      <c r="AD85" s="397"/>
      <c r="AE85" s="397"/>
      <c r="AF85" s="397"/>
      <c r="AG85" s="397"/>
      <c r="AH85" s="397"/>
      <c r="AI85" s="397"/>
      <c r="AJ85" s="397"/>
      <c r="AK85" s="397"/>
      <c r="AL85" s="397"/>
      <c r="AM85" s="397"/>
      <c r="AN85" s="397"/>
      <c r="AO85" s="397"/>
      <c r="AP85" s="397"/>
      <c r="AQ85" s="397"/>
      <c r="AR85" s="397"/>
      <c r="AS85" s="397"/>
      <c r="AT85" s="397"/>
      <c r="AU85" s="397"/>
      <c r="AV85" s="397"/>
      <c r="AW85" s="397"/>
      <c r="AX85" s="397"/>
      <c r="AY85" s="397"/>
      <c r="AZ85" s="397"/>
      <c r="BA85" s="397"/>
      <c r="BB85" s="397"/>
      <c r="BC85" s="397"/>
      <c r="BD85" s="397"/>
      <c r="BE85" s="397"/>
      <c r="BF85" s="397"/>
      <c r="BG85" s="397"/>
      <c r="BH85" s="397"/>
      <c r="BI85" s="397"/>
      <c r="BJ85" s="397"/>
      <c r="BK85" s="397"/>
      <c r="BL85" s="397"/>
      <c r="BM85" s="397"/>
      <c r="BN85" s="397"/>
      <c r="BO85" s="397"/>
      <c r="BP85" s="397"/>
      <c r="BQ85" s="397"/>
    </row>
    <row r="86" spans="1:69">
      <c r="A86" s="407">
        <f t="shared" si="9"/>
        <v>2009</v>
      </c>
      <c r="B86" s="474">
        <f t="shared" si="9"/>
        <v>225.41413294191653</v>
      </c>
      <c r="C86" s="474">
        <v>14</v>
      </c>
      <c r="D86" s="475"/>
      <c r="E86" s="475"/>
      <c r="F86" s="475"/>
      <c r="G86" s="467"/>
      <c r="H86" s="475"/>
      <c r="I86" s="476">
        <f t="shared" si="10"/>
        <v>214</v>
      </c>
      <c r="J86" s="477">
        <f t="shared" si="11"/>
        <v>5.0636279069767403</v>
      </c>
      <c r="K86" s="478">
        <f t="shared" si="12"/>
        <v>0.1302824308157442</v>
      </c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7"/>
      <c r="Y86" s="397"/>
      <c r="Z86" s="397"/>
      <c r="AA86" s="397"/>
      <c r="AB86" s="397"/>
      <c r="AC86" s="397"/>
      <c r="AD86" s="397"/>
      <c r="AE86" s="397"/>
      <c r="AF86" s="397"/>
      <c r="AG86" s="397"/>
      <c r="AH86" s="397"/>
      <c r="AI86" s="397"/>
      <c r="AJ86" s="397"/>
      <c r="AK86" s="397"/>
      <c r="AL86" s="397"/>
      <c r="AM86" s="397"/>
      <c r="AN86" s="397"/>
      <c r="AO86" s="397"/>
      <c r="AP86" s="397"/>
      <c r="AQ86" s="397"/>
      <c r="AR86" s="397"/>
      <c r="AS86" s="397"/>
      <c r="AT86" s="397"/>
      <c r="AU86" s="397"/>
      <c r="AV86" s="397"/>
      <c r="AW86" s="397"/>
      <c r="AX86" s="397"/>
      <c r="AY86" s="397"/>
      <c r="AZ86" s="397"/>
      <c r="BA86" s="397"/>
      <c r="BB86" s="397"/>
      <c r="BC86" s="397"/>
      <c r="BD86" s="397"/>
      <c r="BE86" s="397"/>
      <c r="BF86" s="397"/>
      <c r="BG86" s="397"/>
      <c r="BH86" s="397"/>
      <c r="BI86" s="397"/>
      <c r="BJ86" s="397"/>
      <c r="BK86" s="397"/>
      <c r="BL86" s="397"/>
      <c r="BM86" s="397"/>
      <c r="BN86" s="397"/>
      <c r="BO86" s="397"/>
      <c r="BP86" s="397"/>
      <c r="BQ86" s="397"/>
    </row>
    <row r="87" spans="1:69">
      <c r="A87" s="407">
        <f t="shared" si="9"/>
        <v>2010</v>
      </c>
      <c r="B87" s="474">
        <f t="shared" si="9"/>
        <v>225.81987982335482</v>
      </c>
      <c r="C87" s="474">
        <v>15</v>
      </c>
      <c r="D87" s="475"/>
      <c r="E87" s="475"/>
      <c r="F87" s="475"/>
      <c r="G87" s="467"/>
      <c r="H87" s="475"/>
      <c r="I87" s="476">
        <f t="shared" si="10"/>
        <v>218</v>
      </c>
      <c r="J87" s="477">
        <f t="shared" si="11"/>
        <v>3.4628837060190811</v>
      </c>
      <c r="K87" s="478">
        <f t="shared" si="12"/>
        <v>6.1150520451711883E-2</v>
      </c>
      <c r="L87" s="397"/>
      <c r="M87" s="397"/>
      <c r="N87" s="397"/>
      <c r="O87" s="397"/>
      <c r="P87" s="397"/>
      <c r="Q87" s="397"/>
      <c r="R87" s="397"/>
      <c r="S87" s="397"/>
      <c r="T87" s="397"/>
      <c r="U87" s="397"/>
      <c r="V87" s="397"/>
      <c r="W87" s="397"/>
      <c r="X87" s="397"/>
      <c r="Y87" s="397"/>
      <c r="Z87" s="397"/>
      <c r="AA87" s="397"/>
      <c r="AB87" s="397"/>
      <c r="AC87" s="397"/>
      <c r="AD87" s="397"/>
      <c r="AE87" s="397"/>
      <c r="AF87" s="397"/>
      <c r="AG87" s="397"/>
      <c r="AH87" s="397"/>
      <c r="AI87" s="397"/>
      <c r="AJ87" s="397"/>
      <c r="AK87" s="397"/>
      <c r="AL87" s="397"/>
      <c r="AM87" s="397"/>
      <c r="AN87" s="397"/>
      <c r="AO87" s="397"/>
      <c r="AP87" s="397"/>
      <c r="AQ87" s="397"/>
      <c r="AR87" s="397"/>
      <c r="AS87" s="397"/>
      <c r="AT87" s="397"/>
      <c r="AU87" s="397"/>
      <c r="AV87" s="397"/>
      <c r="AW87" s="397"/>
      <c r="AX87" s="397"/>
      <c r="AY87" s="397"/>
      <c r="AZ87" s="397"/>
      <c r="BA87" s="397"/>
      <c r="BB87" s="397"/>
      <c r="BC87" s="397"/>
      <c r="BD87" s="397"/>
      <c r="BE87" s="397"/>
      <c r="BF87" s="397"/>
      <c r="BG87" s="397"/>
      <c r="BH87" s="397"/>
      <c r="BI87" s="397"/>
      <c r="BJ87" s="397"/>
      <c r="BK87" s="397"/>
      <c r="BL87" s="397"/>
      <c r="BM87" s="397"/>
      <c r="BN87" s="397"/>
      <c r="BO87" s="397"/>
      <c r="BP87" s="397"/>
      <c r="BQ87" s="397"/>
    </row>
    <row r="88" spans="1:69">
      <c r="A88" s="407">
        <f t="shared" si="9"/>
        <v>2011</v>
      </c>
      <c r="B88" s="474">
        <f t="shared" si="9"/>
        <v>229.42960393702214</v>
      </c>
      <c r="C88" s="474">
        <v>16</v>
      </c>
      <c r="D88" s="467"/>
      <c r="E88" s="467"/>
      <c r="F88" s="475"/>
      <c r="G88" s="467"/>
      <c r="H88" s="475"/>
      <c r="I88" s="476">
        <f t="shared" si="10"/>
        <v>222</v>
      </c>
      <c r="J88" s="477">
        <f t="shared" si="11"/>
        <v>3.2382934937470167</v>
      </c>
      <c r="K88" s="478">
        <f t="shared" si="12"/>
        <v>5.5199014661014831E-2</v>
      </c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/>
      <c r="X88" s="397"/>
      <c r="Y88" s="397"/>
      <c r="Z88" s="397"/>
      <c r="AA88" s="397"/>
      <c r="AB88" s="397"/>
      <c r="AC88" s="397"/>
      <c r="AD88" s="397"/>
      <c r="AE88" s="397"/>
      <c r="AF88" s="397"/>
      <c r="AG88" s="397"/>
      <c r="AH88" s="397"/>
      <c r="AI88" s="397"/>
      <c r="AJ88" s="397"/>
      <c r="AK88" s="397"/>
      <c r="AL88" s="397"/>
      <c r="AM88" s="397"/>
      <c r="AN88" s="397"/>
      <c r="AO88" s="397"/>
      <c r="AP88" s="397"/>
      <c r="AQ88" s="397"/>
      <c r="AR88" s="397"/>
      <c r="AS88" s="397"/>
      <c r="AT88" s="397"/>
      <c r="AU88" s="397"/>
      <c r="AV88" s="397"/>
      <c r="AW88" s="397"/>
      <c r="AX88" s="397"/>
      <c r="AY88" s="397"/>
      <c r="AZ88" s="397"/>
      <c r="BA88" s="397"/>
      <c r="BB88" s="397"/>
      <c r="BC88" s="397"/>
      <c r="BD88" s="397"/>
      <c r="BE88" s="397"/>
      <c r="BF88" s="397"/>
      <c r="BG88" s="397"/>
      <c r="BH88" s="397"/>
      <c r="BI88" s="397"/>
      <c r="BJ88" s="397"/>
      <c r="BK88" s="397"/>
      <c r="BL88" s="397"/>
      <c r="BM88" s="397"/>
      <c r="BN88" s="397"/>
      <c r="BO88" s="397"/>
      <c r="BP88" s="397"/>
      <c r="BQ88" s="397"/>
    </row>
    <row r="89" spans="1:69">
      <c r="A89" s="407">
        <f t="shared" si="9"/>
        <v>2012</v>
      </c>
      <c r="B89" s="474">
        <f t="shared" si="9"/>
        <v>239.00417403187714</v>
      </c>
      <c r="C89" s="474">
        <v>17</v>
      </c>
      <c r="D89" s="467"/>
      <c r="E89" s="467"/>
      <c r="F89" s="475"/>
      <c r="G89" s="467"/>
      <c r="H89" s="475"/>
      <c r="I89" s="476">
        <f t="shared" si="10"/>
        <v>226</v>
      </c>
      <c r="J89" s="477">
        <f t="shared" si="11"/>
        <v>5.4409819763828526</v>
      </c>
      <c r="K89" s="478">
        <f t="shared" si="12"/>
        <v>0.16910854225134778</v>
      </c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/>
      <c r="X89" s="397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397"/>
      <c r="AK89" s="397"/>
      <c r="AL89" s="397"/>
      <c r="AM89" s="397"/>
      <c r="AN89" s="397"/>
      <c r="AO89" s="397"/>
      <c r="AP89" s="397"/>
      <c r="AQ89" s="397"/>
      <c r="AR89" s="397"/>
      <c r="AS89" s="397"/>
      <c r="AT89" s="397"/>
      <c r="AU89" s="397"/>
      <c r="AV89" s="397"/>
      <c r="AW89" s="397"/>
      <c r="AX89" s="397"/>
      <c r="AY89" s="397"/>
      <c r="AZ89" s="397"/>
      <c r="BA89" s="397"/>
      <c r="BB89" s="397"/>
      <c r="BC89" s="397"/>
      <c r="BD89" s="397"/>
      <c r="BE89" s="397"/>
      <c r="BF89" s="397"/>
      <c r="BG89" s="397"/>
      <c r="BH89" s="397"/>
      <c r="BI89" s="397"/>
      <c r="BJ89" s="397"/>
      <c r="BK89" s="397"/>
      <c r="BL89" s="397"/>
      <c r="BM89" s="397"/>
      <c r="BN89" s="397"/>
      <c r="BO89" s="397"/>
      <c r="BP89" s="397"/>
      <c r="BQ89" s="397"/>
    </row>
    <row r="90" spans="1:69">
      <c r="A90" s="407">
        <f t="shared" si="9"/>
        <v>2013</v>
      </c>
      <c r="B90" s="474">
        <f t="shared" si="9"/>
        <v>252.23289518031683</v>
      </c>
      <c r="C90" s="474">
        <v>18</v>
      </c>
      <c r="D90" s="475"/>
      <c r="E90" s="475"/>
      <c r="F90" s="475"/>
      <c r="G90" s="467"/>
      <c r="H90" s="467"/>
      <c r="I90" s="476">
        <f t="shared" si="10"/>
        <v>229</v>
      </c>
      <c r="J90" s="477">
        <f t="shared" si="11"/>
        <v>9.2108902622348463</v>
      </c>
      <c r="K90" s="478">
        <f t="shared" si="12"/>
        <v>0.53976741845958909</v>
      </c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R90" s="475"/>
      <c r="AS90" s="475"/>
      <c r="AT90" s="475"/>
      <c r="AU90" s="475"/>
      <c r="AV90" s="475"/>
      <c r="AW90" s="475"/>
      <c r="AX90" s="475"/>
      <c r="AY90" s="475"/>
      <c r="AZ90" s="475"/>
      <c r="BA90" s="475"/>
      <c r="BB90" s="475"/>
      <c r="BC90" s="475"/>
      <c r="BD90" s="475"/>
      <c r="BE90" s="475"/>
      <c r="BF90" s="475"/>
      <c r="BG90" s="475"/>
      <c r="BH90" s="475"/>
      <c r="BI90" s="475"/>
      <c r="BJ90" s="475"/>
      <c r="BK90" s="475"/>
      <c r="BL90" s="475"/>
      <c r="BM90" s="475"/>
      <c r="BN90" s="475"/>
      <c r="BO90" s="475"/>
      <c r="BP90" s="475"/>
      <c r="BQ90" s="475"/>
    </row>
    <row r="91" spans="1:69">
      <c r="A91" s="407">
        <f t="shared" si="9"/>
        <v>2014</v>
      </c>
      <c r="B91" s="474">
        <f t="shared" si="9"/>
        <v>234.00482430406154</v>
      </c>
      <c r="C91" s="474">
        <v>19</v>
      </c>
      <c r="D91" s="475"/>
      <c r="E91" s="475"/>
      <c r="F91" s="475"/>
      <c r="G91" s="467"/>
      <c r="H91" s="475"/>
      <c r="I91" s="476">
        <f t="shared" si="10"/>
        <v>233</v>
      </c>
      <c r="J91" s="477">
        <f t="shared" si="11"/>
        <v>0.42940324288181897</v>
      </c>
      <c r="K91" s="478">
        <f t="shared" si="12"/>
        <v>1.0096718820327645E-3</v>
      </c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  <c r="AD91" s="397"/>
      <c r="AE91" s="397"/>
      <c r="AF91" s="397"/>
      <c r="AG91" s="397"/>
      <c r="AH91" s="397"/>
      <c r="AI91" s="397"/>
      <c r="AJ91" s="397"/>
      <c r="AK91" s="397"/>
      <c r="AL91" s="397"/>
      <c r="AM91" s="397"/>
      <c r="AN91" s="397"/>
      <c r="AO91" s="397"/>
      <c r="AP91" s="397"/>
      <c r="AQ91" s="397"/>
      <c r="AR91" s="397"/>
      <c r="AS91" s="397"/>
      <c r="AT91" s="397"/>
      <c r="AU91" s="397"/>
      <c r="AV91" s="397"/>
      <c r="AW91" s="397"/>
      <c r="AX91" s="397"/>
      <c r="AY91" s="397"/>
      <c r="AZ91" s="397"/>
      <c r="BA91" s="397"/>
      <c r="BB91" s="397"/>
      <c r="BC91" s="397"/>
      <c r="BD91" s="397"/>
      <c r="BE91" s="397"/>
      <c r="BF91" s="397"/>
      <c r="BG91" s="397"/>
      <c r="BH91" s="397"/>
      <c r="BI91" s="397"/>
      <c r="BJ91" s="397"/>
      <c r="BK91" s="397"/>
      <c r="BL91" s="397"/>
      <c r="BM91" s="397"/>
      <c r="BN91" s="397"/>
      <c r="BO91" s="397"/>
      <c r="BP91" s="397"/>
      <c r="BQ91" s="397"/>
    </row>
    <row r="92" spans="1:69" ht="14.25" thickBot="1">
      <c r="A92" s="420">
        <f t="shared" si="9"/>
        <v>2015</v>
      </c>
      <c r="B92" s="483">
        <f t="shared" si="9"/>
        <v>237.59435409634858</v>
      </c>
      <c r="C92" s="483">
        <v>20</v>
      </c>
      <c r="D92" s="484"/>
      <c r="E92" s="484"/>
      <c r="F92" s="484"/>
      <c r="G92" s="485"/>
      <c r="H92" s="484"/>
      <c r="I92" s="486">
        <f t="shared" si="10"/>
        <v>237</v>
      </c>
      <c r="J92" s="487">
        <f t="shared" si="11"/>
        <v>0.25015497468747122</v>
      </c>
      <c r="K92" s="488">
        <f t="shared" si="12"/>
        <v>3.5325679184633902E-4</v>
      </c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  <c r="AF92" s="489"/>
      <c r="AG92" s="489"/>
      <c r="AH92" s="489"/>
      <c r="AI92" s="489"/>
      <c r="AJ92" s="489"/>
      <c r="AK92" s="489"/>
      <c r="AL92" s="489"/>
      <c r="AM92" s="489"/>
      <c r="AN92" s="489"/>
      <c r="AO92" s="489"/>
      <c r="AP92" s="489"/>
      <c r="AQ92" s="489"/>
      <c r="AR92" s="489"/>
      <c r="AS92" s="489"/>
      <c r="AT92" s="489"/>
      <c r="AU92" s="489"/>
      <c r="AV92" s="489"/>
      <c r="AW92" s="489"/>
      <c r="AX92" s="489"/>
      <c r="AY92" s="489"/>
      <c r="AZ92" s="489"/>
      <c r="BA92" s="489"/>
      <c r="BB92" s="489"/>
      <c r="BC92" s="489"/>
      <c r="BD92" s="489"/>
      <c r="BE92" s="489"/>
      <c r="BF92" s="489"/>
      <c r="BG92" s="489"/>
      <c r="BH92" s="489"/>
      <c r="BI92" s="489"/>
      <c r="BJ92" s="489"/>
      <c r="BK92" s="489"/>
      <c r="BL92" s="489"/>
      <c r="BM92" s="489"/>
      <c r="BN92" s="489"/>
      <c r="BO92" s="489"/>
      <c r="BP92" s="489"/>
      <c r="BQ92" s="489"/>
    </row>
    <row r="93" spans="1:69" ht="14.25" thickTop="1">
      <c r="A93" s="407">
        <f t="shared" ref="A93:A113" si="13">A24</f>
        <v>2016</v>
      </c>
      <c r="B93" s="474">
        <f t="shared" ref="B93:B113" si="14">ROUND(E$75*C93+E$76,$G$1)</f>
        <v>241</v>
      </c>
      <c r="C93" s="474">
        <v>21</v>
      </c>
      <c r="D93" s="475"/>
      <c r="E93" s="475"/>
      <c r="F93" s="475"/>
      <c r="G93" s="475"/>
      <c r="H93" s="475"/>
      <c r="I93" s="476">
        <f t="shared" si="10"/>
        <v>241</v>
      </c>
      <c r="J93" s="477"/>
      <c r="K93" s="478"/>
      <c r="L93" s="475"/>
      <c r="M93" s="475"/>
      <c r="N93" s="475"/>
      <c r="O93" s="475"/>
      <c r="P93" s="475"/>
      <c r="Q93" s="475"/>
      <c r="R93" s="475"/>
      <c r="S93" s="475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75"/>
      <c r="AE93" s="475"/>
      <c r="AF93" s="475"/>
      <c r="AG93" s="475"/>
      <c r="AH93" s="475"/>
      <c r="AI93" s="475"/>
      <c r="AJ93" s="475"/>
      <c r="AK93" s="475"/>
      <c r="AL93" s="475"/>
      <c r="AM93" s="475"/>
      <c r="AN93" s="475"/>
      <c r="AO93" s="475"/>
      <c r="AP93" s="475"/>
      <c r="AQ93" s="475"/>
      <c r="AR93" s="475"/>
      <c r="AS93" s="475"/>
      <c r="AT93" s="475"/>
      <c r="AU93" s="475"/>
      <c r="AV93" s="475"/>
      <c r="AW93" s="475"/>
      <c r="AX93" s="475"/>
      <c r="AY93" s="475"/>
      <c r="AZ93" s="475"/>
      <c r="BA93" s="475"/>
      <c r="BB93" s="475"/>
      <c r="BC93" s="475"/>
      <c r="BD93" s="475"/>
      <c r="BE93" s="475"/>
      <c r="BF93" s="475"/>
      <c r="BG93" s="475"/>
      <c r="BH93" s="475"/>
      <c r="BI93" s="475"/>
      <c r="BJ93" s="475"/>
      <c r="BK93" s="475"/>
      <c r="BL93" s="475"/>
      <c r="BM93" s="475"/>
      <c r="BN93" s="475"/>
      <c r="BO93" s="475"/>
      <c r="BP93" s="475"/>
      <c r="BQ93" s="475"/>
    </row>
    <row r="94" spans="1:69">
      <c r="A94" s="407">
        <f t="shared" si="13"/>
        <v>2017</v>
      </c>
      <c r="B94" s="474">
        <f t="shared" si="14"/>
        <v>245</v>
      </c>
      <c r="C94" s="474">
        <v>22</v>
      </c>
      <c r="D94" s="490"/>
      <c r="E94" s="490"/>
      <c r="F94" s="475"/>
      <c r="G94" s="475"/>
      <c r="H94" s="475"/>
      <c r="I94" s="476">
        <f t="shared" si="10"/>
        <v>245</v>
      </c>
      <c r="J94" s="477"/>
      <c r="K94" s="478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75"/>
      <c r="AE94" s="475"/>
      <c r="AF94" s="475"/>
      <c r="AG94" s="475"/>
      <c r="AH94" s="475"/>
      <c r="AI94" s="475"/>
      <c r="AJ94" s="475"/>
      <c r="AK94" s="475"/>
      <c r="AL94" s="475"/>
      <c r="AM94" s="475"/>
      <c r="AN94" s="475"/>
      <c r="AO94" s="475"/>
      <c r="AP94" s="475"/>
      <c r="AQ94" s="475"/>
      <c r="AR94" s="475"/>
      <c r="AS94" s="475"/>
      <c r="AT94" s="475"/>
      <c r="AU94" s="475"/>
      <c r="AV94" s="475"/>
      <c r="AW94" s="475"/>
      <c r="AX94" s="475"/>
      <c r="AY94" s="475"/>
      <c r="AZ94" s="475"/>
      <c r="BA94" s="475"/>
      <c r="BB94" s="475"/>
      <c r="BC94" s="475"/>
      <c r="BD94" s="475"/>
      <c r="BE94" s="475"/>
      <c r="BF94" s="475"/>
      <c r="BG94" s="475"/>
      <c r="BH94" s="475"/>
      <c r="BI94" s="475"/>
      <c r="BJ94" s="475"/>
      <c r="BK94" s="475"/>
      <c r="BL94" s="475"/>
      <c r="BM94" s="475"/>
      <c r="BN94" s="475"/>
      <c r="BO94" s="475"/>
      <c r="BP94" s="475"/>
      <c r="BQ94" s="475"/>
    </row>
    <row r="95" spans="1:69">
      <c r="A95" s="407">
        <f t="shared" si="13"/>
        <v>2018</v>
      </c>
      <c r="B95" s="474">
        <f t="shared" si="14"/>
        <v>249</v>
      </c>
      <c r="C95" s="474">
        <v>23</v>
      </c>
      <c r="D95" s="490"/>
      <c r="E95" s="490"/>
      <c r="F95" s="475"/>
      <c r="G95" s="475"/>
      <c r="H95" s="475"/>
      <c r="I95" s="476">
        <f t="shared" si="10"/>
        <v>249</v>
      </c>
      <c r="J95" s="477"/>
      <c r="K95" s="478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7"/>
      <c r="Y95" s="397"/>
      <c r="Z95" s="397"/>
      <c r="AA95" s="397"/>
      <c r="AB95" s="397"/>
      <c r="AC95" s="397"/>
      <c r="AD95" s="397"/>
      <c r="AE95" s="397"/>
      <c r="AF95" s="397"/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  <c r="AV95" s="397"/>
      <c r="AW95" s="397"/>
      <c r="AX95" s="397"/>
      <c r="AY95" s="397"/>
      <c r="AZ95" s="397"/>
      <c r="BA95" s="397"/>
      <c r="BB95" s="397"/>
      <c r="BC95" s="397"/>
      <c r="BD95" s="397"/>
      <c r="BE95" s="397"/>
      <c r="BF95" s="397"/>
      <c r="BG95" s="397"/>
      <c r="BH95" s="397"/>
      <c r="BI95" s="397"/>
      <c r="BJ95" s="397"/>
      <c r="BK95" s="397"/>
      <c r="BL95" s="397"/>
      <c r="BM95" s="397"/>
      <c r="BN95" s="397"/>
      <c r="BO95" s="397"/>
      <c r="BP95" s="397"/>
      <c r="BQ95" s="397"/>
    </row>
    <row r="96" spans="1:69">
      <c r="A96" s="407">
        <f t="shared" si="13"/>
        <v>2019</v>
      </c>
      <c r="B96" s="474">
        <f t="shared" si="14"/>
        <v>253</v>
      </c>
      <c r="C96" s="474">
        <v>24</v>
      </c>
      <c r="D96" s="490"/>
      <c r="E96" s="490"/>
      <c r="F96" s="475"/>
      <c r="G96" s="475"/>
      <c r="H96" s="475"/>
      <c r="I96" s="476">
        <f t="shared" si="10"/>
        <v>253</v>
      </c>
      <c r="J96" s="477"/>
      <c r="K96" s="478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7"/>
      <c r="AV96" s="397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7"/>
      <c r="BK96" s="397"/>
      <c r="BL96" s="397"/>
      <c r="BM96" s="397"/>
      <c r="BN96" s="397"/>
      <c r="BO96" s="397"/>
      <c r="BP96" s="397"/>
      <c r="BQ96" s="397"/>
    </row>
    <row r="97" spans="1:69">
      <c r="A97" s="407">
        <f t="shared" si="13"/>
        <v>2020</v>
      </c>
      <c r="B97" s="474">
        <f t="shared" si="14"/>
        <v>257</v>
      </c>
      <c r="C97" s="474">
        <v>25</v>
      </c>
      <c r="D97" s="490"/>
      <c r="E97" s="490"/>
      <c r="F97" s="475"/>
      <c r="G97" s="475"/>
      <c r="H97" s="475"/>
      <c r="I97" s="476">
        <f t="shared" si="10"/>
        <v>257</v>
      </c>
      <c r="J97" s="477"/>
      <c r="K97" s="478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7"/>
      <c r="Y97" s="397"/>
      <c r="Z97" s="397"/>
      <c r="AA97" s="397"/>
      <c r="AB97" s="397"/>
      <c r="AC97" s="397"/>
      <c r="AD97" s="397"/>
      <c r="AE97" s="397"/>
      <c r="AF97" s="397"/>
      <c r="AG97" s="397"/>
      <c r="AH97" s="397"/>
      <c r="AI97" s="397"/>
      <c r="AJ97" s="397"/>
      <c r="AK97" s="397"/>
      <c r="AL97" s="397"/>
      <c r="AM97" s="397"/>
      <c r="AN97" s="397"/>
      <c r="AO97" s="397"/>
      <c r="AP97" s="397"/>
      <c r="AQ97" s="397"/>
      <c r="AR97" s="397"/>
      <c r="AS97" s="397"/>
      <c r="AT97" s="397"/>
      <c r="AU97" s="397"/>
      <c r="AV97" s="397"/>
      <c r="AW97" s="397"/>
      <c r="AX97" s="397"/>
      <c r="AY97" s="397"/>
      <c r="AZ97" s="397"/>
      <c r="BA97" s="397"/>
      <c r="BB97" s="397"/>
      <c r="BC97" s="397"/>
      <c r="BD97" s="397"/>
      <c r="BE97" s="397"/>
      <c r="BF97" s="397"/>
      <c r="BG97" s="397"/>
      <c r="BH97" s="397"/>
      <c r="BI97" s="397"/>
      <c r="BJ97" s="397"/>
      <c r="BK97" s="397"/>
      <c r="BL97" s="397"/>
      <c r="BM97" s="397"/>
      <c r="BN97" s="397"/>
      <c r="BO97" s="397"/>
      <c r="BP97" s="397"/>
      <c r="BQ97" s="397"/>
    </row>
    <row r="98" spans="1:69">
      <c r="A98" s="407">
        <f t="shared" si="13"/>
        <v>2021</v>
      </c>
      <c r="B98" s="474">
        <f t="shared" si="14"/>
        <v>261</v>
      </c>
      <c r="C98" s="474">
        <v>26</v>
      </c>
      <c r="D98" s="490"/>
      <c r="E98" s="490"/>
      <c r="F98" s="475"/>
      <c r="G98" s="475"/>
      <c r="H98" s="475"/>
      <c r="I98" s="476">
        <f t="shared" si="10"/>
        <v>261</v>
      </c>
      <c r="J98" s="477"/>
      <c r="K98" s="478"/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/>
      <c r="X98" s="397"/>
      <c r="Y98" s="397"/>
      <c r="Z98" s="397"/>
      <c r="AA98" s="397"/>
      <c r="AB98" s="397"/>
      <c r="AC98" s="397"/>
      <c r="AD98" s="397"/>
      <c r="AE98" s="397"/>
      <c r="AF98" s="397"/>
      <c r="AG98" s="397"/>
      <c r="AH98" s="397"/>
      <c r="AI98" s="397"/>
      <c r="AJ98" s="397"/>
      <c r="AK98" s="397"/>
      <c r="AL98" s="397"/>
      <c r="AM98" s="397"/>
      <c r="AN98" s="397"/>
      <c r="AO98" s="397"/>
      <c r="AP98" s="397"/>
      <c r="AQ98" s="397"/>
      <c r="AR98" s="397"/>
      <c r="AS98" s="397"/>
      <c r="AT98" s="397"/>
      <c r="AU98" s="397"/>
      <c r="AV98" s="397"/>
      <c r="AW98" s="397"/>
      <c r="AX98" s="397"/>
      <c r="AY98" s="397"/>
      <c r="AZ98" s="397"/>
      <c r="BA98" s="397"/>
      <c r="BB98" s="397"/>
      <c r="BC98" s="397"/>
      <c r="BD98" s="397"/>
      <c r="BE98" s="397"/>
      <c r="BF98" s="397"/>
      <c r="BG98" s="397"/>
      <c r="BH98" s="397"/>
      <c r="BI98" s="397"/>
      <c r="BJ98" s="397"/>
      <c r="BK98" s="397"/>
      <c r="BL98" s="397"/>
      <c r="BM98" s="397"/>
      <c r="BN98" s="397"/>
      <c r="BO98" s="397"/>
      <c r="BP98" s="397"/>
      <c r="BQ98" s="397"/>
    </row>
    <row r="99" spans="1:69">
      <c r="A99" s="407">
        <f t="shared" si="13"/>
        <v>2022</v>
      </c>
      <c r="B99" s="474">
        <f t="shared" si="14"/>
        <v>265</v>
      </c>
      <c r="C99" s="474">
        <v>27</v>
      </c>
      <c r="D99" s="490"/>
      <c r="E99" s="490"/>
      <c r="F99" s="475"/>
      <c r="G99" s="475"/>
      <c r="H99" s="475"/>
      <c r="I99" s="476">
        <f t="shared" si="10"/>
        <v>265</v>
      </c>
      <c r="J99" s="477"/>
      <c r="K99" s="478"/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/>
      <c r="X99" s="397"/>
      <c r="Y99" s="397"/>
      <c r="Z99" s="397"/>
      <c r="AA99" s="397"/>
      <c r="AB99" s="397"/>
      <c r="AC99" s="397"/>
      <c r="AD99" s="397"/>
      <c r="AE99" s="397"/>
      <c r="AF99" s="397"/>
      <c r="AG99" s="397"/>
      <c r="AH99" s="397"/>
      <c r="AI99" s="397"/>
      <c r="AJ99" s="397"/>
      <c r="AK99" s="397"/>
      <c r="AL99" s="397"/>
      <c r="AM99" s="397"/>
      <c r="AN99" s="397"/>
      <c r="AO99" s="397"/>
      <c r="AP99" s="397"/>
      <c r="AQ99" s="397"/>
      <c r="AR99" s="397"/>
      <c r="AS99" s="397"/>
      <c r="AT99" s="397"/>
      <c r="AU99" s="397"/>
      <c r="AV99" s="397"/>
      <c r="AW99" s="397"/>
      <c r="AX99" s="397"/>
      <c r="AY99" s="397"/>
      <c r="AZ99" s="397"/>
      <c r="BA99" s="397"/>
      <c r="BB99" s="397"/>
      <c r="BC99" s="397"/>
      <c r="BD99" s="397"/>
      <c r="BE99" s="397"/>
      <c r="BF99" s="397"/>
      <c r="BG99" s="397"/>
      <c r="BH99" s="397"/>
      <c r="BI99" s="397"/>
      <c r="BJ99" s="397"/>
      <c r="BK99" s="397"/>
      <c r="BL99" s="397"/>
      <c r="BM99" s="397"/>
      <c r="BN99" s="397"/>
      <c r="BO99" s="397"/>
      <c r="BP99" s="397"/>
      <c r="BQ99" s="397"/>
    </row>
    <row r="100" spans="1:69">
      <c r="A100" s="407">
        <f t="shared" si="13"/>
        <v>2023</v>
      </c>
      <c r="B100" s="474">
        <f t="shared" si="14"/>
        <v>269</v>
      </c>
      <c r="C100" s="474">
        <v>28</v>
      </c>
      <c r="D100" s="490"/>
      <c r="E100" s="490"/>
      <c r="F100" s="475"/>
      <c r="G100" s="475"/>
      <c r="H100" s="475"/>
      <c r="I100" s="476">
        <f t="shared" si="10"/>
        <v>269</v>
      </c>
      <c r="J100" s="477"/>
      <c r="K100" s="478"/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/>
      <c r="X100" s="397"/>
      <c r="Y100" s="397"/>
      <c r="Z100" s="397"/>
      <c r="AA100" s="397"/>
      <c r="AB100" s="397"/>
      <c r="AC100" s="397"/>
      <c r="AD100" s="397"/>
      <c r="AE100" s="397"/>
      <c r="AF100" s="397"/>
      <c r="AG100" s="397"/>
      <c r="AH100" s="397"/>
      <c r="AI100" s="397"/>
      <c r="AJ100" s="397"/>
      <c r="AK100" s="397"/>
      <c r="AL100" s="397"/>
      <c r="AM100" s="397"/>
      <c r="AN100" s="397"/>
      <c r="AO100" s="397"/>
      <c r="AP100" s="397"/>
      <c r="AQ100" s="397"/>
      <c r="AR100" s="397"/>
      <c r="AS100" s="397"/>
      <c r="AT100" s="397"/>
      <c r="AU100" s="397"/>
      <c r="AV100" s="397"/>
      <c r="AW100" s="397"/>
      <c r="AX100" s="397"/>
      <c r="AY100" s="397"/>
      <c r="AZ100" s="397"/>
      <c r="BA100" s="397"/>
      <c r="BB100" s="397"/>
      <c r="BC100" s="397"/>
      <c r="BD100" s="397"/>
      <c r="BE100" s="397"/>
      <c r="BF100" s="397"/>
      <c r="BG100" s="397"/>
      <c r="BH100" s="397"/>
      <c r="BI100" s="397"/>
      <c r="BJ100" s="397"/>
      <c r="BK100" s="397"/>
      <c r="BL100" s="397"/>
      <c r="BM100" s="397"/>
      <c r="BN100" s="397"/>
      <c r="BO100" s="397"/>
      <c r="BP100" s="397"/>
      <c r="BQ100" s="397"/>
    </row>
    <row r="101" spans="1:69">
      <c r="A101" s="407">
        <f t="shared" si="13"/>
        <v>2024</v>
      </c>
      <c r="B101" s="474">
        <f t="shared" si="14"/>
        <v>273</v>
      </c>
      <c r="C101" s="474">
        <v>29</v>
      </c>
      <c r="D101" s="490"/>
      <c r="E101" s="490"/>
      <c r="F101" s="475"/>
      <c r="G101" s="475"/>
      <c r="H101" s="475"/>
      <c r="I101" s="476">
        <f t="shared" si="10"/>
        <v>273</v>
      </c>
      <c r="J101" s="477"/>
      <c r="K101" s="478"/>
      <c r="L101" s="397"/>
      <c r="M101" s="397"/>
      <c r="N101" s="397"/>
      <c r="O101" s="397"/>
      <c r="P101" s="397"/>
      <c r="Q101" s="397"/>
      <c r="R101" s="397"/>
      <c r="S101" s="397"/>
      <c r="T101" s="397"/>
      <c r="U101" s="397"/>
      <c r="V101" s="397"/>
      <c r="W101" s="397"/>
      <c r="X101" s="397"/>
      <c r="Y101" s="397"/>
      <c r="Z101" s="397"/>
      <c r="AA101" s="397"/>
      <c r="AB101" s="397"/>
      <c r="AC101" s="397"/>
      <c r="AD101" s="397"/>
      <c r="AE101" s="397"/>
      <c r="AF101" s="397"/>
      <c r="AG101" s="397"/>
      <c r="AH101" s="397"/>
      <c r="AI101" s="397"/>
      <c r="AJ101" s="397"/>
      <c r="AK101" s="397"/>
      <c r="AL101" s="397"/>
      <c r="AM101" s="397"/>
      <c r="AN101" s="397"/>
      <c r="AO101" s="397"/>
      <c r="AP101" s="397"/>
      <c r="AQ101" s="397"/>
      <c r="AR101" s="397"/>
      <c r="AS101" s="397"/>
      <c r="AT101" s="397"/>
      <c r="AU101" s="397"/>
      <c r="AV101" s="397"/>
      <c r="AW101" s="397"/>
      <c r="AX101" s="397"/>
      <c r="AY101" s="397"/>
      <c r="AZ101" s="397"/>
      <c r="BA101" s="397"/>
      <c r="BB101" s="397"/>
      <c r="BC101" s="397"/>
      <c r="BD101" s="397"/>
      <c r="BE101" s="397"/>
      <c r="BF101" s="397"/>
      <c r="BG101" s="397"/>
      <c r="BH101" s="397"/>
      <c r="BI101" s="397"/>
      <c r="BJ101" s="397"/>
      <c r="BK101" s="397"/>
      <c r="BL101" s="397"/>
      <c r="BM101" s="397"/>
      <c r="BN101" s="397"/>
      <c r="BO101" s="397"/>
      <c r="BP101" s="397"/>
      <c r="BQ101" s="397"/>
    </row>
    <row r="102" spans="1:69">
      <c r="A102" s="407">
        <f t="shared" si="13"/>
        <v>2025</v>
      </c>
      <c r="B102" s="474">
        <f t="shared" si="14"/>
        <v>276</v>
      </c>
      <c r="C102" s="474">
        <v>30</v>
      </c>
      <c r="D102" s="490"/>
      <c r="E102" s="490"/>
      <c r="F102" s="475"/>
      <c r="G102" s="475"/>
      <c r="H102" s="475"/>
      <c r="I102" s="476">
        <f t="shared" si="10"/>
        <v>276</v>
      </c>
      <c r="J102" s="477"/>
      <c r="K102" s="478"/>
      <c r="L102" s="397"/>
      <c r="M102" s="397"/>
      <c r="N102" s="397"/>
      <c r="O102" s="397"/>
      <c r="P102" s="397"/>
      <c r="Q102" s="397"/>
      <c r="R102" s="397"/>
      <c r="S102" s="397"/>
      <c r="T102" s="397"/>
      <c r="U102" s="397"/>
      <c r="V102" s="397"/>
      <c r="W102" s="397"/>
      <c r="X102" s="397"/>
      <c r="Y102" s="397"/>
      <c r="Z102" s="397"/>
      <c r="AA102" s="397"/>
      <c r="AB102" s="397"/>
      <c r="AC102" s="397"/>
      <c r="AD102" s="397"/>
      <c r="AE102" s="397"/>
      <c r="AF102" s="397"/>
      <c r="AG102" s="397"/>
      <c r="AH102" s="397"/>
      <c r="AI102" s="397"/>
      <c r="AJ102" s="397"/>
      <c r="AK102" s="397"/>
      <c r="AL102" s="397"/>
      <c r="AM102" s="397"/>
      <c r="AN102" s="397"/>
      <c r="AO102" s="397"/>
      <c r="AP102" s="397"/>
      <c r="AQ102" s="397"/>
      <c r="AR102" s="397"/>
      <c r="AS102" s="397"/>
      <c r="AT102" s="397"/>
      <c r="AU102" s="397"/>
      <c r="AV102" s="397"/>
      <c r="AW102" s="397"/>
      <c r="AX102" s="397"/>
      <c r="AY102" s="397"/>
      <c r="AZ102" s="397"/>
      <c r="BA102" s="397"/>
      <c r="BB102" s="397"/>
      <c r="BC102" s="397"/>
      <c r="BD102" s="397"/>
      <c r="BE102" s="397"/>
      <c r="BF102" s="397"/>
      <c r="BG102" s="397"/>
      <c r="BH102" s="397"/>
      <c r="BI102" s="397"/>
      <c r="BJ102" s="397"/>
      <c r="BK102" s="397"/>
      <c r="BL102" s="397"/>
      <c r="BM102" s="397"/>
      <c r="BN102" s="397"/>
      <c r="BO102" s="397"/>
      <c r="BP102" s="397"/>
      <c r="BQ102" s="397"/>
    </row>
    <row r="103" spans="1:69">
      <c r="A103" s="407">
        <f t="shared" si="13"/>
        <v>2026</v>
      </c>
      <c r="B103" s="474">
        <f t="shared" si="14"/>
        <v>280</v>
      </c>
      <c r="C103" s="474">
        <v>31</v>
      </c>
      <c r="D103" s="490"/>
      <c r="E103" s="490"/>
      <c r="F103" s="475"/>
      <c r="G103" s="475"/>
      <c r="H103" s="475"/>
      <c r="I103" s="476">
        <f t="shared" si="10"/>
        <v>280</v>
      </c>
      <c r="J103" s="477"/>
      <c r="K103" s="478"/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/>
      <c r="X103" s="397"/>
      <c r="Y103" s="397"/>
      <c r="Z103" s="397"/>
      <c r="AA103" s="397"/>
      <c r="AB103" s="397"/>
      <c r="AC103" s="397"/>
      <c r="AD103" s="397"/>
      <c r="AE103" s="397"/>
      <c r="AF103" s="397"/>
      <c r="AG103" s="397"/>
      <c r="AH103" s="397"/>
      <c r="AI103" s="397"/>
      <c r="AJ103" s="397"/>
      <c r="AK103" s="397"/>
      <c r="AL103" s="397"/>
      <c r="AM103" s="397"/>
      <c r="AN103" s="397"/>
      <c r="AO103" s="397"/>
      <c r="AP103" s="397"/>
      <c r="AQ103" s="397"/>
      <c r="AR103" s="397"/>
      <c r="AS103" s="397"/>
      <c r="AT103" s="397"/>
      <c r="AU103" s="397"/>
      <c r="AV103" s="397"/>
      <c r="AW103" s="397"/>
      <c r="AX103" s="397"/>
      <c r="AY103" s="397"/>
      <c r="AZ103" s="397"/>
      <c r="BA103" s="397"/>
      <c r="BB103" s="397"/>
      <c r="BC103" s="397"/>
      <c r="BD103" s="397"/>
      <c r="BE103" s="397"/>
      <c r="BF103" s="397"/>
      <c r="BG103" s="397"/>
      <c r="BH103" s="397"/>
      <c r="BI103" s="397"/>
      <c r="BJ103" s="397"/>
      <c r="BK103" s="397"/>
      <c r="BL103" s="397"/>
      <c r="BM103" s="397"/>
      <c r="BN103" s="397"/>
      <c r="BO103" s="397"/>
      <c r="BP103" s="397"/>
      <c r="BQ103" s="397"/>
    </row>
    <row r="104" spans="1:69">
      <c r="A104" s="407">
        <f t="shared" si="13"/>
        <v>2027</v>
      </c>
      <c r="B104" s="474">
        <f t="shared" si="14"/>
        <v>284</v>
      </c>
      <c r="C104" s="474">
        <v>32</v>
      </c>
      <c r="D104" s="490"/>
      <c r="E104" s="490"/>
      <c r="F104" s="475"/>
      <c r="G104" s="475"/>
      <c r="H104" s="475"/>
      <c r="I104" s="476">
        <f t="shared" si="10"/>
        <v>284</v>
      </c>
      <c r="J104" s="477"/>
      <c r="K104" s="478"/>
      <c r="L104" s="397"/>
      <c r="M104" s="397"/>
      <c r="N104" s="397"/>
      <c r="O104" s="397"/>
      <c r="P104" s="397"/>
      <c r="Q104" s="397"/>
      <c r="R104" s="397"/>
      <c r="S104" s="397"/>
      <c r="T104" s="397"/>
      <c r="U104" s="397"/>
      <c r="V104" s="397"/>
      <c r="W104" s="397"/>
      <c r="X104" s="397"/>
      <c r="Y104" s="397"/>
      <c r="Z104" s="397"/>
      <c r="AA104" s="397"/>
      <c r="AB104" s="397"/>
      <c r="AC104" s="397"/>
      <c r="AD104" s="397"/>
      <c r="AE104" s="397"/>
      <c r="AF104" s="397"/>
      <c r="AG104" s="397"/>
      <c r="AH104" s="397"/>
      <c r="AI104" s="397"/>
      <c r="AJ104" s="397"/>
      <c r="AK104" s="397"/>
      <c r="AL104" s="397"/>
      <c r="AM104" s="397"/>
      <c r="AN104" s="397"/>
      <c r="AO104" s="397"/>
      <c r="AP104" s="397"/>
      <c r="AQ104" s="397"/>
      <c r="AR104" s="397"/>
      <c r="AS104" s="397"/>
      <c r="AT104" s="397"/>
      <c r="AU104" s="397"/>
      <c r="AV104" s="397"/>
      <c r="AW104" s="397"/>
      <c r="AX104" s="397"/>
      <c r="AY104" s="397"/>
      <c r="AZ104" s="397"/>
      <c r="BA104" s="397"/>
      <c r="BB104" s="397"/>
      <c r="BC104" s="397"/>
      <c r="BD104" s="397"/>
      <c r="BE104" s="397"/>
      <c r="BF104" s="397"/>
      <c r="BG104" s="397"/>
      <c r="BH104" s="397"/>
      <c r="BI104" s="397"/>
      <c r="BJ104" s="397"/>
      <c r="BK104" s="397"/>
      <c r="BL104" s="397"/>
      <c r="BM104" s="397"/>
      <c r="BN104" s="397"/>
      <c r="BO104" s="397"/>
      <c r="BP104" s="397"/>
      <c r="BQ104" s="397"/>
    </row>
    <row r="105" spans="1:69">
      <c r="A105" s="407">
        <f t="shared" si="13"/>
        <v>2028</v>
      </c>
      <c r="B105" s="474">
        <f t="shared" si="14"/>
        <v>288</v>
      </c>
      <c r="C105" s="474">
        <v>33</v>
      </c>
      <c r="D105" s="490"/>
      <c r="E105" s="490"/>
      <c r="F105" s="475"/>
      <c r="G105" s="475"/>
      <c r="H105" s="475"/>
      <c r="I105" s="476">
        <f t="shared" si="10"/>
        <v>288</v>
      </c>
      <c r="J105" s="477"/>
      <c r="K105" s="478"/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/>
      <c r="X105" s="397"/>
      <c r="Y105" s="397"/>
      <c r="Z105" s="397"/>
      <c r="AA105" s="397"/>
      <c r="AB105" s="397"/>
      <c r="AC105" s="397"/>
      <c r="AD105" s="397"/>
      <c r="AE105" s="397"/>
      <c r="AF105" s="397"/>
      <c r="AG105" s="397"/>
      <c r="AH105" s="397"/>
      <c r="AI105" s="397"/>
      <c r="AJ105" s="397"/>
      <c r="AK105" s="397"/>
      <c r="AL105" s="397"/>
      <c r="AM105" s="397"/>
      <c r="AN105" s="397"/>
      <c r="AO105" s="397"/>
      <c r="AP105" s="397"/>
      <c r="AQ105" s="397"/>
      <c r="AR105" s="397"/>
      <c r="AS105" s="397"/>
      <c r="AT105" s="397"/>
      <c r="AU105" s="397"/>
      <c r="AV105" s="397"/>
      <c r="AW105" s="397"/>
      <c r="AX105" s="397"/>
      <c r="AY105" s="397"/>
      <c r="AZ105" s="397"/>
      <c r="BA105" s="397"/>
      <c r="BB105" s="397"/>
      <c r="BC105" s="397"/>
      <c r="BD105" s="397"/>
      <c r="BE105" s="397"/>
      <c r="BF105" s="397"/>
      <c r="BG105" s="397"/>
      <c r="BH105" s="397"/>
      <c r="BI105" s="397"/>
      <c r="BJ105" s="397"/>
      <c r="BK105" s="397"/>
      <c r="BL105" s="397"/>
      <c r="BM105" s="397"/>
      <c r="BN105" s="397"/>
      <c r="BO105" s="397"/>
      <c r="BP105" s="397"/>
      <c r="BQ105" s="397"/>
    </row>
    <row r="106" spans="1:69">
      <c r="A106" s="407">
        <f t="shared" si="13"/>
        <v>2029</v>
      </c>
      <c r="B106" s="474">
        <f t="shared" si="14"/>
        <v>292</v>
      </c>
      <c r="C106" s="474">
        <v>34</v>
      </c>
      <c r="D106" s="490"/>
      <c r="E106" s="490"/>
      <c r="F106" s="475"/>
      <c r="G106" s="475"/>
      <c r="H106" s="475"/>
      <c r="I106" s="476">
        <f t="shared" si="10"/>
        <v>292</v>
      </c>
      <c r="J106" s="477"/>
      <c r="K106" s="478"/>
      <c r="L106" s="397"/>
      <c r="M106" s="397"/>
      <c r="N106" s="397"/>
      <c r="O106" s="397"/>
      <c r="P106" s="397"/>
      <c r="Q106" s="397"/>
      <c r="R106" s="397"/>
      <c r="S106" s="397"/>
      <c r="T106" s="397"/>
      <c r="U106" s="397"/>
      <c r="V106" s="397"/>
      <c r="W106" s="397"/>
      <c r="X106" s="397"/>
      <c r="Y106" s="397"/>
      <c r="Z106" s="397"/>
      <c r="AA106" s="397"/>
      <c r="AB106" s="397"/>
      <c r="AC106" s="397"/>
      <c r="AD106" s="397"/>
      <c r="AE106" s="397"/>
      <c r="AF106" s="397"/>
      <c r="AG106" s="397"/>
      <c r="AH106" s="397"/>
      <c r="AI106" s="397"/>
      <c r="AJ106" s="397"/>
      <c r="AK106" s="397"/>
      <c r="AL106" s="397"/>
      <c r="AM106" s="397"/>
      <c r="AN106" s="397"/>
      <c r="AO106" s="397"/>
      <c r="AP106" s="397"/>
      <c r="AQ106" s="397"/>
      <c r="AR106" s="397"/>
      <c r="AS106" s="397"/>
      <c r="AT106" s="397"/>
      <c r="AU106" s="397"/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397"/>
      <c r="BF106" s="397"/>
      <c r="BG106" s="397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</row>
    <row r="107" spans="1:69">
      <c r="A107" s="407">
        <f t="shared" si="13"/>
        <v>2030</v>
      </c>
      <c r="B107" s="474">
        <f t="shared" si="14"/>
        <v>296</v>
      </c>
      <c r="C107" s="474">
        <v>35</v>
      </c>
      <c r="D107" s="490"/>
      <c r="E107" s="490"/>
      <c r="F107" s="475"/>
      <c r="G107" s="475"/>
      <c r="H107" s="475"/>
      <c r="I107" s="476">
        <f t="shared" si="10"/>
        <v>296</v>
      </c>
      <c r="J107" s="477"/>
      <c r="K107" s="478"/>
      <c r="L107" s="397"/>
      <c r="M107" s="397"/>
      <c r="N107" s="397"/>
      <c r="O107" s="397"/>
      <c r="P107" s="397"/>
      <c r="Q107" s="397"/>
      <c r="R107" s="397"/>
      <c r="S107" s="397"/>
      <c r="T107" s="397"/>
      <c r="U107" s="397"/>
      <c r="V107" s="397"/>
      <c r="W107" s="397"/>
      <c r="X107" s="397"/>
      <c r="Y107" s="397"/>
      <c r="Z107" s="397"/>
      <c r="AA107" s="397"/>
      <c r="AB107" s="397"/>
      <c r="AC107" s="397"/>
      <c r="AD107" s="397"/>
      <c r="AE107" s="397"/>
      <c r="AF107" s="397"/>
      <c r="AG107" s="397"/>
      <c r="AH107" s="397"/>
      <c r="AI107" s="397"/>
      <c r="AJ107" s="397"/>
      <c r="AK107" s="397"/>
      <c r="AL107" s="397"/>
      <c r="AM107" s="397"/>
      <c r="AN107" s="397"/>
      <c r="AO107" s="397"/>
      <c r="AP107" s="397"/>
      <c r="AQ107" s="397"/>
      <c r="AR107" s="397"/>
      <c r="AS107" s="397"/>
      <c r="AT107" s="397"/>
      <c r="AU107" s="397"/>
      <c r="AV107" s="397"/>
      <c r="AW107" s="397"/>
      <c r="AX107" s="397"/>
      <c r="AY107" s="397"/>
      <c r="AZ107" s="397"/>
      <c r="BA107" s="397"/>
      <c r="BB107" s="397"/>
      <c r="BC107" s="397"/>
      <c r="BD107" s="397"/>
      <c r="BE107" s="397"/>
      <c r="BF107" s="397"/>
      <c r="BG107" s="397"/>
      <c r="BH107" s="397"/>
      <c r="BI107" s="397"/>
      <c r="BJ107" s="397"/>
      <c r="BK107" s="397"/>
      <c r="BL107" s="397"/>
      <c r="BM107" s="397"/>
      <c r="BN107" s="397"/>
      <c r="BO107" s="397"/>
      <c r="BP107" s="397"/>
      <c r="BQ107" s="397"/>
    </row>
    <row r="108" spans="1:69">
      <c r="A108" s="407">
        <f t="shared" si="13"/>
        <v>2031</v>
      </c>
      <c r="B108" s="474">
        <f t="shared" si="14"/>
        <v>300</v>
      </c>
      <c r="C108" s="474">
        <v>36</v>
      </c>
      <c r="D108" s="490"/>
      <c r="E108" s="490"/>
      <c r="F108" s="475"/>
      <c r="G108" s="475"/>
      <c r="H108" s="475"/>
      <c r="I108" s="476">
        <f t="shared" si="10"/>
        <v>300</v>
      </c>
      <c r="J108" s="477"/>
      <c r="K108" s="478"/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/>
      <c r="X108" s="397"/>
      <c r="Y108" s="397"/>
      <c r="Z108" s="397"/>
      <c r="AA108" s="397"/>
      <c r="AB108" s="397"/>
      <c r="AC108" s="397"/>
      <c r="AD108" s="397"/>
      <c r="AE108" s="397"/>
      <c r="AF108" s="397"/>
      <c r="AG108" s="397"/>
      <c r="AH108" s="397"/>
      <c r="AI108" s="397"/>
      <c r="AJ108" s="397"/>
      <c r="AK108" s="397"/>
      <c r="AL108" s="397"/>
      <c r="AM108" s="397"/>
      <c r="AN108" s="397"/>
      <c r="AO108" s="397"/>
      <c r="AP108" s="397"/>
      <c r="AQ108" s="397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397"/>
      <c r="BB108" s="397"/>
      <c r="BC108" s="397"/>
      <c r="BD108" s="397"/>
      <c r="BE108" s="397"/>
      <c r="BF108" s="397"/>
      <c r="BG108" s="397"/>
      <c r="BH108" s="397"/>
      <c r="BI108" s="397"/>
      <c r="BJ108" s="397"/>
      <c r="BK108" s="397"/>
      <c r="BL108" s="397"/>
      <c r="BM108" s="397"/>
      <c r="BN108" s="397"/>
      <c r="BO108" s="397"/>
      <c r="BP108" s="397"/>
      <c r="BQ108" s="397"/>
    </row>
    <row r="109" spans="1:69">
      <c r="A109" s="407">
        <f t="shared" si="13"/>
        <v>2032</v>
      </c>
      <c r="B109" s="474">
        <f t="shared" si="14"/>
        <v>304</v>
      </c>
      <c r="C109" s="474">
        <v>37</v>
      </c>
      <c r="D109" s="490"/>
      <c r="E109" s="490"/>
      <c r="F109" s="475"/>
      <c r="G109" s="475"/>
      <c r="H109" s="475"/>
      <c r="I109" s="476">
        <f t="shared" si="10"/>
        <v>304</v>
      </c>
      <c r="J109" s="477"/>
      <c r="K109" s="478"/>
      <c r="L109" s="397"/>
      <c r="M109" s="397"/>
      <c r="N109" s="397"/>
      <c r="O109" s="397"/>
      <c r="P109" s="397"/>
      <c r="Q109" s="397"/>
      <c r="R109" s="397"/>
      <c r="S109" s="397"/>
      <c r="T109" s="397"/>
      <c r="U109" s="397"/>
      <c r="V109" s="397"/>
      <c r="W109" s="397"/>
      <c r="X109" s="397"/>
      <c r="Y109" s="397"/>
      <c r="Z109" s="397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7"/>
      <c r="AK109" s="397"/>
      <c r="AL109" s="397"/>
      <c r="AM109" s="397"/>
      <c r="AN109" s="397"/>
      <c r="AO109" s="397"/>
      <c r="AP109" s="397"/>
      <c r="AQ109" s="397"/>
      <c r="AR109" s="397"/>
      <c r="AS109" s="397"/>
      <c r="AT109" s="397"/>
      <c r="AU109" s="397"/>
      <c r="AV109" s="397"/>
      <c r="AW109" s="397"/>
      <c r="AX109" s="397"/>
      <c r="AY109" s="397"/>
      <c r="AZ109" s="397"/>
      <c r="BA109" s="397"/>
      <c r="BB109" s="397"/>
      <c r="BC109" s="397"/>
      <c r="BD109" s="397"/>
      <c r="BE109" s="397"/>
      <c r="BF109" s="397"/>
      <c r="BG109" s="397"/>
      <c r="BH109" s="397"/>
      <c r="BI109" s="397"/>
      <c r="BJ109" s="397"/>
      <c r="BK109" s="397"/>
      <c r="BL109" s="397"/>
      <c r="BM109" s="397"/>
      <c r="BN109" s="397"/>
      <c r="BO109" s="397"/>
      <c r="BP109" s="397"/>
      <c r="BQ109" s="397"/>
    </row>
    <row r="110" spans="1:69">
      <c r="A110" s="407">
        <f t="shared" si="13"/>
        <v>2033</v>
      </c>
      <c r="B110" s="474">
        <f t="shared" si="14"/>
        <v>308</v>
      </c>
      <c r="C110" s="474">
        <v>38</v>
      </c>
      <c r="D110" s="490"/>
      <c r="E110" s="490"/>
      <c r="F110" s="475"/>
      <c r="G110" s="475"/>
      <c r="H110" s="475"/>
      <c r="I110" s="476">
        <f t="shared" si="10"/>
        <v>308</v>
      </c>
      <c r="J110" s="477"/>
      <c r="K110" s="476"/>
      <c r="L110" s="397"/>
      <c r="M110" s="397"/>
      <c r="N110" s="397"/>
      <c r="O110" s="397"/>
      <c r="P110" s="397"/>
      <c r="Q110" s="397"/>
      <c r="R110" s="397"/>
      <c r="S110" s="397"/>
      <c r="T110" s="397"/>
      <c r="U110" s="397"/>
      <c r="V110" s="397"/>
      <c r="W110" s="397"/>
      <c r="X110" s="397"/>
      <c r="Y110" s="397"/>
      <c r="Z110" s="397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7"/>
      <c r="AK110" s="397"/>
      <c r="AL110" s="397"/>
      <c r="AM110" s="397"/>
      <c r="AN110" s="397"/>
      <c r="AO110" s="397"/>
      <c r="AP110" s="397"/>
      <c r="AQ110" s="397"/>
      <c r="AR110" s="397"/>
      <c r="AS110" s="397"/>
      <c r="AT110" s="397"/>
      <c r="AU110" s="397"/>
      <c r="AV110" s="397"/>
      <c r="AW110" s="397"/>
      <c r="AX110" s="397"/>
      <c r="AY110" s="397"/>
      <c r="AZ110" s="397"/>
      <c r="BA110" s="397"/>
      <c r="BB110" s="397"/>
      <c r="BC110" s="397"/>
      <c r="BD110" s="397"/>
      <c r="BE110" s="397"/>
      <c r="BF110" s="397"/>
      <c r="BG110" s="397"/>
      <c r="BH110" s="397"/>
      <c r="BI110" s="397"/>
      <c r="BJ110" s="397"/>
      <c r="BK110" s="397"/>
      <c r="BL110" s="397"/>
      <c r="BM110" s="397"/>
      <c r="BN110" s="397"/>
      <c r="BO110" s="397"/>
      <c r="BP110" s="397"/>
      <c r="BQ110" s="397"/>
    </row>
    <row r="111" spans="1:69">
      <c r="A111" s="491">
        <f t="shared" si="13"/>
        <v>2034</v>
      </c>
      <c r="B111" s="474">
        <f t="shared" si="14"/>
        <v>312</v>
      </c>
      <c r="C111" s="474">
        <v>39</v>
      </c>
      <c r="D111" s="490"/>
      <c r="E111" s="490"/>
      <c r="F111" s="475"/>
      <c r="G111" s="475"/>
      <c r="H111" s="475"/>
      <c r="I111" s="476">
        <f t="shared" si="10"/>
        <v>312</v>
      </c>
      <c r="J111" s="477"/>
      <c r="K111" s="476"/>
      <c r="L111" s="397"/>
      <c r="M111" s="397"/>
      <c r="N111" s="397"/>
      <c r="O111" s="397"/>
      <c r="P111" s="397"/>
      <c r="Q111" s="397"/>
      <c r="R111" s="397"/>
      <c r="S111" s="397"/>
      <c r="T111" s="397"/>
      <c r="U111" s="397"/>
      <c r="V111" s="397"/>
      <c r="W111" s="397"/>
      <c r="X111" s="397"/>
      <c r="Y111" s="397"/>
      <c r="Z111" s="397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7"/>
      <c r="AK111" s="397"/>
      <c r="AL111" s="397"/>
      <c r="AM111" s="397"/>
      <c r="AN111" s="397"/>
      <c r="AO111" s="397"/>
      <c r="AP111" s="397"/>
      <c r="AQ111" s="397"/>
      <c r="AR111" s="397"/>
      <c r="AS111" s="397"/>
      <c r="AT111" s="397"/>
      <c r="AU111" s="397"/>
      <c r="AV111" s="397"/>
      <c r="AW111" s="397"/>
      <c r="AX111" s="397"/>
      <c r="AY111" s="397"/>
      <c r="AZ111" s="397"/>
      <c r="BA111" s="397"/>
      <c r="BB111" s="397"/>
      <c r="BC111" s="397"/>
      <c r="BD111" s="397"/>
      <c r="BE111" s="397"/>
      <c r="BF111" s="397"/>
      <c r="BG111" s="397"/>
      <c r="BH111" s="397"/>
      <c r="BI111" s="397"/>
      <c r="BJ111" s="397"/>
      <c r="BK111" s="397"/>
      <c r="BL111" s="397"/>
      <c r="BM111" s="397"/>
      <c r="BN111" s="397"/>
      <c r="BO111" s="397"/>
      <c r="BP111" s="397"/>
      <c r="BQ111" s="397"/>
    </row>
    <row r="112" spans="1:69">
      <c r="A112" s="491">
        <f t="shared" si="13"/>
        <v>2035</v>
      </c>
      <c r="B112" s="474">
        <f t="shared" si="14"/>
        <v>316</v>
      </c>
      <c r="C112" s="474">
        <v>40</v>
      </c>
      <c r="D112" s="490"/>
      <c r="E112" s="490"/>
      <c r="F112" s="475"/>
      <c r="G112" s="475"/>
      <c r="H112" s="475"/>
      <c r="I112" s="476">
        <f t="shared" si="10"/>
        <v>316</v>
      </c>
      <c r="J112" s="477"/>
      <c r="K112" s="476"/>
      <c r="L112" s="397"/>
      <c r="M112" s="397"/>
      <c r="N112" s="397"/>
      <c r="O112" s="397"/>
      <c r="P112" s="397"/>
      <c r="Q112" s="397"/>
      <c r="R112" s="397"/>
      <c r="S112" s="397"/>
      <c r="T112" s="397"/>
      <c r="U112" s="397"/>
      <c r="V112" s="397"/>
      <c r="W112" s="397"/>
      <c r="X112" s="397"/>
      <c r="Y112" s="397"/>
      <c r="Z112" s="397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7"/>
      <c r="AK112" s="397"/>
      <c r="AL112" s="397"/>
      <c r="AM112" s="397"/>
      <c r="AN112" s="397"/>
      <c r="AO112" s="397"/>
      <c r="AP112" s="397"/>
      <c r="AQ112" s="397"/>
      <c r="AR112" s="397"/>
      <c r="AS112" s="397"/>
      <c r="AT112" s="397"/>
      <c r="AU112" s="397"/>
      <c r="AV112" s="397"/>
      <c r="AW112" s="397"/>
      <c r="AX112" s="397"/>
      <c r="AY112" s="397"/>
      <c r="AZ112" s="397"/>
      <c r="BA112" s="397"/>
      <c r="BB112" s="397"/>
      <c r="BC112" s="397"/>
      <c r="BD112" s="397"/>
      <c r="BE112" s="397"/>
      <c r="BF112" s="397"/>
      <c r="BG112" s="397"/>
      <c r="BH112" s="397"/>
      <c r="BI112" s="397"/>
      <c r="BJ112" s="397"/>
      <c r="BK112" s="397"/>
      <c r="BL112" s="397"/>
      <c r="BM112" s="397"/>
      <c r="BN112" s="397"/>
      <c r="BO112" s="397"/>
      <c r="BP112" s="397"/>
      <c r="BQ112" s="397"/>
    </row>
    <row r="113" spans="1:69">
      <c r="A113" s="492">
        <f t="shared" si="13"/>
        <v>2036</v>
      </c>
      <c r="B113" s="493">
        <f t="shared" si="14"/>
        <v>319</v>
      </c>
      <c r="C113" s="493">
        <v>41</v>
      </c>
      <c r="D113" s="454"/>
      <c r="E113" s="454"/>
      <c r="F113" s="454"/>
      <c r="G113" s="454"/>
      <c r="H113" s="454"/>
      <c r="I113" s="494">
        <f t="shared" si="10"/>
        <v>319</v>
      </c>
      <c r="J113" s="495"/>
      <c r="K113" s="495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  <c r="Z113" s="397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7"/>
      <c r="AK113" s="397"/>
      <c r="AL113" s="397"/>
      <c r="AM113" s="397"/>
      <c r="AN113" s="397"/>
      <c r="AO113" s="397"/>
      <c r="AP113" s="397"/>
      <c r="AQ113" s="397"/>
      <c r="AR113" s="397"/>
      <c r="AS113" s="397"/>
      <c r="AT113" s="397"/>
      <c r="AU113" s="397"/>
      <c r="AV113" s="397"/>
      <c r="AW113" s="397"/>
      <c r="AX113" s="397"/>
      <c r="AY113" s="397"/>
      <c r="AZ113" s="397"/>
      <c r="BA113" s="397"/>
      <c r="BB113" s="397"/>
      <c r="BC113" s="397"/>
      <c r="BD113" s="397"/>
      <c r="BE113" s="397"/>
      <c r="BF113" s="397"/>
      <c r="BG113" s="397"/>
      <c r="BH113" s="397"/>
      <c r="BI113" s="397"/>
      <c r="BJ113" s="397"/>
      <c r="BK113" s="397"/>
      <c r="BL113" s="397"/>
      <c r="BM113" s="397"/>
      <c r="BN113" s="397"/>
      <c r="BO113" s="397"/>
      <c r="BP113" s="397"/>
      <c r="BQ113" s="397"/>
    </row>
    <row r="114" spans="1:69">
      <c r="A114" s="448"/>
      <c r="B114" s="496"/>
      <c r="C114" s="496"/>
      <c r="D114" s="475"/>
      <c r="E114" s="475"/>
      <c r="F114" s="475"/>
      <c r="G114" s="475"/>
      <c r="H114" s="475"/>
      <c r="I114" s="496"/>
      <c r="J114" s="475"/>
      <c r="K114" s="475"/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/>
      <c r="X114" s="397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7"/>
      <c r="AK114" s="397"/>
      <c r="AL114" s="397"/>
      <c r="AM114" s="397"/>
      <c r="AN114" s="397"/>
      <c r="AO114" s="397"/>
      <c r="AP114" s="397"/>
      <c r="AQ114" s="397"/>
      <c r="AR114" s="397"/>
      <c r="AS114" s="397"/>
      <c r="AT114" s="397"/>
      <c r="AU114" s="397"/>
      <c r="AV114" s="397"/>
      <c r="AW114" s="397"/>
      <c r="AX114" s="397"/>
      <c r="AY114" s="397"/>
      <c r="AZ114" s="397"/>
      <c r="BA114" s="397"/>
      <c r="BB114" s="397"/>
      <c r="BC114" s="397"/>
      <c r="BD114" s="397"/>
      <c r="BE114" s="397"/>
      <c r="BF114" s="397"/>
      <c r="BG114" s="397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</row>
    <row r="115" spans="1:69">
      <c r="A115" s="396" t="s">
        <v>320</v>
      </c>
      <c r="B115" s="396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7"/>
      <c r="AK115" s="397"/>
      <c r="AL115" s="397"/>
      <c r="AM115" s="397"/>
      <c r="AN115" s="397"/>
      <c r="AO115" s="397"/>
      <c r="AP115" s="397"/>
      <c r="AQ115" s="397"/>
      <c r="AR115" s="397"/>
      <c r="AS115" s="397"/>
      <c r="AT115" s="397"/>
      <c r="AU115" s="397"/>
      <c r="AV115" s="397"/>
      <c r="AW115" s="397"/>
      <c r="AX115" s="397"/>
      <c r="AY115" s="397"/>
      <c r="AZ115" s="397"/>
      <c r="BA115" s="397"/>
      <c r="BB115" s="397"/>
      <c r="BC115" s="397"/>
      <c r="BD115" s="397"/>
      <c r="BE115" s="397"/>
      <c r="BF115" s="397"/>
      <c r="BG115" s="397"/>
      <c r="BH115" s="397"/>
      <c r="BI115" s="397"/>
      <c r="BJ115" s="397"/>
      <c r="BK115" s="397"/>
      <c r="BL115" s="397"/>
      <c r="BM115" s="397"/>
      <c r="BN115" s="397"/>
      <c r="BO115" s="397"/>
      <c r="BP115" s="397"/>
      <c r="BQ115" s="397"/>
    </row>
    <row r="116" spans="1:69">
      <c r="A116" s="497" t="s">
        <v>29</v>
      </c>
      <c r="B116" s="498" t="s">
        <v>306</v>
      </c>
      <c r="C116" s="458" t="s">
        <v>37</v>
      </c>
      <c r="D116" s="458" t="s">
        <v>63</v>
      </c>
      <c r="E116" s="458"/>
      <c r="F116" s="458"/>
      <c r="G116" s="460" t="s">
        <v>64</v>
      </c>
      <c r="H116" s="461">
        <f>RSQ(I117:I136,B117:B136)</f>
        <v>0.71191226546154007</v>
      </c>
      <c r="I116" s="499" t="s">
        <v>309</v>
      </c>
      <c r="J116" s="499" t="s">
        <v>65</v>
      </c>
      <c r="K116" s="500" t="s">
        <v>34</v>
      </c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7"/>
      <c r="Z116" s="397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7"/>
      <c r="AK116" s="397"/>
      <c r="AL116" s="397"/>
      <c r="AM116" s="397"/>
      <c r="AN116" s="397"/>
      <c r="AO116" s="397"/>
      <c r="AP116" s="397"/>
      <c r="AQ116" s="397"/>
      <c r="AR116" s="397"/>
      <c r="AS116" s="397"/>
      <c r="AT116" s="397"/>
      <c r="AU116" s="397"/>
      <c r="AV116" s="397"/>
      <c r="AW116" s="397"/>
      <c r="AX116" s="397"/>
      <c r="AY116" s="397"/>
      <c r="AZ116" s="397"/>
      <c r="BA116" s="397"/>
      <c r="BB116" s="397"/>
      <c r="BC116" s="397"/>
      <c r="BD116" s="397"/>
      <c r="BE116" s="397"/>
      <c r="BF116" s="397"/>
      <c r="BG116" s="397"/>
      <c r="BH116" s="397"/>
      <c r="BI116" s="397"/>
      <c r="BJ116" s="397"/>
      <c r="BK116" s="397"/>
      <c r="BL116" s="397"/>
      <c r="BM116" s="397"/>
      <c r="BN116" s="397"/>
      <c r="BO116" s="397"/>
      <c r="BP116" s="397"/>
      <c r="BQ116" s="397"/>
    </row>
    <row r="117" spans="1:69">
      <c r="A117" s="501">
        <f t="shared" ref="A117:A157" si="15">A73</f>
        <v>1996</v>
      </c>
      <c r="B117" s="466">
        <f t="shared" ref="B117:B136" si="16">B4</f>
        <v>189.56391521003849</v>
      </c>
      <c r="C117" s="502">
        <f t="shared" ref="C117:C157" si="17">LN(B117)</f>
        <v>5.2447262510854937</v>
      </c>
      <c r="D117" s="466">
        <v>1</v>
      </c>
      <c r="E117" s="503" t="s">
        <v>67</v>
      </c>
      <c r="F117" s="504"/>
      <c r="G117" s="505"/>
      <c r="H117" s="506"/>
      <c r="I117" s="471">
        <f t="shared" ref="I117:I157" si="18">ROUND($F$124*(1+$F$125)^D117,$G$1)</f>
        <v>166</v>
      </c>
      <c r="J117" s="472">
        <f t="shared" ref="J117:J136" si="19">ABS(B117-I117)/B117*100</f>
        <v>12.430591119585952</v>
      </c>
      <c r="K117" s="471">
        <f>(B117-I117)^2/1000</f>
        <v>0.55525810002588316</v>
      </c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7"/>
      <c r="AK117" s="397"/>
      <c r="AL117" s="397"/>
      <c r="AM117" s="397"/>
      <c r="AN117" s="397"/>
      <c r="AO117" s="397"/>
      <c r="AP117" s="397"/>
      <c r="AQ117" s="397"/>
      <c r="AR117" s="397"/>
      <c r="AS117" s="397"/>
      <c r="AT117" s="397"/>
      <c r="AU117" s="397"/>
      <c r="AV117" s="397"/>
      <c r="AW117" s="397"/>
      <c r="AX117" s="397"/>
      <c r="AY117" s="397"/>
      <c r="AZ117" s="397"/>
      <c r="BA117" s="397"/>
      <c r="BB117" s="397"/>
      <c r="BC117" s="397"/>
      <c r="BD117" s="397"/>
      <c r="BE117" s="397"/>
      <c r="BF117" s="397"/>
      <c r="BG117" s="397"/>
      <c r="BH117" s="397"/>
      <c r="BI117" s="397"/>
      <c r="BJ117" s="397"/>
      <c r="BK117" s="397"/>
      <c r="BL117" s="397"/>
      <c r="BM117" s="397"/>
      <c r="BN117" s="397"/>
      <c r="BO117" s="397"/>
      <c r="BP117" s="397"/>
      <c r="BQ117" s="397"/>
    </row>
    <row r="118" spans="1:69">
      <c r="A118" s="507">
        <f t="shared" si="15"/>
        <v>1997</v>
      </c>
      <c r="B118" s="474">
        <f t="shared" si="16"/>
        <v>199.39081468224703</v>
      </c>
      <c r="C118" s="508">
        <f t="shared" si="17"/>
        <v>5.2952667916836091</v>
      </c>
      <c r="D118" s="474">
        <v>2</v>
      </c>
      <c r="E118" s="503" t="s">
        <v>68</v>
      </c>
      <c r="F118" s="467"/>
      <c r="G118" s="475"/>
      <c r="H118" s="470"/>
      <c r="I118" s="476">
        <f t="shared" si="18"/>
        <v>169</v>
      </c>
      <c r="J118" s="477">
        <f t="shared" si="19"/>
        <v>15.241832845047753</v>
      </c>
      <c r="K118" s="476">
        <f t="shared" ref="K118:K136" si="20">(B118-I118)^2/1000</f>
        <v>0.92360161705068144</v>
      </c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397"/>
      <c r="AZ118" s="397"/>
      <c r="BA118" s="397"/>
      <c r="BB118" s="397"/>
      <c r="BC118" s="397"/>
      <c r="BD118" s="397"/>
      <c r="BE118" s="397"/>
      <c r="BF118" s="397"/>
      <c r="BG118" s="397"/>
      <c r="BH118" s="397"/>
      <c r="BI118" s="397"/>
      <c r="BJ118" s="397"/>
      <c r="BK118" s="397"/>
      <c r="BL118" s="397"/>
      <c r="BM118" s="397"/>
      <c r="BN118" s="397"/>
      <c r="BO118" s="397"/>
      <c r="BP118" s="397"/>
      <c r="BQ118" s="397"/>
    </row>
    <row r="119" spans="1:69">
      <c r="A119" s="507">
        <f t="shared" si="15"/>
        <v>1998</v>
      </c>
      <c r="B119" s="474">
        <f t="shared" si="16"/>
        <v>172.34047208175969</v>
      </c>
      <c r="C119" s="508">
        <f t="shared" si="17"/>
        <v>5.149472009054473</v>
      </c>
      <c r="D119" s="474">
        <f t="shared" ref="D119:D157" si="21">C75</f>
        <v>3</v>
      </c>
      <c r="E119" s="475" t="s">
        <v>69</v>
      </c>
      <c r="F119" s="475"/>
      <c r="G119" s="475"/>
      <c r="H119" s="470"/>
      <c r="I119" s="476">
        <f t="shared" si="18"/>
        <v>172</v>
      </c>
      <c r="J119" s="477">
        <f t="shared" si="19"/>
        <v>0.19755782124013374</v>
      </c>
      <c r="K119" s="476">
        <f t="shared" si="20"/>
        <v>1.1592123845777388E-4</v>
      </c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397"/>
      <c r="AY119" s="397"/>
      <c r="AZ119" s="397"/>
      <c r="BA119" s="397"/>
      <c r="BB119" s="397"/>
      <c r="BC119" s="397"/>
      <c r="BD119" s="397"/>
      <c r="BE119" s="397"/>
      <c r="BF119" s="397"/>
      <c r="BG119" s="397"/>
      <c r="BH119" s="397"/>
      <c r="BI119" s="397"/>
      <c r="BJ119" s="397"/>
      <c r="BK119" s="397"/>
      <c r="BL119" s="397"/>
      <c r="BM119" s="397"/>
      <c r="BN119" s="397"/>
      <c r="BO119" s="397"/>
      <c r="BP119" s="397"/>
      <c r="BQ119" s="397"/>
    </row>
    <row r="120" spans="1:69">
      <c r="A120" s="507">
        <f t="shared" si="15"/>
        <v>1999</v>
      </c>
      <c r="B120" s="474">
        <f t="shared" si="16"/>
        <v>171.30054046888191</v>
      </c>
      <c r="C120" s="508">
        <f t="shared" si="17"/>
        <v>5.1434195604265671</v>
      </c>
      <c r="D120" s="474">
        <f t="shared" si="21"/>
        <v>4</v>
      </c>
      <c r="E120" s="475"/>
      <c r="F120" s="475"/>
      <c r="G120" s="475"/>
      <c r="H120" s="470"/>
      <c r="I120" s="476">
        <f t="shared" si="18"/>
        <v>175</v>
      </c>
      <c r="J120" s="477">
        <f t="shared" si="19"/>
        <v>2.1596309743051454</v>
      </c>
      <c r="K120" s="476">
        <f t="shared" si="20"/>
        <v>1.3686000822380513E-2</v>
      </c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397"/>
      <c r="AY120" s="397"/>
      <c r="AZ120" s="397"/>
      <c r="BA120" s="397"/>
      <c r="BB120" s="397"/>
      <c r="BC120" s="397"/>
      <c r="BD120" s="397"/>
      <c r="BE120" s="397"/>
      <c r="BF120" s="397"/>
      <c r="BG120" s="397"/>
      <c r="BH120" s="397"/>
      <c r="BI120" s="397"/>
      <c r="BJ120" s="397"/>
      <c r="BK120" s="397"/>
      <c r="BL120" s="397"/>
      <c r="BM120" s="397"/>
      <c r="BN120" s="397"/>
      <c r="BO120" s="397"/>
      <c r="BP120" s="397"/>
      <c r="BQ120" s="397"/>
    </row>
    <row r="121" spans="1:69">
      <c r="A121" s="507">
        <f t="shared" si="15"/>
        <v>2000</v>
      </c>
      <c r="B121" s="474">
        <f t="shared" si="16"/>
        <v>169.1835300928015</v>
      </c>
      <c r="C121" s="508">
        <f t="shared" si="17"/>
        <v>5.13098410255723</v>
      </c>
      <c r="D121" s="474">
        <f t="shared" si="21"/>
        <v>5</v>
      </c>
      <c r="E121" s="470" t="s">
        <v>70</v>
      </c>
      <c r="F121" s="470" t="s">
        <v>43</v>
      </c>
      <c r="G121" s="509">
        <f>INDEX(LINEST(C117:C136,D117:D136),2)</f>
        <v>5.0901283839398053</v>
      </c>
      <c r="H121" s="470"/>
      <c r="I121" s="476">
        <f t="shared" si="18"/>
        <v>179</v>
      </c>
      <c r="J121" s="477">
        <f t="shared" si="19"/>
        <v>5.8022609540147974</v>
      </c>
      <c r="K121" s="476">
        <f t="shared" si="20"/>
        <v>9.6363081438933629E-2</v>
      </c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/>
      <c r="X121" s="397"/>
      <c r="Y121" s="397"/>
      <c r="Z121" s="397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7"/>
      <c r="AK121" s="397"/>
      <c r="AL121" s="397"/>
      <c r="AM121" s="397"/>
      <c r="AN121" s="397"/>
      <c r="AO121" s="397"/>
      <c r="AP121" s="397"/>
      <c r="AQ121" s="397"/>
      <c r="AR121" s="397"/>
      <c r="AS121" s="397"/>
      <c r="AT121" s="397"/>
      <c r="AU121" s="397"/>
      <c r="AV121" s="397"/>
      <c r="AW121" s="397"/>
      <c r="AX121" s="397"/>
      <c r="AY121" s="397"/>
      <c r="AZ121" s="397"/>
      <c r="BA121" s="397"/>
      <c r="BB121" s="397"/>
      <c r="BC121" s="397"/>
      <c r="BD121" s="397"/>
      <c r="BE121" s="397"/>
      <c r="BF121" s="397"/>
      <c r="BG121" s="397"/>
      <c r="BH121" s="397"/>
      <c r="BI121" s="397"/>
      <c r="BJ121" s="397"/>
      <c r="BK121" s="397"/>
      <c r="BL121" s="397"/>
      <c r="BM121" s="397"/>
      <c r="BN121" s="397"/>
      <c r="BO121" s="397"/>
      <c r="BP121" s="397"/>
      <c r="BQ121" s="397"/>
    </row>
    <row r="122" spans="1:69">
      <c r="A122" s="507">
        <f t="shared" si="15"/>
        <v>2001</v>
      </c>
      <c r="B122" s="474">
        <f t="shared" si="16"/>
        <v>179.83622897454092</v>
      </c>
      <c r="C122" s="508">
        <f t="shared" si="17"/>
        <v>5.1920465977051231</v>
      </c>
      <c r="D122" s="474">
        <f t="shared" si="21"/>
        <v>6</v>
      </c>
      <c r="E122" s="470" t="s">
        <v>38</v>
      </c>
      <c r="F122" s="470" t="s">
        <v>44</v>
      </c>
      <c r="G122" s="509">
        <f>INDEX(LINEST(C117:C136,D117:D136),1)</f>
        <v>1.9032628395172193E-2</v>
      </c>
      <c r="H122" s="470"/>
      <c r="I122" s="476">
        <f t="shared" si="18"/>
        <v>182</v>
      </c>
      <c r="J122" s="477">
        <f t="shared" si="19"/>
        <v>1.2031897231149156</v>
      </c>
      <c r="K122" s="476">
        <f t="shared" si="20"/>
        <v>4.6819050506162578E-3</v>
      </c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7"/>
      <c r="BC122" s="397"/>
      <c r="BD122" s="397"/>
      <c r="BE122" s="397"/>
      <c r="BF122" s="397"/>
      <c r="BG122" s="397"/>
      <c r="BH122" s="397"/>
      <c r="BI122" s="397"/>
      <c r="BJ122" s="397"/>
      <c r="BK122" s="397"/>
      <c r="BL122" s="397"/>
      <c r="BM122" s="397"/>
      <c r="BN122" s="397"/>
      <c r="BO122" s="397"/>
      <c r="BP122" s="397"/>
      <c r="BQ122" s="397"/>
    </row>
    <row r="123" spans="1:69">
      <c r="A123" s="507">
        <f t="shared" si="15"/>
        <v>2002</v>
      </c>
      <c r="B123" s="474">
        <f t="shared" si="16"/>
        <v>167.10373457412345</v>
      </c>
      <c r="C123" s="508">
        <f t="shared" si="17"/>
        <v>5.118614784688071</v>
      </c>
      <c r="D123" s="474">
        <f t="shared" si="21"/>
        <v>7</v>
      </c>
      <c r="E123" s="475"/>
      <c r="F123" s="475"/>
      <c r="G123" s="475"/>
      <c r="H123" s="470"/>
      <c r="I123" s="476">
        <f t="shared" si="18"/>
        <v>186</v>
      </c>
      <c r="J123" s="477">
        <f t="shared" si="19"/>
        <v>11.308104797319531</v>
      </c>
      <c r="K123" s="476">
        <f t="shared" si="20"/>
        <v>0.35706884704517744</v>
      </c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7"/>
      <c r="AO123" s="397"/>
      <c r="AP123" s="397"/>
      <c r="AQ123" s="397"/>
      <c r="AR123" s="397"/>
      <c r="AS123" s="397"/>
      <c r="AT123" s="397"/>
      <c r="AU123" s="397"/>
      <c r="AV123" s="397"/>
      <c r="AW123" s="397"/>
      <c r="AX123" s="397"/>
      <c r="AY123" s="397"/>
      <c r="AZ123" s="397"/>
      <c r="BA123" s="397"/>
      <c r="BB123" s="397"/>
      <c r="BC123" s="397"/>
      <c r="BD123" s="397"/>
      <c r="BE123" s="397"/>
      <c r="BF123" s="397"/>
      <c r="BG123" s="397"/>
      <c r="BH123" s="397"/>
      <c r="BI123" s="397"/>
      <c r="BJ123" s="397"/>
      <c r="BK123" s="397"/>
      <c r="BL123" s="397"/>
      <c r="BM123" s="397"/>
      <c r="BN123" s="397"/>
      <c r="BO123" s="397"/>
      <c r="BP123" s="397"/>
      <c r="BQ123" s="397"/>
    </row>
    <row r="124" spans="1:69">
      <c r="A124" s="507">
        <f t="shared" si="15"/>
        <v>2003</v>
      </c>
      <c r="B124" s="474">
        <f t="shared" si="16"/>
        <v>167.52637809559593</v>
      </c>
      <c r="C124" s="508">
        <f t="shared" si="17"/>
        <v>5.1211408200340003</v>
      </c>
      <c r="D124" s="474">
        <f t="shared" si="21"/>
        <v>8</v>
      </c>
      <c r="E124" s="470" t="s">
        <v>71</v>
      </c>
      <c r="F124" s="510">
        <f>EXP(G121)</f>
        <v>162.41071164211155</v>
      </c>
      <c r="G124" s="475"/>
      <c r="H124" s="470"/>
      <c r="I124" s="476">
        <f t="shared" si="18"/>
        <v>189</v>
      </c>
      <c r="J124" s="477">
        <f t="shared" si="19"/>
        <v>12.81805417660885</v>
      </c>
      <c r="K124" s="476">
        <f t="shared" si="20"/>
        <v>0.46111643769330224</v>
      </c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7"/>
      <c r="AK124" s="397"/>
      <c r="AL124" s="397"/>
      <c r="AM124" s="397"/>
      <c r="AN124" s="397"/>
      <c r="AO124" s="397"/>
      <c r="AP124" s="397"/>
      <c r="AQ124" s="397"/>
      <c r="AR124" s="397"/>
      <c r="AS124" s="397"/>
      <c r="AT124" s="397"/>
      <c r="AU124" s="397"/>
      <c r="AV124" s="397"/>
      <c r="AW124" s="397"/>
      <c r="AX124" s="397"/>
      <c r="AY124" s="397"/>
      <c r="AZ124" s="397"/>
      <c r="BA124" s="397"/>
      <c r="BB124" s="397"/>
      <c r="BC124" s="397"/>
      <c r="BD124" s="397"/>
      <c r="BE124" s="397"/>
      <c r="BF124" s="397"/>
      <c r="BG124" s="397"/>
      <c r="BH124" s="397"/>
      <c r="BI124" s="397"/>
      <c r="BJ124" s="397"/>
      <c r="BK124" s="397"/>
      <c r="BL124" s="397"/>
      <c r="BM124" s="397"/>
      <c r="BN124" s="397"/>
      <c r="BO124" s="397"/>
      <c r="BP124" s="397"/>
      <c r="BQ124" s="397"/>
    </row>
    <row r="125" spans="1:69">
      <c r="A125" s="507">
        <f t="shared" si="15"/>
        <v>2004</v>
      </c>
      <c r="B125" s="474">
        <f t="shared" si="16"/>
        <v>184.96829424931883</v>
      </c>
      <c r="C125" s="508">
        <f t="shared" si="17"/>
        <v>5.2201844279545622</v>
      </c>
      <c r="D125" s="474">
        <f t="shared" si="21"/>
        <v>9</v>
      </c>
      <c r="E125" s="470" t="s">
        <v>39</v>
      </c>
      <c r="F125" s="511">
        <f>EXP(G122)-1</f>
        <v>1.9214903421513885E-2</v>
      </c>
      <c r="G125" s="475"/>
      <c r="H125" s="475"/>
      <c r="I125" s="476">
        <f t="shared" si="18"/>
        <v>193</v>
      </c>
      <c r="J125" s="477">
        <f t="shared" si="19"/>
        <v>4.342206745905993</v>
      </c>
      <c r="K125" s="476">
        <f t="shared" si="20"/>
        <v>6.4508297265524955E-2</v>
      </c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</row>
    <row r="126" spans="1:69">
      <c r="A126" s="507">
        <f t="shared" si="15"/>
        <v>2005</v>
      </c>
      <c r="B126" s="474">
        <f t="shared" si="16"/>
        <v>183.66037430796538</v>
      </c>
      <c r="C126" s="508">
        <f t="shared" si="17"/>
        <v>5.2130882602316788</v>
      </c>
      <c r="D126" s="474">
        <f t="shared" si="21"/>
        <v>10</v>
      </c>
      <c r="E126" s="475"/>
      <c r="F126" s="475"/>
      <c r="G126" s="512"/>
      <c r="H126" s="475"/>
      <c r="I126" s="476">
        <f t="shared" si="18"/>
        <v>196</v>
      </c>
      <c r="J126" s="477">
        <f t="shared" si="19"/>
        <v>6.7187196685896362</v>
      </c>
      <c r="K126" s="476">
        <f t="shared" si="20"/>
        <v>0.15226636221952078</v>
      </c>
      <c r="L126" s="397"/>
      <c r="M126" s="397"/>
      <c r="N126" s="397"/>
      <c r="O126" s="397"/>
      <c r="P126" s="397"/>
      <c r="Q126" s="397"/>
      <c r="R126" s="397"/>
      <c r="S126" s="397"/>
      <c r="T126" s="397"/>
      <c r="U126" s="397"/>
      <c r="V126" s="397"/>
      <c r="W126" s="397"/>
      <c r="X126" s="397"/>
      <c r="Y126" s="397"/>
      <c r="Z126" s="397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7"/>
      <c r="AK126" s="397"/>
      <c r="AL126" s="397"/>
      <c r="AM126" s="397"/>
      <c r="AN126" s="397"/>
      <c r="AO126" s="397"/>
      <c r="AP126" s="397"/>
      <c r="AQ126" s="397"/>
      <c r="AR126" s="397"/>
      <c r="AS126" s="397"/>
      <c r="AT126" s="397"/>
      <c r="AU126" s="397"/>
      <c r="AV126" s="397"/>
      <c r="AW126" s="397"/>
      <c r="AX126" s="397"/>
      <c r="AY126" s="397"/>
      <c r="AZ126" s="397"/>
      <c r="BA126" s="397"/>
      <c r="BB126" s="397"/>
      <c r="BC126" s="397"/>
      <c r="BD126" s="397"/>
      <c r="BE126" s="397"/>
      <c r="BF126" s="397"/>
      <c r="BG126" s="397"/>
      <c r="BH126" s="397"/>
      <c r="BI126" s="397"/>
      <c r="BJ126" s="397"/>
      <c r="BK126" s="397"/>
      <c r="BL126" s="397"/>
      <c r="BM126" s="397"/>
      <c r="BN126" s="397"/>
      <c r="BO126" s="397"/>
      <c r="BP126" s="397"/>
      <c r="BQ126" s="397"/>
    </row>
    <row r="127" spans="1:69">
      <c r="A127" s="507">
        <f t="shared" si="15"/>
        <v>2006</v>
      </c>
      <c r="B127" s="474">
        <f t="shared" si="16"/>
        <v>196.36515031485453</v>
      </c>
      <c r="C127" s="508">
        <f t="shared" si="17"/>
        <v>5.2799759377868778</v>
      </c>
      <c r="D127" s="513">
        <f t="shared" si="21"/>
        <v>11</v>
      </c>
      <c r="E127" s="674" t="s">
        <v>59</v>
      </c>
      <c r="F127" s="674"/>
      <c r="G127" s="480">
        <f>H116</f>
        <v>0.71191226546154007</v>
      </c>
      <c r="H127" s="475"/>
      <c r="I127" s="476">
        <f t="shared" si="18"/>
        <v>200</v>
      </c>
      <c r="J127" s="477">
        <f t="shared" si="19"/>
        <v>1.8510665865696136</v>
      </c>
      <c r="K127" s="476">
        <f t="shared" si="20"/>
        <v>1.3212132233602111E-2</v>
      </c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/>
      <c r="X127" s="397"/>
      <c r="Y127" s="397"/>
      <c r="Z127" s="397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7"/>
      <c r="AK127" s="397"/>
      <c r="AL127" s="397"/>
      <c r="AM127" s="397"/>
      <c r="AN127" s="397"/>
      <c r="AO127" s="397"/>
      <c r="AP127" s="397"/>
      <c r="AQ127" s="397"/>
      <c r="AR127" s="397"/>
      <c r="AS127" s="397"/>
      <c r="AT127" s="397"/>
      <c r="AU127" s="397"/>
      <c r="AV127" s="397"/>
      <c r="AW127" s="397"/>
      <c r="AX127" s="397"/>
      <c r="AY127" s="397"/>
      <c r="AZ127" s="397"/>
      <c r="BA127" s="397"/>
      <c r="BB127" s="397"/>
      <c r="BC127" s="397"/>
      <c r="BD127" s="397"/>
      <c r="BE127" s="397"/>
      <c r="BF127" s="397"/>
      <c r="BG127" s="397"/>
      <c r="BH127" s="397"/>
      <c r="BI127" s="397"/>
      <c r="BJ127" s="397"/>
      <c r="BK127" s="397"/>
      <c r="BL127" s="397"/>
      <c r="BM127" s="397"/>
      <c r="BN127" s="397"/>
      <c r="BO127" s="397"/>
      <c r="BP127" s="397"/>
      <c r="BQ127" s="397"/>
    </row>
    <row r="128" spans="1:69">
      <c r="A128" s="507">
        <f t="shared" si="15"/>
        <v>2007</v>
      </c>
      <c r="B128" s="474">
        <f t="shared" si="16"/>
        <v>186.80309116783457</v>
      </c>
      <c r="C128" s="508">
        <f t="shared" si="17"/>
        <v>5.2300550736655049</v>
      </c>
      <c r="D128" s="513">
        <f t="shared" si="21"/>
        <v>12</v>
      </c>
      <c r="E128" s="674" t="s">
        <v>33</v>
      </c>
      <c r="F128" s="674"/>
      <c r="G128" s="481">
        <f>SUM(K117:K136)</f>
        <v>4.3441071456373352</v>
      </c>
      <c r="H128" s="475"/>
      <c r="I128" s="476">
        <f t="shared" si="18"/>
        <v>204</v>
      </c>
      <c r="J128" s="477">
        <f t="shared" si="19"/>
        <v>9.2059016393442583</v>
      </c>
      <c r="K128" s="476">
        <f t="shared" si="20"/>
        <v>0.2957336733818095</v>
      </c>
      <c r="L128" s="397"/>
      <c r="M128" s="397"/>
      <c r="N128" s="397"/>
      <c r="O128" s="397"/>
      <c r="P128" s="397"/>
      <c r="Q128" s="397"/>
      <c r="R128" s="397"/>
      <c r="S128" s="397"/>
      <c r="T128" s="397"/>
      <c r="U128" s="397"/>
      <c r="V128" s="397"/>
      <c r="W128" s="397"/>
      <c r="X128" s="397"/>
      <c r="Y128" s="397"/>
      <c r="Z128" s="397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7"/>
      <c r="AK128" s="397"/>
      <c r="AL128" s="397"/>
      <c r="AM128" s="397"/>
      <c r="AN128" s="397"/>
      <c r="AO128" s="397"/>
      <c r="AP128" s="397"/>
      <c r="AQ128" s="397"/>
      <c r="AR128" s="397"/>
      <c r="AS128" s="397"/>
      <c r="AT128" s="397"/>
      <c r="AU128" s="397"/>
      <c r="AV128" s="397"/>
      <c r="AW128" s="397"/>
      <c r="AX128" s="397"/>
      <c r="AY128" s="397"/>
      <c r="AZ128" s="397"/>
      <c r="BA128" s="397"/>
      <c r="BB128" s="397"/>
      <c r="BC128" s="397"/>
      <c r="BD128" s="397"/>
      <c r="BE128" s="397"/>
      <c r="BF128" s="397"/>
      <c r="BG128" s="397"/>
      <c r="BH128" s="397"/>
      <c r="BI128" s="397"/>
      <c r="BJ128" s="397"/>
      <c r="BK128" s="397"/>
      <c r="BL128" s="397"/>
      <c r="BM128" s="397"/>
      <c r="BN128" s="397"/>
      <c r="BO128" s="397"/>
      <c r="BP128" s="397"/>
      <c r="BQ128" s="397"/>
    </row>
    <row r="129" spans="1:69">
      <c r="A129" s="507">
        <f t="shared" si="15"/>
        <v>2008</v>
      </c>
      <c r="B129" s="474">
        <f t="shared" si="16"/>
        <v>191.41261141366209</v>
      </c>
      <c r="C129" s="508">
        <f t="shared" si="17"/>
        <v>5.2544313672016916</v>
      </c>
      <c r="D129" s="513">
        <f t="shared" si="21"/>
        <v>13</v>
      </c>
      <c r="E129" s="674" t="s">
        <v>60</v>
      </c>
      <c r="F129" s="674"/>
      <c r="G129" s="481">
        <f>SUM(K127:K136)</f>
        <v>1.7154405757868572</v>
      </c>
      <c r="H129" s="475"/>
      <c r="I129" s="476">
        <f t="shared" si="18"/>
        <v>208</v>
      </c>
      <c r="J129" s="477">
        <f t="shared" si="19"/>
        <v>8.6657762327325845</v>
      </c>
      <c r="K129" s="476">
        <f t="shared" si="20"/>
        <v>0.27514146011417312</v>
      </c>
      <c r="L129" s="397"/>
      <c r="M129" s="397"/>
      <c r="N129" s="397"/>
      <c r="O129" s="397"/>
      <c r="P129" s="397"/>
      <c r="Q129" s="397"/>
      <c r="R129" s="397"/>
      <c r="S129" s="397"/>
      <c r="T129" s="397"/>
      <c r="U129" s="397"/>
      <c r="V129" s="397"/>
      <c r="W129" s="397"/>
      <c r="X129" s="397"/>
      <c r="Y129" s="397"/>
      <c r="Z129" s="397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7"/>
      <c r="AK129" s="397"/>
      <c r="AL129" s="397"/>
      <c r="AM129" s="397"/>
      <c r="AN129" s="397"/>
      <c r="AO129" s="397"/>
      <c r="AP129" s="397"/>
      <c r="AQ129" s="397"/>
      <c r="AR129" s="397"/>
      <c r="AS129" s="397"/>
      <c r="AT129" s="397"/>
      <c r="AU129" s="397"/>
      <c r="AV129" s="397"/>
      <c r="AW129" s="397"/>
      <c r="AX129" s="397"/>
      <c r="AY129" s="397"/>
      <c r="AZ129" s="397"/>
      <c r="BA129" s="397"/>
      <c r="BB129" s="397"/>
      <c r="BC129" s="397"/>
      <c r="BD129" s="397"/>
      <c r="BE129" s="397"/>
      <c r="BF129" s="397"/>
      <c r="BG129" s="397"/>
      <c r="BH129" s="397"/>
      <c r="BI129" s="397"/>
      <c r="BJ129" s="397"/>
      <c r="BK129" s="397"/>
      <c r="BL129" s="397"/>
      <c r="BM129" s="397"/>
      <c r="BN129" s="397"/>
      <c r="BO129" s="397"/>
      <c r="BP129" s="397"/>
      <c r="BQ129" s="397"/>
    </row>
    <row r="130" spans="1:69">
      <c r="A130" s="507">
        <f t="shared" si="15"/>
        <v>2009</v>
      </c>
      <c r="B130" s="474">
        <f t="shared" si="16"/>
        <v>225.41413294191653</v>
      </c>
      <c r="C130" s="508">
        <f t="shared" si="17"/>
        <v>5.417939301245676</v>
      </c>
      <c r="D130" s="513">
        <f t="shared" si="21"/>
        <v>14</v>
      </c>
      <c r="E130" s="674" t="s">
        <v>61</v>
      </c>
      <c r="F130" s="674"/>
      <c r="G130" s="482">
        <f>SUM(J117:J136)/D136</f>
        <v>6.1221577153094362</v>
      </c>
      <c r="H130" s="475"/>
      <c r="I130" s="476">
        <f t="shared" si="18"/>
        <v>212</v>
      </c>
      <c r="J130" s="477">
        <f t="shared" si="19"/>
        <v>5.9508837209302285</v>
      </c>
      <c r="K130" s="476">
        <f t="shared" si="20"/>
        <v>0.17993896258341033</v>
      </c>
      <c r="L130" s="397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/>
      <c r="X130" s="397"/>
      <c r="Y130" s="397"/>
      <c r="Z130" s="397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7"/>
      <c r="AK130" s="397"/>
      <c r="AL130" s="397"/>
      <c r="AM130" s="397"/>
      <c r="AN130" s="397"/>
      <c r="AO130" s="397"/>
      <c r="AP130" s="397"/>
      <c r="AQ130" s="397"/>
      <c r="AR130" s="397"/>
      <c r="AS130" s="397"/>
      <c r="AT130" s="397"/>
      <c r="AU130" s="397"/>
      <c r="AV130" s="397"/>
      <c r="AW130" s="397"/>
      <c r="AX130" s="397"/>
      <c r="AY130" s="397"/>
      <c r="AZ130" s="397"/>
      <c r="BA130" s="397"/>
      <c r="BB130" s="397"/>
      <c r="BC130" s="397"/>
      <c r="BD130" s="397"/>
      <c r="BE130" s="397"/>
      <c r="BF130" s="397"/>
      <c r="BG130" s="397"/>
      <c r="BH130" s="397"/>
      <c r="BI130" s="397"/>
      <c r="BJ130" s="397"/>
      <c r="BK130" s="397"/>
      <c r="BL130" s="397"/>
      <c r="BM130" s="397"/>
      <c r="BN130" s="397"/>
      <c r="BO130" s="397"/>
      <c r="BP130" s="397"/>
      <c r="BQ130" s="397"/>
    </row>
    <row r="131" spans="1:69">
      <c r="A131" s="507">
        <f t="shared" si="15"/>
        <v>2010</v>
      </c>
      <c r="B131" s="474">
        <f t="shared" si="16"/>
        <v>225.81987982335482</v>
      </c>
      <c r="C131" s="508">
        <f t="shared" si="17"/>
        <v>5.4197376895733083</v>
      </c>
      <c r="D131" s="513">
        <f t="shared" si="21"/>
        <v>15</v>
      </c>
      <c r="E131" s="674" t="s">
        <v>62</v>
      </c>
      <c r="F131" s="674"/>
      <c r="G131" s="482">
        <f>SUM(J117:J136)/10</f>
        <v>12.244315430618872</v>
      </c>
      <c r="H131" s="475"/>
      <c r="I131" s="476">
        <f t="shared" si="18"/>
        <v>216</v>
      </c>
      <c r="J131" s="477">
        <f t="shared" si="19"/>
        <v>4.3485453233950526</v>
      </c>
      <c r="K131" s="476">
        <f t="shared" si="20"/>
        <v>9.6430039745131188E-2</v>
      </c>
      <c r="L131" s="397"/>
      <c r="M131" s="397"/>
      <c r="N131" s="397"/>
      <c r="O131" s="397"/>
      <c r="P131" s="397"/>
      <c r="Q131" s="397"/>
      <c r="R131" s="397"/>
      <c r="S131" s="397"/>
      <c r="T131" s="397"/>
      <c r="U131" s="397"/>
      <c r="V131" s="397"/>
      <c r="W131" s="397"/>
      <c r="X131" s="397"/>
      <c r="Y131" s="397"/>
      <c r="Z131" s="397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7"/>
      <c r="AK131" s="397"/>
      <c r="AL131" s="397"/>
      <c r="AM131" s="397"/>
      <c r="AN131" s="397"/>
      <c r="AO131" s="397"/>
      <c r="AP131" s="397"/>
      <c r="AQ131" s="397"/>
      <c r="AR131" s="397"/>
      <c r="AS131" s="397"/>
      <c r="AT131" s="397"/>
      <c r="AU131" s="397"/>
      <c r="AV131" s="397"/>
      <c r="AW131" s="397"/>
      <c r="AX131" s="397"/>
      <c r="AY131" s="397"/>
      <c r="AZ131" s="397"/>
      <c r="BA131" s="397"/>
      <c r="BB131" s="397"/>
      <c r="BC131" s="397"/>
      <c r="BD131" s="397"/>
      <c r="BE131" s="397"/>
      <c r="BF131" s="397"/>
      <c r="BG131" s="397"/>
      <c r="BH131" s="397"/>
      <c r="BI131" s="397"/>
      <c r="BJ131" s="397"/>
      <c r="BK131" s="397"/>
      <c r="BL131" s="397"/>
      <c r="BM131" s="397"/>
      <c r="BN131" s="397"/>
      <c r="BO131" s="397"/>
      <c r="BP131" s="397"/>
      <c r="BQ131" s="397"/>
    </row>
    <row r="132" spans="1:69">
      <c r="A132" s="507">
        <f t="shared" si="15"/>
        <v>2011</v>
      </c>
      <c r="B132" s="474">
        <f t="shared" si="16"/>
        <v>229.42960393702214</v>
      </c>
      <c r="C132" s="508">
        <f t="shared" si="17"/>
        <v>5.4355962457894336</v>
      </c>
      <c r="D132" s="474">
        <f t="shared" si="21"/>
        <v>16</v>
      </c>
      <c r="E132" s="503"/>
      <c r="F132" s="467"/>
      <c r="G132" s="475"/>
      <c r="H132" s="475"/>
      <c r="I132" s="476">
        <f t="shared" si="18"/>
        <v>220</v>
      </c>
      <c r="J132" s="477">
        <f t="shared" si="19"/>
        <v>4.1100205793889355</v>
      </c>
      <c r="K132" s="476">
        <f t="shared" si="20"/>
        <v>8.8917430409103368E-2</v>
      </c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/>
      <c r="X132" s="397"/>
      <c r="Y132" s="397"/>
      <c r="Z132" s="397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7"/>
      <c r="AK132" s="397"/>
      <c r="AL132" s="397"/>
      <c r="AM132" s="397"/>
      <c r="AN132" s="397"/>
      <c r="AO132" s="397"/>
      <c r="AP132" s="397"/>
      <c r="AQ132" s="397"/>
      <c r="AR132" s="397"/>
      <c r="AS132" s="397"/>
      <c r="AT132" s="397"/>
      <c r="AU132" s="397"/>
      <c r="AV132" s="397"/>
      <c r="AW132" s="397"/>
      <c r="AX132" s="397"/>
      <c r="AY132" s="397"/>
      <c r="AZ132" s="397"/>
      <c r="BA132" s="397"/>
      <c r="BB132" s="397"/>
      <c r="BC132" s="397"/>
      <c r="BD132" s="397"/>
      <c r="BE132" s="397"/>
      <c r="BF132" s="397"/>
      <c r="BG132" s="397"/>
      <c r="BH132" s="397"/>
      <c r="BI132" s="397"/>
      <c r="BJ132" s="397"/>
      <c r="BK132" s="397"/>
      <c r="BL132" s="397"/>
      <c r="BM132" s="397"/>
      <c r="BN132" s="397"/>
      <c r="BO132" s="397"/>
      <c r="BP132" s="397"/>
      <c r="BQ132" s="397"/>
    </row>
    <row r="133" spans="1:69">
      <c r="A133" s="507">
        <f t="shared" si="15"/>
        <v>2012</v>
      </c>
      <c r="B133" s="474">
        <f t="shared" si="16"/>
        <v>239.00417403187714</v>
      </c>
      <c r="C133" s="508">
        <f t="shared" si="17"/>
        <v>5.4764810163475302</v>
      </c>
      <c r="D133" s="474">
        <f t="shared" si="21"/>
        <v>17</v>
      </c>
      <c r="E133" s="475"/>
      <c r="F133" s="475"/>
      <c r="G133" s="514"/>
      <c r="H133" s="475"/>
      <c r="I133" s="476">
        <f t="shared" si="18"/>
        <v>224</v>
      </c>
      <c r="J133" s="477">
        <f t="shared" si="19"/>
        <v>6.2777874456184035</v>
      </c>
      <c r="K133" s="476">
        <f t="shared" si="20"/>
        <v>0.22512523837885634</v>
      </c>
      <c r="L133" s="397"/>
      <c r="M133" s="397"/>
      <c r="N133" s="397"/>
      <c r="O133" s="397"/>
      <c r="P133" s="397"/>
      <c r="Q133" s="397"/>
      <c r="R133" s="397"/>
      <c r="S133" s="397"/>
      <c r="T133" s="397"/>
      <c r="U133" s="397"/>
      <c r="V133" s="397"/>
      <c r="W133" s="397"/>
      <c r="X133" s="397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7"/>
      <c r="AK133" s="397"/>
      <c r="AL133" s="397"/>
      <c r="AM133" s="397"/>
      <c r="AN133" s="397"/>
      <c r="AO133" s="397"/>
      <c r="AP133" s="397"/>
      <c r="AQ133" s="397"/>
      <c r="AR133" s="397"/>
      <c r="AS133" s="397"/>
      <c r="AT133" s="397"/>
      <c r="AU133" s="397"/>
      <c r="AV133" s="397"/>
      <c r="AW133" s="397"/>
      <c r="AX133" s="397"/>
      <c r="AY133" s="397"/>
      <c r="AZ133" s="397"/>
      <c r="BA133" s="397"/>
      <c r="BB133" s="397"/>
      <c r="BC133" s="397"/>
      <c r="BD133" s="397"/>
      <c r="BE133" s="397"/>
      <c r="BF133" s="397"/>
      <c r="BG133" s="397"/>
      <c r="BH133" s="397"/>
      <c r="BI133" s="397"/>
      <c r="BJ133" s="397"/>
      <c r="BK133" s="397"/>
      <c r="BL133" s="397"/>
      <c r="BM133" s="397"/>
      <c r="BN133" s="397"/>
      <c r="BO133" s="397"/>
      <c r="BP133" s="397"/>
      <c r="BQ133" s="397"/>
    </row>
    <row r="134" spans="1:69">
      <c r="A134" s="507">
        <f t="shared" si="15"/>
        <v>2013</v>
      </c>
      <c r="B134" s="474">
        <f t="shared" si="16"/>
        <v>252.23289518031683</v>
      </c>
      <c r="C134" s="508">
        <f t="shared" si="17"/>
        <v>5.5303528479368316</v>
      </c>
      <c r="D134" s="474">
        <f t="shared" si="21"/>
        <v>18</v>
      </c>
      <c r="E134" s="475"/>
      <c r="F134" s="475"/>
      <c r="G134" s="514"/>
      <c r="H134" s="475"/>
      <c r="I134" s="476">
        <f t="shared" si="18"/>
        <v>229</v>
      </c>
      <c r="J134" s="477">
        <f t="shared" si="19"/>
        <v>9.2108902622348463</v>
      </c>
      <c r="K134" s="476">
        <f t="shared" si="20"/>
        <v>0.53976741845958909</v>
      </c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75"/>
      <c r="AE134" s="475"/>
      <c r="AF134" s="475"/>
      <c r="AG134" s="475"/>
      <c r="AH134" s="475"/>
      <c r="AI134" s="475"/>
      <c r="AJ134" s="475"/>
      <c r="AK134" s="475"/>
      <c r="AL134" s="475"/>
      <c r="AM134" s="475"/>
      <c r="AN134" s="475"/>
      <c r="AO134" s="475"/>
      <c r="AP134" s="475"/>
      <c r="AQ134" s="475"/>
      <c r="AR134" s="475"/>
      <c r="AS134" s="475"/>
      <c r="AT134" s="475"/>
      <c r="AU134" s="475"/>
      <c r="AV134" s="475"/>
      <c r="AW134" s="475"/>
      <c r="AX134" s="475"/>
      <c r="AY134" s="475"/>
      <c r="AZ134" s="475"/>
      <c r="BA134" s="475"/>
      <c r="BB134" s="475"/>
      <c r="BC134" s="475"/>
      <c r="BD134" s="475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475"/>
      <c r="BQ134" s="475"/>
    </row>
    <row r="135" spans="1:69">
      <c r="A135" s="507">
        <f t="shared" si="15"/>
        <v>2014</v>
      </c>
      <c r="B135" s="474">
        <f t="shared" si="16"/>
        <v>234.00482430406154</v>
      </c>
      <c r="C135" s="508">
        <f t="shared" si="17"/>
        <v>5.4553417318292041</v>
      </c>
      <c r="D135" s="474">
        <f t="shared" si="21"/>
        <v>19</v>
      </c>
      <c r="E135" s="475"/>
      <c r="F135" s="475"/>
      <c r="G135" s="475"/>
      <c r="H135" s="475"/>
      <c r="I135" s="476">
        <f t="shared" si="18"/>
        <v>233</v>
      </c>
      <c r="J135" s="477">
        <f t="shared" si="19"/>
        <v>0.42940324288181897</v>
      </c>
      <c r="K135" s="476">
        <f t="shared" si="20"/>
        <v>1.0096718820327645E-3</v>
      </c>
      <c r="L135" s="397"/>
      <c r="M135" s="397"/>
      <c r="N135" s="397"/>
      <c r="O135" s="397"/>
      <c r="P135" s="397"/>
      <c r="Q135" s="397"/>
      <c r="R135" s="397"/>
      <c r="S135" s="397"/>
      <c r="T135" s="397"/>
      <c r="U135" s="397"/>
      <c r="V135" s="397"/>
      <c r="W135" s="397"/>
      <c r="X135" s="397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7"/>
      <c r="AK135" s="397"/>
      <c r="AL135" s="397"/>
      <c r="AM135" s="397"/>
      <c r="AN135" s="397"/>
      <c r="AO135" s="397"/>
      <c r="AP135" s="397"/>
      <c r="AQ135" s="397"/>
      <c r="AR135" s="397"/>
      <c r="AS135" s="397"/>
      <c r="AT135" s="397"/>
      <c r="AU135" s="397"/>
      <c r="AV135" s="397"/>
      <c r="AW135" s="397"/>
      <c r="AX135" s="397"/>
      <c r="AY135" s="397"/>
      <c r="AZ135" s="397"/>
      <c r="BA135" s="397"/>
      <c r="BB135" s="397"/>
      <c r="BC135" s="397"/>
      <c r="BD135" s="397"/>
      <c r="BE135" s="397"/>
      <c r="BF135" s="397"/>
      <c r="BG135" s="397"/>
      <c r="BH135" s="397"/>
      <c r="BI135" s="397"/>
      <c r="BJ135" s="397"/>
      <c r="BK135" s="397"/>
      <c r="BL135" s="397"/>
      <c r="BM135" s="397"/>
      <c r="BN135" s="397"/>
      <c r="BO135" s="397"/>
      <c r="BP135" s="397"/>
      <c r="BQ135" s="397"/>
    </row>
    <row r="136" spans="1:69" ht="14.25" thickBot="1">
      <c r="A136" s="515">
        <f t="shared" si="15"/>
        <v>2015</v>
      </c>
      <c r="B136" s="483">
        <f t="shared" si="16"/>
        <v>237.59435409634858</v>
      </c>
      <c r="C136" s="516">
        <f t="shared" si="17"/>
        <v>5.4705648249854084</v>
      </c>
      <c r="D136" s="483">
        <f t="shared" si="21"/>
        <v>20</v>
      </c>
      <c r="E136" s="484"/>
      <c r="F136" s="484"/>
      <c r="G136" s="484"/>
      <c r="H136" s="484"/>
      <c r="I136" s="486">
        <f t="shared" si="18"/>
        <v>238</v>
      </c>
      <c r="J136" s="487">
        <f t="shared" si="19"/>
        <v>0.17073044736026094</v>
      </c>
      <c r="K136" s="486">
        <f t="shared" si="20"/>
        <v>1.6454859914917584E-4</v>
      </c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  <c r="AE136" s="475"/>
      <c r="AF136" s="475"/>
      <c r="AG136" s="475"/>
      <c r="AH136" s="475"/>
      <c r="AI136" s="475"/>
      <c r="AJ136" s="475"/>
      <c r="AK136" s="475"/>
      <c r="AL136" s="475"/>
      <c r="AM136" s="475"/>
      <c r="AN136" s="475"/>
      <c r="AO136" s="475"/>
      <c r="AP136" s="475"/>
      <c r="AQ136" s="475"/>
      <c r="AR136" s="475"/>
      <c r="AS136" s="475"/>
      <c r="AT136" s="475"/>
      <c r="AU136" s="475"/>
      <c r="AV136" s="475"/>
      <c r="AW136" s="475"/>
      <c r="AX136" s="475"/>
      <c r="AY136" s="475"/>
      <c r="AZ136" s="475"/>
      <c r="BA136" s="475"/>
      <c r="BB136" s="475"/>
      <c r="BC136" s="475"/>
      <c r="BD136" s="475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</row>
    <row r="137" spans="1:69" ht="14.25" thickTop="1">
      <c r="A137" s="507">
        <f t="shared" si="15"/>
        <v>2016</v>
      </c>
      <c r="B137" s="474">
        <f t="shared" ref="B137:B157" si="22">ROUND($F$124*(1+$F$125)^D137,$G$1)</f>
        <v>242</v>
      </c>
      <c r="C137" s="508">
        <f t="shared" si="17"/>
        <v>5.4889377261566867</v>
      </c>
      <c r="D137" s="474">
        <f t="shared" si="21"/>
        <v>21</v>
      </c>
      <c r="E137" s="475"/>
      <c r="F137" s="475"/>
      <c r="G137" s="475"/>
      <c r="H137" s="475"/>
      <c r="I137" s="476">
        <f t="shared" si="18"/>
        <v>242</v>
      </c>
      <c r="J137" s="477"/>
      <c r="K137" s="476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  <c r="AE137" s="475"/>
      <c r="AF137" s="475"/>
      <c r="AG137" s="475"/>
      <c r="AH137" s="475"/>
      <c r="AI137" s="475"/>
      <c r="AJ137" s="475"/>
      <c r="AK137" s="475"/>
      <c r="AL137" s="475"/>
      <c r="AM137" s="475"/>
      <c r="AN137" s="475"/>
      <c r="AO137" s="475"/>
      <c r="AP137" s="475"/>
      <c r="AQ137" s="475"/>
      <c r="AR137" s="475"/>
      <c r="AS137" s="475"/>
      <c r="AT137" s="475"/>
      <c r="AU137" s="475"/>
      <c r="AV137" s="475"/>
      <c r="AW137" s="475"/>
      <c r="AX137" s="475"/>
      <c r="AY137" s="475"/>
      <c r="AZ137" s="475"/>
      <c r="BA137" s="475"/>
      <c r="BB137" s="475"/>
      <c r="BC137" s="475"/>
      <c r="BD137" s="475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</row>
    <row r="138" spans="1:69">
      <c r="A138" s="507">
        <f t="shared" si="15"/>
        <v>2017</v>
      </c>
      <c r="B138" s="474">
        <f t="shared" si="22"/>
        <v>247</v>
      </c>
      <c r="C138" s="508">
        <f t="shared" si="17"/>
        <v>5.5093883366279774</v>
      </c>
      <c r="D138" s="474">
        <f t="shared" si="21"/>
        <v>22</v>
      </c>
      <c r="E138" s="517"/>
      <c r="F138" s="490"/>
      <c r="G138" s="475"/>
      <c r="H138" s="475"/>
      <c r="I138" s="476">
        <f t="shared" si="18"/>
        <v>247</v>
      </c>
      <c r="J138" s="518"/>
      <c r="K138" s="518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97"/>
      <c r="BH138" s="397"/>
      <c r="BI138" s="397"/>
      <c r="BJ138" s="397"/>
      <c r="BK138" s="397"/>
      <c r="BL138" s="397"/>
      <c r="BM138" s="397"/>
      <c r="BN138" s="397"/>
      <c r="BO138" s="397"/>
      <c r="BP138" s="397"/>
      <c r="BQ138" s="397"/>
    </row>
    <row r="139" spans="1:69">
      <c r="A139" s="507">
        <f t="shared" si="15"/>
        <v>2018</v>
      </c>
      <c r="B139" s="474">
        <f t="shared" si="22"/>
        <v>252</v>
      </c>
      <c r="C139" s="508">
        <f t="shared" si="17"/>
        <v>5.5294290875114234</v>
      </c>
      <c r="D139" s="474">
        <f t="shared" si="21"/>
        <v>23</v>
      </c>
      <c r="E139" s="517"/>
      <c r="F139" s="490"/>
      <c r="G139" s="475"/>
      <c r="H139" s="475"/>
      <c r="I139" s="476">
        <f t="shared" si="18"/>
        <v>252</v>
      </c>
      <c r="J139" s="518"/>
      <c r="K139" s="518"/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/>
      <c r="X139" s="397"/>
      <c r="Y139" s="397"/>
      <c r="Z139" s="397"/>
      <c r="AA139" s="397"/>
      <c r="AB139" s="397"/>
      <c r="AC139" s="397"/>
      <c r="AD139" s="397"/>
      <c r="AE139" s="397"/>
      <c r="AF139" s="397"/>
      <c r="AG139" s="397"/>
      <c r="AH139" s="397"/>
      <c r="AI139" s="397"/>
      <c r="AJ139" s="397"/>
      <c r="AK139" s="397"/>
      <c r="AL139" s="397"/>
      <c r="AM139" s="397"/>
      <c r="AN139" s="397"/>
      <c r="AO139" s="397"/>
      <c r="AP139" s="397"/>
      <c r="AQ139" s="397"/>
      <c r="AR139" s="397"/>
      <c r="AS139" s="397"/>
      <c r="AT139" s="397"/>
      <c r="AU139" s="397"/>
      <c r="AV139" s="397"/>
      <c r="AW139" s="397"/>
      <c r="AX139" s="397"/>
      <c r="AY139" s="397"/>
      <c r="AZ139" s="397"/>
      <c r="BA139" s="397"/>
      <c r="BB139" s="397"/>
      <c r="BC139" s="397"/>
      <c r="BD139" s="397"/>
      <c r="BE139" s="397"/>
      <c r="BF139" s="397"/>
      <c r="BG139" s="397"/>
      <c r="BH139" s="397"/>
      <c r="BI139" s="397"/>
      <c r="BJ139" s="397"/>
      <c r="BK139" s="397"/>
      <c r="BL139" s="397"/>
      <c r="BM139" s="397"/>
      <c r="BN139" s="397"/>
      <c r="BO139" s="397"/>
      <c r="BP139" s="397"/>
      <c r="BQ139" s="397"/>
    </row>
    <row r="140" spans="1:69">
      <c r="A140" s="507">
        <f t="shared" si="15"/>
        <v>2019</v>
      </c>
      <c r="B140" s="474">
        <f t="shared" si="22"/>
        <v>256</v>
      </c>
      <c r="C140" s="508">
        <f t="shared" si="17"/>
        <v>5.5451774444795623</v>
      </c>
      <c r="D140" s="474">
        <f t="shared" si="21"/>
        <v>24</v>
      </c>
      <c r="E140" s="517"/>
      <c r="F140" s="490"/>
      <c r="G140" s="475"/>
      <c r="H140" s="475"/>
      <c r="I140" s="476">
        <f t="shared" si="18"/>
        <v>256</v>
      </c>
      <c r="J140" s="518"/>
      <c r="K140" s="518"/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/>
      <c r="X140" s="397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397"/>
      <c r="AK140" s="397"/>
      <c r="AL140" s="397"/>
      <c r="AM140" s="397"/>
      <c r="AN140" s="397"/>
      <c r="AO140" s="397"/>
      <c r="AP140" s="397"/>
      <c r="AQ140" s="397"/>
      <c r="AR140" s="397"/>
      <c r="AS140" s="397"/>
      <c r="AT140" s="397"/>
      <c r="AU140" s="397"/>
      <c r="AV140" s="397"/>
      <c r="AW140" s="397"/>
      <c r="AX140" s="397"/>
      <c r="AY140" s="397"/>
      <c r="AZ140" s="397"/>
      <c r="BA140" s="397"/>
      <c r="BB140" s="397"/>
      <c r="BC140" s="397"/>
      <c r="BD140" s="397"/>
      <c r="BE140" s="397"/>
      <c r="BF140" s="397"/>
      <c r="BG140" s="397"/>
      <c r="BH140" s="397"/>
      <c r="BI140" s="397"/>
      <c r="BJ140" s="397"/>
      <c r="BK140" s="397"/>
      <c r="BL140" s="397"/>
      <c r="BM140" s="397"/>
      <c r="BN140" s="397"/>
      <c r="BO140" s="397"/>
      <c r="BP140" s="397"/>
      <c r="BQ140" s="397"/>
    </row>
    <row r="141" spans="1:69">
      <c r="A141" s="507">
        <f t="shared" si="15"/>
        <v>2020</v>
      </c>
      <c r="B141" s="474">
        <f t="shared" si="22"/>
        <v>261</v>
      </c>
      <c r="C141" s="508">
        <f t="shared" si="17"/>
        <v>5.5645204073226937</v>
      </c>
      <c r="D141" s="474">
        <f t="shared" si="21"/>
        <v>25</v>
      </c>
      <c r="E141" s="517"/>
      <c r="F141" s="490"/>
      <c r="G141" s="475"/>
      <c r="H141" s="475"/>
      <c r="I141" s="476">
        <f t="shared" si="18"/>
        <v>261</v>
      </c>
      <c r="J141" s="518"/>
      <c r="K141" s="518"/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397"/>
      <c r="AB141" s="397"/>
      <c r="AC141" s="397"/>
      <c r="AD141" s="397"/>
      <c r="AE141" s="397"/>
      <c r="AF141" s="397"/>
      <c r="AG141" s="397"/>
      <c r="AH141" s="397"/>
      <c r="AI141" s="397"/>
      <c r="AJ141" s="397"/>
      <c r="AK141" s="397"/>
      <c r="AL141" s="397"/>
      <c r="AM141" s="397"/>
      <c r="AN141" s="397"/>
      <c r="AO141" s="397"/>
      <c r="AP141" s="397"/>
      <c r="AQ141" s="397"/>
      <c r="AR141" s="397"/>
      <c r="AS141" s="397"/>
      <c r="AT141" s="397"/>
      <c r="AU141" s="397"/>
      <c r="AV141" s="397"/>
      <c r="AW141" s="397"/>
      <c r="AX141" s="397"/>
      <c r="AY141" s="397"/>
      <c r="AZ141" s="397"/>
      <c r="BA141" s="397"/>
      <c r="BB141" s="397"/>
      <c r="BC141" s="397"/>
      <c r="BD141" s="397"/>
      <c r="BE141" s="397"/>
      <c r="BF141" s="397"/>
      <c r="BG141" s="397"/>
      <c r="BH141" s="397"/>
      <c r="BI141" s="397"/>
      <c r="BJ141" s="397"/>
      <c r="BK141" s="397"/>
      <c r="BL141" s="397"/>
      <c r="BM141" s="397"/>
      <c r="BN141" s="397"/>
      <c r="BO141" s="397"/>
      <c r="BP141" s="397"/>
      <c r="BQ141" s="397"/>
    </row>
    <row r="142" spans="1:69">
      <c r="A142" s="507">
        <f t="shared" si="15"/>
        <v>2021</v>
      </c>
      <c r="B142" s="474">
        <f t="shared" si="22"/>
        <v>266</v>
      </c>
      <c r="C142" s="508">
        <f t="shared" si="17"/>
        <v>5.5834963087816991</v>
      </c>
      <c r="D142" s="474">
        <f t="shared" si="21"/>
        <v>26</v>
      </c>
      <c r="E142" s="517"/>
      <c r="F142" s="490"/>
      <c r="G142" s="475"/>
      <c r="H142" s="475"/>
      <c r="I142" s="476">
        <f t="shared" si="18"/>
        <v>266</v>
      </c>
      <c r="J142" s="518"/>
      <c r="K142" s="518"/>
      <c r="L142" s="397"/>
      <c r="M142" s="397"/>
      <c r="N142" s="397"/>
      <c r="O142" s="397"/>
      <c r="P142" s="397"/>
      <c r="Q142" s="397"/>
      <c r="R142" s="397"/>
      <c r="S142" s="397"/>
      <c r="T142" s="397"/>
      <c r="U142" s="397"/>
      <c r="V142" s="397"/>
      <c r="W142" s="397"/>
      <c r="X142" s="397"/>
      <c r="Y142" s="397"/>
      <c r="Z142" s="397"/>
      <c r="AA142" s="397"/>
      <c r="AB142" s="397"/>
      <c r="AC142" s="397"/>
      <c r="AD142" s="397"/>
      <c r="AE142" s="397"/>
      <c r="AF142" s="397"/>
      <c r="AG142" s="397"/>
      <c r="AH142" s="397"/>
      <c r="AI142" s="397"/>
      <c r="AJ142" s="397"/>
      <c r="AK142" s="397"/>
      <c r="AL142" s="397"/>
      <c r="AM142" s="397"/>
      <c r="AN142" s="397"/>
      <c r="AO142" s="397"/>
      <c r="AP142" s="397"/>
      <c r="AQ142" s="397"/>
      <c r="AR142" s="397"/>
      <c r="AS142" s="397"/>
      <c r="AT142" s="397"/>
      <c r="AU142" s="397"/>
      <c r="AV142" s="397"/>
      <c r="AW142" s="397"/>
      <c r="AX142" s="397"/>
      <c r="AY142" s="397"/>
      <c r="AZ142" s="397"/>
      <c r="BA142" s="397"/>
      <c r="BB142" s="397"/>
      <c r="BC142" s="397"/>
      <c r="BD142" s="397"/>
      <c r="BE142" s="397"/>
      <c r="BF142" s="397"/>
      <c r="BG142" s="397"/>
      <c r="BH142" s="397"/>
      <c r="BI142" s="397"/>
      <c r="BJ142" s="397"/>
      <c r="BK142" s="397"/>
      <c r="BL142" s="397"/>
      <c r="BM142" s="397"/>
      <c r="BN142" s="397"/>
      <c r="BO142" s="397"/>
      <c r="BP142" s="397"/>
      <c r="BQ142" s="397"/>
    </row>
    <row r="143" spans="1:69">
      <c r="A143" s="507">
        <f t="shared" si="15"/>
        <v>2022</v>
      </c>
      <c r="B143" s="474">
        <f t="shared" si="22"/>
        <v>272</v>
      </c>
      <c r="C143" s="508">
        <f t="shared" si="17"/>
        <v>5.6058020662959978</v>
      </c>
      <c r="D143" s="474">
        <f t="shared" si="21"/>
        <v>27</v>
      </c>
      <c r="E143" s="517"/>
      <c r="F143" s="490"/>
      <c r="G143" s="475"/>
      <c r="H143" s="475"/>
      <c r="I143" s="476">
        <f t="shared" si="18"/>
        <v>272</v>
      </c>
      <c r="J143" s="518"/>
      <c r="K143" s="518"/>
      <c r="L143" s="397"/>
      <c r="M143" s="397"/>
      <c r="N143" s="397"/>
      <c r="O143" s="397"/>
      <c r="P143" s="397"/>
      <c r="Q143" s="397"/>
      <c r="R143" s="397"/>
      <c r="S143" s="397"/>
      <c r="T143" s="397"/>
      <c r="U143" s="397"/>
      <c r="V143" s="397"/>
      <c r="W143" s="397"/>
      <c r="X143" s="397"/>
      <c r="Y143" s="397"/>
      <c r="Z143" s="397"/>
      <c r="AA143" s="397"/>
      <c r="AB143" s="397"/>
      <c r="AC143" s="397"/>
      <c r="AD143" s="397"/>
      <c r="AE143" s="397"/>
      <c r="AF143" s="397"/>
      <c r="AG143" s="397"/>
      <c r="AH143" s="397"/>
      <c r="AI143" s="397"/>
      <c r="AJ143" s="397"/>
      <c r="AK143" s="397"/>
      <c r="AL143" s="397"/>
      <c r="AM143" s="397"/>
      <c r="AN143" s="397"/>
      <c r="AO143" s="397"/>
      <c r="AP143" s="397"/>
      <c r="AQ143" s="397"/>
      <c r="AR143" s="397"/>
      <c r="AS143" s="397"/>
      <c r="AT143" s="397"/>
      <c r="AU143" s="397"/>
      <c r="AV143" s="397"/>
      <c r="AW143" s="397"/>
      <c r="AX143" s="397"/>
      <c r="AY143" s="397"/>
      <c r="AZ143" s="397"/>
      <c r="BA143" s="397"/>
      <c r="BB143" s="397"/>
      <c r="BC143" s="397"/>
      <c r="BD143" s="397"/>
      <c r="BE143" s="397"/>
      <c r="BF143" s="397"/>
      <c r="BG143" s="397"/>
      <c r="BH143" s="397"/>
      <c r="BI143" s="397"/>
      <c r="BJ143" s="397"/>
      <c r="BK143" s="397"/>
      <c r="BL143" s="397"/>
      <c r="BM143" s="397"/>
      <c r="BN143" s="397"/>
      <c r="BO143" s="397"/>
      <c r="BP143" s="397"/>
      <c r="BQ143" s="397"/>
    </row>
    <row r="144" spans="1:69">
      <c r="A144" s="507">
        <f t="shared" si="15"/>
        <v>2023</v>
      </c>
      <c r="B144" s="474">
        <f t="shared" si="22"/>
        <v>277</v>
      </c>
      <c r="C144" s="508">
        <f t="shared" si="17"/>
        <v>5.6240175061873385</v>
      </c>
      <c r="D144" s="474">
        <f t="shared" si="21"/>
        <v>28</v>
      </c>
      <c r="E144" s="517"/>
      <c r="F144" s="490"/>
      <c r="G144" s="475"/>
      <c r="H144" s="475"/>
      <c r="I144" s="476">
        <f t="shared" si="18"/>
        <v>277</v>
      </c>
      <c r="J144" s="518"/>
      <c r="K144" s="518"/>
      <c r="L144" s="397"/>
      <c r="M144" s="397"/>
      <c r="N144" s="397"/>
      <c r="O144" s="397"/>
      <c r="P144" s="397"/>
      <c r="Q144" s="397"/>
      <c r="R144" s="397"/>
      <c r="S144" s="397"/>
      <c r="T144" s="397"/>
      <c r="U144" s="397"/>
      <c r="V144" s="397"/>
      <c r="W144" s="397"/>
      <c r="X144" s="397"/>
      <c r="Y144" s="397"/>
      <c r="Z144" s="397"/>
      <c r="AA144" s="397"/>
      <c r="AB144" s="397"/>
      <c r="AC144" s="397"/>
      <c r="AD144" s="397"/>
      <c r="AE144" s="397"/>
      <c r="AF144" s="397"/>
      <c r="AG144" s="397"/>
      <c r="AH144" s="397"/>
      <c r="AI144" s="397"/>
      <c r="AJ144" s="397"/>
      <c r="AK144" s="397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  <c r="BD144" s="397"/>
      <c r="BE144" s="397"/>
      <c r="BF144" s="397"/>
      <c r="BG144" s="397"/>
      <c r="BH144" s="397"/>
      <c r="BI144" s="397"/>
      <c r="BJ144" s="397"/>
      <c r="BK144" s="397"/>
      <c r="BL144" s="397"/>
      <c r="BM144" s="397"/>
      <c r="BN144" s="397"/>
      <c r="BO144" s="397"/>
      <c r="BP144" s="397"/>
      <c r="BQ144" s="397"/>
    </row>
    <row r="145" spans="1:69">
      <c r="A145" s="507">
        <f t="shared" si="15"/>
        <v>2024</v>
      </c>
      <c r="B145" s="474">
        <f t="shared" si="22"/>
        <v>282</v>
      </c>
      <c r="C145" s="508">
        <f t="shared" si="17"/>
        <v>5.6419070709381138</v>
      </c>
      <c r="D145" s="474">
        <f t="shared" si="21"/>
        <v>29</v>
      </c>
      <c r="E145" s="517"/>
      <c r="F145" s="490"/>
      <c r="G145" s="475"/>
      <c r="H145" s="475"/>
      <c r="I145" s="476">
        <f t="shared" si="18"/>
        <v>282</v>
      </c>
      <c r="J145" s="518"/>
      <c r="K145" s="518"/>
      <c r="L145" s="397"/>
      <c r="M145" s="397"/>
      <c r="N145" s="397"/>
      <c r="O145" s="397"/>
      <c r="P145" s="397"/>
      <c r="Q145" s="397"/>
      <c r="R145" s="397"/>
      <c r="S145" s="397"/>
      <c r="T145" s="397"/>
      <c r="U145" s="397"/>
      <c r="V145" s="397"/>
      <c r="W145" s="397"/>
      <c r="X145" s="397"/>
      <c r="Y145" s="397"/>
      <c r="Z145" s="397"/>
      <c r="AA145" s="397"/>
      <c r="AB145" s="397"/>
      <c r="AC145" s="397"/>
      <c r="AD145" s="397"/>
      <c r="AE145" s="397"/>
      <c r="AF145" s="397"/>
      <c r="AG145" s="397"/>
      <c r="AH145" s="397"/>
      <c r="AI145" s="397"/>
      <c r="AJ145" s="397"/>
      <c r="AK145" s="397"/>
      <c r="AL145" s="397"/>
      <c r="AM145" s="397"/>
      <c r="AN145" s="397"/>
      <c r="AO145" s="397"/>
      <c r="AP145" s="397"/>
      <c r="AQ145" s="397"/>
      <c r="AR145" s="397"/>
      <c r="AS145" s="397"/>
      <c r="AT145" s="397"/>
      <c r="AU145" s="397"/>
      <c r="AV145" s="397"/>
      <c r="AW145" s="397"/>
      <c r="AX145" s="397"/>
      <c r="AY145" s="397"/>
      <c r="AZ145" s="397"/>
      <c r="BA145" s="397"/>
      <c r="BB145" s="397"/>
      <c r="BC145" s="397"/>
      <c r="BD145" s="397"/>
      <c r="BE145" s="397"/>
      <c r="BF145" s="397"/>
      <c r="BG145" s="397"/>
      <c r="BH145" s="397"/>
      <c r="BI145" s="397"/>
      <c r="BJ145" s="397"/>
      <c r="BK145" s="397"/>
      <c r="BL145" s="397"/>
      <c r="BM145" s="397"/>
      <c r="BN145" s="397"/>
      <c r="BO145" s="397"/>
      <c r="BP145" s="397"/>
      <c r="BQ145" s="397"/>
    </row>
    <row r="146" spans="1:69">
      <c r="A146" s="507">
        <f t="shared" si="15"/>
        <v>2025</v>
      </c>
      <c r="B146" s="474">
        <f t="shared" si="22"/>
        <v>287</v>
      </c>
      <c r="C146" s="508">
        <f t="shared" si="17"/>
        <v>5.6594822157596214</v>
      </c>
      <c r="D146" s="474">
        <f t="shared" si="21"/>
        <v>30</v>
      </c>
      <c r="E146" s="517"/>
      <c r="F146" s="490"/>
      <c r="G146" s="475"/>
      <c r="H146" s="475"/>
      <c r="I146" s="476">
        <f t="shared" si="18"/>
        <v>287</v>
      </c>
      <c r="J146" s="518"/>
      <c r="K146" s="518"/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/>
      <c r="X146" s="397"/>
      <c r="Y146" s="397"/>
      <c r="Z146" s="397"/>
      <c r="AA146" s="397"/>
      <c r="AB146" s="397"/>
      <c r="AC146" s="397"/>
      <c r="AD146" s="397"/>
      <c r="AE146" s="397"/>
      <c r="AF146" s="397"/>
      <c r="AG146" s="397"/>
      <c r="AH146" s="397"/>
      <c r="AI146" s="397"/>
      <c r="AJ146" s="397"/>
      <c r="AK146" s="397"/>
      <c r="AL146" s="397"/>
      <c r="AM146" s="397"/>
      <c r="AN146" s="397"/>
      <c r="AO146" s="397"/>
      <c r="AP146" s="397"/>
      <c r="AQ146" s="397"/>
      <c r="AR146" s="397"/>
      <c r="AS146" s="397"/>
      <c r="AT146" s="397"/>
      <c r="AU146" s="397"/>
      <c r="AV146" s="397"/>
      <c r="AW146" s="397"/>
      <c r="AX146" s="397"/>
      <c r="AY146" s="397"/>
      <c r="AZ146" s="397"/>
      <c r="BA146" s="397"/>
      <c r="BB146" s="397"/>
      <c r="BC146" s="397"/>
      <c r="BD146" s="397"/>
      <c r="BE146" s="397"/>
      <c r="BF146" s="397"/>
      <c r="BG146" s="397"/>
      <c r="BH146" s="397"/>
      <c r="BI146" s="397"/>
      <c r="BJ146" s="397"/>
      <c r="BK146" s="397"/>
      <c r="BL146" s="397"/>
      <c r="BM146" s="397"/>
      <c r="BN146" s="397"/>
      <c r="BO146" s="397"/>
      <c r="BP146" s="397"/>
      <c r="BQ146" s="397"/>
    </row>
    <row r="147" spans="1:69">
      <c r="A147" s="507">
        <f t="shared" si="15"/>
        <v>2026</v>
      </c>
      <c r="B147" s="474">
        <f t="shared" si="22"/>
        <v>293</v>
      </c>
      <c r="C147" s="508">
        <f t="shared" si="17"/>
        <v>5.6801726090170677</v>
      </c>
      <c r="D147" s="474">
        <f t="shared" si="21"/>
        <v>31</v>
      </c>
      <c r="E147" s="517"/>
      <c r="F147" s="490"/>
      <c r="G147" s="475"/>
      <c r="H147" s="475"/>
      <c r="I147" s="476">
        <f t="shared" si="18"/>
        <v>293</v>
      </c>
      <c r="J147" s="518"/>
      <c r="K147" s="518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397"/>
      <c r="AK147" s="397"/>
      <c r="AL147" s="397"/>
      <c r="AM147" s="397"/>
      <c r="AN147" s="397"/>
      <c r="AO147" s="397"/>
      <c r="AP147" s="397"/>
      <c r="AQ147" s="397"/>
      <c r="AR147" s="397"/>
      <c r="AS147" s="397"/>
      <c r="AT147" s="397"/>
      <c r="AU147" s="397"/>
      <c r="AV147" s="397"/>
      <c r="AW147" s="397"/>
      <c r="AX147" s="397"/>
      <c r="AY147" s="397"/>
      <c r="AZ147" s="397"/>
      <c r="BA147" s="397"/>
      <c r="BB147" s="397"/>
      <c r="BC147" s="397"/>
      <c r="BD147" s="397"/>
      <c r="BE147" s="397"/>
      <c r="BF147" s="397"/>
      <c r="BG147" s="397"/>
      <c r="BH147" s="397"/>
      <c r="BI147" s="397"/>
      <c r="BJ147" s="397"/>
      <c r="BK147" s="397"/>
      <c r="BL147" s="397"/>
      <c r="BM147" s="397"/>
      <c r="BN147" s="397"/>
      <c r="BO147" s="397"/>
      <c r="BP147" s="397"/>
      <c r="BQ147" s="397"/>
    </row>
    <row r="148" spans="1:69">
      <c r="A148" s="507">
        <f t="shared" si="15"/>
        <v>2027</v>
      </c>
      <c r="B148" s="474">
        <f t="shared" si="22"/>
        <v>299</v>
      </c>
      <c r="C148" s="508">
        <f t="shared" si="17"/>
        <v>5.7004435733906869</v>
      </c>
      <c r="D148" s="474">
        <f t="shared" si="21"/>
        <v>32</v>
      </c>
      <c r="E148" s="517"/>
      <c r="F148" s="490"/>
      <c r="G148" s="475"/>
      <c r="H148" s="475"/>
      <c r="I148" s="476">
        <f t="shared" si="18"/>
        <v>299</v>
      </c>
      <c r="J148" s="518"/>
      <c r="K148" s="518"/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/>
      <c r="X148" s="397"/>
      <c r="Y148" s="397"/>
      <c r="Z148" s="397"/>
      <c r="AA148" s="397"/>
      <c r="AB148" s="397"/>
      <c r="AC148" s="397"/>
      <c r="AD148" s="397"/>
      <c r="AE148" s="397"/>
      <c r="AF148" s="397"/>
      <c r="AG148" s="397"/>
      <c r="AH148" s="397"/>
      <c r="AI148" s="397"/>
      <c r="AJ148" s="397"/>
      <c r="AK148" s="397"/>
      <c r="AL148" s="397"/>
      <c r="AM148" s="397"/>
      <c r="AN148" s="397"/>
      <c r="AO148" s="397"/>
      <c r="AP148" s="397"/>
      <c r="AQ148" s="397"/>
      <c r="AR148" s="397"/>
      <c r="AS148" s="397"/>
      <c r="AT148" s="397"/>
      <c r="AU148" s="397"/>
      <c r="AV148" s="397"/>
      <c r="AW148" s="397"/>
      <c r="AX148" s="397"/>
      <c r="AY148" s="397"/>
      <c r="AZ148" s="397"/>
      <c r="BA148" s="397"/>
      <c r="BB148" s="397"/>
      <c r="BC148" s="397"/>
      <c r="BD148" s="397"/>
      <c r="BE148" s="397"/>
      <c r="BF148" s="397"/>
      <c r="BG148" s="397"/>
      <c r="BH148" s="397"/>
      <c r="BI148" s="397"/>
      <c r="BJ148" s="397"/>
      <c r="BK148" s="397"/>
      <c r="BL148" s="397"/>
      <c r="BM148" s="397"/>
      <c r="BN148" s="397"/>
      <c r="BO148" s="397"/>
      <c r="BP148" s="397"/>
      <c r="BQ148" s="397"/>
    </row>
    <row r="149" spans="1:69">
      <c r="A149" s="507">
        <f t="shared" si="15"/>
        <v>2028</v>
      </c>
      <c r="B149" s="474">
        <f t="shared" si="22"/>
        <v>304</v>
      </c>
      <c r="C149" s="508">
        <f t="shared" si="17"/>
        <v>5.7170277014062219</v>
      </c>
      <c r="D149" s="474">
        <f t="shared" si="21"/>
        <v>33</v>
      </c>
      <c r="E149" s="517"/>
      <c r="F149" s="490"/>
      <c r="G149" s="475"/>
      <c r="H149" s="475"/>
      <c r="I149" s="476">
        <f t="shared" si="18"/>
        <v>304</v>
      </c>
      <c r="J149" s="518"/>
      <c r="K149" s="518"/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/>
      <c r="X149" s="397"/>
      <c r="Y149" s="397"/>
      <c r="Z149" s="397"/>
      <c r="AA149" s="397"/>
      <c r="AB149" s="397"/>
      <c r="AC149" s="397"/>
      <c r="AD149" s="397"/>
      <c r="AE149" s="397"/>
      <c r="AF149" s="397"/>
      <c r="AG149" s="397"/>
      <c r="AH149" s="397"/>
      <c r="AI149" s="397"/>
      <c r="AJ149" s="397"/>
      <c r="AK149" s="397"/>
      <c r="AL149" s="397"/>
      <c r="AM149" s="397"/>
      <c r="AN149" s="397"/>
      <c r="AO149" s="397"/>
      <c r="AP149" s="397"/>
      <c r="AQ149" s="397"/>
      <c r="AR149" s="397"/>
      <c r="AS149" s="397"/>
      <c r="AT149" s="397"/>
      <c r="AU149" s="397"/>
      <c r="AV149" s="397"/>
      <c r="AW149" s="397"/>
      <c r="AX149" s="397"/>
      <c r="AY149" s="397"/>
      <c r="AZ149" s="397"/>
      <c r="BA149" s="397"/>
      <c r="BB149" s="397"/>
      <c r="BC149" s="397"/>
      <c r="BD149" s="397"/>
      <c r="BE149" s="397"/>
      <c r="BF149" s="397"/>
      <c r="BG149" s="397"/>
      <c r="BH149" s="397"/>
      <c r="BI149" s="397"/>
      <c r="BJ149" s="397"/>
      <c r="BK149" s="397"/>
      <c r="BL149" s="397"/>
      <c r="BM149" s="397"/>
      <c r="BN149" s="397"/>
      <c r="BO149" s="397"/>
      <c r="BP149" s="397"/>
      <c r="BQ149" s="397"/>
    </row>
    <row r="150" spans="1:69">
      <c r="A150" s="507">
        <f t="shared" si="15"/>
        <v>2029</v>
      </c>
      <c r="B150" s="474">
        <f t="shared" si="22"/>
        <v>310</v>
      </c>
      <c r="C150" s="508">
        <f t="shared" si="17"/>
        <v>5.7365722974791922</v>
      </c>
      <c r="D150" s="474">
        <f t="shared" si="21"/>
        <v>34</v>
      </c>
      <c r="E150" s="517"/>
      <c r="F150" s="490"/>
      <c r="G150" s="475"/>
      <c r="H150" s="475"/>
      <c r="I150" s="476">
        <f t="shared" si="18"/>
        <v>310</v>
      </c>
      <c r="J150" s="518"/>
      <c r="K150" s="518"/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/>
      <c r="X150" s="397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397"/>
      <c r="AK150" s="397"/>
      <c r="AL150" s="397"/>
      <c r="AM150" s="397"/>
      <c r="AN150" s="397"/>
      <c r="AO150" s="397"/>
      <c r="AP150" s="397"/>
      <c r="AQ150" s="397"/>
      <c r="AR150" s="397"/>
      <c r="AS150" s="397"/>
      <c r="AT150" s="397"/>
      <c r="AU150" s="397"/>
      <c r="AV150" s="397"/>
      <c r="AW150" s="397"/>
      <c r="AX150" s="397"/>
      <c r="AY150" s="397"/>
      <c r="AZ150" s="397"/>
      <c r="BA150" s="397"/>
      <c r="BB150" s="397"/>
      <c r="BC150" s="397"/>
      <c r="BD150" s="397"/>
      <c r="BE150" s="397"/>
      <c r="BF150" s="397"/>
      <c r="BG150" s="397"/>
      <c r="BH150" s="397"/>
      <c r="BI150" s="397"/>
      <c r="BJ150" s="397"/>
      <c r="BK150" s="397"/>
      <c r="BL150" s="397"/>
      <c r="BM150" s="397"/>
      <c r="BN150" s="397"/>
      <c r="BO150" s="397"/>
      <c r="BP150" s="397"/>
      <c r="BQ150" s="397"/>
    </row>
    <row r="151" spans="1:69">
      <c r="A151" s="507">
        <f t="shared" si="15"/>
        <v>2030</v>
      </c>
      <c r="B151" s="474">
        <f t="shared" si="22"/>
        <v>316</v>
      </c>
      <c r="C151" s="508">
        <f t="shared" si="17"/>
        <v>5.7557422135869123</v>
      </c>
      <c r="D151" s="474">
        <f t="shared" si="21"/>
        <v>35</v>
      </c>
      <c r="E151" s="517"/>
      <c r="F151" s="490"/>
      <c r="G151" s="475"/>
      <c r="H151" s="475"/>
      <c r="I151" s="476">
        <f t="shared" si="18"/>
        <v>316</v>
      </c>
      <c r="J151" s="518"/>
      <c r="K151" s="518"/>
      <c r="L151" s="397"/>
      <c r="M151" s="397"/>
      <c r="N151" s="397"/>
      <c r="O151" s="397"/>
      <c r="P151" s="397"/>
      <c r="Q151" s="397"/>
      <c r="R151" s="397"/>
      <c r="S151" s="397"/>
      <c r="T151" s="397"/>
      <c r="U151" s="397"/>
      <c r="V151" s="397"/>
      <c r="W151" s="397"/>
      <c r="X151" s="397"/>
      <c r="Y151" s="397"/>
      <c r="Z151" s="397"/>
      <c r="AA151" s="397"/>
      <c r="AB151" s="397"/>
      <c r="AC151" s="397"/>
      <c r="AD151" s="397"/>
      <c r="AE151" s="397"/>
      <c r="AF151" s="397"/>
      <c r="AG151" s="397"/>
      <c r="AH151" s="397"/>
      <c r="AI151" s="397"/>
      <c r="AJ151" s="397"/>
      <c r="AK151" s="397"/>
      <c r="AL151" s="397"/>
      <c r="AM151" s="397"/>
      <c r="AN151" s="397"/>
      <c r="AO151" s="397"/>
      <c r="AP151" s="397"/>
      <c r="AQ151" s="397"/>
      <c r="AR151" s="397"/>
      <c r="AS151" s="397"/>
      <c r="AT151" s="397"/>
      <c r="AU151" s="397"/>
      <c r="AV151" s="397"/>
      <c r="AW151" s="397"/>
      <c r="AX151" s="397"/>
      <c r="AY151" s="397"/>
      <c r="AZ151" s="397"/>
      <c r="BA151" s="397"/>
      <c r="BB151" s="397"/>
      <c r="BC151" s="397"/>
      <c r="BD151" s="397"/>
      <c r="BE151" s="397"/>
      <c r="BF151" s="397"/>
      <c r="BG151" s="397"/>
      <c r="BH151" s="397"/>
      <c r="BI151" s="397"/>
      <c r="BJ151" s="397"/>
      <c r="BK151" s="397"/>
      <c r="BL151" s="397"/>
      <c r="BM151" s="397"/>
      <c r="BN151" s="397"/>
      <c r="BO151" s="397"/>
      <c r="BP151" s="397"/>
      <c r="BQ151" s="397"/>
    </row>
    <row r="152" spans="1:69">
      <c r="A152" s="507">
        <f t="shared" si="15"/>
        <v>2031</v>
      </c>
      <c r="B152" s="474">
        <f t="shared" si="22"/>
        <v>322</v>
      </c>
      <c r="C152" s="508">
        <f t="shared" si="17"/>
        <v>5.7745515455444085</v>
      </c>
      <c r="D152" s="474">
        <f t="shared" si="21"/>
        <v>36</v>
      </c>
      <c r="E152" s="517"/>
      <c r="F152" s="490"/>
      <c r="G152" s="475"/>
      <c r="H152" s="475"/>
      <c r="I152" s="476">
        <f t="shared" si="18"/>
        <v>322</v>
      </c>
      <c r="J152" s="518"/>
      <c r="K152" s="518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7"/>
      <c r="Y152" s="397"/>
      <c r="Z152" s="397"/>
      <c r="AA152" s="397"/>
      <c r="AB152" s="397"/>
      <c r="AC152" s="397"/>
      <c r="AD152" s="397"/>
      <c r="AE152" s="397"/>
      <c r="AF152" s="397"/>
      <c r="AG152" s="397"/>
      <c r="AH152" s="397"/>
      <c r="AI152" s="397"/>
      <c r="AJ152" s="397"/>
      <c r="AK152" s="397"/>
      <c r="AL152" s="397"/>
      <c r="AM152" s="397"/>
      <c r="AN152" s="397"/>
      <c r="AO152" s="397"/>
      <c r="AP152" s="397"/>
      <c r="AQ152" s="397"/>
      <c r="AR152" s="397"/>
      <c r="AS152" s="397"/>
      <c r="AT152" s="397"/>
      <c r="AU152" s="397"/>
      <c r="AV152" s="397"/>
      <c r="AW152" s="397"/>
      <c r="AX152" s="397"/>
      <c r="AY152" s="397"/>
      <c r="AZ152" s="397"/>
      <c r="BA152" s="397"/>
      <c r="BB152" s="397"/>
      <c r="BC152" s="397"/>
      <c r="BD152" s="397"/>
      <c r="BE152" s="397"/>
      <c r="BF152" s="397"/>
      <c r="BG152" s="397"/>
      <c r="BH152" s="397"/>
      <c r="BI152" s="397"/>
      <c r="BJ152" s="397"/>
      <c r="BK152" s="397"/>
      <c r="BL152" s="397"/>
      <c r="BM152" s="397"/>
      <c r="BN152" s="397"/>
      <c r="BO152" s="397"/>
      <c r="BP152" s="397"/>
      <c r="BQ152" s="397"/>
    </row>
    <row r="153" spans="1:69">
      <c r="A153" s="507">
        <f t="shared" si="15"/>
        <v>2032</v>
      </c>
      <c r="B153" s="474">
        <f t="shared" si="22"/>
        <v>328</v>
      </c>
      <c r="C153" s="508">
        <f t="shared" si="17"/>
        <v>5.7930136083841441</v>
      </c>
      <c r="D153" s="474">
        <f t="shared" si="21"/>
        <v>37</v>
      </c>
      <c r="E153" s="517"/>
      <c r="F153" s="490"/>
      <c r="G153" s="475"/>
      <c r="H153" s="475"/>
      <c r="I153" s="476">
        <f t="shared" si="18"/>
        <v>328</v>
      </c>
      <c r="J153" s="518"/>
      <c r="K153" s="518"/>
      <c r="L153" s="397"/>
      <c r="M153" s="397"/>
      <c r="N153" s="397"/>
      <c r="O153" s="397"/>
      <c r="P153" s="397"/>
      <c r="Q153" s="397"/>
      <c r="R153" s="397"/>
      <c r="S153" s="397"/>
      <c r="T153" s="397"/>
      <c r="U153" s="397"/>
      <c r="V153" s="397"/>
      <c r="W153" s="397"/>
      <c r="X153" s="397"/>
      <c r="Y153" s="397"/>
      <c r="Z153" s="397"/>
      <c r="AA153" s="397"/>
      <c r="AB153" s="397"/>
      <c r="AC153" s="397"/>
      <c r="AD153" s="397"/>
      <c r="AE153" s="397"/>
      <c r="AF153" s="397"/>
      <c r="AG153" s="397"/>
      <c r="AH153" s="397"/>
      <c r="AI153" s="397"/>
      <c r="AJ153" s="397"/>
      <c r="AK153" s="397"/>
      <c r="AL153" s="397"/>
      <c r="AM153" s="397"/>
      <c r="AN153" s="397"/>
      <c r="AO153" s="397"/>
      <c r="AP153" s="397"/>
      <c r="AQ153" s="397"/>
      <c r="AR153" s="397"/>
      <c r="AS153" s="397"/>
      <c r="AT153" s="397"/>
      <c r="AU153" s="397"/>
      <c r="AV153" s="397"/>
      <c r="AW153" s="397"/>
      <c r="AX153" s="397"/>
      <c r="AY153" s="397"/>
      <c r="AZ153" s="397"/>
      <c r="BA153" s="397"/>
      <c r="BB153" s="397"/>
      <c r="BC153" s="397"/>
      <c r="BD153" s="397"/>
      <c r="BE153" s="397"/>
      <c r="BF153" s="397"/>
      <c r="BG153" s="397"/>
      <c r="BH153" s="397"/>
      <c r="BI153" s="397"/>
      <c r="BJ153" s="397"/>
      <c r="BK153" s="397"/>
      <c r="BL153" s="397"/>
      <c r="BM153" s="397"/>
      <c r="BN153" s="397"/>
      <c r="BO153" s="397"/>
      <c r="BP153" s="397"/>
      <c r="BQ153" s="397"/>
    </row>
    <row r="154" spans="1:69">
      <c r="A154" s="507">
        <f t="shared" si="15"/>
        <v>2033</v>
      </c>
      <c r="B154" s="474">
        <f t="shared" si="22"/>
        <v>335</v>
      </c>
      <c r="C154" s="508">
        <f t="shared" si="17"/>
        <v>5.8141305318250662</v>
      </c>
      <c r="D154" s="474">
        <f t="shared" si="21"/>
        <v>38</v>
      </c>
      <c r="E154" s="517"/>
      <c r="F154" s="490"/>
      <c r="G154" s="475"/>
      <c r="H154" s="475"/>
      <c r="I154" s="476">
        <f t="shared" si="18"/>
        <v>335</v>
      </c>
      <c r="J154" s="518"/>
      <c r="K154" s="518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  <c r="W154" s="397"/>
      <c r="X154" s="397"/>
      <c r="Y154" s="397"/>
      <c r="Z154" s="397"/>
      <c r="AA154" s="397"/>
      <c r="AB154" s="397"/>
      <c r="AC154" s="397"/>
      <c r="AD154" s="397"/>
      <c r="AE154" s="397"/>
      <c r="AF154" s="397"/>
      <c r="AG154" s="397"/>
      <c r="AH154" s="397"/>
      <c r="AI154" s="397"/>
      <c r="AJ154" s="397"/>
      <c r="AK154" s="397"/>
      <c r="AL154" s="397"/>
      <c r="AM154" s="397"/>
      <c r="AN154" s="397"/>
      <c r="AO154" s="397"/>
      <c r="AP154" s="397"/>
      <c r="AQ154" s="397"/>
      <c r="AR154" s="397"/>
      <c r="AS154" s="397"/>
      <c r="AT154" s="397"/>
      <c r="AU154" s="397"/>
      <c r="AV154" s="397"/>
      <c r="AW154" s="397"/>
      <c r="AX154" s="397"/>
      <c r="AY154" s="397"/>
      <c r="AZ154" s="397"/>
      <c r="BA154" s="397"/>
      <c r="BB154" s="397"/>
      <c r="BC154" s="397"/>
      <c r="BD154" s="397"/>
      <c r="BE154" s="397"/>
      <c r="BF154" s="397"/>
      <c r="BG154" s="397"/>
      <c r="BH154" s="397"/>
      <c r="BI154" s="397"/>
      <c r="BJ154" s="397"/>
      <c r="BK154" s="397"/>
      <c r="BL154" s="397"/>
      <c r="BM154" s="397"/>
      <c r="BN154" s="397"/>
      <c r="BO154" s="397"/>
      <c r="BP154" s="397"/>
      <c r="BQ154" s="397"/>
    </row>
    <row r="155" spans="1:69">
      <c r="A155" s="507">
        <f t="shared" si="15"/>
        <v>2034</v>
      </c>
      <c r="B155" s="474">
        <f t="shared" si="22"/>
        <v>341</v>
      </c>
      <c r="C155" s="508">
        <f t="shared" si="17"/>
        <v>5.8318824772835169</v>
      </c>
      <c r="D155" s="474">
        <f t="shared" si="21"/>
        <v>39</v>
      </c>
      <c r="E155" s="517"/>
      <c r="F155" s="490"/>
      <c r="G155" s="475"/>
      <c r="H155" s="475"/>
      <c r="I155" s="476">
        <f t="shared" si="18"/>
        <v>341</v>
      </c>
      <c r="J155" s="518"/>
      <c r="K155" s="518"/>
      <c r="L155" s="397"/>
      <c r="M155" s="397"/>
      <c r="N155" s="397"/>
      <c r="O155" s="397"/>
      <c r="P155" s="397"/>
      <c r="Q155" s="397"/>
      <c r="R155" s="397"/>
      <c r="S155" s="397"/>
      <c r="T155" s="397"/>
      <c r="U155" s="397"/>
      <c r="V155" s="397"/>
      <c r="W155" s="397"/>
      <c r="X155" s="397"/>
      <c r="Y155" s="397"/>
      <c r="Z155" s="397"/>
      <c r="AA155" s="397"/>
      <c r="AB155" s="397"/>
      <c r="AC155" s="397"/>
      <c r="AD155" s="397"/>
      <c r="AE155" s="397"/>
      <c r="AF155" s="397"/>
      <c r="AG155" s="397"/>
      <c r="AH155" s="397"/>
      <c r="AI155" s="397"/>
      <c r="AJ155" s="397"/>
      <c r="AK155" s="397"/>
      <c r="AL155" s="397"/>
      <c r="AM155" s="397"/>
      <c r="AN155" s="397"/>
      <c r="AO155" s="397"/>
      <c r="AP155" s="397"/>
      <c r="AQ155" s="397"/>
      <c r="AR155" s="397"/>
      <c r="AS155" s="397"/>
      <c r="AT155" s="397"/>
      <c r="AU155" s="397"/>
      <c r="AV155" s="397"/>
      <c r="AW155" s="397"/>
      <c r="AX155" s="397"/>
      <c r="AY155" s="397"/>
      <c r="AZ155" s="397"/>
      <c r="BA155" s="397"/>
      <c r="BB155" s="397"/>
      <c r="BC155" s="397"/>
      <c r="BD155" s="397"/>
      <c r="BE155" s="397"/>
      <c r="BF155" s="397"/>
      <c r="BG155" s="397"/>
      <c r="BH155" s="397"/>
      <c r="BI155" s="397"/>
      <c r="BJ155" s="397"/>
      <c r="BK155" s="397"/>
      <c r="BL155" s="397"/>
      <c r="BM155" s="397"/>
      <c r="BN155" s="397"/>
      <c r="BO155" s="397"/>
      <c r="BP155" s="397"/>
      <c r="BQ155" s="397"/>
    </row>
    <row r="156" spans="1:69">
      <c r="A156" s="507">
        <f t="shared" si="15"/>
        <v>2035</v>
      </c>
      <c r="B156" s="474">
        <f t="shared" si="22"/>
        <v>348</v>
      </c>
      <c r="C156" s="508">
        <f t="shared" si="17"/>
        <v>5.8522024797744745</v>
      </c>
      <c r="D156" s="474">
        <f t="shared" si="21"/>
        <v>40</v>
      </c>
      <c r="E156" s="517"/>
      <c r="F156" s="490"/>
      <c r="G156" s="475"/>
      <c r="H156" s="475"/>
      <c r="I156" s="476">
        <f t="shared" si="18"/>
        <v>348</v>
      </c>
      <c r="J156" s="518"/>
      <c r="K156" s="518"/>
      <c r="L156" s="397"/>
      <c r="M156" s="397"/>
      <c r="N156" s="397"/>
      <c r="O156" s="397"/>
      <c r="P156" s="397"/>
      <c r="Q156" s="397"/>
      <c r="R156" s="397"/>
      <c r="S156" s="397"/>
      <c r="T156" s="397"/>
      <c r="U156" s="397"/>
      <c r="V156" s="397"/>
      <c r="W156" s="397"/>
      <c r="X156" s="397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397"/>
      <c r="AK156" s="397"/>
      <c r="AL156" s="397"/>
      <c r="AM156" s="397"/>
      <c r="AN156" s="397"/>
      <c r="AO156" s="397"/>
      <c r="AP156" s="397"/>
      <c r="AQ156" s="397"/>
      <c r="AR156" s="397"/>
      <c r="AS156" s="397"/>
      <c r="AT156" s="397"/>
      <c r="AU156" s="397"/>
      <c r="AV156" s="397"/>
      <c r="AW156" s="397"/>
      <c r="AX156" s="397"/>
      <c r="AY156" s="397"/>
      <c r="AZ156" s="397"/>
      <c r="BA156" s="397"/>
      <c r="BB156" s="397"/>
      <c r="BC156" s="397"/>
      <c r="BD156" s="397"/>
      <c r="BE156" s="397"/>
      <c r="BF156" s="397"/>
      <c r="BG156" s="397"/>
      <c r="BH156" s="397"/>
      <c r="BI156" s="397"/>
      <c r="BJ156" s="397"/>
      <c r="BK156" s="397"/>
      <c r="BL156" s="397"/>
      <c r="BM156" s="397"/>
      <c r="BN156" s="397"/>
      <c r="BO156" s="397"/>
      <c r="BP156" s="397"/>
      <c r="BQ156" s="397"/>
    </row>
    <row r="157" spans="1:69">
      <c r="A157" s="519">
        <f t="shared" si="15"/>
        <v>2036</v>
      </c>
      <c r="B157" s="493">
        <f t="shared" si="22"/>
        <v>354</v>
      </c>
      <c r="C157" s="520">
        <f t="shared" si="17"/>
        <v>5.8692969131337742</v>
      </c>
      <c r="D157" s="493">
        <f t="shared" si="21"/>
        <v>41</v>
      </c>
      <c r="E157" s="521"/>
      <c r="F157" s="522"/>
      <c r="G157" s="454"/>
      <c r="H157" s="454"/>
      <c r="I157" s="494">
        <f t="shared" si="18"/>
        <v>354</v>
      </c>
      <c r="J157" s="523"/>
      <c r="K157" s="523"/>
      <c r="L157" s="397"/>
      <c r="M157" s="397"/>
      <c r="N157" s="397"/>
      <c r="O157" s="397"/>
      <c r="P157" s="397"/>
      <c r="Q157" s="397"/>
      <c r="R157" s="397"/>
      <c r="S157" s="397"/>
      <c r="T157" s="397"/>
      <c r="U157" s="397"/>
      <c r="V157" s="397"/>
      <c r="W157" s="397"/>
      <c r="X157" s="397"/>
      <c r="Y157" s="397"/>
      <c r="Z157" s="397"/>
      <c r="AA157" s="397"/>
      <c r="AB157" s="397"/>
      <c r="AC157" s="397"/>
      <c r="AD157" s="397"/>
      <c r="AE157" s="397"/>
      <c r="AF157" s="397"/>
      <c r="AG157" s="397"/>
      <c r="AH157" s="397"/>
      <c r="AI157" s="397"/>
      <c r="AJ157" s="397"/>
      <c r="AK157" s="397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  <c r="BD157" s="397"/>
      <c r="BE157" s="397"/>
      <c r="BF157" s="397"/>
      <c r="BG157" s="397"/>
      <c r="BH157" s="397"/>
      <c r="BI157" s="397"/>
      <c r="BJ157" s="397"/>
      <c r="BK157" s="397"/>
      <c r="BL157" s="397"/>
      <c r="BM157" s="397"/>
      <c r="BN157" s="397"/>
      <c r="BO157" s="397"/>
      <c r="BP157" s="397"/>
      <c r="BQ157" s="397"/>
    </row>
    <row r="158" spans="1:69">
      <c r="A158" s="396" t="s">
        <v>335</v>
      </c>
      <c r="B158" s="396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  <c r="O158" s="397"/>
      <c r="P158" s="397"/>
      <c r="Q158" s="397"/>
      <c r="R158" s="397"/>
      <c r="S158" s="397"/>
      <c r="T158" s="397"/>
      <c r="U158" s="397"/>
      <c r="V158" s="397"/>
      <c r="W158" s="397"/>
      <c r="X158" s="397"/>
      <c r="Y158" s="397"/>
      <c r="Z158" s="397"/>
      <c r="AA158" s="397"/>
      <c r="AB158" s="397"/>
      <c r="AC158" s="397"/>
      <c r="AD158" s="397"/>
      <c r="AE158" s="397"/>
      <c r="AF158" s="397"/>
      <c r="AG158" s="397"/>
      <c r="AH158" s="397"/>
      <c r="AI158" s="397"/>
      <c r="AJ158" s="397"/>
      <c r="AK158" s="397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  <c r="BD158" s="397"/>
      <c r="BE158" s="397"/>
      <c r="BF158" s="397"/>
      <c r="BG158" s="397"/>
      <c r="BH158" s="397"/>
      <c r="BI158" s="397"/>
      <c r="BJ158" s="397"/>
      <c r="BK158" s="397"/>
      <c r="BL158" s="397"/>
      <c r="BM158" s="397"/>
      <c r="BN158" s="397"/>
      <c r="BO158" s="397"/>
      <c r="BP158" s="397"/>
      <c r="BQ158" s="397"/>
    </row>
    <row r="159" spans="1:69">
      <c r="A159" s="497" t="s">
        <v>29</v>
      </c>
      <c r="B159" s="498" t="s">
        <v>306</v>
      </c>
      <c r="C159" s="458" t="s">
        <v>72</v>
      </c>
      <c r="D159" s="458" t="s">
        <v>63</v>
      </c>
      <c r="E159" s="458"/>
      <c r="F159" s="458"/>
      <c r="G159" s="460" t="s">
        <v>64</v>
      </c>
      <c r="H159" s="461">
        <f>RSQ(I160:I179,B160:B179)</f>
        <v>0.76884339850704686</v>
      </c>
      <c r="I159" s="499" t="s">
        <v>309</v>
      </c>
      <c r="J159" s="499" t="s">
        <v>65</v>
      </c>
      <c r="K159" s="500" t="s">
        <v>34</v>
      </c>
      <c r="L159" s="397"/>
      <c r="M159" s="524" t="s">
        <v>72</v>
      </c>
      <c r="N159" s="459"/>
      <c r="O159" s="460" t="s">
        <v>64</v>
      </c>
      <c r="P159" s="461">
        <f>RSQ($B160:$B179,Q160:Q179)</f>
        <v>0.71191226546154007</v>
      </c>
      <c r="Q159" s="462" t="s">
        <v>337</v>
      </c>
      <c r="R159" s="464" t="s">
        <v>34</v>
      </c>
      <c r="S159" s="397"/>
      <c r="T159" s="524" t="s">
        <v>72</v>
      </c>
      <c r="U159" s="459"/>
      <c r="V159" s="460" t="s">
        <v>64</v>
      </c>
      <c r="W159" s="461">
        <f>RSQ($B160:$B179,X160:X179)</f>
        <v>0.71191226546154007</v>
      </c>
      <c r="X159" s="462" t="s">
        <v>337</v>
      </c>
      <c r="Y159" s="464" t="s">
        <v>34</v>
      </c>
      <c r="Z159" s="397"/>
      <c r="AA159" s="524" t="s">
        <v>72</v>
      </c>
      <c r="AB159" s="459"/>
      <c r="AC159" s="460" t="s">
        <v>64</v>
      </c>
      <c r="AD159" s="461">
        <f>RSQ($B160:$B179,AE160:AE179)</f>
        <v>0.71449054531109324</v>
      </c>
      <c r="AE159" s="462" t="s">
        <v>337</v>
      </c>
      <c r="AF159" s="464" t="s">
        <v>34</v>
      </c>
      <c r="AG159" s="397"/>
      <c r="AH159" s="524" t="s">
        <v>72</v>
      </c>
      <c r="AI159" s="459"/>
      <c r="AJ159" s="460" t="s">
        <v>64</v>
      </c>
      <c r="AK159" s="461">
        <f>RSQ($B160:$B179,AL160:AL179)</f>
        <v>0.71881650167206312</v>
      </c>
      <c r="AL159" s="462" t="s">
        <v>337</v>
      </c>
      <c r="AM159" s="464" t="s">
        <v>34</v>
      </c>
      <c r="AN159" s="397"/>
      <c r="AO159" s="524" t="s">
        <v>72</v>
      </c>
      <c r="AP159" s="459"/>
      <c r="AQ159" s="460" t="s">
        <v>64</v>
      </c>
      <c r="AR159" s="461">
        <f>RSQ($B160:$B179,AS160:AS179)</f>
        <v>0.72701592726535846</v>
      </c>
      <c r="AS159" s="462" t="s">
        <v>337</v>
      </c>
      <c r="AT159" s="464" t="s">
        <v>34</v>
      </c>
      <c r="AU159" s="397"/>
      <c r="AV159" s="524" t="s">
        <v>72</v>
      </c>
      <c r="AW159" s="459"/>
      <c r="AX159" s="460" t="s">
        <v>64</v>
      </c>
      <c r="AY159" s="461">
        <f>RSQ($B160:$B179,AZ160:AZ179)</f>
        <v>0.73322694643171615</v>
      </c>
      <c r="AZ159" s="462" t="s">
        <v>337</v>
      </c>
      <c r="BA159" s="464" t="s">
        <v>34</v>
      </c>
      <c r="BB159" s="397"/>
      <c r="BC159" s="524" t="s">
        <v>72</v>
      </c>
      <c r="BD159" s="459"/>
      <c r="BE159" s="460" t="s">
        <v>64</v>
      </c>
      <c r="BF159" s="461">
        <f>RSQ($B160:$B179,BG160:BG179)</f>
        <v>0.74923075218556268</v>
      </c>
      <c r="BG159" s="462" t="s">
        <v>337</v>
      </c>
      <c r="BH159" s="464" t="s">
        <v>34</v>
      </c>
      <c r="BI159" s="397"/>
      <c r="BJ159" s="524" t="s">
        <v>72</v>
      </c>
      <c r="BK159" s="459"/>
      <c r="BL159" s="460" t="s">
        <v>64</v>
      </c>
      <c r="BM159" s="461">
        <f>RSQ($B160:$B179,BN160:BN179)</f>
        <v>0.76884339850704686</v>
      </c>
      <c r="BN159" s="462" t="s">
        <v>337</v>
      </c>
      <c r="BO159" s="464" t="s">
        <v>34</v>
      </c>
      <c r="BP159" s="397"/>
      <c r="BQ159" s="524" t="s">
        <v>72</v>
      </c>
    </row>
    <row r="160" spans="1:69">
      <c r="A160" s="501">
        <f t="shared" ref="A160:A200" si="23">A117</f>
        <v>1996</v>
      </c>
      <c r="B160" s="466">
        <f t="shared" ref="B160:B179" si="24">B4</f>
        <v>189.56391521003849</v>
      </c>
      <c r="C160" s="502">
        <f t="shared" ref="C160:C179" si="25">LN(B160-$F$164)</f>
        <v>3.6523170001180056</v>
      </c>
      <c r="D160" s="466">
        <f>D117</f>
        <v>1</v>
      </c>
      <c r="E160" s="503" t="s">
        <v>40</v>
      </c>
      <c r="F160" s="504"/>
      <c r="G160" s="505"/>
      <c r="H160" s="506"/>
      <c r="I160" s="471">
        <f t="shared" ref="I160:I200" si="26">ROUND($F$168*(1+$F$169)^D160+$F$164,$G$1)</f>
        <v>170</v>
      </c>
      <c r="J160" s="472">
        <f t="shared" ref="J160:J179" si="27">ABS(B160-I160)/B160*100</f>
        <v>10.320484881503686</v>
      </c>
      <c r="K160" s="471">
        <f>(B160-I160)^2/1000</f>
        <v>0.3827467783455753</v>
      </c>
      <c r="L160" s="397"/>
      <c r="M160" s="525">
        <f t="shared" ref="M160:M179" si="28">LN($B160-O$164)</f>
        <v>5.2447262510854937</v>
      </c>
      <c r="N160" s="526"/>
      <c r="O160" s="526"/>
      <c r="P160" s="526"/>
      <c r="Q160" s="476">
        <f t="shared" ref="Q160:Q179" si="29">ROUND(O$168*(1+O$169)^$D160+O$164,$G$1)</f>
        <v>166</v>
      </c>
      <c r="R160" s="476">
        <f t="shared" ref="R160:R179" si="30">($B160-Q160)^2/1000</f>
        <v>0.55525810002588316</v>
      </c>
      <c r="S160" s="397"/>
      <c r="T160" s="525">
        <f t="shared" ref="T160:T179" si="31">LN($B160-V$164)</f>
        <v>5.2394370221481976</v>
      </c>
      <c r="U160" s="526"/>
      <c r="V160" s="526"/>
      <c r="W160" s="526"/>
      <c r="X160" s="476">
        <f t="shared" ref="X160:X179" si="32">ROUND(V$168*(1+V$169)^$D160+V$164,$G$1)</f>
        <v>166</v>
      </c>
      <c r="Y160" s="476">
        <f t="shared" ref="Y160:Y179" si="33">($B160-X160)^2/1000</f>
        <v>0.55525810002588316</v>
      </c>
      <c r="Z160" s="397"/>
      <c r="AA160" s="525">
        <f t="shared" ref="AA160:AA179" si="34">LN($B160-AC$164)</f>
        <v>5.0972038326643254</v>
      </c>
      <c r="AB160" s="526"/>
      <c r="AC160" s="526"/>
      <c r="AD160" s="526"/>
      <c r="AE160" s="476">
        <f t="shared" ref="AE160:AE179" si="35">ROUND(AC$168*(1+AC$169)^$D160+AC$164,$G$1)</f>
        <v>166</v>
      </c>
      <c r="AF160" s="476">
        <f t="shared" ref="AF160:AF179" si="36">($B160-AE160)^2/1000</f>
        <v>0.55525810002588316</v>
      </c>
      <c r="AG160" s="397"/>
      <c r="AH160" s="525">
        <f t="shared" ref="AH160:AH179" si="37">LN($B160-AJ$164)</f>
        <v>4.9313317008384079</v>
      </c>
      <c r="AI160" s="526"/>
      <c r="AJ160" s="526"/>
      <c r="AK160" s="526"/>
      <c r="AL160" s="476">
        <f t="shared" ref="AL160:AL179" si="38">ROUND(AJ$168*(1+AJ$169)^$D160+AJ$164,$G$1)</f>
        <v>166</v>
      </c>
      <c r="AM160" s="476">
        <f t="shared" ref="AM160:AM179" si="39">($B160-AL160)^2/1000</f>
        <v>0.55525810002588316</v>
      </c>
      <c r="AN160" s="397"/>
      <c r="AO160" s="525">
        <f t="shared" ref="AO160:AO179" si="40">LN($B160-AQ$164)</f>
        <v>4.7323658080273461</v>
      </c>
      <c r="AP160" s="526"/>
      <c r="AQ160" s="526"/>
      <c r="AR160" s="526"/>
      <c r="AS160" s="476">
        <f t="shared" ref="AS160:AS179" si="41">ROUND(AQ$168*(1+AQ$169)^$D160+AQ$164,$G$1)</f>
        <v>167</v>
      </c>
      <c r="AT160" s="476">
        <f t="shared" ref="AT160:AT179" si="42">($B160-AS160)^2/1000</f>
        <v>0.50913026960580621</v>
      </c>
      <c r="AU160" s="397"/>
      <c r="AV160" s="525">
        <f t="shared" ref="AV160:AV179" si="43">LN($B160-AX$164)</f>
        <v>4.4837244971119432</v>
      </c>
      <c r="AW160" s="526"/>
      <c r="AX160" s="526"/>
      <c r="AY160" s="526"/>
      <c r="AZ160" s="476">
        <f t="shared" ref="AZ160:AZ179" si="44">ROUND(AX$168*(1+AX$169)^$D160+AX$164,$G$1)</f>
        <v>168</v>
      </c>
      <c r="BA160" s="476">
        <f t="shared" ref="BA160:BA179" si="45">($B160-AZ160)^2/1000</f>
        <v>0.46500243918572925</v>
      </c>
      <c r="BB160" s="397"/>
      <c r="BC160" s="525">
        <f t="shared" ref="BC160:BC179" si="46">LN($B160-BE$164)</f>
        <v>4.1520459384189499</v>
      </c>
      <c r="BD160" s="526"/>
      <c r="BE160" s="526"/>
      <c r="BF160" s="526"/>
      <c r="BG160" s="476">
        <f t="shared" ref="BG160:BG179" si="47">ROUND(BE$168*(1+BE$169)^$D160+BE$164,$G$1)</f>
        <v>169</v>
      </c>
      <c r="BH160" s="476">
        <f t="shared" ref="BH160:BH179" si="48">($B160-BG160)^2/1000</f>
        <v>0.4228746087656523</v>
      </c>
      <c r="BI160" s="397"/>
      <c r="BJ160" s="525">
        <f t="shared" ref="BJ160:BJ179" si="49">LN($B160-BL$164)</f>
        <v>3.6523170001180056</v>
      </c>
      <c r="BK160" s="526"/>
      <c r="BL160" s="526"/>
      <c r="BM160" s="526"/>
      <c r="BN160" s="476">
        <f t="shared" ref="BN160:BN179" si="50">ROUND(BL$168*(1+BL$169)^$D160+BL$164,$G$1)</f>
        <v>170</v>
      </c>
      <c r="BO160" s="476">
        <f t="shared" ref="BO160:BO179" si="51">($B160-BN160)^2/1000</f>
        <v>0.3827467783455753</v>
      </c>
      <c r="BP160" s="397"/>
      <c r="BQ160" s="525">
        <f t="shared" ref="BQ160:BQ179" si="52">LN($B160-BS$164)</f>
        <v>5.2447262510854937</v>
      </c>
    </row>
    <row r="161" spans="1:69">
      <c r="A161" s="507">
        <f t="shared" si="23"/>
        <v>1997</v>
      </c>
      <c r="B161" s="474">
        <f t="shared" si="24"/>
        <v>199.39081468224703</v>
      </c>
      <c r="C161" s="508">
        <f t="shared" si="25"/>
        <v>3.8793100164198004</v>
      </c>
      <c r="D161" s="474">
        <f t="shared" ref="D161:D200" si="53">D118</f>
        <v>2</v>
      </c>
      <c r="E161" s="503" t="s">
        <v>41</v>
      </c>
      <c r="F161" s="467"/>
      <c r="G161" s="475"/>
      <c r="H161" s="470"/>
      <c r="I161" s="476">
        <f t="shared" si="26"/>
        <v>172</v>
      </c>
      <c r="J161" s="477">
        <f t="shared" si="27"/>
        <v>13.737249996143275</v>
      </c>
      <c r="K161" s="476">
        <f>(B161-I161)^2/1000</f>
        <v>0.75025672895719919</v>
      </c>
      <c r="L161" s="397"/>
      <c r="M161" s="525">
        <f t="shared" si="28"/>
        <v>5.2952667916836091</v>
      </c>
      <c r="N161" s="475"/>
      <c r="O161" s="475"/>
      <c r="P161" s="475"/>
      <c r="Q161" s="476">
        <f t="shared" si="29"/>
        <v>169</v>
      </c>
      <c r="R161" s="476">
        <f t="shared" si="30"/>
        <v>0.92360161705068144</v>
      </c>
      <c r="S161" s="397"/>
      <c r="T161" s="525">
        <f t="shared" si="31"/>
        <v>5.2902388968145537</v>
      </c>
      <c r="U161" s="475"/>
      <c r="V161" s="475"/>
      <c r="W161" s="475"/>
      <c r="X161" s="476">
        <f t="shared" si="32"/>
        <v>169</v>
      </c>
      <c r="Y161" s="476">
        <f t="shared" si="33"/>
        <v>0.92360161705068144</v>
      </c>
      <c r="Z161" s="397"/>
      <c r="AA161" s="525">
        <f t="shared" si="34"/>
        <v>5.1555480910993641</v>
      </c>
      <c r="AB161" s="475"/>
      <c r="AC161" s="475"/>
      <c r="AD161" s="475"/>
      <c r="AE161" s="476">
        <f t="shared" si="35"/>
        <v>169</v>
      </c>
      <c r="AF161" s="476">
        <f t="shared" si="36"/>
        <v>0.92360161705068144</v>
      </c>
      <c r="AG161" s="397"/>
      <c r="AH161" s="525">
        <f t="shared" si="37"/>
        <v>4.9998494331454744</v>
      </c>
      <c r="AI161" s="475"/>
      <c r="AJ161" s="475"/>
      <c r="AK161" s="475"/>
      <c r="AL161" s="476">
        <f t="shared" si="38"/>
        <v>169</v>
      </c>
      <c r="AM161" s="476">
        <f t="shared" si="39"/>
        <v>0.92360161705068144</v>
      </c>
      <c r="AN161" s="397"/>
      <c r="AO161" s="525">
        <f t="shared" si="40"/>
        <v>4.8153566733867983</v>
      </c>
      <c r="AP161" s="475"/>
      <c r="AQ161" s="475"/>
      <c r="AR161" s="475"/>
      <c r="AS161" s="476">
        <f t="shared" si="41"/>
        <v>170</v>
      </c>
      <c r="AT161" s="476">
        <f t="shared" si="42"/>
        <v>0.8638199876861874</v>
      </c>
      <c r="AU161" s="397"/>
      <c r="AV161" s="525">
        <f t="shared" si="43"/>
        <v>4.588947452975999</v>
      </c>
      <c r="AW161" s="475"/>
      <c r="AX161" s="475"/>
      <c r="AY161" s="475"/>
      <c r="AZ161" s="476">
        <f t="shared" si="44"/>
        <v>170</v>
      </c>
      <c r="BA161" s="476">
        <f t="shared" si="45"/>
        <v>0.8638199876861874</v>
      </c>
      <c r="BB161" s="397"/>
      <c r="BC161" s="525">
        <f t="shared" si="46"/>
        <v>4.2957987872208943</v>
      </c>
      <c r="BD161" s="475"/>
      <c r="BE161" s="475"/>
      <c r="BF161" s="475"/>
      <c r="BG161" s="476">
        <f t="shared" si="47"/>
        <v>171</v>
      </c>
      <c r="BH161" s="476">
        <f t="shared" si="48"/>
        <v>0.80603835832169335</v>
      </c>
      <c r="BI161" s="397"/>
      <c r="BJ161" s="525">
        <f t="shared" si="49"/>
        <v>3.8793100164198004</v>
      </c>
      <c r="BK161" s="475"/>
      <c r="BL161" s="475"/>
      <c r="BM161" s="475"/>
      <c r="BN161" s="476">
        <f t="shared" si="50"/>
        <v>172</v>
      </c>
      <c r="BO161" s="476">
        <f t="shared" si="51"/>
        <v>0.75025672895719919</v>
      </c>
      <c r="BP161" s="397"/>
      <c r="BQ161" s="525">
        <f t="shared" si="52"/>
        <v>5.2952667916836091</v>
      </c>
    </row>
    <row r="162" spans="1:69">
      <c r="A162" s="507">
        <f t="shared" si="23"/>
        <v>1998</v>
      </c>
      <c r="B162" s="474">
        <f t="shared" si="24"/>
        <v>172.34047208175969</v>
      </c>
      <c r="C162" s="508">
        <f t="shared" si="25"/>
        <v>3.0606053675483067</v>
      </c>
      <c r="D162" s="474">
        <f t="shared" si="53"/>
        <v>3</v>
      </c>
      <c r="E162" s="475" t="s">
        <v>69</v>
      </c>
      <c r="F162" s="475"/>
      <c r="G162" s="475"/>
      <c r="H162" s="470"/>
      <c r="I162" s="476">
        <f t="shared" si="26"/>
        <v>174</v>
      </c>
      <c r="J162" s="477">
        <f t="shared" si="27"/>
        <v>0.96293569246637645</v>
      </c>
      <c r="K162" s="476">
        <f>(B162-I162)^2/1000</f>
        <v>2.7540329114190323E-3</v>
      </c>
      <c r="L162" s="397"/>
      <c r="M162" s="525">
        <f t="shared" si="28"/>
        <v>5.149472009054473</v>
      </c>
      <c r="N162" s="475"/>
      <c r="O162" s="475"/>
      <c r="P162" s="475"/>
      <c r="Q162" s="476">
        <f t="shared" si="29"/>
        <v>172</v>
      </c>
      <c r="R162" s="476">
        <f t="shared" si="30"/>
        <v>1.1592123845777388E-4</v>
      </c>
      <c r="S162" s="397"/>
      <c r="T162" s="525">
        <f t="shared" si="31"/>
        <v>5.1436526417659048</v>
      </c>
      <c r="U162" s="475"/>
      <c r="V162" s="475"/>
      <c r="W162" s="475"/>
      <c r="X162" s="476">
        <f t="shared" si="32"/>
        <v>172</v>
      </c>
      <c r="Y162" s="476">
        <f t="shared" si="33"/>
        <v>1.1592123845777388E-4</v>
      </c>
      <c r="Z162" s="397"/>
      <c r="AA162" s="525">
        <f t="shared" si="34"/>
        <v>4.9859359073749641</v>
      </c>
      <c r="AB162" s="475"/>
      <c r="AC162" s="475"/>
      <c r="AD162" s="475"/>
      <c r="AE162" s="476">
        <f t="shared" si="35"/>
        <v>172</v>
      </c>
      <c r="AF162" s="476">
        <f t="shared" si="36"/>
        <v>1.1592123845777388E-4</v>
      </c>
      <c r="AG162" s="397"/>
      <c r="AH162" s="525">
        <f t="shared" si="37"/>
        <v>4.7986004130765494</v>
      </c>
      <c r="AI162" s="475"/>
      <c r="AJ162" s="475"/>
      <c r="AK162" s="475"/>
      <c r="AL162" s="476">
        <f t="shared" si="38"/>
        <v>172</v>
      </c>
      <c r="AM162" s="476">
        <f t="shared" si="39"/>
        <v>1.1592123845777388E-4</v>
      </c>
      <c r="AN162" s="397"/>
      <c r="AO162" s="525">
        <f t="shared" si="40"/>
        <v>4.5678885013536528</v>
      </c>
      <c r="AP162" s="475"/>
      <c r="AQ162" s="475"/>
      <c r="AR162" s="475"/>
      <c r="AS162" s="476">
        <f t="shared" si="41"/>
        <v>172</v>
      </c>
      <c r="AT162" s="476">
        <f t="shared" si="42"/>
        <v>1.1592123845777388E-4</v>
      </c>
      <c r="AU162" s="397"/>
      <c r="AV162" s="525">
        <f t="shared" si="43"/>
        <v>4.2674637972590004</v>
      </c>
      <c r="AW162" s="475"/>
      <c r="AX162" s="475"/>
      <c r="AY162" s="475"/>
      <c r="AZ162" s="476">
        <f t="shared" si="44"/>
        <v>173</v>
      </c>
      <c r="BA162" s="476">
        <f t="shared" si="45"/>
        <v>4.3497707493840316E-4</v>
      </c>
      <c r="BB162" s="397"/>
      <c r="BC162" s="525">
        <f t="shared" si="46"/>
        <v>3.8360157063014912</v>
      </c>
      <c r="BD162" s="475"/>
      <c r="BE162" s="475"/>
      <c r="BF162" s="475"/>
      <c r="BG162" s="476">
        <f t="shared" si="47"/>
        <v>173</v>
      </c>
      <c r="BH162" s="476">
        <f t="shared" si="48"/>
        <v>4.3497707493840316E-4</v>
      </c>
      <c r="BI162" s="397"/>
      <c r="BJ162" s="525">
        <f t="shared" si="49"/>
        <v>3.0606053675483067</v>
      </c>
      <c r="BK162" s="475"/>
      <c r="BL162" s="475"/>
      <c r="BM162" s="475"/>
      <c r="BN162" s="476">
        <f t="shared" si="50"/>
        <v>174</v>
      </c>
      <c r="BO162" s="476">
        <f t="shared" si="51"/>
        <v>2.7540329114190323E-3</v>
      </c>
      <c r="BP162" s="397"/>
      <c r="BQ162" s="525">
        <f t="shared" si="52"/>
        <v>5.149472009054473</v>
      </c>
    </row>
    <row r="163" spans="1:69">
      <c r="A163" s="507">
        <f t="shared" si="23"/>
        <v>1999</v>
      </c>
      <c r="B163" s="474">
        <f t="shared" si="24"/>
        <v>171.30054046888191</v>
      </c>
      <c r="C163" s="508">
        <f t="shared" si="25"/>
        <v>3.0106475097761796</v>
      </c>
      <c r="D163" s="474">
        <f t="shared" si="53"/>
        <v>4</v>
      </c>
      <c r="E163" s="475"/>
      <c r="F163" s="475"/>
      <c r="G163" s="475"/>
      <c r="H163" s="470"/>
      <c r="I163" s="476">
        <f t="shared" si="26"/>
        <v>176</v>
      </c>
      <c r="J163" s="477">
        <f t="shared" si="27"/>
        <v>2.743400294158318</v>
      </c>
      <c r="K163" s="476">
        <f>(B163-I163)^2/1000</f>
        <v>2.2084919884616701E-2</v>
      </c>
      <c r="L163" s="397"/>
      <c r="M163" s="525">
        <f t="shared" si="28"/>
        <v>5.1434195604265671</v>
      </c>
      <c r="N163" s="475"/>
      <c r="O163" s="475"/>
      <c r="P163" s="475"/>
      <c r="Q163" s="476">
        <f t="shared" si="29"/>
        <v>175</v>
      </c>
      <c r="R163" s="476">
        <f t="shared" si="30"/>
        <v>1.3686000822380513E-2</v>
      </c>
      <c r="S163" s="397"/>
      <c r="T163" s="525">
        <f t="shared" si="31"/>
        <v>5.1375647612918032</v>
      </c>
      <c r="U163" s="475"/>
      <c r="V163" s="475"/>
      <c r="W163" s="475"/>
      <c r="X163" s="476">
        <f t="shared" si="32"/>
        <v>175</v>
      </c>
      <c r="Y163" s="476">
        <f t="shared" si="33"/>
        <v>1.3686000822380513E-2</v>
      </c>
      <c r="Z163" s="397"/>
      <c r="AA163" s="525">
        <f t="shared" si="34"/>
        <v>4.978804290245038</v>
      </c>
      <c r="AB163" s="475"/>
      <c r="AC163" s="475"/>
      <c r="AD163" s="475"/>
      <c r="AE163" s="476">
        <f t="shared" si="35"/>
        <v>175</v>
      </c>
      <c r="AF163" s="476">
        <f t="shared" si="36"/>
        <v>1.3686000822380513E-2</v>
      </c>
      <c r="AG163" s="397"/>
      <c r="AH163" s="525">
        <f t="shared" si="37"/>
        <v>4.789993115646201</v>
      </c>
      <c r="AI163" s="475"/>
      <c r="AJ163" s="475"/>
      <c r="AK163" s="475"/>
      <c r="AL163" s="476">
        <f t="shared" si="38"/>
        <v>175</v>
      </c>
      <c r="AM163" s="476">
        <f t="shared" si="39"/>
        <v>1.3686000822380513E-2</v>
      </c>
      <c r="AN163" s="397"/>
      <c r="AO163" s="525">
        <f t="shared" si="40"/>
        <v>4.557035481881031</v>
      </c>
      <c r="AP163" s="475"/>
      <c r="AQ163" s="475"/>
      <c r="AR163" s="475"/>
      <c r="AS163" s="476">
        <f t="shared" si="41"/>
        <v>175</v>
      </c>
      <c r="AT163" s="476">
        <f t="shared" si="42"/>
        <v>1.3686000822380513E-2</v>
      </c>
      <c r="AU163" s="397"/>
      <c r="AV163" s="525">
        <f t="shared" si="43"/>
        <v>4.2527794868223712</v>
      </c>
      <c r="AW163" s="475"/>
      <c r="AX163" s="475"/>
      <c r="AY163" s="475"/>
      <c r="AZ163" s="476">
        <f t="shared" si="44"/>
        <v>176</v>
      </c>
      <c r="BA163" s="476">
        <f t="shared" si="45"/>
        <v>2.2084919884616701E-2</v>
      </c>
      <c r="BB163" s="397"/>
      <c r="BC163" s="525">
        <f t="shared" si="46"/>
        <v>3.8133189632982112</v>
      </c>
      <c r="BD163" s="475"/>
      <c r="BE163" s="475"/>
      <c r="BF163" s="475"/>
      <c r="BG163" s="476">
        <f t="shared" si="47"/>
        <v>176</v>
      </c>
      <c r="BH163" s="476">
        <f t="shared" si="48"/>
        <v>2.2084919884616701E-2</v>
      </c>
      <c r="BI163" s="397"/>
      <c r="BJ163" s="525">
        <f t="shared" si="49"/>
        <v>3.0106475097761796</v>
      </c>
      <c r="BK163" s="475"/>
      <c r="BL163" s="475"/>
      <c r="BM163" s="475"/>
      <c r="BN163" s="476">
        <f t="shared" si="50"/>
        <v>176</v>
      </c>
      <c r="BO163" s="476">
        <f t="shared" si="51"/>
        <v>2.2084919884616701E-2</v>
      </c>
      <c r="BP163" s="397"/>
      <c r="BQ163" s="525">
        <f t="shared" si="52"/>
        <v>5.1434195604265671</v>
      </c>
    </row>
    <row r="164" spans="1:69">
      <c r="A164" s="507">
        <f t="shared" si="23"/>
        <v>2000</v>
      </c>
      <c r="B164" s="474">
        <f t="shared" si="24"/>
        <v>169.1835300928015</v>
      </c>
      <c r="C164" s="508">
        <f t="shared" si="25"/>
        <v>2.9005162444214352</v>
      </c>
      <c r="D164" s="474">
        <f t="shared" si="53"/>
        <v>5</v>
      </c>
      <c r="E164" s="470" t="s">
        <v>42</v>
      </c>
      <c r="F164" s="527">
        <f>E190</f>
        <v>151</v>
      </c>
      <c r="G164" s="475"/>
      <c r="H164" s="470"/>
      <c r="I164" s="476">
        <f t="shared" si="26"/>
        <v>178</v>
      </c>
      <c r="J164" s="477">
        <f t="shared" si="27"/>
        <v>5.2111868704728153</v>
      </c>
      <c r="K164" s="476">
        <v>0</v>
      </c>
      <c r="L164" s="397"/>
      <c r="M164" s="525">
        <f t="shared" si="28"/>
        <v>5.13098410255723</v>
      </c>
      <c r="N164" s="470" t="s">
        <v>42</v>
      </c>
      <c r="O164" s="475">
        <v>0</v>
      </c>
      <c r="P164" s="475"/>
      <c r="Q164" s="476">
        <f t="shared" si="29"/>
        <v>179</v>
      </c>
      <c r="R164" s="476">
        <f t="shared" si="30"/>
        <v>9.6363081438933629E-2</v>
      </c>
      <c r="S164" s="397"/>
      <c r="T164" s="525">
        <f t="shared" si="31"/>
        <v>5.1250558241523665</v>
      </c>
      <c r="U164" s="470" t="s">
        <v>42</v>
      </c>
      <c r="V164" s="528">
        <f>10^U184</f>
        <v>1</v>
      </c>
      <c r="W164" s="475"/>
      <c r="X164" s="476">
        <f t="shared" si="32"/>
        <v>179</v>
      </c>
      <c r="Y164" s="476">
        <f t="shared" si="33"/>
        <v>9.6363081438933629E-2</v>
      </c>
      <c r="Z164" s="397"/>
      <c r="AA164" s="525">
        <f t="shared" si="34"/>
        <v>4.9641272345935814</v>
      </c>
      <c r="AB164" s="470" t="s">
        <v>42</v>
      </c>
      <c r="AC164" s="528">
        <f>V164+AB185</f>
        <v>26</v>
      </c>
      <c r="AD164" s="475"/>
      <c r="AE164" s="476">
        <f t="shared" si="35"/>
        <v>179</v>
      </c>
      <c r="AF164" s="476">
        <f t="shared" si="36"/>
        <v>9.6363081438933629E-2</v>
      </c>
      <c r="AG164" s="397"/>
      <c r="AH164" s="525">
        <f t="shared" si="37"/>
        <v>4.7722387559469732</v>
      </c>
      <c r="AI164" s="470" t="s">
        <v>42</v>
      </c>
      <c r="AJ164" s="528">
        <f>AC164+AI185</f>
        <v>51</v>
      </c>
      <c r="AK164" s="475"/>
      <c r="AL164" s="476">
        <f t="shared" si="38"/>
        <v>179</v>
      </c>
      <c r="AM164" s="476">
        <f t="shared" si="39"/>
        <v>9.6363081438933629E-2</v>
      </c>
      <c r="AN164" s="397"/>
      <c r="AO164" s="525">
        <f t="shared" si="40"/>
        <v>4.5345709903330054</v>
      </c>
      <c r="AP164" s="470" t="s">
        <v>42</v>
      </c>
      <c r="AQ164" s="528">
        <f>AJ164+AP185</f>
        <v>76</v>
      </c>
      <c r="AR164" s="475"/>
      <c r="AS164" s="476">
        <f t="shared" si="41"/>
        <v>179</v>
      </c>
      <c r="AT164" s="476">
        <f t="shared" si="42"/>
        <v>9.6363081438933629E-2</v>
      </c>
      <c r="AU164" s="397"/>
      <c r="AV164" s="525">
        <f t="shared" si="43"/>
        <v>4.2222030414445397</v>
      </c>
      <c r="AW164" s="470" t="s">
        <v>42</v>
      </c>
      <c r="AX164" s="528">
        <f>AQ164+AW185</f>
        <v>101</v>
      </c>
      <c r="AY164" s="475"/>
      <c r="AZ164" s="476">
        <f t="shared" si="44"/>
        <v>178</v>
      </c>
      <c r="BA164" s="476">
        <f t="shared" si="45"/>
        <v>7.7730141624536647E-2</v>
      </c>
      <c r="BB164" s="397"/>
      <c r="BC164" s="525">
        <f t="shared" si="46"/>
        <v>3.7654591747048087</v>
      </c>
      <c r="BD164" s="470" t="s">
        <v>42</v>
      </c>
      <c r="BE164" s="528">
        <f>AX164+BD185</f>
        <v>126</v>
      </c>
      <c r="BF164" s="475"/>
      <c r="BG164" s="476">
        <f t="shared" si="47"/>
        <v>178</v>
      </c>
      <c r="BH164" s="476">
        <f t="shared" si="48"/>
        <v>7.7730141624536647E-2</v>
      </c>
      <c r="BI164" s="397"/>
      <c r="BJ164" s="525">
        <f t="shared" si="49"/>
        <v>2.9005162444214352</v>
      </c>
      <c r="BK164" s="470" t="s">
        <v>42</v>
      </c>
      <c r="BL164" s="528">
        <f>BE164+BK185</f>
        <v>151</v>
      </c>
      <c r="BM164" s="475"/>
      <c r="BN164" s="476">
        <f t="shared" si="50"/>
        <v>178</v>
      </c>
      <c r="BO164" s="476">
        <f t="shared" si="51"/>
        <v>7.7730141624536647E-2</v>
      </c>
      <c r="BP164" s="397"/>
      <c r="BQ164" s="525">
        <f t="shared" si="52"/>
        <v>5.13098410255723</v>
      </c>
    </row>
    <row r="165" spans="1:69">
      <c r="A165" s="507">
        <f t="shared" si="23"/>
        <v>2001</v>
      </c>
      <c r="B165" s="474">
        <f t="shared" si="24"/>
        <v>179.83622897454092</v>
      </c>
      <c r="C165" s="508">
        <f t="shared" si="25"/>
        <v>3.3616325470899748</v>
      </c>
      <c r="D165" s="474">
        <f t="shared" si="53"/>
        <v>6</v>
      </c>
      <c r="E165" s="470" t="s">
        <v>70</v>
      </c>
      <c r="F165" s="470" t="s">
        <v>43</v>
      </c>
      <c r="G165" s="509">
        <f>INDEX(LINEST(C160:C179,D160:D179),2)</f>
        <v>2.8786680349128986</v>
      </c>
      <c r="H165" s="470"/>
      <c r="I165" s="476">
        <f t="shared" si="26"/>
        <v>180</v>
      </c>
      <c r="J165" s="477">
        <f t="shared" si="27"/>
        <v>9.1066759124641711E-2</v>
      </c>
      <c r="K165" s="476">
        <f t="shared" ref="K165:K179" si="54">(B165-I165)^2/1000</f>
        <v>2.682094877992003E-5</v>
      </c>
      <c r="L165" s="397"/>
      <c r="M165" s="525">
        <f t="shared" si="28"/>
        <v>5.1920465977051231</v>
      </c>
      <c r="N165" s="470" t="s">
        <v>70</v>
      </c>
      <c r="O165" s="470" t="s">
        <v>43</v>
      </c>
      <c r="P165" s="509">
        <f>INDEX(LINEST(M160:M179,$D160:$D179),2)</f>
        <v>5.0901283839398053</v>
      </c>
      <c r="Q165" s="476">
        <f t="shared" si="29"/>
        <v>182</v>
      </c>
      <c r="R165" s="476">
        <f t="shared" si="30"/>
        <v>4.6819050506162578E-3</v>
      </c>
      <c r="S165" s="397"/>
      <c r="T165" s="525">
        <f t="shared" si="31"/>
        <v>5.1864704651142839</v>
      </c>
      <c r="U165" s="470" t="s">
        <v>70</v>
      </c>
      <c r="V165" s="470" t="s">
        <v>43</v>
      </c>
      <c r="W165" s="509">
        <f>INDEX(LINEST(T160:T179,$D160:$D179),2)</f>
        <v>5.0840426272407706</v>
      </c>
      <c r="X165" s="476">
        <f t="shared" si="32"/>
        <v>182</v>
      </c>
      <c r="Y165" s="476">
        <f t="shared" si="33"/>
        <v>4.6819050506162578E-3</v>
      </c>
      <c r="Z165" s="397"/>
      <c r="AA165" s="525">
        <f t="shared" si="34"/>
        <v>5.0358885883340943</v>
      </c>
      <c r="AB165" s="470" t="s">
        <v>70</v>
      </c>
      <c r="AC165" s="470" t="s">
        <v>43</v>
      </c>
      <c r="AD165" s="509">
        <f>INDEX(LINEST(AA160:AA179,$D160:$D179),2)</f>
        <v>4.9187932662804714</v>
      </c>
      <c r="AE165" s="476">
        <f t="shared" si="35"/>
        <v>182</v>
      </c>
      <c r="AF165" s="476">
        <f t="shared" si="36"/>
        <v>4.6819050506162578E-3</v>
      </c>
      <c r="AG165" s="397"/>
      <c r="AH165" s="525">
        <f t="shared" si="37"/>
        <v>4.8585420549764464</v>
      </c>
      <c r="AI165" s="470" t="s">
        <v>70</v>
      </c>
      <c r="AJ165" s="470" t="s">
        <v>43</v>
      </c>
      <c r="AK165" s="509">
        <f>INDEX(LINEST(AH160:AH179,$D160:$D179),2)</f>
        <v>4.7217556618674177</v>
      </c>
      <c r="AL165" s="476">
        <f t="shared" si="38"/>
        <v>182</v>
      </c>
      <c r="AM165" s="476">
        <f t="shared" si="39"/>
        <v>4.6819050506162578E-3</v>
      </c>
      <c r="AN165" s="397"/>
      <c r="AO165" s="525">
        <f t="shared" si="40"/>
        <v>4.6428149365658093</v>
      </c>
      <c r="AP165" s="470" t="s">
        <v>70</v>
      </c>
      <c r="AQ165" s="470" t="s">
        <v>43</v>
      </c>
      <c r="AR165" s="509">
        <f>INDEX(LINEST(AO160:AO179,$D160:$D179),2)</f>
        <v>4.4780874423009323</v>
      </c>
      <c r="AS165" s="476">
        <f t="shared" si="41"/>
        <v>182</v>
      </c>
      <c r="AT165" s="476">
        <f t="shared" si="42"/>
        <v>4.6819050506162578E-3</v>
      </c>
      <c r="AU165" s="397"/>
      <c r="AV165" s="525">
        <f t="shared" si="43"/>
        <v>4.3673726497674137</v>
      </c>
      <c r="AW165" s="470" t="s">
        <v>70</v>
      </c>
      <c r="AX165" s="470" t="s">
        <v>43</v>
      </c>
      <c r="AY165" s="509">
        <f>INDEX(LINEST(AV160:AV179,$D160:$D179),2)</f>
        <v>4.1595156089507226</v>
      </c>
      <c r="AZ165" s="476">
        <f t="shared" si="44"/>
        <v>181</v>
      </c>
      <c r="BA165" s="476">
        <f t="shared" si="45"/>
        <v>1.3543629996980886E-3</v>
      </c>
      <c r="BB165" s="397"/>
      <c r="BC165" s="525">
        <f t="shared" si="46"/>
        <v>3.985946641548785</v>
      </c>
      <c r="BD165" s="470" t="s">
        <v>70</v>
      </c>
      <c r="BE165" s="470" t="s">
        <v>43</v>
      </c>
      <c r="BF165" s="509">
        <f>INDEX(LINEST(BC160:BC179,$D160:$D179),2)</f>
        <v>3.7009102720099958</v>
      </c>
      <c r="BG165" s="476">
        <f t="shared" si="47"/>
        <v>181</v>
      </c>
      <c r="BH165" s="476">
        <f t="shared" si="48"/>
        <v>1.3543629996980886E-3</v>
      </c>
      <c r="BI165" s="397"/>
      <c r="BJ165" s="525">
        <f t="shared" si="49"/>
        <v>3.3616325470899748</v>
      </c>
      <c r="BK165" s="470" t="s">
        <v>70</v>
      </c>
      <c r="BL165" s="470" t="s">
        <v>43</v>
      </c>
      <c r="BM165" s="509">
        <f>INDEX(LINEST(BJ160:BJ179,$D160:$D179),2)</f>
        <v>2.8786680349128986</v>
      </c>
      <c r="BN165" s="476">
        <f t="shared" si="50"/>
        <v>180</v>
      </c>
      <c r="BO165" s="476">
        <f t="shared" si="51"/>
        <v>2.682094877992003E-5</v>
      </c>
      <c r="BP165" s="397"/>
      <c r="BQ165" s="525">
        <f t="shared" si="52"/>
        <v>5.1920465977051231</v>
      </c>
    </row>
    <row r="166" spans="1:69">
      <c r="A166" s="507">
        <f t="shared" si="23"/>
        <v>2002</v>
      </c>
      <c r="B166" s="474">
        <f t="shared" si="24"/>
        <v>167.10373457412345</v>
      </c>
      <c r="C166" s="508">
        <f t="shared" si="25"/>
        <v>2.7790512062172752</v>
      </c>
      <c r="D166" s="474">
        <f t="shared" si="53"/>
        <v>7</v>
      </c>
      <c r="E166" s="470" t="s">
        <v>38</v>
      </c>
      <c r="F166" s="470" t="s">
        <v>44</v>
      </c>
      <c r="G166" s="509">
        <f>INDEX(LINEST(C160:C179,D160:D179),1)</f>
        <v>8.067171299542554E-2</v>
      </c>
      <c r="H166" s="470"/>
      <c r="I166" s="476">
        <f t="shared" si="26"/>
        <v>182</v>
      </c>
      <c r="J166" s="477">
        <f t="shared" si="27"/>
        <v>8.9143821135062087</v>
      </c>
      <c r="K166" s="476">
        <f t="shared" si="54"/>
        <v>0.22189872363816504</v>
      </c>
      <c r="L166" s="397"/>
      <c r="M166" s="525">
        <f t="shared" si="28"/>
        <v>5.118614784688071</v>
      </c>
      <c r="N166" s="470" t="s">
        <v>38</v>
      </c>
      <c r="O166" s="470" t="s">
        <v>44</v>
      </c>
      <c r="P166" s="509">
        <f>INDEX(LINEST(M160:M179,$D160:$D179),1)</f>
        <v>1.9032628395172193E-2</v>
      </c>
      <c r="Q166" s="476">
        <f t="shared" si="29"/>
        <v>186</v>
      </c>
      <c r="R166" s="476">
        <f t="shared" si="30"/>
        <v>0.35706884704517744</v>
      </c>
      <c r="S166" s="397"/>
      <c r="T166" s="525">
        <f t="shared" si="31"/>
        <v>5.1126125002564571</v>
      </c>
      <c r="U166" s="470" t="s">
        <v>38</v>
      </c>
      <c r="V166" s="470" t="s">
        <v>44</v>
      </c>
      <c r="W166" s="509">
        <f>INDEX(LINEST(T160:T179,$D160:$D179),1)</f>
        <v>1.9126533732545574E-2</v>
      </c>
      <c r="X166" s="476">
        <f t="shared" si="32"/>
        <v>186</v>
      </c>
      <c r="Y166" s="476">
        <f t="shared" si="33"/>
        <v>0.35706884704517744</v>
      </c>
      <c r="Z166" s="397"/>
      <c r="AA166" s="525">
        <f t="shared" si="34"/>
        <v>4.9494953260784831</v>
      </c>
      <c r="AB166" s="470" t="s">
        <v>38</v>
      </c>
      <c r="AC166" s="470" t="s">
        <v>44</v>
      </c>
      <c r="AD166" s="509">
        <f>INDEX(LINEST(AA160:AA179,$D160:$D179),1)</f>
        <v>2.1821756443806659E-2</v>
      </c>
      <c r="AE166" s="476">
        <f t="shared" si="35"/>
        <v>185</v>
      </c>
      <c r="AF166" s="476">
        <f t="shared" si="36"/>
        <v>0.32027631619342434</v>
      </c>
      <c r="AG166" s="397"/>
      <c r="AH166" s="525">
        <f t="shared" si="37"/>
        <v>4.7544840550609511</v>
      </c>
      <c r="AI166" s="470" t="s">
        <v>38</v>
      </c>
      <c r="AJ166" s="470" t="s">
        <v>44</v>
      </c>
      <c r="AK166" s="509">
        <f>INDEX(LINEST(AH160:AH179,$D160:$D179),1)</f>
        <v>2.541542410669391E-2</v>
      </c>
      <c r="AL166" s="476">
        <f t="shared" si="38"/>
        <v>185</v>
      </c>
      <c r="AM166" s="476">
        <f t="shared" si="39"/>
        <v>0.32027631619342434</v>
      </c>
      <c r="AN166" s="397"/>
      <c r="AO166" s="525">
        <f t="shared" si="40"/>
        <v>4.5119987976531526</v>
      </c>
      <c r="AP166" s="470" t="s">
        <v>38</v>
      </c>
      <c r="AQ166" s="470" t="s">
        <v>44</v>
      </c>
      <c r="AR166" s="509">
        <f>INDEX(LINEST(AO160:AO179,$D160:$D179),1)</f>
        <v>3.0459242480419157E-2</v>
      </c>
      <c r="AS166" s="476">
        <f t="shared" si="41"/>
        <v>185</v>
      </c>
      <c r="AT166" s="476">
        <f t="shared" si="42"/>
        <v>0.32027631619342434</v>
      </c>
      <c r="AU166" s="397"/>
      <c r="AV166" s="525">
        <f t="shared" si="43"/>
        <v>4.1912252441137348</v>
      </c>
      <c r="AW166" s="470" t="s">
        <v>38</v>
      </c>
      <c r="AX166" s="470" t="s">
        <v>44</v>
      </c>
      <c r="AY166" s="509">
        <f>INDEX(LINEST(AV160:AV179,$D160:$D179),1)</f>
        <v>3.8093850184137461E-2</v>
      </c>
      <c r="AZ166" s="476">
        <f t="shared" si="44"/>
        <v>185</v>
      </c>
      <c r="BA166" s="476">
        <f t="shared" si="45"/>
        <v>0.32027631619342434</v>
      </c>
      <c r="BB166" s="397"/>
      <c r="BC166" s="525">
        <f t="shared" si="46"/>
        <v>3.7160989829246138</v>
      </c>
      <c r="BD166" s="470" t="s">
        <v>38</v>
      </c>
      <c r="BE166" s="470" t="s">
        <v>44</v>
      </c>
      <c r="BF166" s="509">
        <f>INDEX(LINEST(BC160:BC179,$D160:$D179),1)</f>
        <v>5.1193257488018597E-2</v>
      </c>
      <c r="BG166" s="476">
        <f t="shared" si="47"/>
        <v>184</v>
      </c>
      <c r="BH166" s="476">
        <f t="shared" si="48"/>
        <v>0.28548378534167124</v>
      </c>
      <c r="BI166" s="397"/>
      <c r="BJ166" s="525">
        <f t="shared" si="49"/>
        <v>2.7790512062172752</v>
      </c>
      <c r="BK166" s="470" t="s">
        <v>38</v>
      </c>
      <c r="BL166" s="470" t="s">
        <v>44</v>
      </c>
      <c r="BM166" s="509">
        <f>INDEX(LINEST(BJ160:BJ179,$D160:$D179),1)</f>
        <v>8.067171299542554E-2</v>
      </c>
      <c r="BN166" s="476">
        <f t="shared" si="50"/>
        <v>182</v>
      </c>
      <c r="BO166" s="476">
        <f t="shared" si="51"/>
        <v>0.22189872363816504</v>
      </c>
      <c r="BP166" s="397"/>
      <c r="BQ166" s="525">
        <f t="shared" si="52"/>
        <v>5.118614784688071</v>
      </c>
    </row>
    <row r="167" spans="1:69">
      <c r="A167" s="507">
        <f t="shared" si="23"/>
        <v>2003</v>
      </c>
      <c r="B167" s="474">
        <f t="shared" si="24"/>
        <v>167.52637809559593</v>
      </c>
      <c r="C167" s="508">
        <f t="shared" si="25"/>
        <v>2.8049577768503835</v>
      </c>
      <c r="D167" s="474">
        <f t="shared" si="53"/>
        <v>8</v>
      </c>
      <c r="E167" s="475"/>
      <c r="F167" s="475"/>
      <c r="G167" s="475"/>
      <c r="H167" s="470"/>
      <c r="I167" s="476">
        <f t="shared" si="26"/>
        <v>185</v>
      </c>
      <c r="J167" s="477">
        <f t="shared" si="27"/>
        <v>10.430370490331416</v>
      </c>
      <c r="K167" s="476">
        <f t="shared" si="54"/>
        <v>0.30532746245806969</v>
      </c>
      <c r="L167" s="397"/>
      <c r="M167" s="525">
        <f t="shared" si="28"/>
        <v>5.1211408200340003</v>
      </c>
      <c r="N167" s="475"/>
      <c r="O167" s="475"/>
      <c r="P167" s="475"/>
      <c r="Q167" s="476">
        <f t="shared" si="29"/>
        <v>189</v>
      </c>
      <c r="R167" s="476">
        <f t="shared" si="30"/>
        <v>0.46111643769330224</v>
      </c>
      <c r="S167" s="397"/>
      <c r="T167" s="525">
        <f t="shared" si="31"/>
        <v>5.1151537238728428</v>
      </c>
      <c r="U167" s="475"/>
      <c r="V167" s="475"/>
      <c r="W167" s="475"/>
      <c r="X167" s="476">
        <f t="shared" si="32"/>
        <v>189</v>
      </c>
      <c r="Y167" s="476">
        <f t="shared" si="33"/>
        <v>0.46111643769330224</v>
      </c>
      <c r="Z167" s="397"/>
      <c r="AA167" s="525">
        <f t="shared" si="34"/>
        <v>4.9524861173464041</v>
      </c>
      <c r="AB167" s="475"/>
      <c r="AC167" s="475"/>
      <c r="AD167" s="475"/>
      <c r="AE167" s="476">
        <f t="shared" si="35"/>
        <v>189</v>
      </c>
      <c r="AF167" s="476">
        <f t="shared" si="36"/>
        <v>0.46111643769330224</v>
      </c>
      <c r="AG167" s="397"/>
      <c r="AH167" s="525">
        <f t="shared" si="37"/>
        <v>4.758117668797718</v>
      </c>
      <c r="AI167" s="475"/>
      <c r="AJ167" s="475"/>
      <c r="AK167" s="475"/>
      <c r="AL167" s="476">
        <f t="shared" si="38"/>
        <v>189</v>
      </c>
      <c r="AM167" s="476">
        <f t="shared" si="39"/>
        <v>0.46111643769330224</v>
      </c>
      <c r="AN167" s="397"/>
      <c r="AO167" s="525">
        <f t="shared" si="40"/>
        <v>4.5166272159330525</v>
      </c>
      <c r="AP167" s="475"/>
      <c r="AQ167" s="475"/>
      <c r="AR167" s="475"/>
      <c r="AS167" s="476">
        <f t="shared" si="41"/>
        <v>188</v>
      </c>
      <c r="AT167" s="476">
        <f t="shared" si="42"/>
        <v>0.41916919388449414</v>
      </c>
      <c r="AU167" s="397"/>
      <c r="AV167" s="525">
        <f t="shared" si="43"/>
        <v>4.1975985321034699</v>
      </c>
      <c r="AW167" s="475"/>
      <c r="AX167" s="475"/>
      <c r="AY167" s="475"/>
      <c r="AZ167" s="476">
        <f t="shared" si="44"/>
        <v>188</v>
      </c>
      <c r="BA167" s="476">
        <f t="shared" si="45"/>
        <v>0.41916919388449414</v>
      </c>
      <c r="BB167" s="397"/>
      <c r="BC167" s="525">
        <f t="shared" si="46"/>
        <v>3.7263288420792242</v>
      </c>
      <c r="BD167" s="475"/>
      <c r="BE167" s="475"/>
      <c r="BF167" s="475"/>
      <c r="BG167" s="476">
        <f t="shared" si="47"/>
        <v>187</v>
      </c>
      <c r="BH167" s="476">
        <f t="shared" si="48"/>
        <v>0.37922195007568599</v>
      </c>
      <c r="BI167" s="397"/>
      <c r="BJ167" s="525">
        <f t="shared" si="49"/>
        <v>2.8049577768503835</v>
      </c>
      <c r="BK167" s="475"/>
      <c r="BL167" s="475"/>
      <c r="BM167" s="475"/>
      <c r="BN167" s="476">
        <f t="shared" si="50"/>
        <v>185</v>
      </c>
      <c r="BO167" s="476">
        <f t="shared" si="51"/>
        <v>0.30532746245806969</v>
      </c>
      <c r="BP167" s="397"/>
      <c r="BQ167" s="525">
        <f t="shared" si="52"/>
        <v>5.1211408200340003</v>
      </c>
    </row>
    <row r="168" spans="1:69">
      <c r="A168" s="507">
        <f t="shared" si="23"/>
        <v>2004</v>
      </c>
      <c r="B168" s="474">
        <f t="shared" si="24"/>
        <v>184.96829424931883</v>
      </c>
      <c r="C168" s="508">
        <f t="shared" si="25"/>
        <v>3.5254275674680944</v>
      </c>
      <c r="D168" s="474">
        <f t="shared" si="53"/>
        <v>9</v>
      </c>
      <c r="E168" s="470" t="s">
        <v>71</v>
      </c>
      <c r="F168" s="529">
        <f>EXP(G165)</f>
        <v>17.790560985098196</v>
      </c>
      <c r="G168" s="475"/>
      <c r="H168" s="475"/>
      <c r="I168" s="476">
        <f t="shared" si="26"/>
        <v>188</v>
      </c>
      <c r="J168" s="477">
        <f t="shared" si="27"/>
        <v>1.6390407680327808</v>
      </c>
      <c r="K168" s="476">
        <f t="shared" si="54"/>
        <v>9.1912397587132731E-3</v>
      </c>
      <c r="L168" s="397"/>
      <c r="M168" s="525">
        <f t="shared" si="28"/>
        <v>5.2201844279545622</v>
      </c>
      <c r="N168" s="470" t="s">
        <v>71</v>
      </c>
      <c r="O168" s="530">
        <f>EXP(P165)</f>
        <v>162.41071164211155</v>
      </c>
      <c r="P168" s="475"/>
      <c r="Q168" s="476">
        <f t="shared" si="29"/>
        <v>193</v>
      </c>
      <c r="R168" s="476">
        <f t="shared" si="30"/>
        <v>6.4508297265524955E-2</v>
      </c>
      <c r="S168" s="397"/>
      <c r="T168" s="525">
        <f t="shared" si="31"/>
        <v>5.2147634288988485</v>
      </c>
      <c r="U168" s="470" t="s">
        <v>71</v>
      </c>
      <c r="V168" s="530">
        <f>EXP(W165)</f>
        <v>161.42532103077534</v>
      </c>
      <c r="W168" s="475"/>
      <c r="X168" s="476">
        <f t="shared" si="32"/>
        <v>193</v>
      </c>
      <c r="Y168" s="476">
        <f t="shared" si="33"/>
        <v>6.4508297265524955E-2</v>
      </c>
      <c r="Z168" s="397"/>
      <c r="AA168" s="525">
        <f t="shared" si="34"/>
        <v>5.0687047750989764</v>
      </c>
      <c r="AB168" s="470" t="s">
        <v>71</v>
      </c>
      <c r="AC168" s="530">
        <f>EXP(AD165)</f>
        <v>136.83738722539289</v>
      </c>
      <c r="AD168" s="475"/>
      <c r="AE168" s="476">
        <f t="shared" si="35"/>
        <v>193</v>
      </c>
      <c r="AF168" s="476">
        <f t="shared" si="36"/>
        <v>6.4508297265524955E-2</v>
      </c>
      <c r="AG168" s="397"/>
      <c r="AH168" s="525">
        <f t="shared" si="37"/>
        <v>4.8976031618746196</v>
      </c>
      <c r="AI168" s="470" t="s">
        <v>71</v>
      </c>
      <c r="AJ168" s="530">
        <f>EXP(AK165)</f>
        <v>112.36535516379283</v>
      </c>
      <c r="AK168" s="475"/>
      <c r="AL168" s="476">
        <f t="shared" si="38"/>
        <v>192</v>
      </c>
      <c r="AM168" s="476">
        <f t="shared" si="39"/>
        <v>4.944488576416263E-2</v>
      </c>
      <c r="AN168" s="397"/>
      <c r="AO168" s="525">
        <f t="shared" si="40"/>
        <v>4.6910569614691866</v>
      </c>
      <c r="AP168" s="470" t="s">
        <v>71</v>
      </c>
      <c r="AQ168" s="530">
        <f>EXP(AR165)</f>
        <v>88.066080046057721</v>
      </c>
      <c r="AR168" s="475"/>
      <c r="AS168" s="476">
        <f t="shared" si="41"/>
        <v>192</v>
      </c>
      <c r="AT168" s="476">
        <f t="shared" si="42"/>
        <v>4.944488576416263E-2</v>
      </c>
      <c r="AU168" s="397"/>
      <c r="AV168" s="525">
        <f t="shared" si="43"/>
        <v>4.4304392781784827</v>
      </c>
      <c r="AW168" s="470" t="s">
        <v>71</v>
      </c>
      <c r="AX168" s="530">
        <f>EXP(AY165)</f>
        <v>64.040494443362988</v>
      </c>
      <c r="AY168" s="475"/>
      <c r="AZ168" s="476">
        <f t="shared" si="44"/>
        <v>191</v>
      </c>
      <c r="BA168" s="476">
        <f t="shared" si="45"/>
        <v>3.6381474262800292E-2</v>
      </c>
      <c r="BB168" s="397"/>
      <c r="BC168" s="525">
        <f t="shared" si="46"/>
        <v>4.0769999138575592</v>
      </c>
      <c r="BD168" s="470" t="s">
        <v>71</v>
      </c>
      <c r="BE168" s="530">
        <f>EXP(BF165)</f>
        <v>40.484139171411591</v>
      </c>
      <c r="BF168" s="475"/>
      <c r="BG168" s="476">
        <f t="shared" si="47"/>
        <v>190</v>
      </c>
      <c r="BH168" s="476">
        <f t="shared" si="48"/>
        <v>2.531806276143795E-2</v>
      </c>
      <c r="BI168" s="397"/>
      <c r="BJ168" s="525">
        <f t="shared" si="49"/>
        <v>3.5254275674680944</v>
      </c>
      <c r="BK168" s="470" t="s">
        <v>71</v>
      </c>
      <c r="BL168" s="530">
        <f>EXP(BM165)</f>
        <v>17.790560985098196</v>
      </c>
      <c r="BM168" s="475"/>
      <c r="BN168" s="476">
        <f t="shared" si="50"/>
        <v>188</v>
      </c>
      <c r="BO168" s="476">
        <f t="shared" si="51"/>
        <v>9.1912397587132731E-3</v>
      </c>
      <c r="BP168" s="397"/>
      <c r="BQ168" s="525">
        <f t="shared" si="52"/>
        <v>5.2201844279545622</v>
      </c>
    </row>
    <row r="169" spans="1:69">
      <c r="A169" s="507">
        <f t="shared" si="23"/>
        <v>2005</v>
      </c>
      <c r="B169" s="474">
        <f t="shared" si="24"/>
        <v>183.66037430796538</v>
      </c>
      <c r="C169" s="508">
        <f t="shared" si="25"/>
        <v>3.4861625482226763</v>
      </c>
      <c r="D169" s="474">
        <f t="shared" si="53"/>
        <v>10</v>
      </c>
      <c r="E169" s="470" t="s">
        <v>39</v>
      </c>
      <c r="F169" s="531">
        <f>EXP(G166)-1</f>
        <v>8.4014970119488996E-2</v>
      </c>
      <c r="G169" s="475"/>
      <c r="H169" s="475"/>
      <c r="I169" s="476">
        <f t="shared" si="26"/>
        <v>191</v>
      </c>
      <c r="J169" s="477">
        <f t="shared" si="27"/>
        <v>3.9963033505133696</v>
      </c>
      <c r="K169" s="476">
        <f t="shared" si="54"/>
        <v>5.3870105299174617E-2</v>
      </c>
      <c r="L169" s="397"/>
      <c r="M169" s="525">
        <f t="shared" si="28"/>
        <v>5.2130882602316788</v>
      </c>
      <c r="N169" s="470" t="s">
        <v>39</v>
      </c>
      <c r="O169" s="514">
        <f>EXP(P166)-1</f>
        <v>1.9214903421513885E-2</v>
      </c>
      <c r="P169" s="475"/>
      <c r="Q169" s="476">
        <f t="shared" si="29"/>
        <v>196</v>
      </c>
      <c r="R169" s="476">
        <f t="shared" si="30"/>
        <v>0.15226636221952078</v>
      </c>
      <c r="S169" s="397"/>
      <c r="T169" s="525">
        <f t="shared" si="31"/>
        <v>5.2076285504674189</v>
      </c>
      <c r="U169" s="470" t="s">
        <v>39</v>
      </c>
      <c r="V169" s="514">
        <f>EXP(W166)-1</f>
        <v>1.9310617634842986E-2</v>
      </c>
      <c r="W169" s="475"/>
      <c r="X169" s="476">
        <f t="shared" si="32"/>
        <v>196</v>
      </c>
      <c r="Y169" s="476">
        <f t="shared" si="33"/>
        <v>0.15226636221952078</v>
      </c>
      <c r="Z169" s="397"/>
      <c r="AA169" s="525">
        <f t="shared" si="34"/>
        <v>5.060443189775623</v>
      </c>
      <c r="AB169" s="470" t="s">
        <v>39</v>
      </c>
      <c r="AC169" s="514">
        <f>EXP(AD166)-1</f>
        <v>2.2061592340766545E-2</v>
      </c>
      <c r="AD169" s="475"/>
      <c r="AE169" s="476">
        <f t="shared" si="35"/>
        <v>196</v>
      </c>
      <c r="AF169" s="476">
        <f t="shared" si="36"/>
        <v>0.15226636221952078</v>
      </c>
      <c r="AG169" s="397"/>
      <c r="AH169" s="525">
        <f t="shared" si="37"/>
        <v>4.8877922856520408</v>
      </c>
      <c r="AI169" s="470" t="s">
        <v>39</v>
      </c>
      <c r="AJ169" s="514">
        <f>EXP(AK166)-1</f>
        <v>2.5741149627705351E-2</v>
      </c>
      <c r="AK169" s="475"/>
      <c r="AL169" s="476">
        <f t="shared" si="38"/>
        <v>196</v>
      </c>
      <c r="AM169" s="476">
        <f t="shared" si="39"/>
        <v>0.15226636221952078</v>
      </c>
      <c r="AN169" s="397"/>
      <c r="AO169" s="525">
        <f t="shared" si="40"/>
        <v>4.6789815898866163</v>
      </c>
      <c r="AP169" s="470" t="s">
        <v>39</v>
      </c>
      <c r="AQ169" s="514">
        <f>EXP(AR166)-1</f>
        <v>3.0927871129599271E-2</v>
      </c>
      <c r="AR169" s="475"/>
      <c r="AS169" s="476">
        <f t="shared" si="41"/>
        <v>195</v>
      </c>
      <c r="AT169" s="476">
        <f t="shared" si="42"/>
        <v>0.12858711083545155</v>
      </c>
      <c r="AU169" s="397"/>
      <c r="AV169" s="525">
        <f t="shared" si="43"/>
        <v>4.4147403373574541</v>
      </c>
      <c r="AW169" s="470" t="s">
        <v>39</v>
      </c>
      <c r="AX169" s="514">
        <f>EXP(AY166)-1</f>
        <v>3.8828722570613872E-2</v>
      </c>
      <c r="AY169" s="475"/>
      <c r="AZ169" s="476">
        <f t="shared" si="44"/>
        <v>195</v>
      </c>
      <c r="BA169" s="476">
        <f t="shared" si="45"/>
        <v>0.12858711083545155</v>
      </c>
      <c r="BB169" s="397"/>
      <c r="BC169" s="525">
        <f t="shared" si="46"/>
        <v>4.0545701838292372</v>
      </c>
      <c r="BD169" s="470" t="s">
        <v>39</v>
      </c>
      <c r="BE169" s="514">
        <f>EXP(BF166)-1</f>
        <v>5.2526282214728326E-2</v>
      </c>
      <c r="BF169" s="475"/>
      <c r="BG169" s="476">
        <f t="shared" si="47"/>
        <v>194</v>
      </c>
      <c r="BH169" s="476">
        <f t="shared" si="48"/>
        <v>0.10690785945138231</v>
      </c>
      <c r="BI169" s="397"/>
      <c r="BJ169" s="525">
        <f t="shared" si="49"/>
        <v>3.4861625482226763</v>
      </c>
      <c r="BK169" s="470" t="s">
        <v>39</v>
      </c>
      <c r="BL169" s="514">
        <f>EXP(BM166)-1</f>
        <v>8.4014970119488996E-2</v>
      </c>
      <c r="BM169" s="475"/>
      <c r="BN169" s="476">
        <f t="shared" si="50"/>
        <v>191</v>
      </c>
      <c r="BO169" s="476">
        <f t="shared" si="51"/>
        <v>5.3870105299174617E-2</v>
      </c>
      <c r="BP169" s="397"/>
      <c r="BQ169" s="525">
        <f t="shared" si="52"/>
        <v>5.2130882602316788</v>
      </c>
    </row>
    <row r="170" spans="1:69">
      <c r="A170" s="507">
        <f t="shared" si="23"/>
        <v>2006</v>
      </c>
      <c r="B170" s="474">
        <f t="shared" si="24"/>
        <v>196.36515031485453</v>
      </c>
      <c r="C170" s="508">
        <f t="shared" si="25"/>
        <v>3.8147441960704076</v>
      </c>
      <c r="D170" s="474">
        <f t="shared" si="53"/>
        <v>11</v>
      </c>
      <c r="E170" s="475"/>
      <c r="F170" s="475"/>
      <c r="G170" s="512"/>
      <c r="H170" s="475"/>
      <c r="I170" s="476">
        <f t="shared" si="26"/>
        <v>194</v>
      </c>
      <c r="J170" s="477">
        <f t="shared" si="27"/>
        <v>1.2044654110274751</v>
      </c>
      <c r="K170" s="476">
        <f t="shared" si="54"/>
        <v>5.5939360118564905E-3</v>
      </c>
      <c r="L170" s="397"/>
      <c r="M170" s="525">
        <f t="shared" si="28"/>
        <v>5.2799759377868778</v>
      </c>
      <c r="N170" s="475"/>
      <c r="O170" s="475"/>
      <c r="P170" s="512"/>
      <c r="Q170" s="476">
        <f t="shared" si="29"/>
        <v>200</v>
      </c>
      <c r="R170" s="476">
        <f t="shared" si="30"/>
        <v>1.3212132233602111E-2</v>
      </c>
      <c r="S170" s="397"/>
      <c r="T170" s="525">
        <f t="shared" si="31"/>
        <v>5.2748703732154167</v>
      </c>
      <c r="U170" s="475"/>
      <c r="V170" s="475"/>
      <c r="W170" s="512"/>
      <c r="X170" s="476">
        <f t="shared" si="32"/>
        <v>200</v>
      </c>
      <c r="Y170" s="476">
        <f t="shared" si="33"/>
        <v>1.3212132233602111E-2</v>
      </c>
      <c r="Z170" s="397"/>
      <c r="AA170" s="525">
        <f t="shared" si="34"/>
        <v>5.1379440765471713</v>
      </c>
      <c r="AB170" s="475"/>
      <c r="AC170" s="475"/>
      <c r="AD170" s="512"/>
      <c r="AE170" s="476">
        <f t="shared" si="35"/>
        <v>200</v>
      </c>
      <c r="AF170" s="476">
        <f t="shared" si="36"/>
        <v>1.3212132233602111E-2</v>
      </c>
      <c r="AG170" s="397"/>
      <c r="AH170" s="525">
        <f t="shared" si="37"/>
        <v>4.9792488549053013</v>
      </c>
      <c r="AI170" s="475"/>
      <c r="AJ170" s="475"/>
      <c r="AK170" s="512"/>
      <c r="AL170" s="476">
        <f t="shared" si="38"/>
        <v>200</v>
      </c>
      <c r="AM170" s="476">
        <f t="shared" si="39"/>
        <v>1.3212132233602111E-2</v>
      </c>
      <c r="AN170" s="397"/>
      <c r="AO170" s="525">
        <f t="shared" si="40"/>
        <v>4.7905300417640406</v>
      </c>
      <c r="AP170" s="475"/>
      <c r="AQ170" s="475"/>
      <c r="AR170" s="512"/>
      <c r="AS170" s="476">
        <f t="shared" si="41"/>
        <v>199</v>
      </c>
      <c r="AT170" s="476">
        <f t="shared" si="42"/>
        <v>6.9424328633111735E-3</v>
      </c>
      <c r="AU170" s="397"/>
      <c r="AV170" s="525">
        <f t="shared" si="43"/>
        <v>4.5577132110328265</v>
      </c>
      <c r="AW170" s="475"/>
      <c r="AX170" s="475"/>
      <c r="AY170" s="512"/>
      <c r="AZ170" s="476">
        <f t="shared" si="44"/>
        <v>198</v>
      </c>
      <c r="BA170" s="476">
        <f t="shared" si="45"/>
        <v>2.6727334930202371E-3</v>
      </c>
      <c r="BB170" s="397"/>
      <c r="BC170" s="525">
        <f t="shared" si="46"/>
        <v>4.2536981166624726</v>
      </c>
      <c r="BD170" s="475"/>
      <c r="BE170" s="475"/>
      <c r="BF170" s="512"/>
      <c r="BG170" s="476">
        <f t="shared" si="47"/>
        <v>197</v>
      </c>
      <c r="BH170" s="476">
        <f t="shared" si="48"/>
        <v>4.0303412272930028E-4</v>
      </c>
      <c r="BI170" s="397"/>
      <c r="BJ170" s="525">
        <f t="shared" si="49"/>
        <v>3.8147441960704076</v>
      </c>
      <c r="BK170" s="475"/>
      <c r="BL170" s="475"/>
      <c r="BM170" s="512"/>
      <c r="BN170" s="476">
        <f t="shared" si="50"/>
        <v>194</v>
      </c>
      <c r="BO170" s="476">
        <f t="shared" si="51"/>
        <v>5.5939360118564905E-3</v>
      </c>
      <c r="BP170" s="397"/>
      <c r="BQ170" s="525">
        <f t="shared" si="52"/>
        <v>5.2799759377868778</v>
      </c>
    </row>
    <row r="171" spans="1:69">
      <c r="A171" s="507">
        <f t="shared" si="23"/>
        <v>2007</v>
      </c>
      <c r="B171" s="474">
        <f t="shared" si="24"/>
        <v>186.80309116783457</v>
      </c>
      <c r="C171" s="508">
        <f t="shared" si="25"/>
        <v>3.5780342351493384</v>
      </c>
      <c r="D171" s="513">
        <f t="shared" si="53"/>
        <v>12</v>
      </c>
      <c r="E171" s="674" t="s">
        <v>59</v>
      </c>
      <c r="F171" s="674"/>
      <c r="G171" s="480">
        <f>H159</f>
        <v>0.76884339850704686</v>
      </c>
      <c r="H171" s="475"/>
      <c r="I171" s="476">
        <f t="shared" si="26"/>
        <v>198</v>
      </c>
      <c r="J171" s="477">
        <f t="shared" si="27"/>
        <v>5.9939633558341345</v>
      </c>
      <c r="K171" s="476">
        <f t="shared" si="54"/>
        <v>0.12537076739582431</v>
      </c>
      <c r="L171" s="397"/>
      <c r="M171" s="525">
        <f t="shared" si="28"/>
        <v>5.2300550736655049</v>
      </c>
      <c r="N171" s="467" t="s">
        <v>73</v>
      </c>
      <c r="O171" s="509">
        <f>P159</f>
        <v>0.71191226546154007</v>
      </c>
      <c r="P171" s="512"/>
      <c r="Q171" s="476">
        <f t="shared" si="29"/>
        <v>204</v>
      </c>
      <c r="R171" s="476">
        <f t="shared" si="30"/>
        <v>0.2957336733818095</v>
      </c>
      <c r="S171" s="397"/>
      <c r="T171" s="525">
        <f t="shared" si="31"/>
        <v>5.2246874633125735</v>
      </c>
      <c r="U171" s="467" t="s">
        <v>73</v>
      </c>
      <c r="V171" s="509">
        <f>W159</f>
        <v>0.71191226546154007</v>
      </c>
      <c r="W171" s="512"/>
      <c r="X171" s="476">
        <f t="shared" si="32"/>
        <v>204</v>
      </c>
      <c r="Y171" s="476">
        <f t="shared" si="33"/>
        <v>0.2957336733818095</v>
      </c>
      <c r="Z171" s="397"/>
      <c r="AA171" s="525">
        <f t="shared" si="34"/>
        <v>5.0801805802406568</v>
      </c>
      <c r="AB171" s="467" t="s">
        <v>73</v>
      </c>
      <c r="AC171" s="509">
        <f>AD159</f>
        <v>0.71449054531109324</v>
      </c>
      <c r="AD171" s="512"/>
      <c r="AE171" s="476">
        <f t="shared" si="35"/>
        <v>204</v>
      </c>
      <c r="AF171" s="476">
        <f t="shared" si="36"/>
        <v>0.2957336733818095</v>
      </c>
      <c r="AG171" s="397"/>
      <c r="AH171" s="525">
        <f t="shared" si="37"/>
        <v>4.9112059775152694</v>
      </c>
      <c r="AI171" s="467" t="s">
        <v>73</v>
      </c>
      <c r="AJ171" s="509">
        <f>AK159</f>
        <v>0.71881650167206312</v>
      </c>
      <c r="AK171" s="512"/>
      <c r="AL171" s="476">
        <f t="shared" si="38"/>
        <v>203</v>
      </c>
      <c r="AM171" s="476">
        <f t="shared" si="39"/>
        <v>0.26233985571747864</v>
      </c>
      <c r="AN171" s="397"/>
      <c r="AO171" s="525">
        <f t="shared" si="40"/>
        <v>4.7077546725506894</v>
      </c>
      <c r="AP171" s="467" t="s">
        <v>73</v>
      </c>
      <c r="AQ171" s="509">
        <f>AR159</f>
        <v>0.72701592726535846</v>
      </c>
      <c r="AR171" s="512"/>
      <c r="AS171" s="476">
        <f t="shared" si="41"/>
        <v>203</v>
      </c>
      <c r="AT171" s="476">
        <f t="shared" si="42"/>
        <v>0.26233985571747864</v>
      </c>
      <c r="AU171" s="397"/>
      <c r="AV171" s="525">
        <f t="shared" si="43"/>
        <v>4.4520550334420781</v>
      </c>
      <c r="AW171" s="467" t="s">
        <v>73</v>
      </c>
      <c r="AX171" s="509">
        <f>AY159</f>
        <v>0.73322694643171615</v>
      </c>
      <c r="AY171" s="512"/>
      <c r="AZ171" s="476">
        <f t="shared" si="44"/>
        <v>202</v>
      </c>
      <c r="BA171" s="476">
        <f t="shared" si="45"/>
        <v>0.23094603805314778</v>
      </c>
      <c r="BB171" s="397"/>
      <c r="BC171" s="525">
        <f t="shared" si="46"/>
        <v>4.1076406292559584</v>
      </c>
      <c r="BD171" s="467" t="s">
        <v>73</v>
      </c>
      <c r="BE171" s="509">
        <f>BF159</f>
        <v>0.74923075218556268</v>
      </c>
      <c r="BF171" s="512"/>
      <c r="BG171" s="476">
        <f t="shared" si="47"/>
        <v>201</v>
      </c>
      <c r="BH171" s="476">
        <f t="shared" si="48"/>
        <v>0.20155222038881693</v>
      </c>
      <c r="BI171" s="397"/>
      <c r="BJ171" s="525">
        <f t="shared" si="49"/>
        <v>3.5780342351493384</v>
      </c>
      <c r="BK171" s="467" t="s">
        <v>73</v>
      </c>
      <c r="BL171" s="509">
        <f>BM159</f>
        <v>0.76884339850704686</v>
      </c>
      <c r="BM171" s="512"/>
      <c r="BN171" s="476">
        <f t="shared" si="50"/>
        <v>198</v>
      </c>
      <c r="BO171" s="476">
        <f t="shared" si="51"/>
        <v>0.12537076739582431</v>
      </c>
      <c r="BP171" s="397"/>
      <c r="BQ171" s="525">
        <f t="shared" si="52"/>
        <v>5.2300550736655049</v>
      </c>
    </row>
    <row r="172" spans="1:69">
      <c r="A172" s="507">
        <f t="shared" si="23"/>
        <v>2008</v>
      </c>
      <c r="B172" s="474">
        <f t="shared" si="24"/>
        <v>191.41261141366209</v>
      </c>
      <c r="C172" s="508">
        <f t="shared" si="25"/>
        <v>3.6991418999586596</v>
      </c>
      <c r="D172" s="513">
        <f t="shared" si="53"/>
        <v>13</v>
      </c>
      <c r="E172" s="674" t="s">
        <v>33</v>
      </c>
      <c r="F172" s="674"/>
      <c r="G172" s="481">
        <f>SUM(K160:K179)</f>
        <v>3.7357520563046438</v>
      </c>
      <c r="H172" s="475"/>
      <c r="I172" s="476">
        <f t="shared" si="26"/>
        <v>202</v>
      </c>
      <c r="J172" s="477">
        <f t="shared" si="27"/>
        <v>5.5311865337114527</v>
      </c>
      <c r="K172" s="476">
        <f t="shared" si="54"/>
        <v>0.11209279707811823</v>
      </c>
      <c r="L172" s="397"/>
      <c r="M172" s="525">
        <f t="shared" si="28"/>
        <v>5.2544313672016916</v>
      </c>
      <c r="N172" s="467" t="s">
        <v>45</v>
      </c>
      <c r="O172" s="510">
        <f>SUM(R160:R180)</f>
        <v>4.3441071456373352</v>
      </c>
      <c r="P172" s="475"/>
      <c r="Q172" s="476">
        <f t="shared" si="29"/>
        <v>208</v>
      </c>
      <c r="R172" s="476">
        <f t="shared" si="30"/>
        <v>0.27514146011417312</v>
      </c>
      <c r="S172" s="397"/>
      <c r="T172" s="525">
        <f t="shared" si="31"/>
        <v>5.2491933565800233</v>
      </c>
      <c r="U172" s="467" t="s">
        <v>45</v>
      </c>
      <c r="V172" s="510">
        <f>SUM(Y160:Y180)</f>
        <v>4.3441071456373352</v>
      </c>
      <c r="W172" s="475"/>
      <c r="X172" s="476">
        <f t="shared" si="32"/>
        <v>208</v>
      </c>
      <c r="Y172" s="476">
        <f t="shared" si="33"/>
        <v>0.27514146011417312</v>
      </c>
      <c r="Z172" s="397"/>
      <c r="AA172" s="525">
        <f t="shared" si="34"/>
        <v>5.1084430276493809</v>
      </c>
      <c r="AB172" s="467" t="s">
        <v>45</v>
      </c>
      <c r="AC172" s="510">
        <f>SUM(AF160:AF180)</f>
        <v>4.3073146147855814</v>
      </c>
      <c r="AD172" s="475"/>
      <c r="AE172" s="476">
        <f t="shared" si="35"/>
        <v>208</v>
      </c>
      <c r="AF172" s="476">
        <f t="shared" si="36"/>
        <v>0.27514146011417312</v>
      </c>
      <c r="AG172" s="397"/>
      <c r="AH172" s="525">
        <f t="shared" si="37"/>
        <v>4.9445853124413306</v>
      </c>
      <c r="AI172" s="467" t="s">
        <v>45</v>
      </c>
      <c r="AJ172" s="510">
        <f>SUM(AM160:AM180)</f>
        <v>4.2545108743310456</v>
      </c>
      <c r="AK172" s="475"/>
      <c r="AL172" s="476">
        <f t="shared" si="38"/>
        <v>207</v>
      </c>
      <c r="AM172" s="476">
        <f t="shared" si="39"/>
        <v>0.24296668294149731</v>
      </c>
      <c r="AN172" s="397"/>
      <c r="AO172" s="525">
        <f t="shared" si="40"/>
        <v>4.7485136324500585</v>
      </c>
      <c r="AP172" s="467" t="s">
        <v>45</v>
      </c>
      <c r="AQ172" s="510">
        <f>SUM(AT160:AT180)</f>
        <v>4.1646699778646941</v>
      </c>
      <c r="AR172" s="475"/>
      <c r="AS172" s="476">
        <f t="shared" si="41"/>
        <v>207</v>
      </c>
      <c r="AT172" s="476">
        <f t="shared" si="42"/>
        <v>0.24296668294149731</v>
      </c>
      <c r="AU172" s="397"/>
      <c r="AV172" s="525">
        <f t="shared" si="43"/>
        <v>4.5043837644562617</v>
      </c>
      <c r="AW172" s="467" t="s">
        <v>45</v>
      </c>
      <c r="AX172" s="510">
        <f>SUM(BA160:BA180)</f>
        <v>4.1118743083636549</v>
      </c>
      <c r="AY172" s="475"/>
      <c r="AZ172" s="476">
        <f t="shared" si="44"/>
        <v>206</v>
      </c>
      <c r="BA172" s="476">
        <f t="shared" si="45"/>
        <v>0.21279190576882148</v>
      </c>
      <c r="BB172" s="397"/>
      <c r="BC172" s="525">
        <f t="shared" si="46"/>
        <v>4.1807150749441462</v>
      </c>
      <c r="BD172" s="467" t="s">
        <v>45</v>
      </c>
      <c r="BE172" s="510">
        <f>SUM(BH160:BH180)</f>
        <v>3.9247826420376839</v>
      </c>
      <c r="BF172" s="475"/>
      <c r="BG172" s="476">
        <f t="shared" si="47"/>
        <v>205</v>
      </c>
      <c r="BH172" s="476">
        <f t="shared" si="48"/>
        <v>0.18461712859614568</v>
      </c>
      <c r="BI172" s="397"/>
      <c r="BJ172" s="525">
        <f t="shared" si="49"/>
        <v>3.6991418999586596</v>
      </c>
      <c r="BK172" s="467" t="s">
        <v>45</v>
      </c>
      <c r="BL172" s="510">
        <f>SUM(BO160:BO180)</f>
        <v>3.8134821979291806</v>
      </c>
      <c r="BM172" s="475"/>
      <c r="BN172" s="476">
        <f t="shared" si="50"/>
        <v>202</v>
      </c>
      <c r="BO172" s="476">
        <f t="shared" si="51"/>
        <v>0.11209279707811823</v>
      </c>
      <c r="BP172" s="397"/>
      <c r="BQ172" s="525">
        <f t="shared" si="52"/>
        <v>5.2544313672016916</v>
      </c>
    </row>
    <row r="173" spans="1:69">
      <c r="A173" s="507">
        <f t="shared" si="23"/>
        <v>2009</v>
      </c>
      <c r="B173" s="474">
        <f t="shared" si="24"/>
        <v>225.41413294191653</v>
      </c>
      <c r="C173" s="508">
        <f t="shared" si="25"/>
        <v>4.3096458826958672</v>
      </c>
      <c r="D173" s="513">
        <f t="shared" si="53"/>
        <v>14</v>
      </c>
      <c r="E173" s="674" t="s">
        <v>60</v>
      </c>
      <c r="F173" s="674"/>
      <c r="G173" s="481">
        <f>SUM(K170:K179)</f>
        <v>1.9875952441029308</v>
      </c>
      <c r="H173" s="475"/>
      <c r="I173" s="476">
        <f t="shared" si="26"/>
        <v>206</v>
      </c>
      <c r="J173" s="477">
        <f t="shared" si="27"/>
        <v>8.6126511627906943</v>
      </c>
      <c r="K173" s="476">
        <f t="shared" si="54"/>
        <v>0.37690855788640876</v>
      </c>
      <c r="L173" s="397"/>
      <c r="M173" s="525">
        <f t="shared" si="28"/>
        <v>5.417939301245676</v>
      </c>
      <c r="N173" s="475"/>
      <c r="O173" s="532"/>
      <c r="P173" s="475"/>
      <c r="Q173" s="476">
        <f t="shared" si="29"/>
        <v>212</v>
      </c>
      <c r="R173" s="476">
        <f t="shared" si="30"/>
        <v>0.17993896258341033</v>
      </c>
      <c r="S173" s="397"/>
      <c r="T173" s="525">
        <f t="shared" si="31"/>
        <v>5.4134931526899033</v>
      </c>
      <c r="U173" s="475"/>
      <c r="V173" s="532"/>
      <c r="W173" s="475"/>
      <c r="X173" s="476">
        <f t="shared" si="32"/>
        <v>212</v>
      </c>
      <c r="Y173" s="476">
        <f t="shared" si="33"/>
        <v>0.17993896258341033</v>
      </c>
      <c r="Z173" s="397"/>
      <c r="AA173" s="525">
        <f t="shared" si="34"/>
        <v>5.2953837323576654</v>
      </c>
      <c r="AB173" s="475"/>
      <c r="AC173" s="532"/>
      <c r="AD173" s="475"/>
      <c r="AE173" s="476">
        <f t="shared" si="35"/>
        <v>212</v>
      </c>
      <c r="AF173" s="476">
        <f t="shared" si="36"/>
        <v>0.17993896258341033</v>
      </c>
      <c r="AG173" s="397"/>
      <c r="AH173" s="525">
        <f t="shared" si="37"/>
        <v>5.1614325457025068</v>
      </c>
      <c r="AI173" s="475"/>
      <c r="AJ173" s="532"/>
      <c r="AK173" s="475"/>
      <c r="AL173" s="476">
        <f t="shared" si="38"/>
        <v>211</v>
      </c>
      <c r="AM173" s="476">
        <f t="shared" si="39"/>
        <v>0.20776722846724341</v>
      </c>
      <c r="AN173" s="397"/>
      <c r="AO173" s="525">
        <f t="shared" si="40"/>
        <v>5.0067218662294035</v>
      </c>
      <c r="AP173" s="475"/>
      <c r="AQ173" s="532"/>
      <c r="AR173" s="475"/>
      <c r="AS173" s="476">
        <f t="shared" si="41"/>
        <v>211</v>
      </c>
      <c r="AT173" s="476">
        <f t="shared" si="42"/>
        <v>0.20776722846724341</v>
      </c>
      <c r="AU173" s="397"/>
      <c r="AV173" s="525">
        <f t="shared" si="43"/>
        <v>4.8236157827099317</v>
      </c>
      <c r="AW173" s="475"/>
      <c r="AX173" s="532"/>
      <c r="AY173" s="475"/>
      <c r="AZ173" s="476">
        <f t="shared" si="44"/>
        <v>210</v>
      </c>
      <c r="BA173" s="476">
        <f t="shared" si="45"/>
        <v>0.23759549435107646</v>
      </c>
      <c r="BB173" s="397"/>
      <c r="BC173" s="525">
        <f t="shared" si="46"/>
        <v>4.5992942860698038</v>
      </c>
      <c r="BD173" s="475"/>
      <c r="BE173" s="532"/>
      <c r="BF173" s="475"/>
      <c r="BG173" s="476">
        <f t="shared" si="47"/>
        <v>209</v>
      </c>
      <c r="BH173" s="476">
        <f t="shared" si="48"/>
        <v>0.26942376023490955</v>
      </c>
      <c r="BI173" s="397"/>
      <c r="BJ173" s="525">
        <f t="shared" si="49"/>
        <v>4.3096458826958672</v>
      </c>
      <c r="BK173" s="475"/>
      <c r="BL173" s="532"/>
      <c r="BM173" s="475"/>
      <c r="BN173" s="476">
        <f t="shared" si="50"/>
        <v>206</v>
      </c>
      <c r="BO173" s="476">
        <f t="shared" si="51"/>
        <v>0.37690855788640876</v>
      </c>
      <c r="BP173" s="397"/>
      <c r="BQ173" s="525">
        <f t="shared" si="52"/>
        <v>5.417939301245676</v>
      </c>
    </row>
    <row r="174" spans="1:69">
      <c r="A174" s="507">
        <f t="shared" si="23"/>
        <v>2010</v>
      </c>
      <c r="B174" s="474">
        <f t="shared" si="24"/>
        <v>225.81987982335482</v>
      </c>
      <c r="C174" s="508">
        <f t="shared" si="25"/>
        <v>4.3150836227085367</v>
      </c>
      <c r="D174" s="513">
        <f t="shared" si="53"/>
        <v>15</v>
      </c>
      <c r="E174" s="674" t="s">
        <v>61</v>
      </c>
      <c r="F174" s="674"/>
      <c r="G174" s="533">
        <f>SUM(J165:J174)/D179</f>
        <v>2.6488064655853583</v>
      </c>
      <c r="H174" s="475"/>
      <c r="I174" s="476">
        <f t="shared" si="26"/>
        <v>211</v>
      </c>
      <c r="J174" s="477">
        <f t="shared" si="27"/>
        <v>6.5626993668349813</v>
      </c>
      <c r="K174" s="476">
        <f t="shared" si="54"/>
        <v>0.21962883797867944</v>
      </c>
      <c r="L174" s="397"/>
      <c r="M174" s="525">
        <f t="shared" si="28"/>
        <v>5.4197376895733083</v>
      </c>
      <c r="N174" s="475"/>
      <c r="O174" s="475"/>
      <c r="P174" s="475"/>
      <c r="Q174" s="476">
        <f t="shared" si="29"/>
        <v>216</v>
      </c>
      <c r="R174" s="476">
        <f t="shared" si="30"/>
        <v>9.6430039745131188E-2</v>
      </c>
      <c r="S174" s="397"/>
      <c r="T174" s="525">
        <f t="shared" si="31"/>
        <v>5.4152995474874484</v>
      </c>
      <c r="U174" s="475"/>
      <c r="V174" s="475"/>
      <c r="W174" s="475"/>
      <c r="X174" s="476">
        <f t="shared" si="32"/>
        <v>216</v>
      </c>
      <c r="Y174" s="476">
        <f t="shared" si="33"/>
        <v>9.6430039745131188E-2</v>
      </c>
      <c r="Z174" s="397"/>
      <c r="AA174" s="525">
        <f t="shared" si="34"/>
        <v>5.2974163598801836</v>
      </c>
      <c r="AB174" s="475"/>
      <c r="AC174" s="475"/>
      <c r="AD174" s="475"/>
      <c r="AE174" s="476">
        <f t="shared" si="35"/>
        <v>216</v>
      </c>
      <c r="AF174" s="476">
        <f t="shared" si="36"/>
        <v>9.6430039745131188E-2</v>
      </c>
      <c r="AG174" s="397"/>
      <c r="AH174" s="525">
        <f t="shared" si="37"/>
        <v>5.163756185721347</v>
      </c>
      <c r="AI174" s="475"/>
      <c r="AJ174" s="475"/>
      <c r="AK174" s="475"/>
      <c r="AL174" s="476">
        <f t="shared" si="38"/>
        <v>216</v>
      </c>
      <c r="AM174" s="476">
        <f t="shared" si="39"/>
        <v>9.6430039745131188E-2</v>
      </c>
      <c r="AN174" s="397"/>
      <c r="AO174" s="525">
        <f t="shared" si="40"/>
        <v>5.0094337713792125</v>
      </c>
      <c r="AP174" s="475"/>
      <c r="AQ174" s="475"/>
      <c r="AR174" s="475"/>
      <c r="AS174" s="476">
        <f t="shared" si="41"/>
        <v>215</v>
      </c>
      <c r="AT174" s="476">
        <f t="shared" si="42"/>
        <v>0.11706979939184083</v>
      </c>
      <c r="AU174" s="397"/>
      <c r="AV174" s="525">
        <f t="shared" si="43"/>
        <v>4.8268717367058409</v>
      </c>
      <c r="AW174" s="475"/>
      <c r="AX174" s="475"/>
      <c r="AY174" s="475"/>
      <c r="AZ174" s="476">
        <f t="shared" si="44"/>
        <v>214</v>
      </c>
      <c r="BA174" s="476">
        <f t="shared" si="45"/>
        <v>0.13970955903855048</v>
      </c>
      <c r="BB174" s="397"/>
      <c r="BC174" s="525">
        <f t="shared" si="46"/>
        <v>4.6033673601072067</v>
      </c>
      <c r="BD174" s="475"/>
      <c r="BE174" s="475"/>
      <c r="BF174" s="475"/>
      <c r="BG174" s="476">
        <f t="shared" si="47"/>
        <v>213</v>
      </c>
      <c r="BH174" s="476">
        <f t="shared" si="48"/>
        <v>0.16434931868526012</v>
      </c>
      <c r="BI174" s="397"/>
      <c r="BJ174" s="525">
        <f t="shared" si="49"/>
        <v>4.3150836227085367</v>
      </c>
      <c r="BK174" s="475"/>
      <c r="BL174" s="475"/>
      <c r="BM174" s="475"/>
      <c r="BN174" s="476">
        <f t="shared" si="50"/>
        <v>211</v>
      </c>
      <c r="BO174" s="476">
        <f t="shared" si="51"/>
        <v>0.21962883797867944</v>
      </c>
      <c r="BP174" s="397"/>
      <c r="BQ174" s="525">
        <f t="shared" si="52"/>
        <v>5.4197376895733083</v>
      </c>
    </row>
    <row r="175" spans="1:69">
      <c r="A175" s="507">
        <f t="shared" si="23"/>
        <v>2011</v>
      </c>
      <c r="B175" s="474">
        <f t="shared" si="24"/>
        <v>229.42960393702214</v>
      </c>
      <c r="C175" s="508">
        <f t="shared" si="25"/>
        <v>4.3622014573204835</v>
      </c>
      <c r="D175" s="513">
        <f t="shared" si="53"/>
        <v>16</v>
      </c>
      <c r="E175" s="674" t="s">
        <v>62</v>
      </c>
      <c r="F175" s="674"/>
      <c r="G175" s="482">
        <f>SUM(J170:J179)/10</f>
        <v>5.2737149015891749</v>
      </c>
      <c r="H175" s="475"/>
      <c r="I175" s="476">
        <f t="shared" si="26"/>
        <v>216</v>
      </c>
      <c r="J175" s="477">
        <f t="shared" si="27"/>
        <v>5.8534747506727731</v>
      </c>
      <c r="K175" s="476">
        <f t="shared" si="54"/>
        <v>0.18035426190528048</v>
      </c>
      <c r="L175" s="397"/>
      <c r="M175" s="525">
        <f t="shared" si="28"/>
        <v>5.4355962457894336</v>
      </c>
      <c r="N175" s="475"/>
      <c r="O175" s="475"/>
      <c r="P175" s="475"/>
      <c r="Q175" s="476">
        <f t="shared" si="29"/>
        <v>220</v>
      </c>
      <c r="R175" s="476">
        <f t="shared" si="30"/>
        <v>8.8917430409103368E-2</v>
      </c>
      <c r="S175" s="397"/>
      <c r="T175" s="525">
        <f t="shared" si="31"/>
        <v>5.4312280838179285</v>
      </c>
      <c r="U175" s="475"/>
      <c r="V175" s="475"/>
      <c r="W175" s="475"/>
      <c r="X175" s="476">
        <f t="shared" si="32"/>
        <v>220</v>
      </c>
      <c r="Y175" s="476">
        <f t="shared" si="33"/>
        <v>8.8917430409103368E-2</v>
      </c>
      <c r="Z175" s="397"/>
      <c r="AA175" s="525">
        <f t="shared" si="34"/>
        <v>5.3153200184368421</v>
      </c>
      <c r="AB175" s="475"/>
      <c r="AC175" s="475"/>
      <c r="AD175" s="475"/>
      <c r="AE175" s="476">
        <f t="shared" si="35"/>
        <v>220</v>
      </c>
      <c r="AF175" s="476">
        <f t="shared" si="36"/>
        <v>8.8917430409103368E-2</v>
      </c>
      <c r="AG175" s="397"/>
      <c r="AH175" s="525">
        <f t="shared" si="37"/>
        <v>5.1841941477301869</v>
      </c>
      <c r="AI175" s="475"/>
      <c r="AJ175" s="475"/>
      <c r="AK175" s="475"/>
      <c r="AL175" s="476">
        <f t="shared" si="38"/>
        <v>220</v>
      </c>
      <c r="AM175" s="476">
        <f t="shared" si="39"/>
        <v>8.8917430409103368E-2</v>
      </c>
      <c r="AN175" s="397"/>
      <c r="AO175" s="525">
        <f t="shared" si="40"/>
        <v>5.0332418555617613</v>
      </c>
      <c r="AP175" s="475"/>
      <c r="AQ175" s="475"/>
      <c r="AR175" s="475"/>
      <c r="AS175" s="476">
        <f t="shared" si="41"/>
        <v>219</v>
      </c>
      <c r="AT175" s="476">
        <f t="shared" si="42"/>
        <v>0.10877663828314765</v>
      </c>
      <c r="AU175" s="397"/>
      <c r="AV175" s="525">
        <f t="shared" si="43"/>
        <v>4.8553809249381112</v>
      </c>
      <c r="AW175" s="475"/>
      <c r="AX175" s="475"/>
      <c r="AY175" s="475"/>
      <c r="AZ175" s="476">
        <f t="shared" si="44"/>
        <v>219</v>
      </c>
      <c r="BA175" s="476">
        <f t="shared" si="45"/>
        <v>0.10877663828314765</v>
      </c>
      <c r="BB175" s="397"/>
      <c r="BC175" s="525">
        <f t="shared" si="46"/>
        <v>4.6388912260970878</v>
      </c>
      <c r="BD175" s="475"/>
      <c r="BE175" s="475"/>
      <c r="BF175" s="475"/>
      <c r="BG175" s="476">
        <f t="shared" si="47"/>
        <v>218</v>
      </c>
      <c r="BH175" s="476">
        <f t="shared" si="48"/>
        <v>0.13063584615719193</v>
      </c>
      <c r="BI175" s="397"/>
      <c r="BJ175" s="525">
        <f t="shared" si="49"/>
        <v>4.3622014573204835</v>
      </c>
      <c r="BK175" s="475"/>
      <c r="BL175" s="475"/>
      <c r="BM175" s="475"/>
      <c r="BN175" s="476">
        <f t="shared" si="50"/>
        <v>216</v>
      </c>
      <c r="BO175" s="476">
        <f t="shared" si="51"/>
        <v>0.18035426190528048</v>
      </c>
      <c r="BP175" s="397"/>
      <c r="BQ175" s="525">
        <f t="shared" si="52"/>
        <v>5.4355962457894336</v>
      </c>
    </row>
    <row r="176" spans="1:69">
      <c r="A176" s="507">
        <f t="shared" si="23"/>
        <v>2012</v>
      </c>
      <c r="B176" s="474">
        <f t="shared" si="24"/>
        <v>239.00417403187714</v>
      </c>
      <c r="C176" s="508">
        <f t="shared" si="25"/>
        <v>4.4773842455337585</v>
      </c>
      <c r="D176" s="474">
        <f t="shared" si="53"/>
        <v>17</v>
      </c>
      <c r="E176" s="475"/>
      <c r="F176" s="475"/>
      <c r="G176" s="514"/>
      <c r="H176" s="475"/>
      <c r="I176" s="476">
        <f t="shared" si="26"/>
        <v>221</v>
      </c>
      <c r="J176" s="477">
        <f t="shared" si="27"/>
        <v>7.5329956494717267</v>
      </c>
      <c r="K176" s="476">
        <f t="shared" si="54"/>
        <v>0.32415028257011919</v>
      </c>
      <c r="L176" s="397"/>
      <c r="M176" s="525">
        <f t="shared" si="28"/>
        <v>5.4764810163475302</v>
      </c>
      <c r="N176" s="475"/>
      <c r="O176" s="475"/>
      <c r="P176" s="475"/>
      <c r="Q176" s="476">
        <f t="shared" si="29"/>
        <v>224</v>
      </c>
      <c r="R176" s="476">
        <f t="shared" si="30"/>
        <v>0.22512523837885634</v>
      </c>
      <c r="S176" s="397"/>
      <c r="T176" s="525">
        <f t="shared" si="31"/>
        <v>5.4722882114667506</v>
      </c>
      <c r="U176" s="475"/>
      <c r="V176" s="475"/>
      <c r="W176" s="475"/>
      <c r="X176" s="476">
        <f t="shared" si="32"/>
        <v>224</v>
      </c>
      <c r="Y176" s="476">
        <f t="shared" si="33"/>
        <v>0.22512523837885634</v>
      </c>
      <c r="Z176" s="397"/>
      <c r="AA176" s="525">
        <f t="shared" si="34"/>
        <v>5.3613117619112076</v>
      </c>
      <c r="AB176" s="475"/>
      <c r="AC176" s="475"/>
      <c r="AD176" s="475"/>
      <c r="AE176" s="476">
        <f t="shared" si="35"/>
        <v>224</v>
      </c>
      <c r="AF176" s="476">
        <f t="shared" si="36"/>
        <v>0.22512523837885634</v>
      </c>
      <c r="AG176" s="397"/>
      <c r="AH176" s="525">
        <f t="shared" si="37"/>
        <v>5.2364641648807009</v>
      </c>
      <c r="AI176" s="475"/>
      <c r="AJ176" s="475"/>
      <c r="AK176" s="475"/>
      <c r="AL176" s="476">
        <f t="shared" si="38"/>
        <v>224</v>
      </c>
      <c r="AM176" s="476">
        <f t="shared" si="39"/>
        <v>0.22512523837885634</v>
      </c>
      <c r="AN176" s="397"/>
      <c r="AO176" s="525">
        <f t="shared" si="40"/>
        <v>5.0937758080364226</v>
      </c>
      <c r="AP176" s="475"/>
      <c r="AQ176" s="475"/>
      <c r="AR176" s="475"/>
      <c r="AS176" s="476">
        <f t="shared" si="41"/>
        <v>224</v>
      </c>
      <c r="AT176" s="476">
        <f t="shared" si="42"/>
        <v>0.22512523837885634</v>
      </c>
      <c r="AU176" s="397"/>
      <c r="AV176" s="525">
        <f t="shared" si="43"/>
        <v>4.9272839313075902</v>
      </c>
      <c r="AW176" s="475"/>
      <c r="AX176" s="475"/>
      <c r="AY176" s="475"/>
      <c r="AZ176" s="476">
        <f t="shared" si="44"/>
        <v>223</v>
      </c>
      <c r="BA176" s="476">
        <f t="shared" si="45"/>
        <v>0.25613358644261064</v>
      </c>
      <c r="BB176" s="397"/>
      <c r="BC176" s="525">
        <f t="shared" si="46"/>
        <v>4.7274247563653331</v>
      </c>
      <c r="BD176" s="475"/>
      <c r="BE176" s="475"/>
      <c r="BF176" s="475"/>
      <c r="BG176" s="476">
        <f t="shared" si="47"/>
        <v>223</v>
      </c>
      <c r="BH176" s="476">
        <f t="shared" si="48"/>
        <v>0.25613358644261064</v>
      </c>
      <c r="BI176" s="397"/>
      <c r="BJ176" s="525">
        <f t="shared" si="49"/>
        <v>4.4773842455337585</v>
      </c>
      <c r="BK176" s="475"/>
      <c r="BL176" s="475"/>
      <c r="BM176" s="475"/>
      <c r="BN176" s="476">
        <f t="shared" si="50"/>
        <v>221</v>
      </c>
      <c r="BO176" s="476">
        <f t="shared" si="51"/>
        <v>0.32415028257011919</v>
      </c>
      <c r="BP176" s="397"/>
      <c r="BQ176" s="525">
        <f t="shared" si="52"/>
        <v>5.4764810163475302</v>
      </c>
    </row>
    <row r="177" spans="1:69">
      <c r="A177" s="507">
        <f t="shared" si="23"/>
        <v>2013</v>
      </c>
      <c r="B177" s="474">
        <f t="shared" si="24"/>
        <v>252.23289518031683</v>
      </c>
      <c r="C177" s="508">
        <f t="shared" si="25"/>
        <v>4.617423755224574</v>
      </c>
      <c r="D177" s="474">
        <f t="shared" si="53"/>
        <v>18</v>
      </c>
      <c r="E177" s="475"/>
      <c r="F177" s="475"/>
      <c r="G177" s="514"/>
      <c r="H177" s="475"/>
      <c r="I177" s="476">
        <f t="shared" si="26"/>
        <v>227</v>
      </c>
      <c r="J177" s="477">
        <f t="shared" si="27"/>
        <v>10.003808251210963</v>
      </c>
      <c r="K177" s="476">
        <f t="shared" si="54"/>
        <v>0.63669899918085637</v>
      </c>
      <c r="L177" s="475"/>
      <c r="M177" s="525">
        <f t="shared" si="28"/>
        <v>5.5303528479368316</v>
      </c>
      <c r="N177" s="475"/>
      <c r="O177" s="475"/>
      <c r="P177" s="475"/>
      <c r="Q177" s="476">
        <f t="shared" si="29"/>
        <v>229</v>
      </c>
      <c r="R177" s="476">
        <f t="shared" si="30"/>
        <v>0.53976741845958909</v>
      </c>
      <c r="S177" s="475"/>
      <c r="T177" s="525">
        <f t="shared" si="31"/>
        <v>5.5263803781715017</v>
      </c>
      <c r="U177" s="475"/>
      <c r="V177" s="475"/>
      <c r="W177" s="475"/>
      <c r="X177" s="476">
        <f t="shared" si="32"/>
        <v>229</v>
      </c>
      <c r="Y177" s="476">
        <f t="shared" si="33"/>
        <v>0.53976741845958909</v>
      </c>
      <c r="Z177" s="475"/>
      <c r="AA177" s="525">
        <f t="shared" si="34"/>
        <v>5.4215649783091404</v>
      </c>
      <c r="AB177" s="475"/>
      <c r="AC177" s="475"/>
      <c r="AD177" s="475"/>
      <c r="AE177" s="476">
        <f t="shared" si="35"/>
        <v>229</v>
      </c>
      <c r="AF177" s="476">
        <f t="shared" si="36"/>
        <v>0.53976741845958909</v>
      </c>
      <c r="AG177" s="475"/>
      <c r="AH177" s="525">
        <f t="shared" si="37"/>
        <v>5.3044629197937363</v>
      </c>
      <c r="AI177" s="475"/>
      <c r="AJ177" s="475"/>
      <c r="AK177" s="475"/>
      <c r="AL177" s="476">
        <f t="shared" si="38"/>
        <v>229</v>
      </c>
      <c r="AM177" s="476">
        <f t="shared" si="39"/>
        <v>0.53976741845958909</v>
      </c>
      <c r="AN177" s="475"/>
      <c r="AO177" s="525">
        <f t="shared" si="40"/>
        <v>5.1718063883605403</v>
      </c>
      <c r="AP177" s="475"/>
      <c r="AQ177" s="475"/>
      <c r="AR177" s="475"/>
      <c r="AS177" s="476">
        <f t="shared" si="41"/>
        <v>228</v>
      </c>
      <c r="AT177" s="476">
        <f t="shared" si="42"/>
        <v>0.58723320882022267</v>
      </c>
      <c r="AU177" s="475"/>
      <c r="AV177" s="525">
        <f t="shared" si="43"/>
        <v>5.0188210007989129</v>
      </c>
      <c r="AW177" s="475"/>
      <c r="AX177" s="475"/>
      <c r="AY177" s="475"/>
      <c r="AZ177" s="476">
        <f t="shared" si="44"/>
        <v>228</v>
      </c>
      <c r="BA177" s="476">
        <f t="shared" si="45"/>
        <v>0.58723320882022267</v>
      </c>
      <c r="BB177" s="475"/>
      <c r="BC177" s="525">
        <f t="shared" si="46"/>
        <v>4.8381285752564578</v>
      </c>
      <c r="BD177" s="475"/>
      <c r="BE177" s="475"/>
      <c r="BF177" s="475"/>
      <c r="BG177" s="476">
        <f t="shared" si="47"/>
        <v>228</v>
      </c>
      <c r="BH177" s="476">
        <f t="shared" si="48"/>
        <v>0.58723320882022267</v>
      </c>
      <c r="BI177" s="475"/>
      <c r="BJ177" s="525">
        <f t="shared" si="49"/>
        <v>4.617423755224574</v>
      </c>
      <c r="BK177" s="475"/>
      <c r="BL177" s="475"/>
      <c r="BM177" s="475"/>
      <c r="BN177" s="476">
        <f t="shared" si="50"/>
        <v>227</v>
      </c>
      <c r="BO177" s="476">
        <f t="shared" si="51"/>
        <v>0.63669899918085637</v>
      </c>
      <c r="BP177" s="475"/>
      <c r="BQ177" s="525">
        <f t="shared" si="52"/>
        <v>5.5303528479368316</v>
      </c>
    </row>
    <row r="178" spans="1:69">
      <c r="A178" s="507">
        <f t="shared" si="23"/>
        <v>2014</v>
      </c>
      <c r="B178" s="474">
        <f t="shared" si="24"/>
        <v>234.00482430406154</v>
      </c>
      <c r="C178" s="508">
        <f t="shared" si="25"/>
        <v>4.4188987302527751</v>
      </c>
      <c r="D178" s="474">
        <f t="shared" si="53"/>
        <v>19</v>
      </c>
      <c r="E178" s="475"/>
      <c r="F178" s="475"/>
      <c r="G178" s="475"/>
      <c r="H178" s="475"/>
      <c r="I178" s="476">
        <f t="shared" si="26"/>
        <v>233</v>
      </c>
      <c r="J178" s="477">
        <f t="shared" si="27"/>
        <v>0.42940324288181897</v>
      </c>
      <c r="K178" s="476">
        <f t="shared" si="54"/>
        <v>1.0096718820327645E-3</v>
      </c>
      <c r="L178" s="397"/>
      <c r="M178" s="525">
        <f t="shared" si="28"/>
        <v>5.4553417318292041</v>
      </c>
      <c r="N178" s="475"/>
      <c r="O178" s="475"/>
      <c r="P178" s="475"/>
      <c r="Q178" s="476">
        <f t="shared" si="29"/>
        <v>233</v>
      </c>
      <c r="R178" s="476">
        <f t="shared" si="30"/>
        <v>1.0096718820327645E-3</v>
      </c>
      <c r="S178" s="397"/>
      <c r="T178" s="525">
        <f t="shared" si="31"/>
        <v>5.4510591585189978</v>
      </c>
      <c r="U178" s="475"/>
      <c r="V178" s="475"/>
      <c r="W178" s="475"/>
      <c r="X178" s="476">
        <f t="shared" si="32"/>
        <v>233</v>
      </c>
      <c r="Y178" s="476">
        <f t="shared" si="33"/>
        <v>1.0096718820327645E-3</v>
      </c>
      <c r="Z178" s="397"/>
      <c r="AA178" s="525">
        <f t="shared" si="34"/>
        <v>5.3375612732018736</v>
      </c>
      <c r="AB178" s="475"/>
      <c r="AC178" s="475"/>
      <c r="AD178" s="475"/>
      <c r="AE178" s="476">
        <f t="shared" si="35"/>
        <v>233</v>
      </c>
      <c r="AF178" s="476">
        <f t="shared" si="36"/>
        <v>1.0096718820327645E-3</v>
      </c>
      <c r="AG178" s="397"/>
      <c r="AH178" s="525">
        <f t="shared" si="37"/>
        <v>5.2095125148112169</v>
      </c>
      <c r="AI178" s="475"/>
      <c r="AJ178" s="475"/>
      <c r="AK178" s="475"/>
      <c r="AL178" s="476">
        <f t="shared" si="38"/>
        <v>233</v>
      </c>
      <c r="AM178" s="476">
        <f t="shared" si="39"/>
        <v>1.0096718820327645E-3</v>
      </c>
      <c r="AN178" s="397"/>
      <c r="AO178" s="525">
        <f t="shared" si="40"/>
        <v>5.062625566130837</v>
      </c>
      <c r="AP178" s="475"/>
      <c r="AQ178" s="475"/>
      <c r="AR178" s="475"/>
      <c r="AS178" s="476">
        <f t="shared" si="41"/>
        <v>233</v>
      </c>
      <c r="AT178" s="476">
        <f t="shared" si="42"/>
        <v>1.0096718820327645E-3</v>
      </c>
      <c r="AU178" s="397"/>
      <c r="AV178" s="525">
        <f t="shared" si="43"/>
        <v>4.8903854005267746</v>
      </c>
      <c r="AW178" s="475"/>
      <c r="AX178" s="475"/>
      <c r="AY178" s="475"/>
      <c r="AZ178" s="476">
        <f t="shared" si="44"/>
        <v>233</v>
      </c>
      <c r="BA178" s="476">
        <f t="shared" si="45"/>
        <v>1.0096718820327645E-3</v>
      </c>
      <c r="BB178" s="397"/>
      <c r="BC178" s="525">
        <f t="shared" si="46"/>
        <v>4.6821758956086192</v>
      </c>
      <c r="BD178" s="475"/>
      <c r="BE178" s="475"/>
      <c r="BF178" s="475"/>
      <c r="BG178" s="476">
        <f t="shared" si="47"/>
        <v>233</v>
      </c>
      <c r="BH178" s="476">
        <f t="shared" si="48"/>
        <v>1.0096718820327645E-3</v>
      </c>
      <c r="BI178" s="397"/>
      <c r="BJ178" s="525">
        <f t="shared" si="49"/>
        <v>4.4188987302527751</v>
      </c>
      <c r="BK178" s="475"/>
      <c r="BL178" s="475"/>
      <c r="BM178" s="475"/>
      <c r="BN178" s="476">
        <f t="shared" si="50"/>
        <v>233</v>
      </c>
      <c r="BO178" s="476">
        <f t="shared" si="51"/>
        <v>1.0096718820327645E-3</v>
      </c>
      <c r="BP178" s="397"/>
      <c r="BQ178" s="525">
        <f t="shared" si="52"/>
        <v>5.4553417318292041</v>
      </c>
    </row>
    <row r="179" spans="1:69" ht="14.25" thickBot="1">
      <c r="A179" s="515">
        <f t="shared" si="23"/>
        <v>2015</v>
      </c>
      <c r="B179" s="483">
        <f t="shared" si="24"/>
        <v>237.59435409634858</v>
      </c>
      <c r="C179" s="516">
        <f t="shared" si="25"/>
        <v>4.4612346182508107</v>
      </c>
      <c r="D179" s="483">
        <f t="shared" si="53"/>
        <v>20</v>
      </c>
      <c r="E179" s="484"/>
      <c r="F179" s="484"/>
      <c r="G179" s="484"/>
      <c r="H179" s="484"/>
      <c r="I179" s="486">
        <f t="shared" si="26"/>
        <v>240</v>
      </c>
      <c r="J179" s="487">
        <f t="shared" si="27"/>
        <v>1.0125012914557254</v>
      </c>
      <c r="K179" s="486">
        <f t="shared" si="54"/>
        <v>5.7871322137548493E-3</v>
      </c>
      <c r="L179" s="475"/>
      <c r="M179" s="525">
        <f t="shared" si="28"/>
        <v>5.4705648249854084</v>
      </c>
      <c r="N179" s="475"/>
      <c r="O179" s="475"/>
      <c r="P179" s="475"/>
      <c r="Q179" s="476">
        <f t="shared" si="29"/>
        <v>238</v>
      </c>
      <c r="R179" s="476">
        <f t="shared" si="30"/>
        <v>1.6454859914917584E-4</v>
      </c>
      <c r="S179" s="475"/>
      <c r="T179" s="525">
        <f t="shared" si="31"/>
        <v>5.4663470886067733</v>
      </c>
      <c r="U179" s="475"/>
      <c r="V179" s="475"/>
      <c r="W179" s="475"/>
      <c r="X179" s="476">
        <f t="shared" si="32"/>
        <v>238</v>
      </c>
      <c r="Y179" s="476">
        <f t="shared" si="33"/>
        <v>1.6454859914917584E-4</v>
      </c>
      <c r="Z179" s="475"/>
      <c r="AA179" s="525">
        <f t="shared" si="34"/>
        <v>5.3546710176638479</v>
      </c>
      <c r="AB179" s="475"/>
      <c r="AC179" s="475"/>
      <c r="AD179" s="475"/>
      <c r="AE179" s="476">
        <f t="shared" si="35"/>
        <v>238</v>
      </c>
      <c r="AF179" s="476">
        <f t="shared" si="36"/>
        <v>1.6454859914917584E-4</v>
      </c>
      <c r="AG179" s="475"/>
      <c r="AH179" s="525">
        <f t="shared" si="37"/>
        <v>5.2289370312371108</v>
      </c>
      <c r="AI179" s="475"/>
      <c r="AJ179" s="475"/>
      <c r="AK179" s="475"/>
      <c r="AL179" s="476">
        <f t="shared" si="38"/>
        <v>238</v>
      </c>
      <c r="AM179" s="476">
        <f t="shared" si="39"/>
        <v>1.6454859914917584E-4</v>
      </c>
      <c r="AN179" s="475"/>
      <c r="AO179" s="525">
        <f t="shared" si="40"/>
        <v>5.0850892079540699</v>
      </c>
      <c r="AP179" s="475"/>
      <c r="AQ179" s="475"/>
      <c r="AR179" s="475"/>
      <c r="AS179" s="476">
        <f t="shared" si="41"/>
        <v>238</v>
      </c>
      <c r="AT179" s="476">
        <f t="shared" si="42"/>
        <v>1.6454859914917584E-4</v>
      </c>
      <c r="AU179" s="475"/>
      <c r="AV179" s="525">
        <f t="shared" si="43"/>
        <v>4.9170156146305999</v>
      </c>
      <c r="AW179" s="475"/>
      <c r="AX179" s="475"/>
      <c r="AY179" s="475"/>
      <c r="AZ179" s="476">
        <f t="shared" si="44"/>
        <v>238</v>
      </c>
      <c r="BA179" s="476">
        <f t="shared" si="45"/>
        <v>1.6454859914917584E-4</v>
      </c>
      <c r="BB179" s="475"/>
      <c r="BC179" s="525">
        <f t="shared" si="46"/>
        <v>4.714870458132955</v>
      </c>
      <c r="BD179" s="475"/>
      <c r="BE179" s="475"/>
      <c r="BF179" s="475"/>
      <c r="BG179" s="476">
        <f t="shared" si="47"/>
        <v>239</v>
      </c>
      <c r="BH179" s="476">
        <f t="shared" si="48"/>
        <v>1.9758404064520126E-3</v>
      </c>
      <c r="BI179" s="475"/>
      <c r="BJ179" s="525">
        <f t="shared" si="49"/>
        <v>4.4612346182508107</v>
      </c>
      <c r="BK179" s="475"/>
      <c r="BL179" s="475"/>
      <c r="BM179" s="475"/>
      <c r="BN179" s="476">
        <f t="shared" si="50"/>
        <v>240</v>
      </c>
      <c r="BO179" s="476">
        <f t="shared" si="51"/>
        <v>5.7871322137548493E-3</v>
      </c>
      <c r="BP179" s="475"/>
      <c r="BQ179" s="525">
        <f t="shared" si="52"/>
        <v>5.4705648249854084</v>
      </c>
    </row>
    <row r="180" spans="1:69" ht="14.25" thickTop="1">
      <c r="A180" s="507">
        <f t="shared" si="23"/>
        <v>2016</v>
      </c>
      <c r="B180" s="474">
        <f t="shared" ref="B180:B200" si="55">ROUND($F$168*(1+$F$169)^D180+$F$164,$G$1)</f>
        <v>248</v>
      </c>
      <c r="C180" s="508"/>
      <c r="D180" s="474">
        <f t="shared" si="53"/>
        <v>21</v>
      </c>
      <c r="E180" s="475"/>
      <c r="F180" s="475"/>
      <c r="G180" s="475"/>
      <c r="H180" s="475"/>
      <c r="I180" s="476">
        <f t="shared" si="26"/>
        <v>248</v>
      </c>
      <c r="J180" s="477"/>
      <c r="K180" s="476"/>
      <c r="L180" s="475"/>
      <c r="M180" s="534"/>
      <c r="N180" s="454"/>
      <c r="O180" s="454"/>
      <c r="P180" s="454"/>
      <c r="Q180" s="494"/>
      <c r="R180" s="494"/>
      <c r="S180" s="475"/>
      <c r="T180" s="534"/>
      <c r="U180" s="454"/>
      <c r="V180" s="454"/>
      <c r="W180" s="454"/>
      <c r="X180" s="494"/>
      <c r="Y180" s="494"/>
      <c r="Z180" s="475"/>
      <c r="AA180" s="534"/>
      <c r="AB180" s="454"/>
      <c r="AC180" s="454"/>
      <c r="AD180" s="454"/>
      <c r="AE180" s="494"/>
      <c r="AF180" s="494"/>
      <c r="AG180" s="475"/>
      <c r="AH180" s="534"/>
      <c r="AI180" s="454"/>
      <c r="AJ180" s="454"/>
      <c r="AK180" s="454"/>
      <c r="AL180" s="494"/>
      <c r="AM180" s="494"/>
      <c r="AN180" s="475"/>
      <c r="AO180" s="534"/>
      <c r="AP180" s="454"/>
      <c r="AQ180" s="454"/>
      <c r="AR180" s="454"/>
      <c r="AS180" s="494"/>
      <c r="AT180" s="494"/>
      <c r="AU180" s="475"/>
      <c r="AV180" s="534"/>
      <c r="AW180" s="454"/>
      <c r="AX180" s="454"/>
      <c r="AY180" s="454"/>
      <c r="AZ180" s="494"/>
      <c r="BA180" s="494"/>
      <c r="BB180" s="475"/>
      <c r="BC180" s="534"/>
      <c r="BD180" s="454"/>
      <c r="BE180" s="454"/>
      <c r="BF180" s="454"/>
      <c r="BG180" s="494"/>
      <c r="BH180" s="494"/>
      <c r="BI180" s="475"/>
      <c r="BJ180" s="534"/>
      <c r="BK180" s="454"/>
      <c r="BL180" s="454"/>
      <c r="BM180" s="454"/>
      <c r="BN180" s="494"/>
      <c r="BO180" s="494"/>
      <c r="BP180" s="475"/>
      <c r="BQ180" s="534"/>
    </row>
    <row r="181" spans="1:69">
      <c r="A181" s="507">
        <f t="shared" si="23"/>
        <v>2017</v>
      </c>
      <c r="B181" s="474">
        <f t="shared" si="55"/>
        <v>256</v>
      </c>
      <c r="C181" s="535"/>
      <c r="D181" s="474">
        <f t="shared" si="53"/>
        <v>22</v>
      </c>
      <c r="E181" s="517"/>
      <c r="F181" s="490"/>
      <c r="G181" s="475"/>
      <c r="H181" s="475"/>
      <c r="I181" s="476">
        <f t="shared" si="26"/>
        <v>256</v>
      </c>
      <c r="J181" s="518"/>
      <c r="K181" s="518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  <c r="Z181" s="397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7"/>
      <c r="AP181" s="397"/>
      <c r="AQ181" s="397"/>
      <c r="AR181" s="397"/>
      <c r="AS181" s="397"/>
      <c r="AT181" s="397"/>
      <c r="AU181" s="397"/>
      <c r="AV181" s="397"/>
      <c r="AW181" s="397"/>
      <c r="AX181" s="397"/>
      <c r="AY181" s="397"/>
      <c r="AZ181" s="397"/>
      <c r="BA181" s="397"/>
      <c r="BB181" s="397"/>
      <c r="BC181" s="397"/>
      <c r="BD181" s="397"/>
      <c r="BE181" s="397"/>
      <c r="BF181" s="397"/>
      <c r="BG181" s="397"/>
      <c r="BH181" s="397"/>
      <c r="BI181" s="397"/>
      <c r="BJ181" s="397"/>
      <c r="BK181" s="397"/>
      <c r="BL181" s="397"/>
      <c r="BM181" s="397"/>
      <c r="BN181" s="397"/>
      <c r="BO181" s="397"/>
      <c r="BP181" s="397"/>
      <c r="BQ181" s="397"/>
    </row>
    <row r="182" spans="1:69" ht="14.25" thickBot="1">
      <c r="A182" s="507">
        <f t="shared" si="23"/>
        <v>2018</v>
      </c>
      <c r="B182" s="474">
        <f t="shared" si="55"/>
        <v>265</v>
      </c>
      <c r="C182" s="535"/>
      <c r="D182" s="513">
        <f t="shared" si="53"/>
        <v>23</v>
      </c>
      <c r="E182" s="536" t="s">
        <v>46</v>
      </c>
      <c r="F182" s="537" t="s">
        <v>74</v>
      </c>
      <c r="G182" s="538" t="s">
        <v>47</v>
      </c>
      <c r="H182" s="475"/>
      <c r="I182" s="476">
        <f t="shared" si="26"/>
        <v>265</v>
      </c>
      <c r="J182" s="518"/>
      <c r="K182" s="518"/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/>
      <c r="X182" s="397"/>
      <c r="Y182" s="397"/>
      <c r="Z182" s="397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  <c r="BD182" s="397"/>
      <c r="BE182" s="397"/>
      <c r="BF182" s="397"/>
      <c r="BG182" s="397"/>
      <c r="BH182" s="397"/>
      <c r="BI182" s="397"/>
      <c r="BJ182" s="397"/>
      <c r="BK182" s="397"/>
      <c r="BL182" s="397"/>
      <c r="BM182" s="397"/>
      <c r="BN182" s="397"/>
      <c r="BO182" s="397"/>
      <c r="BP182" s="397"/>
      <c r="BQ182" s="397"/>
    </row>
    <row r="183" spans="1:69" ht="14.25" thickTop="1">
      <c r="A183" s="507">
        <f t="shared" si="23"/>
        <v>2019</v>
      </c>
      <c r="B183" s="474">
        <f t="shared" si="55"/>
        <v>274</v>
      </c>
      <c r="C183" s="535"/>
      <c r="D183" s="513">
        <f t="shared" si="53"/>
        <v>24</v>
      </c>
      <c r="E183" s="510">
        <f>O164</f>
        <v>0</v>
      </c>
      <c r="F183" s="511">
        <f>O171</f>
        <v>0.71191226546154007</v>
      </c>
      <c r="G183" s="511">
        <f>O172</f>
        <v>4.3441071456373352</v>
      </c>
      <c r="H183" s="475"/>
      <c r="I183" s="476">
        <f t="shared" si="26"/>
        <v>274</v>
      </c>
      <c r="J183" s="518"/>
      <c r="K183" s="518"/>
      <c r="L183" s="397"/>
      <c r="M183" s="539" t="s">
        <v>360</v>
      </c>
      <c r="N183" s="539">
        <f>MIN(B160:B179)</f>
        <v>167.10373457412345</v>
      </c>
      <c r="O183" s="397"/>
      <c r="P183" s="397"/>
      <c r="Q183" s="397"/>
      <c r="R183" s="397"/>
      <c r="S183" s="397"/>
      <c r="T183" s="539" t="s">
        <v>360</v>
      </c>
      <c r="U183" s="539">
        <f>N183</f>
        <v>167.10373457412345</v>
      </c>
      <c r="V183" s="397"/>
      <c r="W183" s="397"/>
      <c r="X183" s="397"/>
      <c r="Y183" s="397"/>
      <c r="Z183" s="397"/>
      <c r="AA183" s="539" t="s">
        <v>360</v>
      </c>
      <c r="AB183" s="539">
        <f>U183</f>
        <v>167.10373457412345</v>
      </c>
      <c r="AC183" s="397"/>
      <c r="AD183" s="397"/>
      <c r="AE183" s="397"/>
      <c r="AF183" s="397"/>
      <c r="AG183" s="397"/>
      <c r="AH183" s="539" t="s">
        <v>360</v>
      </c>
      <c r="AI183" s="539">
        <f>AB183</f>
        <v>167.10373457412345</v>
      </c>
      <c r="AJ183" s="397"/>
      <c r="AK183" s="397"/>
      <c r="AL183" s="397"/>
      <c r="AM183" s="397"/>
      <c r="AN183" s="397"/>
      <c r="AO183" s="539" t="s">
        <v>360</v>
      </c>
      <c r="AP183" s="539">
        <f>AI183</f>
        <v>167.10373457412345</v>
      </c>
      <c r="AQ183" s="397"/>
      <c r="AR183" s="397"/>
      <c r="AS183" s="397"/>
      <c r="AT183" s="397"/>
      <c r="AU183" s="397"/>
      <c r="AV183" s="539" t="s">
        <v>360</v>
      </c>
      <c r="AW183" s="539">
        <f>AP183</f>
        <v>167.10373457412345</v>
      </c>
      <c r="AX183" s="397"/>
      <c r="AY183" s="397"/>
      <c r="AZ183" s="397"/>
      <c r="BA183" s="397"/>
      <c r="BB183" s="397"/>
      <c r="BC183" s="539" t="s">
        <v>360</v>
      </c>
      <c r="BD183" s="539">
        <f>AW183</f>
        <v>167.10373457412345</v>
      </c>
      <c r="BE183" s="397"/>
      <c r="BF183" s="397"/>
      <c r="BG183" s="397"/>
      <c r="BH183" s="397"/>
      <c r="BI183" s="397"/>
      <c r="BJ183" s="539" t="s">
        <v>360</v>
      </c>
      <c r="BK183" s="539">
        <f>BD183</f>
        <v>167.10373457412345</v>
      </c>
      <c r="BL183" s="397"/>
      <c r="BM183" s="397"/>
      <c r="BN183" s="397"/>
      <c r="BO183" s="397"/>
      <c r="BP183" s="397"/>
      <c r="BQ183" s="539" t="s">
        <v>360</v>
      </c>
    </row>
    <row r="184" spans="1:69">
      <c r="A184" s="507">
        <f t="shared" si="23"/>
        <v>2020</v>
      </c>
      <c r="B184" s="474">
        <f t="shared" si="55"/>
        <v>285</v>
      </c>
      <c r="C184" s="535"/>
      <c r="D184" s="513">
        <f t="shared" si="53"/>
        <v>25</v>
      </c>
      <c r="E184" s="510">
        <f>V164</f>
        <v>1</v>
      </c>
      <c r="F184" s="511">
        <f>V171</f>
        <v>0.71191226546154007</v>
      </c>
      <c r="G184" s="511">
        <f>V172</f>
        <v>4.3441071456373352</v>
      </c>
      <c r="H184" s="475"/>
      <c r="I184" s="476">
        <f t="shared" si="26"/>
        <v>285</v>
      </c>
      <c r="J184" s="518"/>
      <c r="K184" s="518"/>
      <c r="L184" s="397"/>
      <c r="M184" s="539" t="s">
        <v>362</v>
      </c>
      <c r="N184" s="539">
        <v>0</v>
      </c>
      <c r="O184" s="397"/>
      <c r="P184" s="397"/>
      <c r="Q184" s="397"/>
      <c r="R184" s="397"/>
      <c r="S184" s="397"/>
      <c r="T184" s="539" t="s">
        <v>362</v>
      </c>
      <c r="U184" s="539">
        <f>N184</f>
        <v>0</v>
      </c>
      <c r="V184" s="397"/>
      <c r="W184" s="397"/>
      <c r="X184" s="397"/>
      <c r="Y184" s="397"/>
      <c r="Z184" s="397"/>
      <c r="AA184" s="539" t="s">
        <v>362</v>
      </c>
      <c r="AB184" s="539">
        <f>U184</f>
        <v>0</v>
      </c>
      <c r="AC184" s="397"/>
      <c r="AD184" s="397"/>
      <c r="AE184" s="397"/>
      <c r="AF184" s="397"/>
      <c r="AG184" s="397"/>
      <c r="AH184" s="539" t="s">
        <v>362</v>
      </c>
      <c r="AI184" s="539">
        <f>AB184</f>
        <v>0</v>
      </c>
      <c r="AJ184" s="397"/>
      <c r="AK184" s="397"/>
      <c r="AL184" s="397"/>
      <c r="AM184" s="397"/>
      <c r="AN184" s="397"/>
      <c r="AO184" s="539" t="s">
        <v>362</v>
      </c>
      <c r="AP184" s="539">
        <f>AI184</f>
        <v>0</v>
      </c>
      <c r="AQ184" s="397"/>
      <c r="AR184" s="397"/>
      <c r="AS184" s="397"/>
      <c r="AT184" s="397"/>
      <c r="AU184" s="397"/>
      <c r="AV184" s="539" t="s">
        <v>362</v>
      </c>
      <c r="AW184" s="539">
        <f>AP184</f>
        <v>0</v>
      </c>
      <c r="AX184" s="397"/>
      <c r="AY184" s="397"/>
      <c r="AZ184" s="397"/>
      <c r="BA184" s="397"/>
      <c r="BB184" s="397"/>
      <c r="BC184" s="539" t="s">
        <v>362</v>
      </c>
      <c r="BD184" s="539">
        <f>AW184</f>
        <v>0</v>
      </c>
      <c r="BE184" s="397"/>
      <c r="BF184" s="397"/>
      <c r="BG184" s="397"/>
      <c r="BH184" s="397"/>
      <c r="BI184" s="397"/>
      <c r="BJ184" s="539" t="s">
        <v>362</v>
      </c>
      <c r="BK184" s="539">
        <f>BD184</f>
        <v>0</v>
      </c>
      <c r="BL184" s="397"/>
      <c r="BM184" s="397"/>
      <c r="BN184" s="397"/>
      <c r="BO184" s="397"/>
      <c r="BP184" s="397"/>
      <c r="BQ184" s="539" t="s">
        <v>362</v>
      </c>
    </row>
    <row r="185" spans="1:69">
      <c r="A185" s="507">
        <f t="shared" si="23"/>
        <v>2021</v>
      </c>
      <c r="B185" s="474">
        <f t="shared" si="55"/>
        <v>296</v>
      </c>
      <c r="C185" s="535"/>
      <c r="D185" s="513">
        <f t="shared" si="53"/>
        <v>26</v>
      </c>
      <c r="E185" s="510">
        <f>AC164</f>
        <v>26</v>
      </c>
      <c r="F185" s="511">
        <f>AC171</f>
        <v>0.71449054531109324</v>
      </c>
      <c r="G185" s="511">
        <f>AC172</f>
        <v>4.3073146147855814</v>
      </c>
      <c r="H185" s="475"/>
      <c r="I185" s="476">
        <f t="shared" si="26"/>
        <v>296</v>
      </c>
      <c r="J185" s="518"/>
      <c r="K185" s="518"/>
      <c r="L185" s="397"/>
      <c r="M185" s="539" t="s">
        <v>365</v>
      </c>
      <c r="N185" s="539">
        <v>25</v>
      </c>
      <c r="O185" s="397"/>
      <c r="P185" s="397"/>
      <c r="Q185" s="397"/>
      <c r="R185" s="397"/>
      <c r="S185" s="397"/>
      <c r="T185" s="539" t="s">
        <v>365</v>
      </c>
      <c r="U185" s="539">
        <f>N185</f>
        <v>25</v>
      </c>
      <c r="V185" s="397"/>
      <c r="W185" s="397"/>
      <c r="X185" s="397"/>
      <c r="Y185" s="397"/>
      <c r="Z185" s="397"/>
      <c r="AA185" s="539" t="s">
        <v>365</v>
      </c>
      <c r="AB185" s="539">
        <f>U185</f>
        <v>25</v>
      </c>
      <c r="AC185" s="397"/>
      <c r="AD185" s="397"/>
      <c r="AE185" s="397"/>
      <c r="AF185" s="397"/>
      <c r="AG185" s="397"/>
      <c r="AH185" s="539" t="s">
        <v>365</v>
      </c>
      <c r="AI185" s="539">
        <f>AB185</f>
        <v>25</v>
      </c>
      <c r="AJ185" s="397"/>
      <c r="AK185" s="397"/>
      <c r="AL185" s="397"/>
      <c r="AM185" s="397"/>
      <c r="AN185" s="397"/>
      <c r="AO185" s="539" t="s">
        <v>365</v>
      </c>
      <c r="AP185" s="539">
        <f>AI185</f>
        <v>25</v>
      </c>
      <c r="AQ185" s="397"/>
      <c r="AR185" s="397"/>
      <c r="AS185" s="397"/>
      <c r="AT185" s="397"/>
      <c r="AU185" s="397"/>
      <c r="AV185" s="539" t="s">
        <v>365</v>
      </c>
      <c r="AW185" s="539">
        <f>AP185</f>
        <v>25</v>
      </c>
      <c r="AX185" s="397"/>
      <c r="AY185" s="397"/>
      <c r="AZ185" s="397"/>
      <c r="BA185" s="397"/>
      <c r="BB185" s="397"/>
      <c r="BC185" s="539" t="s">
        <v>365</v>
      </c>
      <c r="BD185" s="539">
        <f>AW185</f>
        <v>25</v>
      </c>
      <c r="BE185" s="397"/>
      <c r="BF185" s="397"/>
      <c r="BG185" s="397"/>
      <c r="BH185" s="397"/>
      <c r="BI185" s="397"/>
      <c r="BJ185" s="539" t="s">
        <v>365</v>
      </c>
      <c r="BK185" s="539">
        <f>BD185</f>
        <v>25</v>
      </c>
      <c r="BL185" s="397"/>
      <c r="BM185" s="397"/>
      <c r="BN185" s="397"/>
      <c r="BO185" s="397"/>
      <c r="BP185" s="397"/>
      <c r="BQ185" s="539" t="s">
        <v>365</v>
      </c>
    </row>
    <row r="186" spans="1:69">
      <c r="A186" s="507">
        <f t="shared" si="23"/>
        <v>2022</v>
      </c>
      <c r="B186" s="474">
        <f t="shared" si="55"/>
        <v>308</v>
      </c>
      <c r="C186" s="535"/>
      <c r="D186" s="513">
        <f t="shared" si="53"/>
        <v>27</v>
      </c>
      <c r="E186" s="510">
        <f>AJ164</f>
        <v>51</v>
      </c>
      <c r="F186" s="511">
        <f>AJ171</f>
        <v>0.71881650167206312</v>
      </c>
      <c r="G186" s="511">
        <f>AJ172</f>
        <v>4.2545108743310456</v>
      </c>
      <c r="H186" s="475"/>
      <c r="I186" s="476">
        <f t="shared" si="26"/>
        <v>308</v>
      </c>
      <c r="J186" s="518"/>
      <c r="K186" s="518"/>
      <c r="L186" s="397"/>
      <c r="M186" s="397"/>
      <c r="N186" s="397"/>
      <c r="O186" s="397"/>
      <c r="P186" s="397"/>
      <c r="Q186" s="397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397"/>
      <c r="AE186" s="397"/>
      <c r="AF186" s="397"/>
      <c r="AG186" s="397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  <c r="BD186" s="397"/>
      <c r="BE186" s="397"/>
      <c r="BF186" s="397"/>
      <c r="BG186" s="397"/>
      <c r="BH186" s="397"/>
      <c r="BI186" s="397"/>
      <c r="BJ186" s="397"/>
      <c r="BK186" s="397"/>
      <c r="BL186" s="397"/>
      <c r="BM186" s="397"/>
      <c r="BN186" s="397"/>
      <c r="BO186" s="397"/>
      <c r="BP186" s="397"/>
      <c r="BQ186" s="397"/>
    </row>
    <row r="187" spans="1:69">
      <c r="A187" s="507">
        <f t="shared" si="23"/>
        <v>2023</v>
      </c>
      <c r="B187" s="474">
        <f t="shared" si="55"/>
        <v>321</v>
      </c>
      <c r="C187" s="535"/>
      <c r="D187" s="513">
        <f t="shared" si="53"/>
        <v>28</v>
      </c>
      <c r="E187" s="510">
        <f>AQ164</f>
        <v>76</v>
      </c>
      <c r="F187" s="511">
        <f>AQ171</f>
        <v>0.72701592726535846</v>
      </c>
      <c r="G187" s="511">
        <f>AQ172</f>
        <v>4.1646699778646941</v>
      </c>
      <c r="H187" s="475"/>
      <c r="I187" s="476">
        <f t="shared" si="26"/>
        <v>321</v>
      </c>
      <c r="J187" s="518"/>
      <c r="K187" s="518"/>
      <c r="L187" s="397"/>
      <c r="M187" s="397"/>
      <c r="N187" s="397"/>
      <c r="O187" s="397"/>
      <c r="P187" s="397"/>
      <c r="Q187" s="397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  <c r="BD187" s="397"/>
      <c r="BE187" s="397"/>
      <c r="BF187" s="397"/>
      <c r="BG187" s="397"/>
      <c r="BH187" s="397"/>
      <c r="BI187" s="397"/>
      <c r="BJ187" s="397"/>
      <c r="BK187" s="397"/>
      <c r="BL187" s="397"/>
      <c r="BM187" s="397"/>
      <c r="BN187" s="397"/>
      <c r="BO187" s="397"/>
      <c r="BP187" s="397"/>
      <c r="BQ187" s="397"/>
    </row>
    <row r="188" spans="1:69">
      <c r="A188" s="507">
        <f t="shared" si="23"/>
        <v>2024</v>
      </c>
      <c r="B188" s="474">
        <f t="shared" si="55"/>
        <v>336</v>
      </c>
      <c r="C188" s="535"/>
      <c r="D188" s="513">
        <f t="shared" si="53"/>
        <v>29</v>
      </c>
      <c r="E188" s="510">
        <f>AX164</f>
        <v>101</v>
      </c>
      <c r="F188" s="511">
        <f>AX171</f>
        <v>0.73322694643171615</v>
      </c>
      <c r="G188" s="511">
        <f>AX172</f>
        <v>4.1118743083636549</v>
      </c>
      <c r="H188" s="475"/>
      <c r="I188" s="476">
        <f t="shared" si="26"/>
        <v>336</v>
      </c>
      <c r="J188" s="518"/>
      <c r="K188" s="518"/>
      <c r="L188" s="397"/>
      <c r="M188" s="397"/>
      <c r="N188" s="397"/>
      <c r="O188" s="397"/>
      <c r="P188" s="397"/>
      <c r="Q188" s="397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397"/>
      <c r="AE188" s="397"/>
      <c r="AF188" s="397"/>
      <c r="AG188" s="397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  <c r="BD188" s="397"/>
      <c r="BE188" s="397"/>
      <c r="BF188" s="397"/>
      <c r="BG188" s="397"/>
      <c r="BH188" s="397"/>
      <c r="BI188" s="397"/>
      <c r="BJ188" s="397"/>
      <c r="BK188" s="397"/>
      <c r="BL188" s="397"/>
      <c r="BM188" s="397"/>
      <c r="BN188" s="397"/>
      <c r="BO188" s="397"/>
      <c r="BP188" s="397"/>
      <c r="BQ188" s="397"/>
    </row>
    <row r="189" spans="1:69">
      <c r="A189" s="507">
        <f t="shared" si="23"/>
        <v>2025</v>
      </c>
      <c r="B189" s="474">
        <f t="shared" si="55"/>
        <v>351</v>
      </c>
      <c r="C189" s="535"/>
      <c r="D189" s="513">
        <f t="shared" si="53"/>
        <v>30</v>
      </c>
      <c r="E189" s="510">
        <f>BE164</f>
        <v>126</v>
      </c>
      <c r="F189" s="511">
        <f>BE171</f>
        <v>0.74923075218556268</v>
      </c>
      <c r="G189" s="511">
        <f>BE172</f>
        <v>3.9247826420376839</v>
      </c>
      <c r="H189" s="475"/>
      <c r="I189" s="476">
        <f t="shared" si="26"/>
        <v>351</v>
      </c>
      <c r="J189" s="518"/>
      <c r="K189" s="518"/>
      <c r="L189" s="397"/>
      <c r="M189" s="397"/>
      <c r="N189" s="397"/>
      <c r="O189" s="397"/>
      <c r="P189" s="397"/>
      <c r="Q189" s="397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397"/>
      <c r="AE189" s="397"/>
      <c r="AF189" s="397"/>
      <c r="AG189" s="397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  <c r="BD189" s="397"/>
      <c r="BE189" s="397"/>
      <c r="BF189" s="397"/>
      <c r="BG189" s="397"/>
      <c r="BH189" s="397"/>
      <c r="BI189" s="397"/>
      <c r="BJ189" s="397"/>
      <c r="BK189" s="397"/>
      <c r="BL189" s="397"/>
      <c r="BM189" s="397"/>
      <c r="BN189" s="397"/>
      <c r="BO189" s="397"/>
      <c r="BP189" s="397"/>
      <c r="BQ189" s="397"/>
    </row>
    <row r="190" spans="1:69">
      <c r="A190" s="507">
        <f t="shared" si="23"/>
        <v>2026</v>
      </c>
      <c r="B190" s="474">
        <f t="shared" si="55"/>
        <v>368</v>
      </c>
      <c r="C190" s="535"/>
      <c r="D190" s="513">
        <f t="shared" si="53"/>
        <v>31</v>
      </c>
      <c r="E190" s="510">
        <f>BL164</f>
        <v>151</v>
      </c>
      <c r="F190" s="511">
        <f>BL171</f>
        <v>0.76884339850704686</v>
      </c>
      <c r="G190" s="511">
        <f>BL172</f>
        <v>3.8134821979291806</v>
      </c>
      <c r="H190" s="475"/>
      <c r="I190" s="476">
        <f t="shared" si="26"/>
        <v>368</v>
      </c>
      <c r="J190" s="518"/>
      <c r="K190" s="518"/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397"/>
      <c r="AE190" s="397"/>
      <c r="AF190" s="397"/>
      <c r="AG190" s="397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  <c r="BD190" s="397"/>
      <c r="BE190" s="397"/>
      <c r="BF190" s="397"/>
      <c r="BG190" s="397"/>
      <c r="BH190" s="397"/>
      <c r="BI190" s="397"/>
      <c r="BJ190" s="397"/>
      <c r="BK190" s="397"/>
      <c r="BL190" s="397"/>
      <c r="BM190" s="397"/>
      <c r="BN190" s="397"/>
      <c r="BO190" s="397"/>
      <c r="BP190" s="397"/>
      <c r="BQ190" s="397"/>
    </row>
    <row r="191" spans="1:69">
      <c r="A191" s="507">
        <f t="shared" si="23"/>
        <v>2027</v>
      </c>
      <c r="B191" s="474">
        <f t="shared" si="55"/>
        <v>386</v>
      </c>
      <c r="C191" s="535"/>
      <c r="D191" s="513">
        <f t="shared" si="53"/>
        <v>32</v>
      </c>
      <c r="E191" s="510">
        <f>BS164</f>
        <v>0</v>
      </c>
      <c r="F191" s="511">
        <f>BS171</f>
        <v>0</v>
      </c>
      <c r="G191" s="510">
        <f>BS172</f>
        <v>0</v>
      </c>
      <c r="H191" s="475"/>
      <c r="I191" s="476">
        <f t="shared" si="26"/>
        <v>386</v>
      </c>
      <c r="J191" s="518"/>
      <c r="K191" s="518"/>
      <c r="L191" s="397"/>
      <c r="M191" s="397"/>
      <c r="N191" s="397"/>
      <c r="O191" s="397"/>
      <c r="P191" s="397"/>
      <c r="Q191" s="397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397"/>
      <c r="AE191" s="397"/>
      <c r="AF191" s="397"/>
      <c r="AG191" s="397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  <c r="BD191" s="397"/>
      <c r="BE191" s="397"/>
      <c r="BF191" s="397"/>
      <c r="BG191" s="397"/>
      <c r="BH191" s="397"/>
      <c r="BI191" s="397"/>
      <c r="BJ191" s="397"/>
      <c r="BK191" s="397"/>
      <c r="BL191" s="397"/>
      <c r="BM191" s="397"/>
      <c r="BN191" s="397"/>
      <c r="BO191" s="397"/>
      <c r="BP191" s="397"/>
      <c r="BQ191" s="397"/>
    </row>
    <row r="192" spans="1:69">
      <c r="A192" s="507">
        <f t="shared" si="23"/>
        <v>2028</v>
      </c>
      <c r="B192" s="474">
        <f t="shared" si="55"/>
        <v>406</v>
      </c>
      <c r="C192" s="535"/>
      <c r="D192" s="513">
        <f t="shared" si="53"/>
        <v>33</v>
      </c>
      <c r="E192" s="510">
        <f>BZ164</f>
        <v>0</v>
      </c>
      <c r="F192" s="511">
        <f>BZ171</f>
        <v>0</v>
      </c>
      <c r="G192" s="510">
        <f>BZ172</f>
        <v>0</v>
      </c>
      <c r="H192" s="475"/>
      <c r="I192" s="476">
        <f t="shared" si="26"/>
        <v>406</v>
      </c>
      <c r="J192" s="518"/>
      <c r="K192" s="518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397"/>
      <c r="AE192" s="397"/>
      <c r="AF192" s="397"/>
      <c r="AG192" s="397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  <c r="BD192" s="397"/>
      <c r="BE192" s="397"/>
      <c r="BF192" s="397"/>
      <c r="BG192" s="397"/>
      <c r="BH192" s="397"/>
      <c r="BI192" s="397"/>
      <c r="BJ192" s="397"/>
      <c r="BK192" s="397"/>
      <c r="BL192" s="397"/>
      <c r="BM192" s="397"/>
      <c r="BN192" s="397"/>
      <c r="BO192" s="397"/>
      <c r="BP192" s="397"/>
      <c r="BQ192" s="397"/>
    </row>
    <row r="193" spans="1:69">
      <c r="A193" s="507">
        <f t="shared" si="23"/>
        <v>2029</v>
      </c>
      <c r="B193" s="474">
        <f t="shared" si="55"/>
        <v>427</v>
      </c>
      <c r="C193" s="535"/>
      <c r="D193" s="513">
        <f t="shared" si="53"/>
        <v>34</v>
      </c>
      <c r="E193" s="510">
        <f>CG164</f>
        <v>0</v>
      </c>
      <c r="F193" s="511">
        <f>CG171</f>
        <v>0</v>
      </c>
      <c r="G193" s="510">
        <f>CG172</f>
        <v>0</v>
      </c>
      <c r="H193" s="475"/>
      <c r="I193" s="476">
        <f t="shared" si="26"/>
        <v>427</v>
      </c>
      <c r="J193" s="518"/>
      <c r="K193" s="518"/>
      <c r="L193" s="397"/>
      <c r="M193" s="397"/>
      <c r="N193" s="397"/>
      <c r="O193" s="397"/>
      <c r="P193" s="397"/>
      <c r="Q193" s="397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397"/>
      <c r="AE193" s="397"/>
      <c r="AF193" s="397"/>
      <c r="AG193" s="397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  <c r="BD193" s="397"/>
      <c r="BE193" s="397"/>
      <c r="BF193" s="397"/>
      <c r="BG193" s="397"/>
      <c r="BH193" s="397"/>
      <c r="BI193" s="397"/>
      <c r="BJ193" s="397"/>
      <c r="BK193" s="397"/>
      <c r="BL193" s="397"/>
      <c r="BM193" s="397"/>
      <c r="BN193" s="397"/>
      <c r="BO193" s="397"/>
      <c r="BP193" s="397"/>
      <c r="BQ193" s="397"/>
    </row>
    <row r="194" spans="1:69">
      <c r="A194" s="507">
        <f t="shared" si="23"/>
        <v>2030</v>
      </c>
      <c r="B194" s="474">
        <f t="shared" si="55"/>
        <v>451</v>
      </c>
      <c r="C194" s="535"/>
      <c r="D194" s="513">
        <f t="shared" si="53"/>
        <v>35</v>
      </c>
      <c r="E194" s="510">
        <f>CN164</f>
        <v>0</v>
      </c>
      <c r="F194" s="511">
        <f>CN171</f>
        <v>0</v>
      </c>
      <c r="G194" s="510">
        <f>CN172</f>
        <v>0</v>
      </c>
      <c r="H194" s="475"/>
      <c r="I194" s="476">
        <f t="shared" si="26"/>
        <v>451</v>
      </c>
      <c r="J194" s="518"/>
      <c r="K194" s="518"/>
      <c r="L194" s="397"/>
      <c r="M194" s="397"/>
      <c r="N194" s="397"/>
      <c r="O194" s="397"/>
      <c r="P194" s="397"/>
      <c r="Q194" s="397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397"/>
      <c r="AE194" s="397"/>
      <c r="AF194" s="397"/>
      <c r="AG194" s="397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  <c r="BD194" s="397"/>
      <c r="BE194" s="397"/>
      <c r="BF194" s="397"/>
      <c r="BG194" s="397"/>
      <c r="BH194" s="397"/>
      <c r="BI194" s="397"/>
      <c r="BJ194" s="397"/>
      <c r="BK194" s="397"/>
      <c r="BL194" s="397"/>
      <c r="BM194" s="397"/>
      <c r="BN194" s="397"/>
      <c r="BO194" s="397"/>
      <c r="BP194" s="397"/>
      <c r="BQ194" s="397"/>
    </row>
    <row r="195" spans="1:69">
      <c r="A195" s="507">
        <f t="shared" si="23"/>
        <v>2031</v>
      </c>
      <c r="B195" s="474">
        <f t="shared" si="55"/>
        <v>476</v>
      </c>
      <c r="C195" s="535"/>
      <c r="D195" s="513">
        <f t="shared" si="53"/>
        <v>36</v>
      </c>
      <c r="E195" s="510">
        <f>CU164</f>
        <v>0</v>
      </c>
      <c r="F195" s="511">
        <f>CU171</f>
        <v>0</v>
      </c>
      <c r="G195" s="510">
        <f>CU172</f>
        <v>0</v>
      </c>
      <c r="H195" s="475"/>
      <c r="I195" s="476">
        <f t="shared" si="26"/>
        <v>476</v>
      </c>
      <c r="J195" s="518"/>
      <c r="K195" s="518"/>
      <c r="L195" s="397"/>
      <c r="M195" s="397"/>
      <c r="N195" s="397"/>
      <c r="O195" s="397"/>
      <c r="P195" s="397"/>
      <c r="Q195" s="397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397"/>
      <c r="AE195" s="397"/>
      <c r="AF195" s="397"/>
      <c r="AG195" s="397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  <c r="BD195" s="397"/>
      <c r="BE195" s="397"/>
      <c r="BF195" s="397"/>
      <c r="BG195" s="397"/>
      <c r="BH195" s="397"/>
      <c r="BI195" s="397"/>
      <c r="BJ195" s="397"/>
      <c r="BK195" s="397"/>
      <c r="BL195" s="397"/>
      <c r="BM195" s="397"/>
      <c r="BN195" s="397"/>
      <c r="BO195" s="397"/>
      <c r="BP195" s="397"/>
      <c r="BQ195" s="397"/>
    </row>
    <row r="196" spans="1:69">
      <c r="A196" s="507">
        <f t="shared" si="23"/>
        <v>2032</v>
      </c>
      <c r="B196" s="474">
        <f t="shared" si="55"/>
        <v>503</v>
      </c>
      <c r="C196" s="535"/>
      <c r="D196" s="513">
        <f t="shared" si="53"/>
        <v>37</v>
      </c>
      <c r="E196" s="510">
        <f>DB164</f>
        <v>0</v>
      </c>
      <c r="F196" s="511">
        <f>DB171</f>
        <v>0</v>
      </c>
      <c r="G196" s="510">
        <f>DB172</f>
        <v>0</v>
      </c>
      <c r="H196" s="475"/>
      <c r="I196" s="476">
        <f t="shared" si="26"/>
        <v>503</v>
      </c>
      <c r="J196" s="518"/>
      <c r="K196" s="518"/>
      <c r="L196" s="397"/>
      <c r="M196" s="397"/>
      <c r="N196" s="397"/>
      <c r="O196" s="397"/>
      <c r="P196" s="397"/>
      <c r="Q196" s="397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397"/>
      <c r="AE196" s="397"/>
      <c r="AF196" s="397"/>
      <c r="AG196" s="397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  <c r="BD196" s="397"/>
      <c r="BE196" s="397"/>
      <c r="BF196" s="397"/>
      <c r="BG196" s="397"/>
      <c r="BH196" s="397"/>
      <c r="BI196" s="397"/>
      <c r="BJ196" s="397"/>
      <c r="BK196" s="397"/>
      <c r="BL196" s="397"/>
      <c r="BM196" s="397"/>
      <c r="BN196" s="397"/>
      <c r="BO196" s="397"/>
      <c r="BP196" s="397"/>
      <c r="BQ196" s="397"/>
    </row>
    <row r="197" spans="1:69">
      <c r="A197" s="507">
        <f t="shared" si="23"/>
        <v>2033</v>
      </c>
      <c r="B197" s="474">
        <f t="shared" si="55"/>
        <v>533</v>
      </c>
      <c r="C197" s="535"/>
      <c r="D197" s="474">
        <f t="shared" si="53"/>
        <v>38</v>
      </c>
      <c r="E197" s="517"/>
      <c r="F197" s="490"/>
      <c r="G197" s="475"/>
      <c r="H197" s="475"/>
      <c r="I197" s="476">
        <f t="shared" si="26"/>
        <v>533</v>
      </c>
      <c r="J197" s="518"/>
      <c r="K197" s="518"/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397"/>
      <c r="AE197" s="397"/>
      <c r="AF197" s="397"/>
      <c r="AG197" s="397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  <c r="BD197" s="397"/>
      <c r="BE197" s="397"/>
      <c r="BF197" s="397"/>
      <c r="BG197" s="397"/>
      <c r="BH197" s="397"/>
      <c r="BI197" s="397"/>
      <c r="BJ197" s="397"/>
      <c r="BK197" s="397"/>
      <c r="BL197" s="397"/>
      <c r="BM197" s="397"/>
      <c r="BN197" s="397"/>
      <c r="BO197" s="397"/>
      <c r="BP197" s="397"/>
      <c r="BQ197" s="397"/>
    </row>
    <row r="198" spans="1:69">
      <c r="A198" s="507">
        <f t="shared" si="23"/>
        <v>2034</v>
      </c>
      <c r="B198" s="474">
        <f t="shared" si="55"/>
        <v>565</v>
      </c>
      <c r="C198" s="535"/>
      <c r="D198" s="474">
        <f t="shared" si="53"/>
        <v>39</v>
      </c>
      <c r="E198" s="517"/>
      <c r="F198" s="490"/>
      <c r="G198" s="475"/>
      <c r="H198" s="475"/>
      <c r="I198" s="476">
        <f t="shared" si="26"/>
        <v>565</v>
      </c>
      <c r="J198" s="518"/>
      <c r="K198" s="518"/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397"/>
      <c r="AE198" s="397"/>
      <c r="AF198" s="397"/>
      <c r="AG198" s="397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  <c r="BD198" s="397"/>
      <c r="BE198" s="397"/>
      <c r="BF198" s="397"/>
      <c r="BG198" s="397"/>
      <c r="BH198" s="397"/>
      <c r="BI198" s="397"/>
      <c r="BJ198" s="397"/>
      <c r="BK198" s="397"/>
      <c r="BL198" s="397"/>
      <c r="BM198" s="397"/>
      <c r="BN198" s="397"/>
      <c r="BO198" s="397"/>
      <c r="BP198" s="397"/>
      <c r="BQ198" s="397"/>
    </row>
    <row r="199" spans="1:69">
      <c r="A199" s="507">
        <f t="shared" si="23"/>
        <v>2035</v>
      </c>
      <c r="B199" s="474">
        <f t="shared" si="55"/>
        <v>599</v>
      </c>
      <c r="C199" s="535"/>
      <c r="D199" s="474">
        <f t="shared" si="53"/>
        <v>40</v>
      </c>
      <c r="E199" s="517"/>
      <c r="F199" s="490"/>
      <c r="G199" s="475"/>
      <c r="H199" s="475"/>
      <c r="I199" s="476">
        <f t="shared" si="26"/>
        <v>599</v>
      </c>
      <c r="J199" s="518"/>
      <c r="K199" s="518"/>
      <c r="L199" s="397"/>
      <c r="M199" s="397"/>
      <c r="N199" s="397"/>
      <c r="O199" s="397"/>
      <c r="P199" s="397"/>
      <c r="Q199" s="397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397"/>
      <c r="AE199" s="397"/>
      <c r="AF199" s="397"/>
      <c r="AG199" s="397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  <c r="BD199" s="397"/>
      <c r="BE199" s="397"/>
      <c r="BF199" s="397"/>
      <c r="BG199" s="397"/>
      <c r="BH199" s="397"/>
      <c r="BI199" s="397"/>
      <c r="BJ199" s="397"/>
      <c r="BK199" s="397"/>
      <c r="BL199" s="397"/>
      <c r="BM199" s="397"/>
      <c r="BN199" s="397"/>
      <c r="BO199" s="397"/>
      <c r="BP199" s="397"/>
      <c r="BQ199" s="397"/>
    </row>
    <row r="200" spans="1:69">
      <c r="A200" s="519">
        <f t="shared" si="23"/>
        <v>2036</v>
      </c>
      <c r="B200" s="493">
        <f t="shared" si="55"/>
        <v>637</v>
      </c>
      <c r="C200" s="540"/>
      <c r="D200" s="493">
        <f t="shared" si="53"/>
        <v>41</v>
      </c>
      <c r="E200" s="521"/>
      <c r="F200" s="522"/>
      <c r="G200" s="454"/>
      <c r="H200" s="454"/>
      <c r="I200" s="494">
        <f t="shared" si="26"/>
        <v>637</v>
      </c>
      <c r="J200" s="523"/>
      <c r="K200" s="523"/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397"/>
      <c r="AE200" s="397"/>
      <c r="AF200" s="397"/>
      <c r="AG200" s="397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  <c r="BD200" s="397"/>
      <c r="BE200" s="397"/>
      <c r="BF200" s="397"/>
      <c r="BG200" s="397"/>
      <c r="BH200" s="397"/>
      <c r="BI200" s="397"/>
      <c r="BJ200" s="397"/>
      <c r="BK200" s="397"/>
      <c r="BL200" s="397"/>
      <c r="BM200" s="397"/>
      <c r="BN200" s="397"/>
      <c r="BO200" s="397"/>
      <c r="BP200" s="397"/>
      <c r="BQ200" s="397"/>
    </row>
    <row r="201" spans="1:69">
      <c r="A201" s="396" t="s">
        <v>368</v>
      </c>
      <c r="B201" s="396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  <c r="O201" s="397"/>
      <c r="P201" s="397"/>
      <c r="Q201" s="397"/>
      <c r="R201" s="397"/>
      <c r="S201" s="397"/>
      <c r="T201" s="397"/>
      <c r="U201" s="397"/>
      <c r="V201" s="397"/>
      <c r="W201" s="397"/>
      <c r="X201" s="397"/>
      <c r="Y201" s="397"/>
      <c r="Z201" s="397"/>
      <c r="AA201" s="397"/>
      <c r="AB201" s="397"/>
      <c r="AC201" s="397"/>
      <c r="AD201" s="397"/>
      <c r="AE201" s="397"/>
      <c r="AF201" s="397"/>
      <c r="AG201" s="397"/>
      <c r="AH201" s="397"/>
      <c r="AI201" s="397"/>
      <c r="AJ201" s="397"/>
      <c r="AK201" s="397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  <c r="BD201" s="397"/>
      <c r="BE201" s="397"/>
      <c r="BF201" s="397"/>
      <c r="BG201" s="397"/>
      <c r="BH201" s="397"/>
      <c r="BI201" s="397"/>
      <c r="BJ201" s="397"/>
      <c r="BK201" s="397"/>
      <c r="BL201" s="397"/>
      <c r="BM201" s="397"/>
      <c r="BN201" s="397"/>
      <c r="BO201" s="397"/>
      <c r="BP201" s="397"/>
      <c r="BQ201" s="397"/>
    </row>
    <row r="202" spans="1:69">
      <c r="A202" s="455" t="s">
        <v>29</v>
      </c>
      <c r="B202" s="456" t="s">
        <v>306</v>
      </c>
      <c r="C202" s="457" t="s">
        <v>72</v>
      </c>
      <c r="D202" s="457" t="s">
        <v>63</v>
      </c>
      <c r="E202" s="457" t="s">
        <v>48</v>
      </c>
      <c r="F202" s="458"/>
      <c r="G202" s="460" t="s">
        <v>64</v>
      </c>
      <c r="H202" s="461">
        <f>RSQ(I203:I222,B203:B222)</f>
        <v>0.45219327091189199</v>
      </c>
      <c r="I202" s="462" t="s">
        <v>309</v>
      </c>
      <c r="J202" s="463" t="s">
        <v>65</v>
      </c>
      <c r="K202" s="464" t="s">
        <v>34</v>
      </c>
      <c r="L202" s="397"/>
      <c r="M202" s="524" t="s">
        <v>72</v>
      </c>
      <c r="N202" s="458"/>
      <c r="O202" s="460" t="s">
        <v>64</v>
      </c>
      <c r="P202" s="461">
        <f>RSQ($B203:$B222,Q203:Q222)</f>
        <v>0.41207649780402611</v>
      </c>
      <c r="Q202" s="462" t="s">
        <v>337</v>
      </c>
      <c r="R202" s="464" t="s">
        <v>34</v>
      </c>
      <c r="S202" s="397"/>
      <c r="T202" s="524" t="s">
        <v>72</v>
      </c>
      <c r="U202" s="458"/>
      <c r="V202" s="460" t="s">
        <v>64</v>
      </c>
      <c r="W202" s="461">
        <f>RSQ($B203:$B222,X203:X222)</f>
        <v>0.41251882682695029</v>
      </c>
      <c r="X202" s="462" t="s">
        <v>337</v>
      </c>
      <c r="Y202" s="464" t="s">
        <v>34</v>
      </c>
      <c r="Z202" s="397"/>
      <c r="AA202" s="524" t="s">
        <v>72</v>
      </c>
      <c r="AB202" s="458"/>
      <c r="AC202" s="460" t="s">
        <v>64</v>
      </c>
      <c r="AD202" s="461">
        <f>RSQ($B203:$B222,AE203:AE222)</f>
        <v>0.4188775225587586</v>
      </c>
      <c r="AE202" s="462" t="s">
        <v>337</v>
      </c>
      <c r="AF202" s="464" t="s">
        <v>34</v>
      </c>
      <c r="AG202" s="397"/>
      <c r="AH202" s="524" t="s">
        <v>72</v>
      </c>
      <c r="AI202" s="458"/>
      <c r="AJ202" s="460" t="s">
        <v>64</v>
      </c>
      <c r="AK202" s="461">
        <f>RSQ($B203:$B222,AL203:AL222)</f>
        <v>0.42557913054792929</v>
      </c>
      <c r="AL202" s="462" t="s">
        <v>337</v>
      </c>
      <c r="AM202" s="464" t="s">
        <v>34</v>
      </c>
      <c r="AN202" s="397"/>
      <c r="AO202" s="524" t="s">
        <v>72</v>
      </c>
      <c r="AP202" s="458"/>
      <c r="AQ202" s="460" t="s">
        <v>64</v>
      </c>
      <c r="AR202" s="461">
        <f>RSQ($B203:$B222,AS203:AS222)</f>
        <v>0.42810672345756628</v>
      </c>
      <c r="AS202" s="462" t="s">
        <v>337</v>
      </c>
      <c r="AT202" s="464" t="s">
        <v>34</v>
      </c>
      <c r="AU202" s="397"/>
      <c r="AV202" s="524" t="s">
        <v>72</v>
      </c>
      <c r="AW202" s="458"/>
      <c r="AX202" s="460" t="s">
        <v>64</v>
      </c>
      <c r="AY202" s="461">
        <f>RSQ($B203:$B222,AZ203:AZ222)</f>
        <v>0.45219327091189199</v>
      </c>
      <c r="AZ202" s="462" t="s">
        <v>337</v>
      </c>
      <c r="BA202" s="464" t="s">
        <v>34</v>
      </c>
      <c r="BB202" s="397"/>
      <c r="BC202" s="524" t="s">
        <v>72</v>
      </c>
      <c r="BD202" s="458"/>
      <c r="BE202" s="460" t="s">
        <v>64</v>
      </c>
      <c r="BF202" s="461">
        <f>RSQ($B203:$B222,BG203:BG222)</f>
        <v>0.46367667788970957</v>
      </c>
      <c r="BG202" s="462" t="s">
        <v>337</v>
      </c>
      <c r="BH202" s="464" t="s">
        <v>34</v>
      </c>
      <c r="BI202" s="397"/>
      <c r="BJ202" s="524" t="s">
        <v>72</v>
      </c>
      <c r="BK202" s="458"/>
      <c r="BL202" s="460" t="s">
        <v>64</v>
      </c>
      <c r="BM202" s="461">
        <f>RSQ($B203:$B222,BN203:BN222)</f>
        <v>0.4915815614963765</v>
      </c>
      <c r="BN202" s="462" t="s">
        <v>337</v>
      </c>
      <c r="BO202" s="464" t="s">
        <v>34</v>
      </c>
      <c r="BP202" s="397"/>
      <c r="BQ202" s="524" t="s">
        <v>72</v>
      </c>
    </row>
    <row r="203" spans="1:69">
      <c r="A203" s="507">
        <f t="shared" ref="A203:A243" si="56">A117</f>
        <v>1996</v>
      </c>
      <c r="B203" s="474">
        <f t="shared" ref="B203:B222" si="57">B4</f>
        <v>189.56391521003849</v>
      </c>
      <c r="C203" s="541">
        <f t="shared" ref="C203:C222" si="58">LN(B203-$G$207)</f>
        <v>4.4949525068317397</v>
      </c>
      <c r="D203" s="474">
        <f>D160</f>
        <v>1</v>
      </c>
      <c r="E203" s="542">
        <f t="shared" ref="E203:E222" si="59">LN(D203)</f>
        <v>0</v>
      </c>
      <c r="F203" s="503" t="s">
        <v>49</v>
      </c>
      <c r="G203" s="475"/>
      <c r="H203" s="475"/>
      <c r="I203" s="471">
        <f t="shared" ref="I203:I243" si="60">ROUND($G$207+$G$210*D203^$G$208,$G$1)</f>
        <v>163</v>
      </c>
      <c r="J203" s="472">
        <f t="shared" ref="J203:J222" si="61">ABS(B203-I203)/B203*100</f>
        <v>14.01317079814765</v>
      </c>
      <c r="K203" s="471">
        <f t="shared" ref="K203:K222" si="62">(B203-I203)^2/1000</f>
        <v>0.70564159128611414</v>
      </c>
      <c r="L203" s="397"/>
      <c r="M203" s="543">
        <f t="shared" ref="M203:M222" si="63">LN($B203-O$207)</f>
        <v>5.2447262510854937</v>
      </c>
      <c r="N203" s="503" t="s">
        <v>49</v>
      </c>
      <c r="O203" s="397"/>
      <c r="P203" s="397"/>
      <c r="Q203" s="518">
        <f t="shared" ref="Q203:Q222" si="64">ROUND(O$207+O$210*$D203^O$208,$G$1)</f>
        <v>160</v>
      </c>
      <c r="R203" s="476">
        <f t="shared" ref="R203:R222" si="65">($B203-Q203)^2/1000</f>
        <v>0.87402508254634503</v>
      </c>
      <c r="S203" s="397"/>
      <c r="T203" s="543">
        <f t="shared" ref="T203:T222" si="66">LN($B203-V$207)</f>
        <v>5.1332299366285579</v>
      </c>
      <c r="U203" s="503" t="s">
        <v>49</v>
      </c>
      <c r="V203" s="397"/>
      <c r="W203" s="397"/>
      <c r="X203" s="518">
        <f t="shared" ref="X203:X222" si="67">ROUND(V$207+V$210*$D203^V$208,$G$1)</f>
        <v>160</v>
      </c>
      <c r="Y203" s="476">
        <f t="shared" ref="Y203:Y222" si="68">($B203-X203)^2/1000</f>
        <v>0.87402508254634503</v>
      </c>
      <c r="Z203" s="397"/>
      <c r="AA203" s="543">
        <f t="shared" ref="AA203:AA222" si="69">LN($B203-AC$207)</f>
        <v>5.0077238279558829</v>
      </c>
      <c r="AB203" s="503" t="s">
        <v>49</v>
      </c>
      <c r="AC203" s="397"/>
      <c r="AD203" s="397"/>
      <c r="AE203" s="518">
        <f t="shared" ref="AE203:AE222" si="70">ROUND(AC$207+AC$210*$D203^AC$208,$G$1)</f>
        <v>161</v>
      </c>
      <c r="AF203" s="476">
        <f t="shared" ref="AF203:AF221" si="71">($B203-AE203)^2/1000</f>
        <v>0.81589725212626807</v>
      </c>
      <c r="AG203" s="397"/>
      <c r="AH203" s="543">
        <f t="shared" ref="AH203:AH222" si="72">LN($B203-AJ$207)</f>
        <v>4.8641743131274744</v>
      </c>
      <c r="AI203" s="503" t="s">
        <v>49</v>
      </c>
      <c r="AJ203" s="397"/>
      <c r="AK203" s="397"/>
      <c r="AL203" s="518">
        <f t="shared" ref="AL203:AL222" si="73">ROUND(AJ$207+AJ$210*$D203^AJ$208,$G$1)</f>
        <v>161</v>
      </c>
      <c r="AM203" s="476">
        <f t="shared" ref="AM203:AM221" si="74">($B203-AL203)^2/1000</f>
        <v>0.81589725212626807</v>
      </c>
      <c r="AN203" s="397"/>
      <c r="AO203" s="543">
        <f t="shared" ref="AO203:AO222" si="75">LN($B203-AQ$207)</f>
        <v>4.6965080795179484</v>
      </c>
      <c r="AP203" s="503" t="s">
        <v>49</v>
      </c>
      <c r="AQ203" s="397"/>
      <c r="AR203" s="397"/>
      <c r="AS203" s="518">
        <f t="shared" ref="AS203:AS222" si="76">ROUND(AQ$207+AQ$210*$D203^AQ$208,$G$1)</f>
        <v>162</v>
      </c>
      <c r="AT203" s="476">
        <f t="shared" ref="AT203:AT221" si="77">($B203-AS203)^2/1000</f>
        <v>0.75976942170619111</v>
      </c>
      <c r="AU203" s="397"/>
      <c r="AV203" s="543">
        <f t="shared" ref="AV203:AV222" si="78">LN($B203-AX$207)</f>
        <v>4.4949525068317397</v>
      </c>
      <c r="AW203" s="503" t="s">
        <v>49</v>
      </c>
      <c r="AX203" s="397"/>
      <c r="AY203" s="397"/>
      <c r="AZ203" s="518">
        <f t="shared" ref="AZ203:AZ222" si="79">ROUND(AX$207+AX$210*$D203^AX$208,$G$1)</f>
        <v>163</v>
      </c>
      <c r="BA203" s="476">
        <f t="shared" ref="BA203:BA221" si="80">($B203-AZ203)^2/1000</f>
        <v>0.70564159128611414</v>
      </c>
      <c r="BB203" s="397"/>
      <c r="BC203" s="543">
        <f t="shared" ref="BC203:BC222" si="81">LN($B203-BE$207)</f>
        <v>4.2422459732678259</v>
      </c>
      <c r="BD203" s="503" t="s">
        <v>49</v>
      </c>
      <c r="BE203" s="397"/>
      <c r="BF203" s="397"/>
      <c r="BG203" s="518">
        <f t="shared" ref="BG203:BG222" si="82">ROUND(BE$207+BE$210*$D203^BE$208,$G$1)</f>
        <v>165</v>
      </c>
      <c r="BH203" s="476">
        <f t="shared" ref="BH203:BH221" si="83">($B203-BG203)^2/1000</f>
        <v>0.60338593044596023</v>
      </c>
      <c r="BI203" s="397"/>
      <c r="BJ203" s="543">
        <f t="shared" ref="BJ203:BJ222" si="84">LN($B203-BL$207)</f>
        <v>3.9032630530361034</v>
      </c>
      <c r="BK203" s="503" t="s">
        <v>49</v>
      </c>
      <c r="BL203" s="397"/>
      <c r="BM203" s="397"/>
      <c r="BN203" s="518">
        <f t="shared" ref="BN203:BN222" si="85">ROUND(BL$207+BL$210*$D203^BL$208,$G$1)</f>
        <v>167</v>
      </c>
      <c r="BO203" s="476">
        <f t="shared" ref="BO203:BO221" si="86">($B203-BN203)^2/1000</f>
        <v>0.50913026960580621</v>
      </c>
      <c r="BP203" s="397"/>
      <c r="BQ203" s="543">
        <f t="shared" ref="BQ203:BQ222" si="87">LN($B203-BS$207)</f>
        <v>5.2447262510854937</v>
      </c>
    </row>
    <row r="204" spans="1:69">
      <c r="A204" s="507">
        <f t="shared" si="56"/>
        <v>1997</v>
      </c>
      <c r="B204" s="474">
        <f t="shared" si="57"/>
        <v>199.39081468224703</v>
      </c>
      <c r="C204" s="541">
        <f t="shared" si="58"/>
        <v>4.5990597017694119</v>
      </c>
      <c r="D204" s="474">
        <f t="shared" ref="D204:D243" si="88">D161</f>
        <v>2</v>
      </c>
      <c r="E204" s="542">
        <f t="shared" si="59"/>
        <v>0.69314718055994529</v>
      </c>
      <c r="F204" s="503" t="s">
        <v>50</v>
      </c>
      <c r="G204" s="475"/>
      <c r="H204" s="475"/>
      <c r="I204" s="476">
        <f t="shared" si="60"/>
        <v>173</v>
      </c>
      <c r="J204" s="477">
        <f t="shared" si="61"/>
        <v>13.235722379841782</v>
      </c>
      <c r="K204" s="476">
        <f t="shared" si="62"/>
        <v>0.69647509959270515</v>
      </c>
      <c r="L204" s="397"/>
      <c r="M204" s="543">
        <f t="shared" si="63"/>
        <v>5.2952667916836091</v>
      </c>
      <c r="N204" s="503" t="s">
        <v>50</v>
      </c>
      <c r="O204" s="397"/>
      <c r="P204" s="397"/>
      <c r="Q204" s="518">
        <f t="shared" si="64"/>
        <v>172</v>
      </c>
      <c r="R204" s="476">
        <f t="shared" si="65"/>
        <v>0.75025672895719919</v>
      </c>
      <c r="S204" s="397"/>
      <c r="T204" s="543">
        <f t="shared" si="66"/>
        <v>5.1895667481034797</v>
      </c>
      <c r="U204" s="503" t="s">
        <v>50</v>
      </c>
      <c r="V204" s="397"/>
      <c r="W204" s="397"/>
      <c r="X204" s="518">
        <f t="shared" si="67"/>
        <v>172</v>
      </c>
      <c r="Y204" s="476">
        <f t="shared" si="68"/>
        <v>0.75025672895719919</v>
      </c>
      <c r="Z204" s="397"/>
      <c r="AA204" s="543">
        <f t="shared" si="69"/>
        <v>5.0713591403685863</v>
      </c>
      <c r="AB204" s="503" t="s">
        <v>50</v>
      </c>
      <c r="AC204" s="397"/>
      <c r="AD204" s="397"/>
      <c r="AE204" s="518">
        <f t="shared" si="70"/>
        <v>172</v>
      </c>
      <c r="AF204" s="476">
        <f t="shared" si="71"/>
        <v>0.75025672895719919</v>
      </c>
      <c r="AG204" s="397"/>
      <c r="AH204" s="543">
        <f t="shared" si="72"/>
        <v>4.9372816043494874</v>
      </c>
      <c r="AI204" s="503" t="s">
        <v>50</v>
      </c>
      <c r="AJ204" s="397"/>
      <c r="AK204" s="397"/>
      <c r="AL204" s="518">
        <f t="shared" si="73"/>
        <v>172</v>
      </c>
      <c r="AM204" s="476">
        <f t="shared" si="74"/>
        <v>0.75025672895719919</v>
      </c>
      <c r="AN204" s="397"/>
      <c r="AO204" s="543">
        <f t="shared" si="75"/>
        <v>4.7824022690399124</v>
      </c>
      <c r="AP204" s="503" t="s">
        <v>50</v>
      </c>
      <c r="AQ204" s="397"/>
      <c r="AR204" s="397"/>
      <c r="AS204" s="518">
        <f t="shared" si="76"/>
        <v>172</v>
      </c>
      <c r="AT204" s="476">
        <f t="shared" si="77"/>
        <v>0.75025672895719919</v>
      </c>
      <c r="AU204" s="397"/>
      <c r="AV204" s="543">
        <f t="shared" si="78"/>
        <v>4.5990597017694119</v>
      </c>
      <c r="AW204" s="503" t="s">
        <v>50</v>
      </c>
      <c r="AX204" s="397"/>
      <c r="AY204" s="397"/>
      <c r="AZ204" s="518">
        <f t="shared" si="79"/>
        <v>173</v>
      </c>
      <c r="BA204" s="476">
        <f t="shared" si="80"/>
        <v>0.69647509959270515</v>
      </c>
      <c r="BB204" s="397"/>
      <c r="BC204" s="543">
        <f t="shared" si="81"/>
        <v>4.3743826774584855</v>
      </c>
      <c r="BD204" s="503" t="s">
        <v>50</v>
      </c>
      <c r="BE204" s="397"/>
      <c r="BF204" s="397"/>
      <c r="BG204" s="518">
        <f t="shared" si="82"/>
        <v>173</v>
      </c>
      <c r="BH204" s="476">
        <f t="shared" si="83"/>
        <v>0.69647509959270515</v>
      </c>
      <c r="BI204" s="397"/>
      <c r="BJ204" s="543">
        <f t="shared" si="84"/>
        <v>4.0841395794323718</v>
      </c>
      <c r="BK204" s="503" t="s">
        <v>50</v>
      </c>
      <c r="BL204" s="397"/>
      <c r="BM204" s="397"/>
      <c r="BN204" s="518">
        <f t="shared" si="85"/>
        <v>173</v>
      </c>
      <c r="BO204" s="476">
        <f t="shared" si="86"/>
        <v>0.69647509959270515</v>
      </c>
      <c r="BP204" s="397"/>
      <c r="BQ204" s="543">
        <f t="shared" si="87"/>
        <v>5.2952667916836091</v>
      </c>
    </row>
    <row r="205" spans="1:69">
      <c r="A205" s="507">
        <f t="shared" si="56"/>
        <v>1998</v>
      </c>
      <c r="B205" s="474">
        <f t="shared" si="57"/>
        <v>172.34047208175969</v>
      </c>
      <c r="C205" s="541">
        <f t="shared" si="58"/>
        <v>4.2813837523771356</v>
      </c>
      <c r="D205" s="474">
        <f t="shared" si="88"/>
        <v>3</v>
      </c>
      <c r="E205" s="542">
        <f t="shared" si="59"/>
        <v>1.0986122886681098</v>
      </c>
      <c r="F205" s="475" t="s">
        <v>51</v>
      </c>
      <c r="G205" s="503"/>
      <c r="H205" s="467"/>
      <c r="I205" s="476">
        <f t="shared" si="60"/>
        <v>179</v>
      </c>
      <c r="J205" s="477">
        <f t="shared" si="61"/>
        <v>3.8641694767326511</v>
      </c>
      <c r="K205" s="476">
        <f t="shared" si="62"/>
        <v>4.4349312093822181E-2</v>
      </c>
      <c r="L205" s="397"/>
      <c r="M205" s="543">
        <f t="shared" si="63"/>
        <v>5.149472009054473</v>
      </c>
      <c r="N205" s="475" t="s">
        <v>51</v>
      </c>
      <c r="O205" s="503"/>
      <c r="P205" s="467"/>
      <c r="Q205" s="518">
        <f t="shared" si="64"/>
        <v>179</v>
      </c>
      <c r="R205" s="476">
        <f t="shared" si="65"/>
        <v>4.4349312093822181E-2</v>
      </c>
      <c r="S205" s="397"/>
      <c r="T205" s="543">
        <f t="shared" si="66"/>
        <v>5.0261179638092095</v>
      </c>
      <c r="U205" s="475" t="s">
        <v>51</v>
      </c>
      <c r="V205" s="503"/>
      <c r="W205" s="467"/>
      <c r="X205" s="518">
        <f t="shared" si="67"/>
        <v>179</v>
      </c>
      <c r="Y205" s="476">
        <f t="shared" si="68"/>
        <v>4.4349312093822181E-2</v>
      </c>
      <c r="Z205" s="397"/>
      <c r="AA205" s="543">
        <f t="shared" si="69"/>
        <v>4.8853779357663045</v>
      </c>
      <c r="AB205" s="475" t="s">
        <v>51</v>
      </c>
      <c r="AC205" s="503"/>
      <c r="AD205" s="467"/>
      <c r="AE205" s="518">
        <f t="shared" si="70"/>
        <v>179</v>
      </c>
      <c r="AF205" s="476">
        <f t="shared" si="71"/>
        <v>4.4349312093822181E-2</v>
      </c>
      <c r="AG205" s="397"/>
      <c r="AH205" s="543">
        <f t="shared" si="72"/>
        <v>4.721534189354311</v>
      </c>
      <c r="AI205" s="475" t="s">
        <v>51</v>
      </c>
      <c r="AJ205" s="503"/>
      <c r="AK205" s="467"/>
      <c r="AL205" s="518">
        <f t="shared" si="73"/>
        <v>179</v>
      </c>
      <c r="AM205" s="476">
        <f t="shared" si="74"/>
        <v>4.4349312093822181E-2</v>
      </c>
      <c r="AN205" s="397"/>
      <c r="AO205" s="543">
        <f t="shared" si="75"/>
        <v>4.5254825294954877</v>
      </c>
      <c r="AP205" s="475" t="s">
        <v>51</v>
      </c>
      <c r="AQ205" s="503"/>
      <c r="AR205" s="467"/>
      <c r="AS205" s="518">
        <f t="shared" si="76"/>
        <v>179</v>
      </c>
      <c r="AT205" s="476">
        <f t="shared" si="77"/>
        <v>4.4349312093822181E-2</v>
      </c>
      <c r="AU205" s="397"/>
      <c r="AV205" s="543">
        <f t="shared" si="78"/>
        <v>4.2813837523771356</v>
      </c>
      <c r="AW205" s="475" t="s">
        <v>51</v>
      </c>
      <c r="AX205" s="503"/>
      <c r="AY205" s="467"/>
      <c r="AZ205" s="518">
        <f t="shared" si="79"/>
        <v>179</v>
      </c>
      <c r="BA205" s="476">
        <f t="shared" si="80"/>
        <v>4.4349312093822181E-2</v>
      </c>
      <c r="BB205" s="397"/>
      <c r="BC205" s="543">
        <f t="shared" si="81"/>
        <v>3.9577699165829077</v>
      </c>
      <c r="BD205" s="475" t="s">
        <v>51</v>
      </c>
      <c r="BE205" s="503"/>
      <c r="BF205" s="467"/>
      <c r="BG205" s="518">
        <f t="shared" si="82"/>
        <v>179</v>
      </c>
      <c r="BH205" s="476">
        <f t="shared" si="83"/>
        <v>4.4349312093822181E-2</v>
      </c>
      <c r="BI205" s="397"/>
      <c r="BJ205" s="543">
        <f t="shared" si="84"/>
        <v>3.4763194514994282</v>
      </c>
      <c r="BK205" s="475" t="s">
        <v>51</v>
      </c>
      <c r="BL205" s="503"/>
      <c r="BM205" s="467"/>
      <c r="BN205" s="518">
        <f t="shared" si="85"/>
        <v>178</v>
      </c>
      <c r="BO205" s="476">
        <f t="shared" si="86"/>
        <v>3.2030256257341551E-2</v>
      </c>
      <c r="BP205" s="397"/>
      <c r="BQ205" s="543">
        <f t="shared" si="87"/>
        <v>5.149472009054473</v>
      </c>
    </row>
    <row r="206" spans="1:69">
      <c r="A206" s="507">
        <f t="shared" si="56"/>
        <v>1999</v>
      </c>
      <c r="B206" s="474">
        <f t="shared" si="57"/>
        <v>171.30054046888191</v>
      </c>
      <c r="C206" s="541">
        <f t="shared" si="58"/>
        <v>4.2669039076002431</v>
      </c>
      <c r="D206" s="474">
        <f t="shared" si="88"/>
        <v>4</v>
      </c>
      <c r="E206" s="542">
        <f t="shared" si="59"/>
        <v>1.3862943611198906</v>
      </c>
      <c r="F206" s="475"/>
      <c r="G206" s="475"/>
      <c r="H206" s="475"/>
      <c r="I206" s="476">
        <f t="shared" si="60"/>
        <v>183</v>
      </c>
      <c r="J206" s="477">
        <f t="shared" si="61"/>
        <v>6.8297855331305239</v>
      </c>
      <c r="K206" s="476">
        <f t="shared" si="62"/>
        <v>0.13687735332027004</v>
      </c>
      <c r="L206" s="397"/>
      <c r="M206" s="543">
        <f t="shared" si="63"/>
        <v>5.1434195604265671</v>
      </c>
      <c r="N206" s="397"/>
      <c r="O206" s="397"/>
      <c r="P206" s="397"/>
      <c r="Q206" s="518">
        <f t="shared" si="64"/>
        <v>184</v>
      </c>
      <c r="R206" s="476">
        <f t="shared" si="65"/>
        <v>0.16127627238250622</v>
      </c>
      <c r="S206" s="397"/>
      <c r="T206" s="543">
        <f t="shared" si="66"/>
        <v>5.0192681929550282</v>
      </c>
      <c r="U206" s="397"/>
      <c r="V206" s="397"/>
      <c r="W206" s="397"/>
      <c r="X206" s="518">
        <f t="shared" si="67"/>
        <v>184</v>
      </c>
      <c r="Y206" s="476">
        <f t="shared" si="68"/>
        <v>0.16127627238250622</v>
      </c>
      <c r="Z206" s="397"/>
      <c r="AA206" s="543">
        <f t="shared" si="69"/>
        <v>4.8774888975903163</v>
      </c>
      <c r="AB206" s="397"/>
      <c r="AC206" s="397"/>
      <c r="AD206" s="397"/>
      <c r="AE206" s="518">
        <f t="shared" si="70"/>
        <v>184</v>
      </c>
      <c r="AF206" s="476">
        <f t="shared" si="71"/>
        <v>0.16127627238250622</v>
      </c>
      <c r="AG206" s="397"/>
      <c r="AH206" s="543">
        <f t="shared" si="72"/>
        <v>4.7122341142345059</v>
      </c>
      <c r="AI206" s="397"/>
      <c r="AJ206" s="397"/>
      <c r="AK206" s="397"/>
      <c r="AL206" s="518">
        <f t="shared" si="73"/>
        <v>184</v>
      </c>
      <c r="AM206" s="476">
        <f t="shared" si="74"/>
        <v>0.16127627238250622</v>
      </c>
      <c r="AN206" s="397"/>
      <c r="AO206" s="543">
        <f t="shared" si="75"/>
        <v>4.5141567072863795</v>
      </c>
      <c r="AP206" s="397"/>
      <c r="AQ206" s="397"/>
      <c r="AR206" s="397"/>
      <c r="AS206" s="518">
        <f t="shared" si="76"/>
        <v>184</v>
      </c>
      <c r="AT206" s="476">
        <f t="shared" si="77"/>
        <v>0.16127627238250622</v>
      </c>
      <c r="AU206" s="397"/>
      <c r="AV206" s="543">
        <f t="shared" si="78"/>
        <v>4.2669039076002431</v>
      </c>
      <c r="AW206" s="397"/>
      <c r="AX206" s="397"/>
      <c r="AY206" s="397"/>
      <c r="AZ206" s="518">
        <f t="shared" si="79"/>
        <v>183</v>
      </c>
      <c r="BA206" s="476">
        <f t="shared" si="80"/>
        <v>0.13687735332027004</v>
      </c>
      <c r="BB206" s="397"/>
      <c r="BC206" s="543">
        <f t="shared" si="81"/>
        <v>3.9377012875770139</v>
      </c>
      <c r="BD206" s="397"/>
      <c r="BE206" s="397"/>
      <c r="BF206" s="397"/>
      <c r="BG206" s="518">
        <f t="shared" si="82"/>
        <v>183</v>
      </c>
      <c r="BH206" s="476">
        <f t="shared" si="83"/>
        <v>0.13687735332027004</v>
      </c>
      <c r="BI206" s="397"/>
      <c r="BJ206" s="543">
        <f t="shared" si="84"/>
        <v>3.443635364773447</v>
      </c>
      <c r="BK206" s="397"/>
      <c r="BL206" s="397"/>
      <c r="BM206" s="397"/>
      <c r="BN206" s="518">
        <f t="shared" si="85"/>
        <v>182</v>
      </c>
      <c r="BO206" s="476">
        <f t="shared" si="86"/>
        <v>0.11447843425803383</v>
      </c>
      <c r="BP206" s="397"/>
      <c r="BQ206" s="543">
        <f t="shared" si="87"/>
        <v>5.1434195604265671</v>
      </c>
    </row>
    <row r="207" spans="1:69">
      <c r="A207" s="507">
        <f t="shared" si="56"/>
        <v>2000</v>
      </c>
      <c r="B207" s="474">
        <f t="shared" si="57"/>
        <v>169.1835300928015</v>
      </c>
      <c r="C207" s="541">
        <f t="shared" si="58"/>
        <v>4.2367628298567883</v>
      </c>
      <c r="D207" s="474">
        <f t="shared" si="88"/>
        <v>5</v>
      </c>
      <c r="E207" s="542">
        <f t="shared" si="59"/>
        <v>1.6094379124341003</v>
      </c>
      <c r="F207" s="467" t="s">
        <v>42</v>
      </c>
      <c r="G207" s="544">
        <f>F231</f>
        <v>100</v>
      </c>
      <c r="H207" s="467"/>
      <c r="I207" s="476">
        <f t="shared" si="60"/>
        <v>187</v>
      </c>
      <c r="J207" s="477">
        <f t="shared" si="61"/>
        <v>10.530853622350653</v>
      </c>
      <c r="K207" s="476">
        <f t="shared" si="62"/>
        <v>0.3174265999541096</v>
      </c>
      <c r="L207" s="397"/>
      <c r="M207" s="543">
        <f t="shared" si="63"/>
        <v>5.13098410255723</v>
      </c>
      <c r="N207" s="467" t="s">
        <v>42</v>
      </c>
      <c r="O207" s="544">
        <v>0</v>
      </c>
      <c r="P207" s="467"/>
      <c r="Q207" s="518">
        <f t="shared" si="64"/>
        <v>188</v>
      </c>
      <c r="R207" s="476">
        <f t="shared" si="65"/>
        <v>0.35405953976850657</v>
      </c>
      <c r="S207" s="397"/>
      <c r="T207" s="543">
        <f t="shared" si="66"/>
        <v>5.0051772935584911</v>
      </c>
      <c r="U207" s="467" t="s">
        <v>42</v>
      </c>
      <c r="V207" s="544">
        <f>O207+U228</f>
        <v>20</v>
      </c>
      <c r="W207" s="467"/>
      <c r="X207" s="518">
        <f t="shared" si="67"/>
        <v>188</v>
      </c>
      <c r="Y207" s="476">
        <f t="shared" si="68"/>
        <v>0.35405953976850657</v>
      </c>
      <c r="Z207" s="397"/>
      <c r="AA207" s="543">
        <f t="shared" si="69"/>
        <v>4.86123410716083</v>
      </c>
      <c r="AB207" s="467" t="s">
        <v>42</v>
      </c>
      <c r="AC207" s="544">
        <f>V207+AB228</f>
        <v>40</v>
      </c>
      <c r="AD207" s="467"/>
      <c r="AE207" s="518">
        <f t="shared" si="70"/>
        <v>188</v>
      </c>
      <c r="AF207" s="476">
        <f t="shared" si="71"/>
        <v>0.35405953976850657</v>
      </c>
      <c r="AG207" s="397"/>
      <c r="AH207" s="543">
        <f t="shared" si="72"/>
        <v>4.6930302286098291</v>
      </c>
      <c r="AI207" s="467" t="s">
        <v>42</v>
      </c>
      <c r="AJ207" s="544">
        <f>AC207+AI228</f>
        <v>60</v>
      </c>
      <c r="AK207" s="467"/>
      <c r="AL207" s="518">
        <f t="shared" si="73"/>
        <v>188</v>
      </c>
      <c r="AM207" s="476">
        <f t="shared" si="74"/>
        <v>0.35405953976850657</v>
      </c>
      <c r="AN207" s="397"/>
      <c r="AO207" s="543">
        <f t="shared" si="75"/>
        <v>4.4906963823226311</v>
      </c>
      <c r="AP207" s="467" t="s">
        <v>42</v>
      </c>
      <c r="AQ207" s="544">
        <f>AJ207+AP228</f>
        <v>80</v>
      </c>
      <c r="AR207" s="467"/>
      <c r="AS207" s="518">
        <f t="shared" si="76"/>
        <v>188</v>
      </c>
      <c r="AT207" s="476">
        <f t="shared" si="77"/>
        <v>0.35405953976850657</v>
      </c>
      <c r="AU207" s="397"/>
      <c r="AV207" s="543">
        <f t="shared" si="78"/>
        <v>4.2367628298567883</v>
      </c>
      <c r="AW207" s="467" t="s">
        <v>42</v>
      </c>
      <c r="AX207" s="544">
        <f>AQ207+AW228</f>
        <v>100</v>
      </c>
      <c r="AY207" s="467"/>
      <c r="AZ207" s="518">
        <f t="shared" si="79"/>
        <v>187</v>
      </c>
      <c r="BA207" s="476">
        <f t="shared" si="80"/>
        <v>0.3174265999541096</v>
      </c>
      <c r="BB207" s="397"/>
      <c r="BC207" s="543">
        <f t="shared" si="81"/>
        <v>3.8955588132442127</v>
      </c>
      <c r="BD207" s="467" t="s">
        <v>42</v>
      </c>
      <c r="BE207" s="544">
        <f>AX207+BD228</f>
        <v>120</v>
      </c>
      <c r="BF207" s="467"/>
      <c r="BG207" s="518">
        <f t="shared" si="82"/>
        <v>187</v>
      </c>
      <c r="BH207" s="476">
        <f t="shared" si="83"/>
        <v>0.3174265999541096</v>
      </c>
      <c r="BI207" s="397"/>
      <c r="BJ207" s="543">
        <f t="shared" si="84"/>
        <v>3.3736045122272538</v>
      </c>
      <c r="BK207" s="467" t="s">
        <v>42</v>
      </c>
      <c r="BL207" s="544">
        <f>BE207+BK228</f>
        <v>140</v>
      </c>
      <c r="BM207" s="467"/>
      <c r="BN207" s="518">
        <f t="shared" si="85"/>
        <v>186</v>
      </c>
      <c r="BO207" s="476">
        <f t="shared" si="86"/>
        <v>0.28279366013971258</v>
      </c>
      <c r="BP207" s="397"/>
      <c r="BQ207" s="543">
        <f t="shared" si="87"/>
        <v>5.13098410255723</v>
      </c>
    </row>
    <row r="208" spans="1:69">
      <c r="A208" s="507">
        <f t="shared" si="56"/>
        <v>2001</v>
      </c>
      <c r="B208" s="474">
        <f t="shared" si="57"/>
        <v>179.83622897454092</v>
      </c>
      <c r="C208" s="541">
        <f t="shared" si="58"/>
        <v>4.3799773986049253</v>
      </c>
      <c r="D208" s="474">
        <f t="shared" si="88"/>
        <v>6</v>
      </c>
      <c r="E208" s="542">
        <f t="shared" si="59"/>
        <v>1.791759469228055</v>
      </c>
      <c r="F208" s="467" t="s">
        <v>39</v>
      </c>
      <c r="G208" s="509">
        <f>INDEX(LINEST(C203:C222,E203:E222),1)</f>
        <v>0.20078516748542571</v>
      </c>
      <c r="H208" s="467"/>
      <c r="I208" s="476">
        <f t="shared" si="60"/>
        <v>190</v>
      </c>
      <c r="J208" s="477">
        <f t="shared" si="61"/>
        <v>5.6516815790760111</v>
      </c>
      <c r="K208" s="476">
        <f t="shared" si="62"/>
        <v>0.1033022414579616</v>
      </c>
      <c r="L208" s="397"/>
      <c r="M208" s="543">
        <f t="shared" si="63"/>
        <v>5.1920465977051231</v>
      </c>
      <c r="N208" s="467" t="s">
        <v>39</v>
      </c>
      <c r="O208" s="509">
        <f>INDEX(LINEST(M203:M222,$E203:$E222),1)</f>
        <v>0.10199301759418469</v>
      </c>
      <c r="P208" s="467"/>
      <c r="Q208" s="518">
        <f t="shared" si="64"/>
        <v>192</v>
      </c>
      <c r="R208" s="476">
        <f t="shared" si="65"/>
        <v>0.14795732555979793</v>
      </c>
      <c r="S208" s="397"/>
      <c r="T208" s="543">
        <f t="shared" si="66"/>
        <v>5.0741497221203149</v>
      </c>
      <c r="U208" s="467" t="s">
        <v>39</v>
      </c>
      <c r="V208" s="509">
        <f>INDEX(LINEST(T203:T222,$E203:$E222),1)</f>
        <v>0.11303394584318874</v>
      </c>
      <c r="W208" s="467"/>
      <c r="X208" s="518">
        <f t="shared" si="67"/>
        <v>192</v>
      </c>
      <c r="Y208" s="476">
        <f t="shared" si="68"/>
        <v>0.14795732555979793</v>
      </c>
      <c r="Z208" s="397"/>
      <c r="AA208" s="543">
        <f t="shared" si="69"/>
        <v>4.9404719448283778</v>
      </c>
      <c r="AB208" s="467" t="s">
        <v>39</v>
      </c>
      <c r="AC208" s="509">
        <f>INDEX(LINEST(AA203:AA222,$E203:$E222),1)</f>
        <v>0.12679080063998219</v>
      </c>
      <c r="AD208" s="467"/>
      <c r="AE208" s="518">
        <f t="shared" si="70"/>
        <v>192</v>
      </c>
      <c r="AF208" s="476">
        <f t="shared" si="71"/>
        <v>0.14795732555979793</v>
      </c>
      <c r="AG208" s="397"/>
      <c r="AH208" s="543">
        <f t="shared" si="72"/>
        <v>4.7861260521054243</v>
      </c>
      <c r="AI208" s="467" t="s">
        <v>39</v>
      </c>
      <c r="AJ208" s="509">
        <f>INDEX(LINEST(AH203:AH222,$E203:$E222),1)</f>
        <v>0.14442611002759259</v>
      </c>
      <c r="AK208" s="467"/>
      <c r="AL208" s="518">
        <f t="shared" si="73"/>
        <v>191</v>
      </c>
      <c r="AM208" s="476">
        <f t="shared" si="74"/>
        <v>0.12462978350887977</v>
      </c>
      <c r="AN208" s="397"/>
      <c r="AO208" s="543">
        <f t="shared" si="75"/>
        <v>4.6035311332200957</v>
      </c>
      <c r="AP208" s="467" t="s">
        <v>39</v>
      </c>
      <c r="AQ208" s="509">
        <f>INDEX(LINEST(AO203:AO222,$E203:$E222),1)</f>
        <v>0.16789470146651311</v>
      </c>
      <c r="AR208" s="467"/>
      <c r="AS208" s="518">
        <f t="shared" si="76"/>
        <v>191</v>
      </c>
      <c r="AT208" s="476">
        <f t="shared" si="77"/>
        <v>0.12462978350887977</v>
      </c>
      <c r="AU208" s="397"/>
      <c r="AV208" s="543">
        <f t="shared" si="78"/>
        <v>4.3799773986049253</v>
      </c>
      <c r="AW208" s="467" t="s">
        <v>39</v>
      </c>
      <c r="AX208" s="509">
        <f>INDEX(LINEST(AV203:AV222,$E203:$E222),1)</f>
        <v>0.20078516748542571</v>
      </c>
      <c r="AY208" s="467"/>
      <c r="AZ208" s="518">
        <f t="shared" si="79"/>
        <v>190</v>
      </c>
      <c r="BA208" s="476">
        <f t="shared" si="80"/>
        <v>0.1033022414579616</v>
      </c>
      <c r="BB208" s="397"/>
      <c r="BC208" s="543">
        <f t="shared" si="81"/>
        <v>4.0916113132068936</v>
      </c>
      <c r="BD208" s="467" t="s">
        <v>39</v>
      </c>
      <c r="BE208" s="509">
        <f>INDEX(LINEST(BC203:BC222,$E203:$E222),1)</f>
        <v>0.25059600641663804</v>
      </c>
      <c r="BF208" s="467"/>
      <c r="BG208" s="518">
        <f t="shared" si="82"/>
        <v>190</v>
      </c>
      <c r="BH208" s="476">
        <f t="shared" si="83"/>
        <v>0.1033022414579616</v>
      </c>
      <c r="BI208" s="397"/>
      <c r="BJ208" s="543">
        <f t="shared" si="84"/>
        <v>3.68477677398291</v>
      </c>
      <c r="BK208" s="467" t="s">
        <v>39</v>
      </c>
      <c r="BL208" s="509">
        <f>INDEX(LINEST(BJ203:BJ222,$E203:$E222),1)</f>
        <v>0.33682672420250265</v>
      </c>
      <c r="BM208" s="467"/>
      <c r="BN208" s="518">
        <f t="shared" si="85"/>
        <v>188</v>
      </c>
      <c r="BO208" s="476">
        <f t="shared" si="86"/>
        <v>6.6647157356125267E-2</v>
      </c>
      <c r="BP208" s="397"/>
      <c r="BQ208" s="543">
        <f t="shared" si="87"/>
        <v>5.1920465977051231</v>
      </c>
    </row>
    <row r="209" spans="1:69">
      <c r="A209" s="507">
        <f t="shared" si="56"/>
        <v>2002</v>
      </c>
      <c r="B209" s="474">
        <f t="shared" si="57"/>
        <v>167.10373457412345</v>
      </c>
      <c r="C209" s="541">
        <f t="shared" si="58"/>
        <v>4.2062396992712277</v>
      </c>
      <c r="D209" s="474">
        <f t="shared" si="88"/>
        <v>7</v>
      </c>
      <c r="E209" s="542">
        <f t="shared" si="59"/>
        <v>1.9459101490553132</v>
      </c>
      <c r="F209" s="467" t="s">
        <v>70</v>
      </c>
      <c r="G209" s="509">
        <f>INDEX(LINEST(C203:C222,E203:E222),2)</f>
        <v>4.145267960854591</v>
      </c>
      <c r="H209" s="545" t="s">
        <v>52</v>
      </c>
      <c r="I209" s="476">
        <f t="shared" si="60"/>
        <v>193</v>
      </c>
      <c r="J209" s="477">
        <f t="shared" si="61"/>
        <v>15.497119493992848</v>
      </c>
      <c r="K209" s="476">
        <f t="shared" si="62"/>
        <v>0.6706165630074491</v>
      </c>
      <c r="L209" s="397"/>
      <c r="M209" s="543">
        <f t="shared" si="63"/>
        <v>5.118614784688071</v>
      </c>
      <c r="N209" s="467" t="s">
        <v>70</v>
      </c>
      <c r="O209" s="509">
        <f>INDEX(LINEST(M203:M222,$E203:$E222),2)</f>
        <v>5.0740741183619988</v>
      </c>
      <c r="P209" s="545" t="s">
        <v>52</v>
      </c>
      <c r="Q209" s="518">
        <f t="shared" si="64"/>
        <v>195</v>
      </c>
      <c r="R209" s="476">
        <f t="shared" si="65"/>
        <v>0.77820162471095533</v>
      </c>
      <c r="S209" s="397"/>
      <c r="T209" s="543">
        <f t="shared" si="66"/>
        <v>4.9911380152805229</v>
      </c>
      <c r="U209" s="467" t="s">
        <v>70</v>
      </c>
      <c r="V209" s="509">
        <f>INDEX(LINEST(T203:T222,$E203:$E222),2)</f>
        <v>4.9433081886171948</v>
      </c>
      <c r="W209" s="545" t="s">
        <v>52</v>
      </c>
      <c r="X209" s="518">
        <f t="shared" si="67"/>
        <v>195</v>
      </c>
      <c r="Y209" s="476">
        <f t="shared" si="68"/>
        <v>0.77820162471095533</v>
      </c>
      <c r="Z209" s="397"/>
      <c r="AA209" s="543">
        <f t="shared" si="69"/>
        <v>4.8450035607230095</v>
      </c>
      <c r="AB209" s="467" t="s">
        <v>70</v>
      </c>
      <c r="AC209" s="509">
        <f>INDEX(LINEST(AA203:AA222,$E203:$E222),2)</f>
        <v>4.793548711366979</v>
      </c>
      <c r="AD209" s="545" t="s">
        <v>52</v>
      </c>
      <c r="AE209" s="518">
        <f t="shared" si="70"/>
        <v>195</v>
      </c>
      <c r="AF209" s="476">
        <f t="shared" si="71"/>
        <v>0.77820162471095533</v>
      </c>
      <c r="AG209" s="397"/>
      <c r="AH209" s="543">
        <f t="shared" si="72"/>
        <v>4.6737978468189008</v>
      </c>
      <c r="AI209" s="467" t="s">
        <v>70</v>
      </c>
      <c r="AJ209" s="509">
        <f>INDEX(LINEST(AH203:AH222,$E203:$E222),2)</f>
        <v>4.6184976259091099</v>
      </c>
      <c r="AK209" s="545" t="s">
        <v>52</v>
      </c>
      <c r="AL209" s="518">
        <f t="shared" si="73"/>
        <v>194</v>
      </c>
      <c r="AM209" s="476">
        <f t="shared" si="74"/>
        <v>0.72340909385920227</v>
      </c>
      <c r="AN209" s="397"/>
      <c r="AO209" s="543">
        <f t="shared" si="75"/>
        <v>4.4670997597948787</v>
      </c>
      <c r="AP209" s="467" t="s">
        <v>70</v>
      </c>
      <c r="AQ209" s="509">
        <f>INDEX(LINEST(AO203:AO222,$E203:$E222),2)</f>
        <v>4.4081599905766353</v>
      </c>
      <c r="AR209" s="545" t="s">
        <v>52</v>
      </c>
      <c r="AS209" s="518">
        <f t="shared" si="76"/>
        <v>194</v>
      </c>
      <c r="AT209" s="476">
        <f t="shared" si="77"/>
        <v>0.72340909385920227</v>
      </c>
      <c r="AU209" s="397"/>
      <c r="AV209" s="543">
        <f t="shared" si="78"/>
        <v>4.2062396992712277</v>
      </c>
      <c r="AW209" s="467" t="s">
        <v>70</v>
      </c>
      <c r="AX209" s="509">
        <f>INDEX(LINEST(AV203:AV222,$E203:$E222),2)</f>
        <v>4.145267960854591</v>
      </c>
      <c r="AY209" s="545" t="s">
        <v>52</v>
      </c>
      <c r="AZ209" s="518">
        <f t="shared" si="79"/>
        <v>193</v>
      </c>
      <c r="BA209" s="476">
        <f t="shared" si="80"/>
        <v>0.6706165630074491</v>
      </c>
      <c r="BB209" s="397"/>
      <c r="BC209" s="543">
        <f t="shared" si="81"/>
        <v>3.8523522882001529</v>
      </c>
      <c r="BD209" s="467" t="s">
        <v>70</v>
      </c>
      <c r="BE209" s="509">
        <f>INDEX(LINEST(BC203:BC222,$E203:$E222),2)</f>
        <v>3.7959552176791487</v>
      </c>
      <c r="BF209" s="545" t="s">
        <v>52</v>
      </c>
      <c r="BG209" s="518">
        <f t="shared" si="82"/>
        <v>193</v>
      </c>
      <c r="BH209" s="476">
        <f t="shared" si="83"/>
        <v>0.6706165630074491</v>
      </c>
      <c r="BI209" s="397"/>
      <c r="BJ209" s="543">
        <f t="shared" si="84"/>
        <v>3.2996715255543472</v>
      </c>
      <c r="BK209" s="467" t="s">
        <v>70</v>
      </c>
      <c r="BL209" s="509">
        <f>INDEX(LINEST(BJ203:BJ222,$E203:$E222),2)</f>
        <v>3.2776994163811102</v>
      </c>
      <c r="BM209" s="545" t="s">
        <v>52</v>
      </c>
      <c r="BN209" s="518">
        <f t="shared" si="85"/>
        <v>191</v>
      </c>
      <c r="BO209" s="476">
        <f t="shared" si="86"/>
        <v>0.57103150130394298</v>
      </c>
      <c r="BP209" s="397"/>
      <c r="BQ209" s="543">
        <f t="shared" si="87"/>
        <v>5.118614784688071</v>
      </c>
    </row>
    <row r="210" spans="1:69">
      <c r="A210" s="507">
        <f t="shared" si="56"/>
        <v>2003</v>
      </c>
      <c r="B210" s="474">
        <f t="shared" si="57"/>
        <v>167.52637809559593</v>
      </c>
      <c r="C210" s="541">
        <f t="shared" si="58"/>
        <v>4.2125183081427089</v>
      </c>
      <c r="D210" s="474">
        <f t="shared" si="88"/>
        <v>8</v>
      </c>
      <c r="E210" s="542">
        <f t="shared" si="59"/>
        <v>2.0794415416798357</v>
      </c>
      <c r="F210" s="467" t="s">
        <v>71</v>
      </c>
      <c r="G210" s="546">
        <f>EXP(G209)</f>
        <v>63.13453721986992</v>
      </c>
      <c r="H210" s="475"/>
      <c r="I210" s="476">
        <f t="shared" si="60"/>
        <v>196</v>
      </c>
      <c r="J210" s="477">
        <f t="shared" si="61"/>
        <v>16.996500627594362</v>
      </c>
      <c r="K210" s="476">
        <f t="shared" si="62"/>
        <v>0.8107471443549592</v>
      </c>
      <c r="L210" s="397"/>
      <c r="M210" s="543">
        <f t="shared" si="63"/>
        <v>5.1211408200340003</v>
      </c>
      <c r="N210" s="467" t="s">
        <v>71</v>
      </c>
      <c r="O210" s="546">
        <f>EXP(O209)</f>
        <v>159.82414521171006</v>
      </c>
      <c r="P210" s="397"/>
      <c r="Q210" s="518">
        <f t="shared" si="64"/>
        <v>198</v>
      </c>
      <c r="R210" s="476">
        <f t="shared" si="65"/>
        <v>0.92864163197257554</v>
      </c>
      <c r="S210" s="397"/>
      <c r="T210" s="543">
        <f t="shared" si="66"/>
        <v>4.9940069943372967</v>
      </c>
      <c r="U210" s="467" t="s">
        <v>71</v>
      </c>
      <c r="V210" s="546">
        <f>EXP(V209)</f>
        <v>140.23340158334676</v>
      </c>
      <c r="W210" s="397"/>
      <c r="X210" s="518">
        <f t="shared" si="67"/>
        <v>197</v>
      </c>
      <c r="Y210" s="476">
        <f t="shared" si="68"/>
        <v>0.86869438816376732</v>
      </c>
      <c r="Z210" s="397"/>
      <c r="AA210" s="543">
        <f t="shared" si="69"/>
        <v>4.8483232302245938</v>
      </c>
      <c r="AB210" s="467" t="s">
        <v>71</v>
      </c>
      <c r="AC210" s="546">
        <f>EXP(AC209)</f>
        <v>120.72904189326027</v>
      </c>
      <c r="AD210" s="397"/>
      <c r="AE210" s="518">
        <f t="shared" si="70"/>
        <v>197</v>
      </c>
      <c r="AF210" s="476">
        <f t="shared" si="71"/>
        <v>0.86869438816376732</v>
      </c>
      <c r="AG210" s="397"/>
      <c r="AH210" s="543">
        <f t="shared" si="72"/>
        <v>4.6777361951010006</v>
      </c>
      <c r="AI210" s="467" t="s">
        <v>71</v>
      </c>
      <c r="AJ210" s="546">
        <f>EXP(AJ209)</f>
        <v>101.34166461046011</v>
      </c>
      <c r="AK210" s="397"/>
      <c r="AL210" s="518">
        <f t="shared" si="73"/>
        <v>197</v>
      </c>
      <c r="AM210" s="476">
        <f t="shared" si="74"/>
        <v>0.86869438816376732</v>
      </c>
      <c r="AN210" s="397"/>
      <c r="AO210" s="543">
        <f t="shared" si="75"/>
        <v>4.4719402118821101</v>
      </c>
      <c r="AP210" s="467" t="s">
        <v>71</v>
      </c>
      <c r="AQ210" s="546">
        <f>EXP(AQ209)</f>
        <v>82.11822609789472</v>
      </c>
      <c r="AR210" s="397"/>
      <c r="AS210" s="518">
        <f t="shared" si="76"/>
        <v>196</v>
      </c>
      <c r="AT210" s="476">
        <f t="shared" si="77"/>
        <v>0.8107471443549592</v>
      </c>
      <c r="AU210" s="397"/>
      <c r="AV210" s="543">
        <f t="shared" si="78"/>
        <v>4.2125183081427089</v>
      </c>
      <c r="AW210" s="467" t="s">
        <v>71</v>
      </c>
      <c r="AX210" s="546">
        <f>EXP(AX209)</f>
        <v>63.13453721986992</v>
      </c>
      <c r="AY210" s="397"/>
      <c r="AZ210" s="518">
        <f t="shared" si="79"/>
        <v>196</v>
      </c>
      <c r="BA210" s="476">
        <f t="shared" si="80"/>
        <v>0.8107471443549592</v>
      </c>
      <c r="BB210" s="397"/>
      <c r="BC210" s="543">
        <f t="shared" si="81"/>
        <v>3.8612848852312167</v>
      </c>
      <c r="BD210" s="467" t="s">
        <v>71</v>
      </c>
      <c r="BE210" s="546">
        <f>EXP(BE209)</f>
        <v>44.520743101622379</v>
      </c>
      <c r="BF210" s="397"/>
      <c r="BG210" s="518">
        <f t="shared" si="82"/>
        <v>195</v>
      </c>
      <c r="BH210" s="476">
        <f t="shared" si="83"/>
        <v>0.75479990054615109</v>
      </c>
      <c r="BI210" s="397"/>
      <c r="BJ210" s="543">
        <f t="shared" si="84"/>
        <v>3.3151447484070538</v>
      </c>
      <c r="BK210" s="467" t="s">
        <v>71</v>
      </c>
      <c r="BL210" s="546">
        <f>EXP(BL209)</f>
        <v>26.514703187236623</v>
      </c>
      <c r="BM210" s="397"/>
      <c r="BN210" s="518">
        <f t="shared" si="85"/>
        <v>193</v>
      </c>
      <c r="BO210" s="476">
        <f t="shared" si="86"/>
        <v>0.64890541292853476</v>
      </c>
      <c r="BP210" s="397"/>
      <c r="BQ210" s="543">
        <f t="shared" si="87"/>
        <v>5.1211408200340003</v>
      </c>
    </row>
    <row r="211" spans="1:69">
      <c r="A211" s="507">
        <f t="shared" si="56"/>
        <v>2004</v>
      </c>
      <c r="B211" s="474">
        <f t="shared" si="57"/>
        <v>184.96829424931883</v>
      </c>
      <c r="C211" s="541">
        <f t="shared" si="58"/>
        <v>4.4422781780736749</v>
      </c>
      <c r="D211" s="474">
        <f t="shared" si="88"/>
        <v>9</v>
      </c>
      <c r="E211" s="542">
        <f t="shared" si="59"/>
        <v>2.1972245773362196</v>
      </c>
      <c r="F211" s="475"/>
      <c r="G211" s="475"/>
      <c r="H211" s="467"/>
      <c r="I211" s="476">
        <f t="shared" si="60"/>
        <v>198</v>
      </c>
      <c r="J211" s="477">
        <f t="shared" si="61"/>
        <v>7.0453727237792059</v>
      </c>
      <c r="K211" s="476">
        <f t="shared" si="62"/>
        <v>0.16982535477233665</v>
      </c>
      <c r="L211" s="397"/>
      <c r="M211" s="543">
        <f t="shared" si="63"/>
        <v>5.2201844279545622</v>
      </c>
      <c r="N211" s="397"/>
      <c r="O211" s="397"/>
      <c r="P211" s="467"/>
      <c r="Q211" s="518">
        <f t="shared" si="64"/>
        <v>200</v>
      </c>
      <c r="R211" s="476">
        <f t="shared" si="65"/>
        <v>0.22595217777506132</v>
      </c>
      <c r="S211" s="397"/>
      <c r="T211" s="543">
        <f t="shared" si="66"/>
        <v>5.1057532993715045</v>
      </c>
      <c r="U211" s="397"/>
      <c r="V211" s="397"/>
      <c r="W211" s="467"/>
      <c r="X211" s="518">
        <f t="shared" si="67"/>
        <v>200</v>
      </c>
      <c r="Y211" s="476">
        <f t="shared" si="68"/>
        <v>0.22595217777506132</v>
      </c>
      <c r="Z211" s="397"/>
      <c r="AA211" s="543">
        <f t="shared" si="69"/>
        <v>4.9765150581613895</v>
      </c>
      <c r="AB211" s="397"/>
      <c r="AC211" s="397"/>
      <c r="AD211" s="467"/>
      <c r="AE211" s="518">
        <f t="shared" si="70"/>
        <v>200</v>
      </c>
      <c r="AF211" s="476">
        <f t="shared" si="71"/>
        <v>0.22595217777506132</v>
      </c>
      <c r="AG211" s="397"/>
      <c r="AH211" s="543">
        <f t="shared" si="72"/>
        <v>4.8280600591232634</v>
      </c>
      <c r="AI211" s="397"/>
      <c r="AJ211" s="397"/>
      <c r="AK211" s="467"/>
      <c r="AL211" s="518">
        <f t="shared" si="73"/>
        <v>199</v>
      </c>
      <c r="AM211" s="476">
        <f t="shared" si="74"/>
        <v>0.196888766273699</v>
      </c>
      <c r="AN211" s="397"/>
      <c r="AO211" s="543">
        <f t="shared" si="75"/>
        <v>4.6536583450282683</v>
      </c>
      <c r="AP211" s="397"/>
      <c r="AQ211" s="397"/>
      <c r="AR211" s="467"/>
      <c r="AS211" s="518">
        <f t="shared" si="76"/>
        <v>199</v>
      </c>
      <c r="AT211" s="476">
        <f t="shared" si="77"/>
        <v>0.196888766273699</v>
      </c>
      <c r="AU211" s="397"/>
      <c r="AV211" s="543">
        <f t="shared" si="78"/>
        <v>4.4422781780736749</v>
      </c>
      <c r="AW211" s="397"/>
      <c r="AX211" s="397"/>
      <c r="AY211" s="467"/>
      <c r="AZ211" s="518">
        <f t="shared" si="79"/>
        <v>198</v>
      </c>
      <c r="BA211" s="476">
        <f t="shared" si="80"/>
        <v>0.16982535477233665</v>
      </c>
      <c r="BB211" s="397"/>
      <c r="BC211" s="543">
        <f t="shared" si="81"/>
        <v>4.1738993701121823</v>
      </c>
      <c r="BD211" s="397"/>
      <c r="BE211" s="397"/>
      <c r="BF211" s="467"/>
      <c r="BG211" s="518">
        <f t="shared" si="82"/>
        <v>197</v>
      </c>
      <c r="BH211" s="476">
        <f t="shared" si="83"/>
        <v>0.1447619432709743</v>
      </c>
      <c r="BI211" s="397"/>
      <c r="BJ211" s="543">
        <f t="shared" si="84"/>
        <v>3.8059576692052914</v>
      </c>
      <c r="BK211" s="397"/>
      <c r="BL211" s="397"/>
      <c r="BM211" s="467"/>
      <c r="BN211" s="518">
        <f t="shared" si="85"/>
        <v>196</v>
      </c>
      <c r="BO211" s="476">
        <f t="shared" si="86"/>
        <v>0.12169853176961197</v>
      </c>
      <c r="BP211" s="397"/>
      <c r="BQ211" s="543">
        <f t="shared" si="87"/>
        <v>5.2201844279545622</v>
      </c>
    </row>
    <row r="212" spans="1:69">
      <c r="A212" s="507">
        <f t="shared" si="56"/>
        <v>2005</v>
      </c>
      <c r="B212" s="474">
        <f t="shared" si="57"/>
        <v>183.66037430796538</v>
      </c>
      <c r="C212" s="541">
        <f t="shared" si="58"/>
        <v>4.4267654401609331</v>
      </c>
      <c r="D212" s="474">
        <f t="shared" si="88"/>
        <v>10</v>
      </c>
      <c r="E212" s="542">
        <f t="shared" si="59"/>
        <v>2.3025850929940459</v>
      </c>
      <c r="F212" s="475"/>
      <c r="G212" s="475"/>
      <c r="H212" s="475"/>
      <c r="I212" s="476">
        <f t="shared" si="60"/>
        <v>200</v>
      </c>
      <c r="J212" s="477">
        <f t="shared" si="61"/>
        <v>8.89665272305065</v>
      </c>
      <c r="K212" s="476">
        <f t="shared" si="62"/>
        <v>0.26698336775579767</v>
      </c>
      <c r="L212" s="397"/>
      <c r="M212" s="543">
        <f t="shared" si="63"/>
        <v>5.2130882602316788</v>
      </c>
      <c r="N212" s="397"/>
      <c r="O212" s="397"/>
      <c r="P212" s="397"/>
      <c r="Q212" s="518">
        <f t="shared" si="64"/>
        <v>202</v>
      </c>
      <c r="R212" s="476">
        <f t="shared" si="65"/>
        <v>0.33634187052393616</v>
      </c>
      <c r="S212" s="397"/>
      <c r="T212" s="543">
        <f t="shared" si="66"/>
        <v>5.0977933922038261</v>
      </c>
      <c r="U212" s="397"/>
      <c r="V212" s="397"/>
      <c r="W212" s="397"/>
      <c r="X212" s="518">
        <f t="shared" si="67"/>
        <v>202</v>
      </c>
      <c r="Y212" s="476">
        <f t="shared" si="68"/>
        <v>0.33634187052393616</v>
      </c>
      <c r="Z212" s="397"/>
      <c r="AA212" s="543">
        <f t="shared" si="69"/>
        <v>4.9674520021560369</v>
      </c>
      <c r="AB212" s="397"/>
      <c r="AC212" s="397"/>
      <c r="AD212" s="397"/>
      <c r="AE212" s="518">
        <f t="shared" si="70"/>
        <v>202</v>
      </c>
      <c r="AF212" s="476">
        <f t="shared" si="71"/>
        <v>0.33634187052393616</v>
      </c>
      <c r="AG212" s="397"/>
      <c r="AH212" s="543">
        <f t="shared" si="72"/>
        <v>4.8175388910380637</v>
      </c>
      <c r="AI212" s="397"/>
      <c r="AJ212" s="397"/>
      <c r="AK212" s="397"/>
      <c r="AL212" s="518">
        <f t="shared" si="73"/>
        <v>201</v>
      </c>
      <c r="AM212" s="476">
        <f t="shared" si="74"/>
        <v>0.30066261913986692</v>
      </c>
      <c r="AN212" s="397"/>
      <c r="AO212" s="543">
        <f t="shared" si="75"/>
        <v>4.6411199236750234</v>
      </c>
      <c r="AP212" s="397"/>
      <c r="AQ212" s="397"/>
      <c r="AR212" s="397"/>
      <c r="AS212" s="518">
        <f t="shared" si="76"/>
        <v>201</v>
      </c>
      <c r="AT212" s="476">
        <f t="shared" si="77"/>
        <v>0.30066261913986692</v>
      </c>
      <c r="AU212" s="397"/>
      <c r="AV212" s="543">
        <f t="shared" si="78"/>
        <v>4.4267654401609331</v>
      </c>
      <c r="AW212" s="397"/>
      <c r="AX212" s="397"/>
      <c r="AY212" s="397"/>
      <c r="AZ212" s="518">
        <f t="shared" si="79"/>
        <v>200</v>
      </c>
      <c r="BA212" s="476">
        <f t="shared" si="80"/>
        <v>0.26698336775579767</v>
      </c>
      <c r="BB212" s="397"/>
      <c r="BC212" s="543">
        <f t="shared" si="81"/>
        <v>4.1535623016350485</v>
      </c>
      <c r="BD212" s="397"/>
      <c r="BE212" s="397"/>
      <c r="BF212" s="397"/>
      <c r="BG212" s="518">
        <f t="shared" si="82"/>
        <v>199</v>
      </c>
      <c r="BH212" s="476">
        <f t="shared" si="83"/>
        <v>0.23530411637172846</v>
      </c>
      <c r="BI212" s="397"/>
      <c r="BJ212" s="543">
        <f t="shared" si="84"/>
        <v>3.7764409243320789</v>
      </c>
      <c r="BK212" s="397"/>
      <c r="BL212" s="397"/>
      <c r="BM212" s="397"/>
      <c r="BN212" s="518">
        <f t="shared" si="85"/>
        <v>198</v>
      </c>
      <c r="BO212" s="476">
        <f t="shared" si="86"/>
        <v>0.20562486498765925</v>
      </c>
      <c r="BP212" s="397"/>
      <c r="BQ212" s="543">
        <f t="shared" si="87"/>
        <v>5.2130882602316788</v>
      </c>
    </row>
    <row r="213" spans="1:69">
      <c r="A213" s="507">
        <f t="shared" si="56"/>
        <v>2006</v>
      </c>
      <c r="B213" s="474">
        <f t="shared" si="57"/>
        <v>196.36515031485453</v>
      </c>
      <c r="C213" s="541">
        <f t="shared" si="58"/>
        <v>4.5681446249988573</v>
      </c>
      <c r="D213" s="474">
        <f t="shared" si="88"/>
        <v>11</v>
      </c>
      <c r="E213" s="547">
        <f t="shared" si="59"/>
        <v>2.3978952727983707</v>
      </c>
      <c r="F213" s="674" t="s">
        <v>59</v>
      </c>
      <c r="G213" s="674"/>
      <c r="H213" s="480">
        <f>H202</f>
        <v>0.45219327091189199</v>
      </c>
      <c r="I213" s="476">
        <f t="shared" si="60"/>
        <v>202</v>
      </c>
      <c r="J213" s="477">
        <f t="shared" si="61"/>
        <v>2.8695772524353096</v>
      </c>
      <c r="K213" s="476">
        <f t="shared" si="62"/>
        <v>3.1751530974183984E-2</v>
      </c>
      <c r="L213" s="397"/>
      <c r="M213" s="543">
        <f t="shared" si="63"/>
        <v>5.2799759377868778</v>
      </c>
      <c r="N213" s="467" t="s">
        <v>73</v>
      </c>
      <c r="O213" s="509">
        <f>P202</f>
        <v>0.41207649780402611</v>
      </c>
      <c r="P213" s="397"/>
      <c r="Q213" s="518">
        <f t="shared" si="64"/>
        <v>204</v>
      </c>
      <c r="R213" s="476">
        <f t="shared" si="65"/>
        <v>5.8290929714765856E-2</v>
      </c>
      <c r="S213" s="397"/>
      <c r="T213" s="543">
        <f t="shared" si="66"/>
        <v>5.1725565634816428</v>
      </c>
      <c r="U213" s="467" t="s">
        <v>73</v>
      </c>
      <c r="V213" s="509">
        <f>W202</f>
        <v>0.41251882682695029</v>
      </c>
      <c r="W213" s="397"/>
      <c r="X213" s="518">
        <f t="shared" si="67"/>
        <v>204</v>
      </c>
      <c r="Y213" s="476">
        <f t="shared" si="68"/>
        <v>5.8290929714765856E-2</v>
      </c>
      <c r="Z213" s="397"/>
      <c r="AA213" s="543">
        <f t="shared" si="69"/>
        <v>5.0521939792084183</v>
      </c>
      <c r="AB213" s="467" t="s">
        <v>73</v>
      </c>
      <c r="AC213" s="509">
        <f>AD202</f>
        <v>0.4188775225587586</v>
      </c>
      <c r="AD213" s="397"/>
      <c r="AE213" s="518">
        <f t="shared" si="70"/>
        <v>204</v>
      </c>
      <c r="AF213" s="476">
        <f t="shared" si="71"/>
        <v>5.8290929714765856E-2</v>
      </c>
      <c r="AG213" s="397"/>
      <c r="AH213" s="543">
        <f t="shared" si="72"/>
        <v>4.9153362165392336</v>
      </c>
      <c r="AI213" s="467" t="s">
        <v>73</v>
      </c>
      <c r="AJ213" s="509">
        <f>AK202</f>
        <v>0.42557913054792929</v>
      </c>
      <c r="AK213" s="397"/>
      <c r="AL213" s="518">
        <f t="shared" si="73"/>
        <v>203</v>
      </c>
      <c r="AM213" s="476">
        <f t="shared" si="74"/>
        <v>4.4021230344474922E-2</v>
      </c>
      <c r="AN213" s="397"/>
      <c r="AO213" s="543">
        <f t="shared" si="75"/>
        <v>4.7567330945489372</v>
      </c>
      <c r="AP213" s="467" t="s">
        <v>73</v>
      </c>
      <c r="AQ213" s="509">
        <f>AR202</f>
        <v>0.42810672345756628</v>
      </c>
      <c r="AR213" s="397"/>
      <c r="AS213" s="518">
        <f t="shared" si="76"/>
        <v>203</v>
      </c>
      <c r="AT213" s="476">
        <f t="shared" si="77"/>
        <v>4.4021230344474922E-2</v>
      </c>
      <c r="AU213" s="397"/>
      <c r="AV213" s="543">
        <f t="shared" si="78"/>
        <v>4.5681446249988573</v>
      </c>
      <c r="AW213" s="467" t="s">
        <v>73</v>
      </c>
      <c r="AX213" s="509">
        <f>AY202</f>
        <v>0.45219327091189199</v>
      </c>
      <c r="AY213" s="397"/>
      <c r="AZ213" s="518">
        <f t="shared" si="79"/>
        <v>202</v>
      </c>
      <c r="BA213" s="476">
        <f t="shared" si="80"/>
        <v>3.1751530974183984E-2</v>
      </c>
      <c r="BB213" s="397"/>
      <c r="BC213" s="543">
        <f t="shared" si="81"/>
        <v>4.3355264443941319</v>
      </c>
      <c r="BD213" s="467" t="s">
        <v>73</v>
      </c>
      <c r="BE213" s="509">
        <f>BF202</f>
        <v>0.46367667788970957</v>
      </c>
      <c r="BF213" s="397"/>
      <c r="BG213" s="518">
        <f t="shared" si="82"/>
        <v>201</v>
      </c>
      <c r="BH213" s="476">
        <f t="shared" si="83"/>
        <v>2.1481831603893047E-2</v>
      </c>
      <c r="BI213" s="397"/>
      <c r="BJ213" s="543">
        <f t="shared" si="84"/>
        <v>4.0318510653048705</v>
      </c>
      <c r="BK213" s="467" t="s">
        <v>73</v>
      </c>
      <c r="BL213" s="509">
        <f>BM202</f>
        <v>0.4915815614963765</v>
      </c>
      <c r="BM213" s="397"/>
      <c r="BN213" s="518">
        <f t="shared" si="85"/>
        <v>199</v>
      </c>
      <c r="BO213" s="476">
        <f t="shared" si="86"/>
        <v>6.9424328633111735E-3</v>
      </c>
      <c r="BP213" s="397"/>
      <c r="BQ213" s="543">
        <f t="shared" si="87"/>
        <v>5.2799759377868778</v>
      </c>
    </row>
    <row r="214" spans="1:69">
      <c r="A214" s="507">
        <f t="shared" si="56"/>
        <v>2007</v>
      </c>
      <c r="B214" s="474">
        <f t="shared" si="57"/>
        <v>186.80309116783457</v>
      </c>
      <c r="C214" s="541">
        <f t="shared" si="58"/>
        <v>4.4636422335648493</v>
      </c>
      <c r="D214" s="474">
        <f t="shared" si="88"/>
        <v>12</v>
      </c>
      <c r="E214" s="547">
        <f t="shared" si="59"/>
        <v>2.4849066497880004</v>
      </c>
      <c r="F214" s="674" t="s">
        <v>33</v>
      </c>
      <c r="G214" s="674"/>
      <c r="H214" s="481">
        <f>SUM(K203:K222)</f>
        <v>8.6411632079857519</v>
      </c>
      <c r="I214" s="476">
        <f t="shared" si="60"/>
        <v>204</v>
      </c>
      <c r="J214" s="477">
        <f t="shared" si="61"/>
        <v>9.2059016393442583</v>
      </c>
      <c r="K214" s="476">
        <f t="shared" si="62"/>
        <v>0.2957336733818095</v>
      </c>
      <c r="L214" s="397"/>
      <c r="M214" s="543">
        <f t="shared" si="63"/>
        <v>5.2300550736655049</v>
      </c>
      <c r="N214" s="467" t="s">
        <v>45</v>
      </c>
      <c r="O214" s="539">
        <f>SUM(R203:R222)</f>
        <v>8.9066656258996915</v>
      </c>
      <c r="P214" s="397"/>
      <c r="Q214" s="518">
        <f t="shared" si="64"/>
        <v>206</v>
      </c>
      <c r="R214" s="476">
        <f t="shared" si="65"/>
        <v>0.36852130871047128</v>
      </c>
      <c r="S214" s="397"/>
      <c r="T214" s="543">
        <f t="shared" si="66"/>
        <v>5.1168140219341902</v>
      </c>
      <c r="U214" s="467" t="s">
        <v>45</v>
      </c>
      <c r="V214" s="539">
        <f>SUM(Y203:Y222)</f>
        <v>8.9206491549255507</v>
      </c>
      <c r="W214" s="397"/>
      <c r="X214" s="518">
        <f t="shared" si="67"/>
        <v>206</v>
      </c>
      <c r="Y214" s="476">
        <f t="shared" si="68"/>
        <v>0.36852130871047128</v>
      </c>
      <c r="Z214" s="397"/>
      <c r="AA214" s="543">
        <f t="shared" si="69"/>
        <v>4.9890921729603175</v>
      </c>
      <c r="AB214" s="467" t="s">
        <v>45</v>
      </c>
      <c r="AC214" s="539">
        <f>SUM(AF203:AF222)</f>
        <v>8.8621371554492647</v>
      </c>
      <c r="AD214" s="397"/>
      <c r="AE214" s="518">
        <f t="shared" si="70"/>
        <v>205</v>
      </c>
      <c r="AF214" s="476">
        <f t="shared" si="71"/>
        <v>0.33112749104614037</v>
      </c>
      <c r="AG214" s="397"/>
      <c r="AH214" s="543">
        <f t="shared" si="72"/>
        <v>4.8426354200012049</v>
      </c>
      <c r="AI214" s="467" t="s">
        <v>45</v>
      </c>
      <c r="AJ214" s="539">
        <f>SUM(AM203:AM222)</f>
        <v>8.8168809022414472</v>
      </c>
      <c r="AK214" s="397"/>
      <c r="AL214" s="518">
        <f t="shared" si="73"/>
        <v>205</v>
      </c>
      <c r="AM214" s="476">
        <f t="shared" si="74"/>
        <v>0.33112749104614037</v>
      </c>
      <c r="AN214" s="397"/>
      <c r="AO214" s="543">
        <f t="shared" si="75"/>
        <v>4.6709868696262893</v>
      </c>
      <c r="AP214" s="467" t="s">
        <v>45</v>
      </c>
      <c r="AQ214" s="539">
        <f>SUM(AT203:AT222)</f>
        <v>8.8357449489109836</v>
      </c>
      <c r="AR214" s="397"/>
      <c r="AS214" s="518">
        <f t="shared" si="76"/>
        <v>205</v>
      </c>
      <c r="AT214" s="476">
        <f t="shared" si="77"/>
        <v>0.33112749104614037</v>
      </c>
      <c r="AU214" s="397"/>
      <c r="AV214" s="543">
        <f t="shared" si="78"/>
        <v>4.4636422335648493</v>
      </c>
      <c r="AW214" s="467" t="s">
        <v>45</v>
      </c>
      <c r="AX214" s="539">
        <f>SUM(BA203:BA222)</f>
        <v>8.6411632079857519</v>
      </c>
      <c r="AY214" s="397"/>
      <c r="AZ214" s="518">
        <f t="shared" si="79"/>
        <v>204</v>
      </c>
      <c r="BA214" s="476">
        <f t="shared" si="80"/>
        <v>0.2957336733818095</v>
      </c>
      <c r="BB214" s="397"/>
      <c r="BC214" s="543">
        <f t="shared" si="81"/>
        <v>4.2017493544395297</v>
      </c>
      <c r="BD214" s="467" t="s">
        <v>45</v>
      </c>
      <c r="BE214" s="539">
        <f>SUM(BH203:BH222)</f>
        <v>8.6883790748738541</v>
      </c>
      <c r="BF214" s="397"/>
      <c r="BG214" s="518">
        <f t="shared" si="82"/>
        <v>203</v>
      </c>
      <c r="BH214" s="476">
        <f t="shared" si="83"/>
        <v>0.26233985571747864</v>
      </c>
      <c r="BI214" s="397"/>
      <c r="BJ214" s="543">
        <f t="shared" si="84"/>
        <v>3.8459492513371121</v>
      </c>
      <c r="BK214" s="467" t="s">
        <v>45</v>
      </c>
      <c r="BL214" s="539">
        <f>SUM(BO203:BO222)</f>
        <v>8.7640293636644948</v>
      </c>
      <c r="BM214" s="397"/>
      <c r="BN214" s="518">
        <f t="shared" si="85"/>
        <v>201</v>
      </c>
      <c r="BO214" s="476">
        <f t="shared" si="86"/>
        <v>0.20155222038881693</v>
      </c>
      <c r="BP214" s="397"/>
      <c r="BQ214" s="543">
        <f t="shared" si="87"/>
        <v>5.2300550736655049</v>
      </c>
    </row>
    <row r="215" spans="1:69">
      <c r="A215" s="507">
        <f t="shared" si="56"/>
        <v>2008</v>
      </c>
      <c r="B215" s="474">
        <f t="shared" si="57"/>
        <v>191.41261141366209</v>
      </c>
      <c r="C215" s="541">
        <f t="shared" si="58"/>
        <v>4.5153834493974987</v>
      </c>
      <c r="D215" s="474">
        <f t="shared" si="88"/>
        <v>13</v>
      </c>
      <c r="E215" s="547">
        <f t="shared" si="59"/>
        <v>2.5649493574615367</v>
      </c>
      <c r="F215" s="674" t="s">
        <v>60</v>
      </c>
      <c r="G215" s="674"/>
      <c r="H215" s="481">
        <f>SUM(K213:K222)</f>
        <v>4.718918580390226</v>
      </c>
      <c r="I215" s="476">
        <f t="shared" si="60"/>
        <v>206</v>
      </c>
      <c r="J215" s="477">
        <f t="shared" si="61"/>
        <v>7.6209129997255403</v>
      </c>
      <c r="K215" s="476">
        <f t="shared" si="62"/>
        <v>0.21279190576882148</v>
      </c>
      <c r="L215" s="397"/>
      <c r="M215" s="543">
        <f t="shared" si="63"/>
        <v>5.2544313672016916</v>
      </c>
      <c r="N215" s="397"/>
      <c r="O215" s="548"/>
      <c r="P215" s="397"/>
      <c r="Q215" s="518">
        <f t="shared" si="64"/>
        <v>208</v>
      </c>
      <c r="R215" s="476">
        <f t="shared" si="65"/>
        <v>0.27514146011417312</v>
      </c>
      <c r="S215" s="397"/>
      <c r="T215" s="543">
        <f t="shared" si="66"/>
        <v>5.1440735822997254</v>
      </c>
      <c r="U215" s="397"/>
      <c r="V215" s="548"/>
      <c r="W215" s="397"/>
      <c r="X215" s="518">
        <f t="shared" si="67"/>
        <v>207</v>
      </c>
      <c r="Y215" s="476">
        <f t="shared" si="68"/>
        <v>0.24296668294149731</v>
      </c>
      <c r="Z215" s="397"/>
      <c r="AA215" s="543">
        <f t="shared" si="69"/>
        <v>5.0200086361713439</v>
      </c>
      <c r="AB215" s="397"/>
      <c r="AC215" s="548"/>
      <c r="AD215" s="397"/>
      <c r="AE215" s="518">
        <f t="shared" si="70"/>
        <v>207</v>
      </c>
      <c r="AF215" s="476">
        <f t="shared" si="71"/>
        <v>0.24296668294149731</v>
      </c>
      <c r="AG215" s="397"/>
      <c r="AH215" s="543">
        <f t="shared" si="72"/>
        <v>4.8783420787179095</v>
      </c>
      <c r="AI215" s="397"/>
      <c r="AJ215" s="548"/>
      <c r="AK215" s="397"/>
      <c r="AL215" s="518">
        <f t="shared" si="73"/>
        <v>207</v>
      </c>
      <c r="AM215" s="476">
        <f t="shared" si="74"/>
        <v>0.24296668294149731</v>
      </c>
      <c r="AN215" s="397"/>
      <c r="AO215" s="543">
        <f t="shared" si="75"/>
        <v>4.7132405294667663</v>
      </c>
      <c r="AP215" s="397"/>
      <c r="AQ215" s="548"/>
      <c r="AR215" s="397"/>
      <c r="AS215" s="518">
        <f t="shared" si="76"/>
        <v>206</v>
      </c>
      <c r="AT215" s="476">
        <f t="shared" si="77"/>
        <v>0.21279190576882148</v>
      </c>
      <c r="AU215" s="397"/>
      <c r="AV215" s="543">
        <f t="shared" si="78"/>
        <v>4.5153834493974987</v>
      </c>
      <c r="AW215" s="397"/>
      <c r="AX215" s="548"/>
      <c r="AY215" s="397"/>
      <c r="AZ215" s="518">
        <f t="shared" si="79"/>
        <v>206</v>
      </c>
      <c r="BA215" s="476">
        <f t="shared" si="80"/>
        <v>0.21279190576882148</v>
      </c>
      <c r="BB215" s="397"/>
      <c r="BC215" s="543">
        <f t="shared" si="81"/>
        <v>4.2684744841916649</v>
      </c>
      <c r="BD215" s="397"/>
      <c r="BE215" s="548"/>
      <c r="BF215" s="397"/>
      <c r="BG215" s="518">
        <f t="shared" si="82"/>
        <v>205</v>
      </c>
      <c r="BH215" s="476">
        <f t="shared" si="83"/>
        <v>0.18461712859614568</v>
      </c>
      <c r="BI215" s="397"/>
      <c r="BJ215" s="543">
        <f t="shared" si="84"/>
        <v>3.9398835006081616</v>
      </c>
      <c r="BK215" s="397"/>
      <c r="BL215" s="548"/>
      <c r="BM215" s="397"/>
      <c r="BN215" s="518">
        <f t="shared" si="85"/>
        <v>203</v>
      </c>
      <c r="BO215" s="476">
        <f t="shared" si="86"/>
        <v>0.13426757425079405</v>
      </c>
      <c r="BP215" s="397"/>
      <c r="BQ215" s="543">
        <f t="shared" si="87"/>
        <v>5.2544313672016916</v>
      </c>
    </row>
    <row r="216" spans="1:69">
      <c r="A216" s="507">
        <f t="shared" si="56"/>
        <v>2009</v>
      </c>
      <c r="B216" s="474">
        <f t="shared" si="57"/>
        <v>225.41413294191653</v>
      </c>
      <c r="C216" s="541">
        <f t="shared" si="58"/>
        <v>4.8316213247344244</v>
      </c>
      <c r="D216" s="474">
        <f t="shared" si="88"/>
        <v>14</v>
      </c>
      <c r="E216" s="547">
        <f t="shared" si="59"/>
        <v>2.6390573296152584</v>
      </c>
      <c r="F216" s="674" t="s">
        <v>61</v>
      </c>
      <c r="G216" s="674"/>
      <c r="H216" s="482">
        <f>SUM(J203:J222)/D222</f>
        <v>9.5627421878601595</v>
      </c>
      <c r="I216" s="476">
        <f t="shared" si="60"/>
        <v>207</v>
      </c>
      <c r="J216" s="477">
        <f t="shared" si="61"/>
        <v>8.1690232558139488</v>
      </c>
      <c r="K216" s="476">
        <f t="shared" si="62"/>
        <v>0.33908029200257567</v>
      </c>
      <c r="L216" s="397"/>
      <c r="M216" s="543">
        <f t="shared" si="63"/>
        <v>5.417939301245676</v>
      </c>
      <c r="N216" s="397"/>
      <c r="O216" s="397"/>
      <c r="P216" s="397"/>
      <c r="Q216" s="518">
        <f t="shared" si="64"/>
        <v>209</v>
      </c>
      <c r="R216" s="476">
        <f t="shared" si="65"/>
        <v>0.26942376023490955</v>
      </c>
      <c r="S216" s="397"/>
      <c r="T216" s="543">
        <f t="shared" si="66"/>
        <v>5.325028102050041</v>
      </c>
      <c r="U216" s="397"/>
      <c r="V216" s="397"/>
      <c r="W216" s="397"/>
      <c r="X216" s="518">
        <f t="shared" si="67"/>
        <v>209</v>
      </c>
      <c r="Y216" s="476">
        <f t="shared" si="68"/>
        <v>0.26942376023490955</v>
      </c>
      <c r="Z216" s="397"/>
      <c r="AA216" s="543">
        <f t="shared" si="69"/>
        <v>5.2225918796866129</v>
      </c>
      <c r="AB216" s="397"/>
      <c r="AC216" s="397"/>
      <c r="AD216" s="397"/>
      <c r="AE216" s="518">
        <f t="shared" si="70"/>
        <v>209</v>
      </c>
      <c r="AF216" s="476">
        <f t="shared" si="71"/>
        <v>0.26942376023490955</v>
      </c>
      <c r="AG216" s="397"/>
      <c r="AH216" s="543">
        <f t="shared" si="72"/>
        <v>5.1084522259882723</v>
      </c>
      <c r="AI216" s="397"/>
      <c r="AJ216" s="397"/>
      <c r="AK216" s="397"/>
      <c r="AL216" s="518">
        <f t="shared" si="73"/>
        <v>208</v>
      </c>
      <c r="AM216" s="476">
        <f t="shared" si="74"/>
        <v>0.30325202611874258</v>
      </c>
      <c r="AN216" s="397"/>
      <c r="AO216" s="543">
        <f t="shared" si="75"/>
        <v>4.9795857608015996</v>
      </c>
      <c r="AP216" s="397"/>
      <c r="AQ216" s="397"/>
      <c r="AR216" s="397"/>
      <c r="AS216" s="518">
        <f t="shared" si="76"/>
        <v>208</v>
      </c>
      <c r="AT216" s="476">
        <f t="shared" si="77"/>
        <v>0.30325202611874258</v>
      </c>
      <c r="AU216" s="397"/>
      <c r="AV216" s="543">
        <f t="shared" si="78"/>
        <v>4.8316213247344244</v>
      </c>
      <c r="AW216" s="397"/>
      <c r="AX216" s="397"/>
      <c r="AY216" s="397"/>
      <c r="AZ216" s="518">
        <f t="shared" si="79"/>
        <v>207</v>
      </c>
      <c r="BA216" s="476">
        <f t="shared" si="80"/>
        <v>0.33908029200257567</v>
      </c>
      <c r="BB216" s="397"/>
      <c r="BC216" s="543">
        <f t="shared" si="81"/>
        <v>4.6578967157511686</v>
      </c>
      <c r="BD216" s="397"/>
      <c r="BE216" s="397"/>
      <c r="BF216" s="397"/>
      <c r="BG216" s="518">
        <f t="shared" si="82"/>
        <v>206</v>
      </c>
      <c r="BH216" s="476">
        <f t="shared" si="83"/>
        <v>0.37690855788640876</v>
      </c>
      <c r="BI216" s="397"/>
      <c r="BJ216" s="543">
        <f t="shared" si="84"/>
        <v>4.447511578225523</v>
      </c>
      <c r="BK216" s="397"/>
      <c r="BL216" s="397"/>
      <c r="BM216" s="397"/>
      <c r="BN216" s="518">
        <f t="shared" si="85"/>
        <v>204</v>
      </c>
      <c r="BO216" s="476">
        <f t="shared" si="86"/>
        <v>0.45856508965407489</v>
      </c>
      <c r="BP216" s="397"/>
      <c r="BQ216" s="543">
        <f t="shared" si="87"/>
        <v>5.417939301245676</v>
      </c>
    </row>
    <row r="217" spans="1:69">
      <c r="A217" s="549">
        <f t="shared" si="56"/>
        <v>2010</v>
      </c>
      <c r="B217" s="474">
        <f t="shared" si="57"/>
        <v>225.81987982335482</v>
      </c>
      <c r="C217" s="550">
        <f t="shared" si="58"/>
        <v>4.8348513589940332</v>
      </c>
      <c r="D217" s="474">
        <f t="shared" si="88"/>
        <v>15</v>
      </c>
      <c r="E217" s="547">
        <f t="shared" si="59"/>
        <v>2.7080502011022101</v>
      </c>
      <c r="F217" s="674" t="s">
        <v>62</v>
      </c>
      <c r="G217" s="674"/>
      <c r="H217" s="482">
        <f>SUM(J213:J222)/10</f>
        <v>8.869381479950686</v>
      </c>
      <c r="I217" s="476">
        <f t="shared" si="60"/>
        <v>209</v>
      </c>
      <c r="J217" s="477">
        <f t="shared" si="61"/>
        <v>7.4483609842109537</v>
      </c>
      <c r="K217" s="476">
        <f t="shared" si="62"/>
        <v>0.28290835727209873</v>
      </c>
      <c r="L217" s="397"/>
      <c r="M217" s="543">
        <f t="shared" si="63"/>
        <v>5.4197376895733083</v>
      </c>
      <c r="N217" s="397"/>
      <c r="O217" s="397"/>
      <c r="P217" s="397"/>
      <c r="Q217" s="518">
        <f t="shared" si="64"/>
        <v>211</v>
      </c>
      <c r="R217" s="476">
        <f t="shared" si="65"/>
        <v>0.21962883797867944</v>
      </c>
      <c r="S217" s="397"/>
      <c r="T217" s="543">
        <f t="shared" si="66"/>
        <v>5.3270014165158059</v>
      </c>
      <c r="U217" s="397"/>
      <c r="V217" s="397"/>
      <c r="W217" s="397"/>
      <c r="X217" s="518">
        <f t="shared" si="67"/>
        <v>210</v>
      </c>
      <c r="Y217" s="476">
        <f t="shared" si="68"/>
        <v>0.25026859762538906</v>
      </c>
      <c r="Z217" s="397"/>
      <c r="AA217" s="543">
        <f t="shared" si="69"/>
        <v>5.2247778164760872</v>
      </c>
      <c r="AB217" s="397"/>
      <c r="AC217" s="397"/>
      <c r="AD217" s="397"/>
      <c r="AE217" s="518">
        <f t="shared" si="70"/>
        <v>210</v>
      </c>
      <c r="AF217" s="476">
        <f t="shared" si="71"/>
        <v>0.25026859762538906</v>
      </c>
      <c r="AG217" s="397"/>
      <c r="AH217" s="543">
        <f t="shared" si="72"/>
        <v>5.110902137946252</v>
      </c>
      <c r="AI217" s="397"/>
      <c r="AJ217" s="397"/>
      <c r="AK217" s="397"/>
      <c r="AL217" s="518">
        <f t="shared" si="73"/>
        <v>210</v>
      </c>
      <c r="AM217" s="476">
        <f t="shared" si="74"/>
        <v>0.25026859762538906</v>
      </c>
      <c r="AN217" s="397"/>
      <c r="AO217" s="543">
        <f t="shared" si="75"/>
        <v>4.9823721602341706</v>
      </c>
      <c r="AP217" s="397"/>
      <c r="AQ217" s="397"/>
      <c r="AR217" s="397"/>
      <c r="AS217" s="518">
        <f t="shared" si="76"/>
        <v>209</v>
      </c>
      <c r="AT217" s="476">
        <f t="shared" si="77"/>
        <v>0.28290835727209873</v>
      </c>
      <c r="AU217" s="397"/>
      <c r="AV217" s="543">
        <f t="shared" si="78"/>
        <v>4.8348513589940332</v>
      </c>
      <c r="AW217" s="397"/>
      <c r="AX217" s="397"/>
      <c r="AY217" s="397"/>
      <c r="AZ217" s="518">
        <f t="shared" si="79"/>
        <v>209</v>
      </c>
      <c r="BA217" s="476">
        <f t="shared" si="80"/>
        <v>0.28290835727209873</v>
      </c>
      <c r="BB217" s="397"/>
      <c r="BC217" s="543">
        <f t="shared" si="81"/>
        <v>4.6617384018049082</v>
      </c>
      <c r="BD217" s="397"/>
      <c r="BE217" s="397"/>
      <c r="BF217" s="397"/>
      <c r="BG217" s="518">
        <f t="shared" si="82"/>
        <v>208</v>
      </c>
      <c r="BH217" s="476">
        <f t="shared" si="83"/>
        <v>0.31754811691880835</v>
      </c>
      <c r="BI217" s="397"/>
      <c r="BJ217" s="543">
        <f t="shared" si="84"/>
        <v>4.4522506792286158</v>
      </c>
      <c r="BK217" s="397"/>
      <c r="BL217" s="397"/>
      <c r="BM217" s="397"/>
      <c r="BN217" s="518">
        <f t="shared" si="85"/>
        <v>206</v>
      </c>
      <c r="BO217" s="476">
        <f t="shared" si="86"/>
        <v>0.39282763621222766</v>
      </c>
      <c r="BP217" s="397"/>
      <c r="BQ217" s="543">
        <f t="shared" si="87"/>
        <v>5.4197376895733083</v>
      </c>
    </row>
    <row r="218" spans="1:69">
      <c r="A218" s="549">
        <f t="shared" si="56"/>
        <v>2011</v>
      </c>
      <c r="B218" s="474">
        <f t="shared" si="57"/>
        <v>229.42960393702214</v>
      </c>
      <c r="C218" s="550">
        <f t="shared" si="58"/>
        <v>4.8631371343942069</v>
      </c>
      <c r="D218" s="474">
        <f t="shared" si="88"/>
        <v>16</v>
      </c>
      <c r="E218" s="542">
        <f t="shared" si="59"/>
        <v>2.7725887222397811</v>
      </c>
      <c r="F218" s="475"/>
      <c r="G218" s="475"/>
      <c r="H218" s="475"/>
      <c r="I218" s="476">
        <f t="shared" si="60"/>
        <v>210</v>
      </c>
      <c r="J218" s="477">
        <f t="shared" si="61"/>
        <v>8.4686560075985291</v>
      </c>
      <c r="K218" s="476">
        <f t="shared" si="62"/>
        <v>0.37750950914954606</v>
      </c>
      <c r="L218" s="397"/>
      <c r="M218" s="543">
        <f t="shared" si="63"/>
        <v>5.4355962457894336</v>
      </c>
      <c r="N218" s="397"/>
      <c r="O218" s="397"/>
      <c r="P218" s="397"/>
      <c r="Q218" s="518">
        <f t="shared" si="64"/>
        <v>212</v>
      </c>
      <c r="R218" s="476">
        <f t="shared" si="65"/>
        <v>0.30379109340145755</v>
      </c>
      <c r="S218" s="397"/>
      <c r="T218" s="543">
        <f t="shared" si="66"/>
        <v>5.3443876635013368</v>
      </c>
      <c r="U218" s="397"/>
      <c r="V218" s="397"/>
      <c r="W218" s="397"/>
      <c r="X218" s="518">
        <f t="shared" si="67"/>
        <v>212</v>
      </c>
      <c r="Y218" s="476">
        <f t="shared" si="68"/>
        <v>0.30379109340145755</v>
      </c>
      <c r="Z218" s="397"/>
      <c r="AA218" s="543">
        <f t="shared" si="69"/>
        <v>5.24401747232357</v>
      </c>
      <c r="AB218" s="397"/>
      <c r="AC218" s="397"/>
      <c r="AD218" s="397"/>
      <c r="AE218" s="518">
        <f t="shared" si="70"/>
        <v>212</v>
      </c>
      <c r="AF218" s="476">
        <f t="shared" si="71"/>
        <v>0.30379109340145755</v>
      </c>
      <c r="AG218" s="397"/>
      <c r="AH218" s="543">
        <f t="shared" si="72"/>
        <v>5.1324375245471572</v>
      </c>
      <c r="AI218" s="397"/>
      <c r="AJ218" s="397"/>
      <c r="AK218" s="397"/>
      <c r="AL218" s="518">
        <f t="shared" si="73"/>
        <v>211</v>
      </c>
      <c r="AM218" s="476">
        <f t="shared" si="74"/>
        <v>0.33965030127550183</v>
      </c>
      <c r="AN218" s="397"/>
      <c r="AO218" s="543">
        <f t="shared" si="75"/>
        <v>5.0068254052580681</v>
      </c>
      <c r="AP218" s="397"/>
      <c r="AQ218" s="397"/>
      <c r="AR218" s="397"/>
      <c r="AS218" s="518">
        <f t="shared" si="76"/>
        <v>211</v>
      </c>
      <c r="AT218" s="476">
        <f t="shared" si="77"/>
        <v>0.33965030127550183</v>
      </c>
      <c r="AU218" s="397"/>
      <c r="AV218" s="543">
        <f t="shared" si="78"/>
        <v>4.8631371343942069</v>
      </c>
      <c r="AW218" s="397"/>
      <c r="AX218" s="397"/>
      <c r="AY218" s="397"/>
      <c r="AZ218" s="518">
        <f t="shared" si="79"/>
        <v>210</v>
      </c>
      <c r="BA218" s="476">
        <f t="shared" si="80"/>
        <v>0.37750950914954606</v>
      </c>
      <c r="BB218" s="397"/>
      <c r="BC218" s="543">
        <f t="shared" si="81"/>
        <v>4.6952814560965805</v>
      </c>
      <c r="BD218" s="397"/>
      <c r="BE218" s="397"/>
      <c r="BF218" s="397"/>
      <c r="BG218" s="518">
        <f t="shared" si="82"/>
        <v>209</v>
      </c>
      <c r="BH218" s="476">
        <f t="shared" si="83"/>
        <v>0.41736871702359035</v>
      </c>
      <c r="BI218" s="397"/>
      <c r="BJ218" s="543">
        <f t="shared" si="84"/>
        <v>4.4934517675997885</v>
      </c>
      <c r="BK218" s="397"/>
      <c r="BL218" s="397"/>
      <c r="BM218" s="397"/>
      <c r="BN218" s="518">
        <f t="shared" si="85"/>
        <v>207</v>
      </c>
      <c r="BO218" s="476">
        <f t="shared" si="86"/>
        <v>0.50308713277167894</v>
      </c>
      <c r="BP218" s="397"/>
      <c r="BQ218" s="543">
        <f t="shared" si="87"/>
        <v>5.4355962457894336</v>
      </c>
    </row>
    <row r="219" spans="1:69">
      <c r="A219" s="549">
        <f t="shared" si="56"/>
        <v>2012</v>
      </c>
      <c r="B219" s="474">
        <f t="shared" si="57"/>
        <v>239.00417403187714</v>
      </c>
      <c r="C219" s="550">
        <f t="shared" si="58"/>
        <v>4.9345039616861408</v>
      </c>
      <c r="D219" s="474">
        <f t="shared" si="88"/>
        <v>17</v>
      </c>
      <c r="E219" s="542">
        <f t="shared" si="59"/>
        <v>2.8332133440562162</v>
      </c>
      <c r="F219" s="475"/>
      <c r="G219" s="475"/>
      <c r="H219" s="475"/>
      <c r="I219" s="476">
        <f t="shared" si="60"/>
        <v>212</v>
      </c>
      <c r="J219" s="477">
        <f t="shared" si="61"/>
        <v>11.298620261031703</v>
      </c>
      <c r="K219" s="476">
        <f t="shared" si="62"/>
        <v>0.72922541514390771</v>
      </c>
      <c r="L219" s="397"/>
      <c r="M219" s="543">
        <f t="shared" si="63"/>
        <v>5.4764810163475302</v>
      </c>
      <c r="N219" s="397"/>
      <c r="O219" s="397"/>
      <c r="P219" s="397"/>
      <c r="Q219" s="518">
        <f t="shared" si="64"/>
        <v>213</v>
      </c>
      <c r="R219" s="476">
        <f t="shared" si="65"/>
        <v>0.6762170670801535</v>
      </c>
      <c r="S219" s="397"/>
      <c r="T219" s="543">
        <f t="shared" si="66"/>
        <v>5.389090789141159</v>
      </c>
      <c r="U219" s="397"/>
      <c r="V219" s="397"/>
      <c r="W219" s="397"/>
      <c r="X219" s="518">
        <f t="shared" si="67"/>
        <v>213</v>
      </c>
      <c r="Y219" s="476">
        <f t="shared" si="68"/>
        <v>0.6762170670801535</v>
      </c>
      <c r="Z219" s="397"/>
      <c r="AA219" s="543">
        <f t="shared" si="69"/>
        <v>5.2933257995390779</v>
      </c>
      <c r="AB219" s="397"/>
      <c r="AC219" s="397"/>
      <c r="AD219" s="397"/>
      <c r="AE219" s="518">
        <f t="shared" si="70"/>
        <v>213</v>
      </c>
      <c r="AF219" s="476">
        <f t="shared" si="71"/>
        <v>0.6762170670801535</v>
      </c>
      <c r="AG219" s="397"/>
      <c r="AH219" s="543">
        <f t="shared" si="72"/>
        <v>5.1874091241827189</v>
      </c>
      <c r="AI219" s="397"/>
      <c r="AJ219" s="397"/>
      <c r="AK219" s="397"/>
      <c r="AL219" s="518">
        <f t="shared" si="73"/>
        <v>213</v>
      </c>
      <c r="AM219" s="476">
        <f t="shared" si="74"/>
        <v>0.6762170670801535</v>
      </c>
      <c r="AN219" s="397"/>
      <c r="AO219" s="543">
        <f t="shared" si="75"/>
        <v>5.0689304536484716</v>
      </c>
      <c r="AP219" s="397"/>
      <c r="AQ219" s="397"/>
      <c r="AR219" s="397"/>
      <c r="AS219" s="518">
        <f t="shared" si="76"/>
        <v>212</v>
      </c>
      <c r="AT219" s="476">
        <f t="shared" si="77"/>
        <v>0.72922541514390771</v>
      </c>
      <c r="AU219" s="397"/>
      <c r="AV219" s="543">
        <f t="shared" si="78"/>
        <v>4.9345039616861408</v>
      </c>
      <c r="AW219" s="397"/>
      <c r="AX219" s="397"/>
      <c r="AY219" s="397"/>
      <c r="AZ219" s="518">
        <f t="shared" si="79"/>
        <v>212</v>
      </c>
      <c r="BA219" s="476">
        <f t="shared" si="80"/>
        <v>0.72922541514390771</v>
      </c>
      <c r="BB219" s="397"/>
      <c r="BC219" s="543">
        <f t="shared" si="81"/>
        <v>4.7791585683945117</v>
      </c>
      <c r="BD219" s="397"/>
      <c r="BE219" s="397"/>
      <c r="BF219" s="397"/>
      <c r="BG219" s="518">
        <f t="shared" si="82"/>
        <v>211</v>
      </c>
      <c r="BH219" s="476">
        <f t="shared" si="83"/>
        <v>0.78423376320766203</v>
      </c>
      <c r="BI219" s="397"/>
      <c r="BJ219" s="543">
        <f t="shared" si="84"/>
        <v>4.5951620111839535</v>
      </c>
      <c r="BK219" s="397"/>
      <c r="BL219" s="397"/>
      <c r="BM219" s="397"/>
      <c r="BN219" s="518">
        <f t="shared" si="85"/>
        <v>209</v>
      </c>
      <c r="BO219" s="476">
        <f t="shared" si="86"/>
        <v>0.90025045933517056</v>
      </c>
      <c r="BP219" s="397"/>
      <c r="BQ219" s="543">
        <f t="shared" si="87"/>
        <v>5.4764810163475302</v>
      </c>
    </row>
    <row r="220" spans="1:69">
      <c r="A220" s="507">
        <f t="shared" si="56"/>
        <v>2013</v>
      </c>
      <c r="B220" s="474">
        <f t="shared" si="57"/>
        <v>252.23289518031683</v>
      </c>
      <c r="C220" s="550">
        <f t="shared" si="58"/>
        <v>5.0254115533513062</v>
      </c>
      <c r="D220" s="474">
        <f t="shared" si="88"/>
        <v>18</v>
      </c>
      <c r="E220" s="542">
        <f t="shared" si="59"/>
        <v>2.8903717578961645</v>
      </c>
      <c r="F220" s="475"/>
      <c r="G220" s="475"/>
      <c r="H220" s="467"/>
      <c r="I220" s="476">
        <f t="shared" si="60"/>
        <v>213</v>
      </c>
      <c r="J220" s="477">
        <f t="shared" si="61"/>
        <v>15.554234174043765</v>
      </c>
      <c r="K220" s="476">
        <f t="shared" si="62"/>
        <v>1.5392200642297276</v>
      </c>
      <c r="L220" s="475"/>
      <c r="M220" s="543">
        <f t="shared" si="63"/>
        <v>5.5303528479368316</v>
      </c>
      <c r="N220" s="475"/>
      <c r="O220" s="475"/>
      <c r="P220" s="551"/>
      <c r="Q220" s="518">
        <f t="shared" si="64"/>
        <v>215</v>
      </c>
      <c r="R220" s="476">
        <f t="shared" si="65"/>
        <v>1.3862884835084603</v>
      </c>
      <c r="S220" s="475"/>
      <c r="T220" s="543">
        <f t="shared" si="66"/>
        <v>5.447740726673131</v>
      </c>
      <c r="U220" s="475"/>
      <c r="V220" s="475"/>
      <c r="W220" s="551"/>
      <c r="X220" s="518">
        <f t="shared" si="67"/>
        <v>214</v>
      </c>
      <c r="Y220" s="476">
        <f t="shared" si="68"/>
        <v>1.4617542738690941</v>
      </c>
      <c r="Z220" s="475"/>
      <c r="AA220" s="543">
        <f t="shared" si="69"/>
        <v>5.3576842338654611</v>
      </c>
      <c r="AB220" s="475"/>
      <c r="AC220" s="475"/>
      <c r="AD220" s="551"/>
      <c r="AE220" s="518">
        <f t="shared" si="70"/>
        <v>214</v>
      </c>
      <c r="AF220" s="476">
        <f t="shared" si="71"/>
        <v>1.4617542738690941</v>
      </c>
      <c r="AG220" s="475"/>
      <c r="AH220" s="543">
        <f t="shared" si="72"/>
        <v>5.2587076326736533</v>
      </c>
      <c r="AI220" s="475"/>
      <c r="AJ220" s="475"/>
      <c r="AK220" s="551"/>
      <c r="AL220" s="518">
        <f t="shared" si="73"/>
        <v>214</v>
      </c>
      <c r="AM220" s="476">
        <f t="shared" si="74"/>
        <v>1.4617542738690941</v>
      </c>
      <c r="AN220" s="475"/>
      <c r="AO220" s="543">
        <f t="shared" si="75"/>
        <v>5.1488476026716299</v>
      </c>
      <c r="AP220" s="475"/>
      <c r="AQ220" s="475"/>
      <c r="AR220" s="551"/>
      <c r="AS220" s="518">
        <f t="shared" si="76"/>
        <v>213</v>
      </c>
      <c r="AT220" s="476">
        <f t="shared" si="77"/>
        <v>1.5392200642297276</v>
      </c>
      <c r="AU220" s="475"/>
      <c r="AV220" s="543">
        <f t="shared" si="78"/>
        <v>5.0254115533513062</v>
      </c>
      <c r="AW220" s="475"/>
      <c r="AX220" s="475"/>
      <c r="AY220" s="551"/>
      <c r="AZ220" s="518">
        <f t="shared" si="79"/>
        <v>213</v>
      </c>
      <c r="BA220" s="476">
        <f t="shared" si="80"/>
        <v>1.5392200642297276</v>
      </c>
      <c r="BB220" s="475"/>
      <c r="BC220" s="543">
        <f t="shared" si="81"/>
        <v>4.8845647253628197</v>
      </c>
      <c r="BD220" s="475"/>
      <c r="BE220" s="475"/>
      <c r="BF220" s="551"/>
      <c r="BG220" s="518">
        <f t="shared" si="82"/>
        <v>212</v>
      </c>
      <c r="BH220" s="476">
        <f t="shared" si="83"/>
        <v>1.6186858545903613</v>
      </c>
      <c r="BI220" s="475"/>
      <c r="BJ220" s="543">
        <f t="shared" si="84"/>
        <v>4.7205761335440179</v>
      </c>
      <c r="BK220" s="475"/>
      <c r="BL220" s="475"/>
      <c r="BM220" s="551"/>
      <c r="BN220" s="518">
        <f t="shared" si="85"/>
        <v>210</v>
      </c>
      <c r="BO220" s="476">
        <f t="shared" si="86"/>
        <v>1.7836174353116288</v>
      </c>
      <c r="BP220" s="475"/>
      <c r="BQ220" s="543">
        <f t="shared" si="87"/>
        <v>5.5303528479368316</v>
      </c>
    </row>
    <row r="221" spans="1:69">
      <c r="A221" s="507">
        <f t="shared" si="56"/>
        <v>2014</v>
      </c>
      <c r="B221" s="474">
        <f t="shared" si="57"/>
        <v>234.00482430406154</v>
      </c>
      <c r="C221" s="550">
        <f t="shared" si="58"/>
        <v>4.8978758015719608</v>
      </c>
      <c r="D221" s="474">
        <f t="shared" si="88"/>
        <v>19</v>
      </c>
      <c r="E221" s="542">
        <f t="shared" si="59"/>
        <v>2.9444389791664403</v>
      </c>
      <c r="F221" s="475"/>
      <c r="G221" s="475"/>
      <c r="H221" s="467"/>
      <c r="I221" s="476">
        <f t="shared" si="60"/>
        <v>214</v>
      </c>
      <c r="J221" s="477">
        <f t="shared" si="61"/>
        <v>8.5488939655652754</v>
      </c>
      <c r="K221" s="476">
        <f t="shared" si="62"/>
        <v>0.40019299543637138</v>
      </c>
      <c r="L221" s="397"/>
      <c r="M221" s="543">
        <f t="shared" si="63"/>
        <v>5.4553417318292041</v>
      </c>
      <c r="N221" s="475"/>
      <c r="O221" s="475"/>
      <c r="P221" s="551"/>
      <c r="Q221" s="518">
        <f t="shared" si="64"/>
        <v>216</v>
      </c>
      <c r="R221" s="476">
        <f t="shared" si="65"/>
        <v>0.32417369822012521</v>
      </c>
      <c r="S221" s="397"/>
      <c r="T221" s="543">
        <f t="shared" si="66"/>
        <v>5.3659985582446739</v>
      </c>
      <c r="U221" s="475"/>
      <c r="V221" s="475"/>
      <c r="W221" s="551"/>
      <c r="X221" s="518">
        <f t="shared" si="67"/>
        <v>216</v>
      </c>
      <c r="Y221" s="476">
        <f t="shared" si="68"/>
        <v>0.32417369822012521</v>
      </c>
      <c r="Z221" s="397"/>
      <c r="AA221" s="543">
        <f t="shared" si="69"/>
        <v>5.2678830263008445</v>
      </c>
      <c r="AB221" s="475"/>
      <c r="AC221" s="475"/>
      <c r="AD221" s="551"/>
      <c r="AE221" s="518">
        <f t="shared" si="70"/>
        <v>215</v>
      </c>
      <c r="AF221" s="476">
        <f t="shared" si="71"/>
        <v>0.36118334682824832</v>
      </c>
      <c r="AG221" s="397"/>
      <c r="AH221" s="543">
        <f t="shared" si="72"/>
        <v>5.159083024715585</v>
      </c>
      <c r="AI221" s="475"/>
      <c r="AJ221" s="475"/>
      <c r="AK221" s="551"/>
      <c r="AL221" s="518">
        <f t="shared" si="73"/>
        <v>215</v>
      </c>
      <c r="AM221" s="476">
        <f t="shared" si="74"/>
        <v>0.36118334682824832</v>
      </c>
      <c r="AN221" s="397"/>
      <c r="AO221" s="543">
        <f t="shared" si="75"/>
        <v>5.0369839285727105</v>
      </c>
      <c r="AP221" s="475"/>
      <c r="AQ221" s="475"/>
      <c r="AR221" s="551"/>
      <c r="AS221" s="518">
        <f t="shared" si="76"/>
        <v>215</v>
      </c>
      <c r="AT221" s="476">
        <f t="shared" si="77"/>
        <v>0.36118334682824832</v>
      </c>
      <c r="AU221" s="397"/>
      <c r="AV221" s="543">
        <f t="shared" si="78"/>
        <v>4.8978758015719608</v>
      </c>
      <c r="AW221" s="475"/>
      <c r="AX221" s="475"/>
      <c r="AY221" s="551"/>
      <c r="AZ221" s="518">
        <f t="shared" si="79"/>
        <v>214</v>
      </c>
      <c r="BA221" s="476">
        <f t="shared" si="80"/>
        <v>0.40019299543637138</v>
      </c>
      <c r="BB221" s="397"/>
      <c r="BC221" s="543">
        <f t="shared" si="81"/>
        <v>4.7362407659557748</v>
      </c>
      <c r="BD221" s="475"/>
      <c r="BE221" s="475"/>
      <c r="BF221" s="551"/>
      <c r="BG221" s="518">
        <f t="shared" si="82"/>
        <v>213</v>
      </c>
      <c r="BH221" s="476">
        <f t="shared" si="83"/>
        <v>0.4412026440444945</v>
      </c>
      <c r="BI221" s="397"/>
      <c r="BJ221" s="543">
        <f t="shared" si="84"/>
        <v>4.5433461033366891</v>
      </c>
      <c r="BK221" s="475"/>
      <c r="BL221" s="475"/>
      <c r="BM221" s="551"/>
      <c r="BN221" s="518">
        <f t="shared" si="85"/>
        <v>211</v>
      </c>
      <c r="BO221" s="476">
        <f t="shared" si="86"/>
        <v>0.52922194126074062</v>
      </c>
      <c r="BP221" s="397"/>
      <c r="BQ221" s="543">
        <f t="shared" si="87"/>
        <v>5.4553417318292041</v>
      </c>
    </row>
    <row r="222" spans="1:69" ht="14.25" thickBot="1">
      <c r="A222" s="515">
        <f t="shared" si="56"/>
        <v>2015</v>
      </c>
      <c r="B222" s="483">
        <f t="shared" si="57"/>
        <v>237.59435409634858</v>
      </c>
      <c r="C222" s="552">
        <f t="shared" si="58"/>
        <v>4.9243098933809009</v>
      </c>
      <c r="D222" s="483">
        <f t="shared" si="88"/>
        <v>20</v>
      </c>
      <c r="E222" s="553">
        <f t="shared" si="59"/>
        <v>2.9957322735539909</v>
      </c>
      <c r="F222" s="484"/>
      <c r="G222" s="484"/>
      <c r="H222" s="484"/>
      <c r="I222" s="486">
        <f t="shared" si="60"/>
        <v>215</v>
      </c>
      <c r="J222" s="487">
        <f t="shared" si="61"/>
        <v>9.5096342597375791</v>
      </c>
      <c r="K222" s="486">
        <f t="shared" si="62"/>
        <v>0.51050483703118388</v>
      </c>
      <c r="L222" s="475"/>
      <c r="M222" s="543">
        <f t="shared" si="63"/>
        <v>5.4705648249854084</v>
      </c>
      <c r="N222" s="475"/>
      <c r="O222" s="475"/>
      <c r="P222" s="554"/>
      <c r="Q222" s="518">
        <f t="shared" si="64"/>
        <v>217</v>
      </c>
      <c r="R222" s="476">
        <f t="shared" si="65"/>
        <v>0.42412742064578957</v>
      </c>
      <c r="S222" s="475"/>
      <c r="T222" s="543">
        <f t="shared" si="66"/>
        <v>5.3826325683967795</v>
      </c>
      <c r="U222" s="475"/>
      <c r="V222" s="475"/>
      <c r="W222" s="554"/>
      <c r="X222" s="518">
        <f t="shared" si="67"/>
        <v>217</v>
      </c>
      <c r="Y222" s="476">
        <f t="shared" si="68"/>
        <v>0.42412742064578957</v>
      </c>
      <c r="Z222" s="475"/>
      <c r="AA222" s="543">
        <f t="shared" si="69"/>
        <v>5.2862162125186689</v>
      </c>
      <c r="AB222" s="475"/>
      <c r="AC222" s="475"/>
      <c r="AD222" s="554"/>
      <c r="AE222" s="518">
        <f t="shared" si="70"/>
        <v>217</v>
      </c>
      <c r="AF222" s="476">
        <f>($B222-AE222)^2/1000</f>
        <v>0.42412742064578957</v>
      </c>
      <c r="AG222" s="475"/>
      <c r="AH222" s="543">
        <f t="shared" si="72"/>
        <v>5.1795020400547198</v>
      </c>
      <c r="AI222" s="475"/>
      <c r="AJ222" s="475"/>
      <c r="AK222" s="554"/>
      <c r="AL222" s="518">
        <f t="shared" si="73"/>
        <v>216</v>
      </c>
      <c r="AM222" s="476">
        <f>($B222-AL222)^2/1000</f>
        <v>0.46631612883848672</v>
      </c>
      <c r="AN222" s="475"/>
      <c r="AO222" s="543">
        <f t="shared" si="75"/>
        <v>5.060024352520327</v>
      </c>
      <c r="AP222" s="475"/>
      <c r="AQ222" s="475"/>
      <c r="AR222" s="554"/>
      <c r="AS222" s="518">
        <f t="shared" si="76"/>
        <v>216</v>
      </c>
      <c r="AT222" s="476">
        <f>($B222-AS222)^2/1000</f>
        <v>0.46631612883848672</v>
      </c>
      <c r="AU222" s="475"/>
      <c r="AV222" s="543">
        <f t="shared" si="78"/>
        <v>4.9243098933809009</v>
      </c>
      <c r="AW222" s="475"/>
      <c r="AX222" s="475"/>
      <c r="AY222" s="554"/>
      <c r="AZ222" s="518">
        <f t="shared" si="79"/>
        <v>215</v>
      </c>
      <c r="BA222" s="476">
        <f>($B222-AZ222)^2/1000</f>
        <v>0.51050483703118388</v>
      </c>
      <c r="BB222" s="475"/>
      <c r="BC222" s="543">
        <f t="shared" si="81"/>
        <v>4.7672410249272481</v>
      </c>
      <c r="BD222" s="475"/>
      <c r="BE222" s="475"/>
      <c r="BF222" s="554"/>
      <c r="BG222" s="518">
        <f t="shared" si="82"/>
        <v>214</v>
      </c>
      <c r="BH222" s="476">
        <f>($B222-BG222)^2/1000</f>
        <v>0.55669354522388104</v>
      </c>
      <c r="BI222" s="475"/>
      <c r="BJ222" s="543">
        <f t="shared" si="84"/>
        <v>4.5808196443723457</v>
      </c>
      <c r="BK222" s="475"/>
      <c r="BL222" s="475"/>
      <c r="BM222" s="554"/>
      <c r="BN222" s="518">
        <f t="shared" si="85"/>
        <v>213</v>
      </c>
      <c r="BO222" s="476">
        <f>($B222-BN222)^2/1000</f>
        <v>0.6048822534165782</v>
      </c>
      <c r="BP222" s="475"/>
      <c r="BQ222" s="543">
        <f t="shared" si="87"/>
        <v>5.4705648249854084</v>
      </c>
    </row>
    <row r="223" spans="1:69" ht="15" thickTop="1" thickBot="1">
      <c r="A223" s="507">
        <f t="shared" si="56"/>
        <v>2016</v>
      </c>
      <c r="B223" s="474">
        <f t="shared" ref="B223:B243" si="89">ROUND($G$207+$G$210*D223^$G$208,$G$1)</f>
        <v>216</v>
      </c>
      <c r="C223" s="541"/>
      <c r="D223" s="474">
        <f t="shared" si="88"/>
        <v>21</v>
      </c>
      <c r="E223" s="542"/>
      <c r="F223" s="475"/>
      <c r="G223" s="475"/>
      <c r="H223" s="475"/>
      <c r="I223" s="476">
        <f t="shared" si="60"/>
        <v>216</v>
      </c>
      <c r="J223" s="477"/>
      <c r="K223" s="476"/>
      <c r="L223" s="475"/>
      <c r="M223" s="555"/>
      <c r="N223" s="484"/>
      <c r="O223" s="484"/>
      <c r="P223" s="556"/>
      <c r="Q223" s="557"/>
      <c r="R223" s="486"/>
      <c r="S223" s="475"/>
      <c r="T223" s="555"/>
      <c r="U223" s="484"/>
      <c r="V223" s="484"/>
      <c r="W223" s="556"/>
      <c r="X223" s="557"/>
      <c r="Y223" s="486"/>
      <c r="Z223" s="475"/>
      <c r="AA223" s="555"/>
      <c r="AB223" s="484"/>
      <c r="AC223" s="484"/>
      <c r="AD223" s="556"/>
      <c r="AE223" s="557"/>
      <c r="AF223" s="486"/>
      <c r="AG223" s="475"/>
      <c r="AH223" s="555"/>
      <c r="AI223" s="484"/>
      <c r="AJ223" s="484"/>
      <c r="AK223" s="556"/>
      <c r="AL223" s="557"/>
      <c r="AM223" s="486"/>
      <c r="AN223" s="475"/>
      <c r="AO223" s="555"/>
      <c r="AP223" s="484"/>
      <c r="AQ223" s="484"/>
      <c r="AR223" s="556"/>
      <c r="AS223" s="557"/>
      <c r="AT223" s="486"/>
      <c r="AU223" s="475"/>
      <c r="AV223" s="555"/>
      <c r="AW223" s="484"/>
      <c r="AX223" s="484"/>
      <c r="AY223" s="556"/>
      <c r="AZ223" s="557"/>
      <c r="BA223" s="486"/>
      <c r="BB223" s="475"/>
      <c r="BC223" s="555"/>
      <c r="BD223" s="484"/>
      <c r="BE223" s="484"/>
      <c r="BF223" s="556"/>
      <c r="BG223" s="557"/>
      <c r="BH223" s="486"/>
      <c r="BI223" s="475"/>
      <c r="BJ223" s="555"/>
      <c r="BK223" s="484"/>
      <c r="BL223" s="484"/>
      <c r="BM223" s="556"/>
      <c r="BN223" s="557"/>
      <c r="BO223" s="486"/>
      <c r="BP223" s="475"/>
      <c r="BQ223" s="555"/>
    </row>
    <row r="224" spans="1:69" ht="14.25" thickTop="1">
      <c r="A224" s="507">
        <f t="shared" si="56"/>
        <v>2017</v>
      </c>
      <c r="B224" s="474">
        <f t="shared" si="89"/>
        <v>217</v>
      </c>
      <c r="C224" s="558"/>
      <c r="D224" s="474">
        <f t="shared" si="88"/>
        <v>22</v>
      </c>
      <c r="E224" s="559"/>
      <c r="F224" s="517"/>
      <c r="G224" s="560"/>
      <c r="H224" s="475"/>
      <c r="I224" s="476">
        <f t="shared" si="60"/>
        <v>217</v>
      </c>
      <c r="J224" s="518"/>
      <c r="K224" s="518"/>
      <c r="L224" s="397"/>
      <c r="M224" s="397"/>
      <c r="N224" s="397"/>
      <c r="O224" s="397"/>
      <c r="P224" s="397"/>
      <c r="Q224" s="397"/>
      <c r="R224" s="397"/>
      <c r="S224" s="397"/>
      <c r="T224" s="397"/>
      <c r="U224" s="397"/>
      <c r="V224" s="397"/>
      <c r="W224" s="397"/>
      <c r="X224" s="397"/>
      <c r="Y224" s="397"/>
      <c r="Z224" s="397"/>
      <c r="AA224" s="397"/>
      <c r="AB224" s="397"/>
      <c r="AC224" s="397"/>
      <c r="AD224" s="397"/>
      <c r="AE224" s="397"/>
      <c r="AF224" s="397"/>
      <c r="AG224" s="397"/>
      <c r="AH224" s="397"/>
      <c r="AI224" s="397"/>
      <c r="AJ224" s="397"/>
      <c r="AK224" s="397"/>
      <c r="AL224" s="397"/>
      <c r="AM224" s="397"/>
      <c r="AN224" s="397"/>
      <c r="AO224" s="397"/>
      <c r="AP224" s="397"/>
      <c r="AQ224" s="397"/>
      <c r="AR224" s="397"/>
      <c r="AS224" s="397"/>
      <c r="AT224" s="397"/>
      <c r="AU224" s="397"/>
      <c r="AV224" s="397"/>
      <c r="AW224" s="397"/>
      <c r="AX224" s="397"/>
      <c r="AY224" s="397"/>
      <c r="AZ224" s="397"/>
      <c r="BA224" s="397"/>
      <c r="BB224" s="397"/>
      <c r="BC224" s="397"/>
      <c r="BD224" s="397"/>
      <c r="BE224" s="397"/>
      <c r="BF224" s="397"/>
      <c r="BG224" s="397"/>
      <c r="BH224" s="397"/>
      <c r="BI224" s="397"/>
      <c r="BJ224" s="397"/>
      <c r="BK224" s="397"/>
      <c r="BL224" s="397"/>
      <c r="BM224" s="397"/>
      <c r="BN224" s="397"/>
      <c r="BO224" s="397"/>
      <c r="BP224" s="397"/>
      <c r="BQ224" s="397"/>
    </row>
    <row r="225" spans="1:69" ht="14.25" thickBot="1">
      <c r="A225" s="507">
        <f t="shared" si="56"/>
        <v>2018</v>
      </c>
      <c r="B225" s="474">
        <f t="shared" si="89"/>
        <v>218</v>
      </c>
      <c r="C225" s="558"/>
      <c r="D225" s="474">
        <f t="shared" si="88"/>
        <v>23</v>
      </c>
      <c r="E225" s="559"/>
      <c r="F225" s="537" t="s">
        <v>42</v>
      </c>
      <c r="G225" s="537" t="s">
        <v>74</v>
      </c>
      <c r="H225" s="537" t="s">
        <v>47</v>
      </c>
      <c r="I225" s="476">
        <f t="shared" si="60"/>
        <v>218</v>
      </c>
      <c r="J225" s="518"/>
      <c r="K225" s="518"/>
      <c r="L225" s="397"/>
      <c r="M225" s="397"/>
      <c r="N225" s="397"/>
      <c r="O225" s="397"/>
      <c r="P225" s="397"/>
      <c r="Q225" s="397"/>
      <c r="R225" s="397"/>
      <c r="S225" s="397"/>
      <c r="T225" s="397"/>
      <c r="U225" s="397"/>
      <c r="V225" s="397"/>
      <c r="W225" s="397"/>
      <c r="X225" s="397"/>
      <c r="Y225" s="397"/>
      <c r="Z225" s="397"/>
      <c r="AA225" s="397"/>
      <c r="AB225" s="397"/>
      <c r="AC225" s="397"/>
      <c r="AD225" s="397"/>
      <c r="AE225" s="397"/>
      <c r="AF225" s="397"/>
      <c r="AG225" s="397"/>
      <c r="AH225" s="397"/>
      <c r="AI225" s="397"/>
      <c r="AJ225" s="397"/>
      <c r="AK225" s="397"/>
      <c r="AL225" s="397"/>
      <c r="AM225" s="397"/>
      <c r="AN225" s="397"/>
      <c r="AO225" s="397"/>
      <c r="AP225" s="397"/>
      <c r="AQ225" s="397"/>
      <c r="AR225" s="397"/>
      <c r="AS225" s="397"/>
      <c r="AT225" s="397"/>
      <c r="AU225" s="397"/>
      <c r="AV225" s="397"/>
      <c r="AW225" s="397"/>
      <c r="AX225" s="397"/>
      <c r="AY225" s="397"/>
      <c r="AZ225" s="397"/>
      <c r="BA225" s="397"/>
      <c r="BB225" s="397"/>
      <c r="BC225" s="397"/>
      <c r="BD225" s="397"/>
      <c r="BE225" s="397"/>
      <c r="BF225" s="397"/>
      <c r="BG225" s="397"/>
      <c r="BH225" s="397"/>
      <c r="BI225" s="397"/>
      <c r="BJ225" s="397"/>
      <c r="BK225" s="397"/>
      <c r="BL225" s="397"/>
      <c r="BM225" s="397"/>
      <c r="BN225" s="397"/>
      <c r="BO225" s="397"/>
      <c r="BP225" s="397"/>
      <c r="BQ225" s="397"/>
    </row>
    <row r="226" spans="1:69" ht="14.25" thickTop="1">
      <c r="A226" s="507">
        <f t="shared" si="56"/>
        <v>2019</v>
      </c>
      <c r="B226" s="474">
        <f t="shared" si="89"/>
        <v>220</v>
      </c>
      <c r="C226" s="558"/>
      <c r="D226" s="474">
        <f t="shared" si="88"/>
        <v>24</v>
      </c>
      <c r="E226" s="559"/>
      <c r="F226" s="510">
        <f>O207</f>
        <v>0</v>
      </c>
      <c r="G226" s="511">
        <f>O213</f>
        <v>0.41207649780402611</v>
      </c>
      <c r="H226" s="511">
        <f>O214</f>
        <v>8.9066656258996915</v>
      </c>
      <c r="I226" s="476">
        <f t="shared" si="60"/>
        <v>220</v>
      </c>
      <c r="J226" s="518"/>
      <c r="K226" s="518"/>
      <c r="L226" s="397"/>
      <c r="M226" s="539" t="s">
        <v>53</v>
      </c>
      <c r="N226" s="539">
        <f>MIN(B203:B222)</f>
        <v>167.10373457412345</v>
      </c>
      <c r="O226" s="539"/>
      <c r="P226" s="539"/>
      <c r="Q226" s="539"/>
      <c r="R226" s="539"/>
      <c r="S226" s="539"/>
      <c r="T226" s="539" t="s">
        <v>53</v>
      </c>
      <c r="U226" s="539">
        <f>N226</f>
        <v>167.10373457412345</v>
      </c>
      <c r="V226" s="539"/>
      <c r="W226" s="539"/>
      <c r="X226" s="539"/>
      <c r="Y226" s="539"/>
      <c r="Z226" s="539"/>
      <c r="AA226" s="539" t="s">
        <v>53</v>
      </c>
      <c r="AB226" s="539">
        <f>U226</f>
        <v>167.10373457412345</v>
      </c>
      <c r="AC226" s="397"/>
      <c r="AD226" s="397"/>
      <c r="AE226" s="397"/>
      <c r="AF226" s="397"/>
      <c r="AG226" s="397"/>
      <c r="AH226" s="539" t="s">
        <v>53</v>
      </c>
      <c r="AI226" s="539">
        <f>AB226</f>
        <v>167.10373457412345</v>
      </c>
      <c r="AJ226" s="397"/>
      <c r="AK226" s="397"/>
      <c r="AL226" s="397"/>
      <c r="AM226" s="397"/>
      <c r="AN226" s="397"/>
      <c r="AO226" s="539" t="s">
        <v>53</v>
      </c>
      <c r="AP226" s="539">
        <f>AI226</f>
        <v>167.10373457412345</v>
      </c>
      <c r="AQ226" s="397"/>
      <c r="AR226" s="397"/>
      <c r="AS226" s="397"/>
      <c r="AT226" s="397"/>
      <c r="AU226" s="397"/>
      <c r="AV226" s="539" t="s">
        <v>53</v>
      </c>
      <c r="AW226" s="539">
        <f>AP226</f>
        <v>167.10373457412345</v>
      </c>
      <c r="AX226" s="397"/>
      <c r="AY226" s="397"/>
      <c r="AZ226" s="397"/>
      <c r="BA226" s="397"/>
      <c r="BB226" s="397"/>
      <c r="BC226" s="539" t="s">
        <v>53</v>
      </c>
      <c r="BD226" s="539">
        <f>AW226</f>
        <v>167.10373457412345</v>
      </c>
      <c r="BE226" s="397"/>
      <c r="BF226" s="397"/>
      <c r="BG226" s="397"/>
      <c r="BH226" s="397"/>
      <c r="BI226" s="397"/>
      <c r="BJ226" s="539" t="s">
        <v>53</v>
      </c>
      <c r="BK226" s="539">
        <f>BD226</f>
        <v>167.10373457412345</v>
      </c>
      <c r="BL226" s="397"/>
      <c r="BM226" s="397"/>
      <c r="BN226" s="397"/>
      <c r="BO226" s="397"/>
      <c r="BP226" s="397"/>
      <c r="BQ226" s="539" t="s">
        <v>53</v>
      </c>
    </row>
    <row r="227" spans="1:69">
      <c r="A227" s="507">
        <f t="shared" si="56"/>
        <v>2020</v>
      </c>
      <c r="B227" s="474">
        <f t="shared" si="89"/>
        <v>220</v>
      </c>
      <c r="C227" s="558"/>
      <c r="D227" s="474">
        <f t="shared" si="88"/>
        <v>25</v>
      </c>
      <c r="E227" s="559"/>
      <c r="F227" s="510">
        <f>V207</f>
        <v>20</v>
      </c>
      <c r="G227" s="511">
        <f>V213</f>
        <v>0.41251882682695029</v>
      </c>
      <c r="H227" s="511">
        <f>V214</f>
        <v>8.9206491549255507</v>
      </c>
      <c r="I227" s="476">
        <f t="shared" si="60"/>
        <v>220</v>
      </c>
      <c r="J227" s="518"/>
      <c r="K227" s="518"/>
      <c r="L227" s="397"/>
      <c r="M227" s="539" t="s">
        <v>380</v>
      </c>
      <c r="N227" s="561">
        <v>0</v>
      </c>
      <c r="O227" s="539"/>
      <c r="P227" s="539"/>
      <c r="Q227" s="539"/>
      <c r="R227" s="539"/>
      <c r="S227" s="539"/>
      <c r="T227" s="539" t="s">
        <v>380</v>
      </c>
      <c r="U227" s="539">
        <f>N227</f>
        <v>0</v>
      </c>
      <c r="V227" s="539"/>
      <c r="W227" s="539"/>
      <c r="X227" s="539"/>
      <c r="Y227" s="539"/>
      <c r="Z227" s="539"/>
      <c r="AA227" s="539" t="s">
        <v>380</v>
      </c>
      <c r="AB227" s="539">
        <f>U227</f>
        <v>0</v>
      </c>
      <c r="AC227" s="397"/>
      <c r="AD227" s="397"/>
      <c r="AE227" s="397"/>
      <c r="AF227" s="397"/>
      <c r="AG227" s="397"/>
      <c r="AH227" s="539" t="s">
        <v>380</v>
      </c>
      <c r="AI227" s="539">
        <f>AB227</f>
        <v>0</v>
      </c>
      <c r="AJ227" s="397"/>
      <c r="AK227" s="397"/>
      <c r="AL227" s="397"/>
      <c r="AM227" s="397"/>
      <c r="AN227" s="397"/>
      <c r="AO227" s="539" t="s">
        <v>380</v>
      </c>
      <c r="AP227" s="539">
        <f>AI227</f>
        <v>0</v>
      </c>
      <c r="AQ227" s="397"/>
      <c r="AR227" s="397"/>
      <c r="AS227" s="397"/>
      <c r="AT227" s="397"/>
      <c r="AU227" s="397"/>
      <c r="AV227" s="539" t="s">
        <v>380</v>
      </c>
      <c r="AW227" s="539">
        <f>AP227</f>
        <v>0</v>
      </c>
      <c r="AX227" s="397"/>
      <c r="AY227" s="397"/>
      <c r="AZ227" s="397"/>
      <c r="BA227" s="397"/>
      <c r="BB227" s="397"/>
      <c r="BC227" s="539" t="s">
        <v>380</v>
      </c>
      <c r="BD227" s="539">
        <f>AW227</f>
        <v>0</v>
      </c>
      <c r="BE227" s="397"/>
      <c r="BF227" s="397"/>
      <c r="BG227" s="397"/>
      <c r="BH227" s="397"/>
      <c r="BI227" s="397"/>
      <c r="BJ227" s="539" t="s">
        <v>380</v>
      </c>
      <c r="BK227" s="539">
        <f>BD227</f>
        <v>0</v>
      </c>
      <c r="BL227" s="397"/>
      <c r="BM227" s="397"/>
      <c r="BN227" s="397"/>
      <c r="BO227" s="397"/>
      <c r="BP227" s="397"/>
      <c r="BQ227" s="539" t="s">
        <v>380</v>
      </c>
    </row>
    <row r="228" spans="1:69">
      <c r="A228" s="507">
        <f t="shared" si="56"/>
        <v>2021</v>
      </c>
      <c r="B228" s="474">
        <f t="shared" si="89"/>
        <v>221</v>
      </c>
      <c r="C228" s="558"/>
      <c r="D228" s="474">
        <f t="shared" si="88"/>
        <v>26</v>
      </c>
      <c r="E228" s="559"/>
      <c r="F228" s="510">
        <f>AC207</f>
        <v>40</v>
      </c>
      <c r="G228" s="511">
        <f>AC213</f>
        <v>0.4188775225587586</v>
      </c>
      <c r="H228" s="511">
        <f>AC214</f>
        <v>8.8621371554492647</v>
      </c>
      <c r="I228" s="476">
        <f t="shared" si="60"/>
        <v>221</v>
      </c>
      <c r="J228" s="518"/>
      <c r="K228" s="518"/>
      <c r="L228" s="397"/>
      <c r="M228" s="539" t="s">
        <v>365</v>
      </c>
      <c r="N228" s="539">
        <v>20</v>
      </c>
      <c r="O228" s="539"/>
      <c r="P228" s="539"/>
      <c r="Q228" s="539"/>
      <c r="R228" s="539"/>
      <c r="S228" s="539"/>
      <c r="T228" s="539" t="s">
        <v>365</v>
      </c>
      <c r="U228" s="539">
        <f>N228</f>
        <v>20</v>
      </c>
      <c r="V228" s="539"/>
      <c r="W228" s="539"/>
      <c r="X228" s="539"/>
      <c r="Y228" s="539"/>
      <c r="Z228" s="539"/>
      <c r="AA228" s="539" t="s">
        <v>365</v>
      </c>
      <c r="AB228" s="539">
        <f>U228</f>
        <v>20</v>
      </c>
      <c r="AC228" s="397"/>
      <c r="AD228" s="397"/>
      <c r="AE228" s="397"/>
      <c r="AF228" s="397"/>
      <c r="AG228" s="397"/>
      <c r="AH228" s="539" t="s">
        <v>365</v>
      </c>
      <c r="AI228" s="539">
        <f>AB228</f>
        <v>20</v>
      </c>
      <c r="AJ228" s="397"/>
      <c r="AK228" s="397"/>
      <c r="AL228" s="397"/>
      <c r="AM228" s="397"/>
      <c r="AN228" s="397"/>
      <c r="AO228" s="539" t="s">
        <v>365</v>
      </c>
      <c r="AP228" s="539">
        <f>AI228</f>
        <v>20</v>
      </c>
      <c r="AQ228" s="397"/>
      <c r="AR228" s="397"/>
      <c r="AS228" s="397"/>
      <c r="AT228" s="397"/>
      <c r="AU228" s="397"/>
      <c r="AV228" s="539" t="s">
        <v>365</v>
      </c>
      <c r="AW228" s="539">
        <f>AP228</f>
        <v>20</v>
      </c>
      <c r="AX228" s="397"/>
      <c r="AY228" s="397"/>
      <c r="AZ228" s="397"/>
      <c r="BA228" s="397"/>
      <c r="BB228" s="397"/>
      <c r="BC228" s="539" t="s">
        <v>365</v>
      </c>
      <c r="BD228" s="539">
        <f>AW228</f>
        <v>20</v>
      </c>
      <c r="BE228" s="397"/>
      <c r="BF228" s="397"/>
      <c r="BG228" s="397"/>
      <c r="BH228" s="397"/>
      <c r="BI228" s="397"/>
      <c r="BJ228" s="539" t="s">
        <v>365</v>
      </c>
      <c r="BK228" s="539">
        <f>BD228</f>
        <v>20</v>
      </c>
      <c r="BL228" s="397"/>
      <c r="BM228" s="397"/>
      <c r="BN228" s="397"/>
      <c r="BO228" s="397"/>
      <c r="BP228" s="397"/>
      <c r="BQ228" s="539" t="s">
        <v>365</v>
      </c>
    </row>
    <row r="229" spans="1:69">
      <c r="A229" s="507">
        <f t="shared" si="56"/>
        <v>2022</v>
      </c>
      <c r="B229" s="474">
        <f t="shared" si="89"/>
        <v>222</v>
      </c>
      <c r="C229" s="558"/>
      <c r="D229" s="474">
        <f t="shared" si="88"/>
        <v>27</v>
      </c>
      <c r="E229" s="559"/>
      <c r="F229" s="510">
        <f>AJ207</f>
        <v>60</v>
      </c>
      <c r="G229" s="511">
        <f>AJ213</f>
        <v>0.42557913054792929</v>
      </c>
      <c r="H229" s="511">
        <f>AJ214</f>
        <v>8.8168809022414472</v>
      </c>
      <c r="I229" s="476">
        <f t="shared" si="60"/>
        <v>222</v>
      </c>
      <c r="J229" s="518"/>
      <c r="K229" s="518"/>
      <c r="L229" s="397"/>
      <c r="M229" s="397"/>
      <c r="N229" s="397"/>
      <c r="O229" s="397"/>
      <c r="P229" s="397"/>
      <c r="Q229" s="397"/>
      <c r="R229" s="397"/>
      <c r="S229" s="397"/>
      <c r="T229" s="397"/>
      <c r="U229" s="397"/>
      <c r="V229" s="397"/>
      <c r="W229" s="397"/>
      <c r="X229" s="397"/>
      <c r="Y229" s="397"/>
      <c r="Z229" s="397"/>
      <c r="AA229" s="397"/>
      <c r="AB229" s="397"/>
      <c r="AC229" s="397"/>
      <c r="AD229" s="397"/>
      <c r="AE229" s="397"/>
      <c r="AF229" s="397"/>
      <c r="AG229" s="397"/>
      <c r="AH229" s="397"/>
      <c r="AI229" s="397"/>
      <c r="AJ229" s="397"/>
      <c r="AK229" s="397"/>
      <c r="AL229" s="397"/>
      <c r="AM229" s="397"/>
      <c r="AN229" s="397"/>
      <c r="AO229" s="397"/>
      <c r="AP229" s="397"/>
      <c r="AQ229" s="397"/>
      <c r="AR229" s="397"/>
      <c r="AS229" s="397"/>
      <c r="AT229" s="397"/>
      <c r="AU229" s="397"/>
      <c r="AV229" s="397"/>
      <c r="AW229" s="397"/>
      <c r="AX229" s="397"/>
      <c r="AY229" s="397"/>
      <c r="AZ229" s="397"/>
      <c r="BA229" s="397"/>
      <c r="BB229" s="397"/>
      <c r="BC229" s="397"/>
      <c r="BD229" s="397"/>
      <c r="BE229" s="397"/>
      <c r="BF229" s="397"/>
      <c r="BG229" s="397"/>
      <c r="BH229" s="397"/>
      <c r="BI229" s="397"/>
      <c r="BJ229" s="397"/>
      <c r="BK229" s="397"/>
      <c r="BL229" s="397"/>
      <c r="BM229" s="397"/>
      <c r="BN229" s="397"/>
      <c r="BO229" s="397"/>
      <c r="BP229" s="397"/>
      <c r="BQ229" s="397"/>
    </row>
    <row r="230" spans="1:69">
      <c r="A230" s="507">
        <f t="shared" si="56"/>
        <v>2023</v>
      </c>
      <c r="B230" s="474">
        <f t="shared" si="89"/>
        <v>223</v>
      </c>
      <c r="C230" s="558"/>
      <c r="D230" s="474">
        <f t="shared" si="88"/>
        <v>28</v>
      </c>
      <c r="E230" s="559"/>
      <c r="F230" s="510">
        <f>AQ207</f>
        <v>80</v>
      </c>
      <c r="G230" s="511">
        <f>AQ213</f>
        <v>0.42810672345756628</v>
      </c>
      <c r="H230" s="511">
        <f>AQ214</f>
        <v>8.8357449489109836</v>
      </c>
      <c r="I230" s="476">
        <f t="shared" si="60"/>
        <v>223</v>
      </c>
      <c r="J230" s="518"/>
      <c r="K230" s="518"/>
      <c r="L230" s="397"/>
      <c r="M230" s="397"/>
      <c r="N230" s="397"/>
      <c r="O230" s="397"/>
      <c r="P230" s="397"/>
      <c r="Q230" s="397"/>
      <c r="R230" s="397"/>
      <c r="S230" s="397"/>
      <c r="T230" s="397"/>
      <c r="U230" s="397"/>
      <c r="V230" s="397"/>
      <c r="W230" s="397"/>
      <c r="X230" s="397"/>
      <c r="Y230" s="397"/>
      <c r="Z230" s="397"/>
      <c r="AA230" s="397"/>
      <c r="AB230" s="397"/>
      <c r="AC230" s="397"/>
      <c r="AD230" s="397"/>
      <c r="AE230" s="397"/>
      <c r="AF230" s="397"/>
      <c r="AG230" s="397"/>
      <c r="AH230" s="397"/>
      <c r="AI230" s="397"/>
      <c r="AJ230" s="397"/>
      <c r="AK230" s="397"/>
      <c r="AL230" s="397"/>
      <c r="AM230" s="397"/>
      <c r="AN230" s="397"/>
      <c r="AO230" s="397"/>
      <c r="AP230" s="397"/>
      <c r="AQ230" s="397"/>
      <c r="AR230" s="397"/>
      <c r="AS230" s="397"/>
      <c r="AT230" s="397"/>
      <c r="AU230" s="397"/>
      <c r="AV230" s="397"/>
      <c r="AW230" s="397"/>
      <c r="AX230" s="397"/>
      <c r="AY230" s="397"/>
      <c r="AZ230" s="397"/>
      <c r="BA230" s="397"/>
      <c r="BB230" s="397"/>
      <c r="BC230" s="397"/>
      <c r="BD230" s="397"/>
      <c r="BE230" s="397"/>
      <c r="BF230" s="397"/>
      <c r="BG230" s="397"/>
      <c r="BH230" s="397"/>
      <c r="BI230" s="397"/>
      <c r="BJ230" s="397"/>
      <c r="BK230" s="397"/>
      <c r="BL230" s="397"/>
      <c r="BM230" s="397"/>
      <c r="BN230" s="397"/>
      <c r="BO230" s="397"/>
      <c r="BP230" s="397"/>
      <c r="BQ230" s="397"/>
    </row>
    <row r="231" spans="1:69">
      <c r="A231" s="507">
        <f t="shared" si="56"/>
        <v>2024</v>
      </c>
      <c r="B231" s="474">
        <f t="shared" si="89"/>
        <v>224</v>
      </c>
      <c r="C231" s="558"/>
      <c r="D231" s="474">
        <f t="shared" si="88"/>
        <v>29</v>
      </c>
      <c r="E231" s="559"/>
      <c r="F231" s="510">
        <f>AX207</f>
        <v>100</v>
      </c>
      <c r="G231" s="511">
        <f>AX213</f>
        <v>0.45219327091189199</v>
      </c>
      <c r="H231" s="511">
        <f>AX214</f>
        <v>8.6411632079857519</v>
      </c>
      <c r="I231" s="476">
        <f t="shared" si="60"/>
        <v>224</v>
      </c>
      <c r="J231" s="518"/>
      <c r="K231" s="518"/>
      <c r="L231" s="397"/>
      <c r="M231" s="397"/>
      <c r="N231" s="397"/>
      <c r="O231" s="397"/>
      <c r="P231" s="397"/>
      <c r="Q231" s="397"/>
      <c r="R231" s="397"/>
      <c r="S231" s="397"/>
      <c r="T231" s="397"/>
      <c r="U231" s="397"/>
      <c r="V231" s="397"/>
      <c r="W231" s="397"/>
      <c r="X231" s="397"/>
      <c r="Y231" s="397"/>
      <c r="Z231" s="397"/>
      <c r="AA231" s="397"/>
      <c r="AB231" s="397"/>
      <c r="AC231" s="397"/>
      <c r="AD231" s="397"/>
      <c r="AE231" s="397"/>
      <c r="AF231" s="397"/>
      <c r="AG231" s="397"/>
      <c r="AH231" s="397"/>
      <c r="AI231" s="397"/>
      <c r="AJ231" s="397"/>
      <c r="AK231" s="397"/>
      <c r="AL231" s="397"/>
      <c r="AM231" s="397"/>
      <c r="AN231" s="397"/>
      <c r="AO231" s="397"/>
      <c r="AP231" s="397"/>
      <c r="AQ231" s="397"/>
      <c r="AR231" s="397"/>
      <c r="AS231" s="397"/>
      <c r="AT231" s="397"/>
      <c r="AU231" s="397"/>
      <c r="AV231" s="397"/>
      <c r="AW231" s="397"/>
      <c r="AX231" s="397"/>
      <c r="AY231" s="397"/>
      <c r="AZ231" s="397"/>
      <c r="BA231" s="397"/>
      <c r="BB231" s="397"/>
      <c r="BC231" s="397"/>
      <c r="BD231" s="397"/>
      <c r="BE231" s="397"/>
      <c r="BF231" s="397"/>
      <c r="BG231" s="397"/>
      <c r="BH231" s="397"/>
      <c r="BI231" s="397"/>
      <c r="BJ231" s="397"/>
      <c r="BK231" s="397"/>
      <c r="BL231" s="397"/>
      <c r="BM231" s="397"/>
      <c r="BN231" s="397"/>
      <c r="BO231" s="397"/>
      <c r="BP231" s="397"/>
      <c r="BQ231" s="397"/>
    </row>
    <row r="232" spans="1:69">
      <c r="A232" s="507">
        <f t="shared" si="56"/>
        <v>2025</v>
      </c>
      <c r="B232" s="474">
        <f t="shared" si="89"/>
        <v>225</v>
      </c>
      <c r="C232" s="558"/>
      <c r="D232" s="474">
        <f t="shared" si="88"/>
        <v>30</v>
      </c>
      <c r="E232" s="559"/>
      <c r="F232" s="510">
        <f>BE207</f>
        <v>120</v>
      </c>
      <c r="G232" s="511">
        <f>BE213</f>
        <v>0.46367667788970957</v>
      </c>
      <c r="H232" s="511">
        <f>BE214</f>
        <v>8.6883790748738541</v>
      </c>
      <c r="I232" s="476">
        <f t="shared" si="60"/>
        <v>225</v>
      </c>
      <c r="J232" s="518"/>
      <c r="K232" s="518"/>
      <c r="L232" s="397"/>
      <c r="M232" s="397"/>
      <c r="N232" s="397"/>
      <c r="O232" s="397"/>
      <c r="P232" s="397"/>
      <c r="Q232" s="397"/>
      <c r="R232" s="397"/>
      <c r="S232" s="397"/>
      <c r="T232" s="397"/>
      <c r="U232" s="397"/>
      <c r="V232" s="397"/>
      <c r="W232" s="397"/>
      <c r="X232" s="397"/>
      <c r="Y232" s="397"/>
      <c r="Z232" s="397"/>
      <c r="AA232" s="397"/>
      <c r="AB232" s="397"/>
      <c r="AC232" s="397"/>
      <c r="AD232" s="397"/>
      <c r="AE232" s="397"/>
      <c r="AF232" s="397"/>
      <c r="AG232" s="397"/>
      <c r="AH232" s="397"/>
      <c r="AI232" s="397"/>
      <c r="AJ232" s="397"/>
      <c r="AK232" s="397"/>
      <c r="AL232" s="397"/>
      <c r="AM232" s="397"/>
      <c r="AN232" s="397"/>
      <c r="AO232" s="397"/>
      <c r="AP232" s="397"/>
      <c r="AQ232" s="397"/>
      <c r="AR232" s="397"/>
      <c r="AS232" s="397"/>
      <c r="AT232" s="397"/>
      <c r="AU232" s="397"/>
      <c r="AV232" s="397"/>
      <c r="AW232" s="397"/>
      <c r="AX232" s="397"/>
      <c r="AY232" s="397"/>
      <c r="AZ232" s="397"/>
      <c r="BA232" s="397"/>
      <c r="BB232" s="397"/>
      <c r="BC232" s="397"/>
      <c r="BD232" s="397"/>
      <c r="BE232" s="397"/>
      <c r="BF232" s="397"/>
      <c r="BG232" s="397"/>
      <c r="BH232" s="397"/>
      <c r="BI232" s="397"/>
      <c r="BJ232" s="397"/>
      <c r="BK232" s="397"/>
      <c r="BL232" s="397"/>
      <c r="BM232" s="397"/>
      <c r="BN232" s="397"/>
      <c r="BO232" s="397"/>
      <c r="BP232" s="397"/>
      <c r="BQ232" s="397"/>
    </row>
    <row r="233" spans="1:69">
      <c r="A233" s="507">
        <f t="shared" si="56"/>
        <v>2026</v>
      </c>
      <c r="B233" s="474">
        <f t="shared" si="89"/>
        <v>226</v>
      </c>
      <c r="C233" s="558"/>
      <c r="D233" s="474">
        <f t="shared" si="88"/>
        <v>31</v>
      </c>
      <c r="E233" s="559"/>
      <c r="F233" s="510">
        <f>BL207</f>
        <v>140</v>
      </c>
      <c r="G233" s="511">
        <f>BL213</f>
        <v>0.4915815614963765</v>
      </c>
      <c r="H233" s="511">
        <f>BL214</f>
        <v>8.7640293636644948</v>
      </c>
      <c r="I233" s="476">
        <f t="shared" si="60"/>
        <v>226</v>
      </c>
      <c r="J233" s="518"/>
      <c r="K233" s="518"/>
      <c r="L233" s="397"/>
      <c r="M233" s="397"/>
      <c r="N233" s="397"/>
      <c r="O233" s="397"/>
      <c r="P233" s="397"/>
      <c r="Q233" s="397"/>
      <c r="R233" s="397"/>
      <c r="S233" s="397"/>
      <c r="T233" s="397"/>
      <c r="U233" s="397"/>
      <c r="V233" s="397"/>
      <c r="W233" s="397"/>
      <c r="X233" s="397"/>
      <c r="Y233" s="397"/>
      <c r="Z233" s="397"/>
      <c r="AA233" s="397"/>
      <c r="AB233" s="397"/>
      <c r="AC233" s="397"/>
      <c r="AD233" s="397"/>
      <c r="AE233" s="397"/>
      <c r="AF233" s="397"/>
      <c r="AG233" s="397"/>
      <c r="AH233" s="397"/>
      <c r="AI233" s="397"/>
      <c r="AJ233" s="397"/>
      <c r="AK233" s="397"/>
      <c r="AL233" s="397"/>
      <c r="AM233" s="397"/>
      <c r="AN233" s="397"/>
      <c r="AO233" s="397"/>
      <c r="AP233" s="397"/>
      <c r="AQ233" s="397"/>
      <c r="AR233" s="397"/>
      <c r="AS233" s="397"/>
      <c r="AT233" s="397"/>
      <c r="AU233" s="397"/>
      <c r="AV233" s="397"/>
      <c r="AW233" s="397"/>
      <c r="AX233" s="397"/>
      <c r="AY233" s="397"/>
      <c r="AZ233" s="397"/>
      <c r="BA233" s="397"/>
      <c r="BB233" s="397"/>
      <c r="BC233" s="397"/>
      <c r="BD233" s="397"/>
      <c r="BE233" s="397"/>
      <c r="BF233" s="397"/>
      <c r="BG233" s="397"/>
      <c r="BH233" s="397"/>
      <c r="BI233" s="397"/>
      <c r="BJ233" s="397"/>
      <c r="BK233" s="397"/>
      <c r="BL233" s="397"/>
      <c r="BM233" s="397"/>
      <c r="BN233" s="397"/>
      <c r="BO233" s="397"/>
      <c r="BP233" s="397"/>
      <c r="BQ233" s="397"/>
    </row>
    <row r="234" spans="1:69">
      <c r="A234" s="507">
        <f t="shared" si="56"/>
        <v>2027</v>
      </c>
      <c r="B234" s="474">
        <f t="shared" si="89"/>
        <v>227</v>
      </c>
      <c r="C234" s="558"/>
      <c r="D234" s="474">
        <f t="shared" si="88"/>
        <v>32</v>
      </c>
      <c r="E234" s="559"/>
      <c r="F234" s="510">
        <f>BS207</f>
        <v>0</v>
      </c>
      <c r="G234" s="511">
        <f>BS213</f>
        <v>0</v>
      </c>
      <c r="H234" s="511">
        <f>BS214</f>
        <v>0</v>
      </c>
      <c r="I234" s="476">
        <f t="shared" si="60"/>
        <v>227</v>
      </c>
      <c r="J234" s="518"/>
      <c r="K234" s="518"/>
      <c r="L234" s="397"/>
      <c r="M234" s="397"/>
      <c r="N234" s="397"/>
      <c r="O234" s="397"/>
      <c r="P234" s="397"/>
      <c r="Q234" s="397"/>
      <c r="R234" s="397"/>
      <c r="S234" s="397"/>
      <c r="T234" s="397"/>
      <c r="U234" s="397"/>
      <c r="V234" s="397"/>
      <c r="W234" s="397"/>
      <c r="X234" s="397"/>
      <c r="Y234" s="397"/>
      <c r="Z234" s="397"/>
      <c r="AA234" s="397"/>
      <c r="AB234" s="397"/>
      <c r="AC234" s="397"/>
      <c r="AD234" s="397"/>
      <c r="AE234" s="397"/>
      <c r="AF234" s="397"/>
      <c r="AG234" s="397"/>
      <c r="AH234" s="397"/>
      <c r="AI234" s="397"/>
      <c r="AJ234" s="397"/>
      <c r="AK234" s="397"/>
      <c r="AL234" s="397"/>
      <c r="AM234" s="397"/>
      <c r="AN234" s="397"/>
      <c r="AO234" s="397"/>
      <c r="AP234" s="397"/>
      <c r="AQ234" s="397"/>
      <c r="AR234" s="397"/>
      <c r="AS234" s="397"/>
      <c r="AT234" s="397"/>
      <c r="AU234" s="397"/>
      <c r="AV234" s="397"/>
      <c r="AW234" s="397"/>
      <c r="AX234" s="397"/>
      <c r="AY234" s="397"/>
      <c r="AZ234" s="397"/>
      <c r="BA234" s="397"/>
      <c r="BB234" s="397"/>
      <c r="BC234" s="397"/>
      <c r="BD234" s="397"/>
      <c r="BE234" s="397"/>
      <c r="BF234" s="397"/>
      <c r="BG234" s="397"/>
      <c r="BH234" s="397"/>
      <c r="BI234" s="397"/>
      <c r="BJ234" s="397"/>
      <c r="BK234" s="397"/>
      <c r="BL234" s="397"/>
      <c r="BM234" s="397"/>
      <c r="BN234" s="397"/>
      <c r="BO234" s="397"/>
      <c r="BP234" s="397"/>
      <c r="BQ234" s="397"/>
    </row>
    <row r="235" spans="1:69">
      <c r="A235" s="507">
        <f t="shared" si="56"/>
        <v>2028</v>
      </c>
      <c r="B235" s="474">
        <f t="shared" si="89"/>
        <v>227</v>
      </c>
      <c r="C235" s="558"/>
      <c r="D235" s="474">
        <f t="shared" si="88"/>
        <v>33</v>
      </c>
      <c r="E235" s="559"/>
      <c r="F235" s="510">
        <f>BZ207</f>
        <v>0</v>
      </c>
      <c r="G235" s="511">
        <f>BZ213</f>
        <v>0</v>
      </c>
      <c r="H235" s="511">
        <f>BZ214</f>
        <v>0</v>
      </c>
      <c r="I235" s="476">
        <f t="shared" si="60"/>
        <v>227</v>
      </c>
      <c r="J235" s="518"/>
      <c r="K235" s="518"/>
      <c r="L235" s="397"/>
      <c r="M235" s="397"/>
      <c r="N235" s="397"/>
      <c r="O235" s="397"/>
      <c r="P235" s="397"/>
      <c r="Q235" s="397"/>
      <c r="R235" s="397"/>
      <c r="S235" s="397"/>
      <c r="T235" s="397"/>
      <c r="U235" s="397"/>
      <c r="V235" s="397"/>
      <c r="W235" s="397"/>
      <c r="X235" s="397"/>
      <c r="Y235" s="397"/>
      <c r="Z235" s="397"/>
      <c r="AA235" s="397"/>
      <c r="AB235" s="397"/>
      <c r="AC235" s="397"/>
      <c r="AD235" s="397"/>
      <c r="AE235" s="397"/>
      <c r="AF235" s="397"/>
      <c r="AG235" s="397"/>
      <c r="AH235" s="397"/>
      <c r="AI235" s="397"/>
      <c r="AJ235" s="397"/>
      <c r="AK235" s="397"/>
      <c r="AL235" s="397"/>
      <c r="AM235" s="397"/>
      <c r="AN235" s="397"/>
      <c r="AO235" s="397"/>
      <c r="AP235" s="397"/>
      <c r="AQ235" s="397"/>
      <c r="AR235" s="397"/>
      <c r="AS235" s="397"/>
      <c r="AT235" s="397"/>
      <c r="AU235" s="397"/>
      <c r="AV235" s="397"/>
      <c r="AW235" s="397"/>
      <c r="AX235" s="397"/>
      <c r="AY235" s="397"/>
      <c r="AZ235" s="397"/>
      <c r="BA235" s="397"/>
      <c r="BB235" s="397"/>
      <c r="BC235" s="397"/>
      <c r="BD235" s="397"/>
      <c r="BE235" s="397"/>
      <c r="BF235" s="397"/>
      <c r="BG235" s="397"/>
      <c r="BH235" s="397"/>
      <c r="BI235" s="397"/>
      <c r="BJ235" s="397"/>
      <c r="BK235" s="397"/>
      <c r="BL235" s="397"/>
      <c r="BM235" s="397"/>
      <c r="BN235" s="397"/>
      <c r="BO235" s="397"/>
      <c r="BP235" s="397"/>
      <c r="BQ235" s="397"/>
    </row>
    <row r="236" spans="1:69">
      <c r="A236" s="507">
        <f t="shared" si="56"/>
        <v>2029</v>
      </c>
      <c r="B236" s="474">
        <f t="shared" si="89"/>
        <v>228</v>
      </c>
      <c r="C236" s="558"/>
      <c r="D236" s="474">
        <f t="shared" si="88"/>
        <v>34</v>
      </c>
      <c r="E236" s="559"/>
      <c r="F236" s="510">
        <f>CG207</f>
        <v>0</v>
      </c>
      <c r="G236" s="511">
        <f>CG213</f>
        <v>0</v>
      </c>
      <c r="H236" s="511">
        <f>CG214</f>
        <v>0</v>
      </c>
      <c r="I236" s="476">
        <f t="shared" si="60"/>
        <v>228</v>
      </c>
      <c r="J236" s="518"/>
      <c r="K236" s="518"/>
      <c r="L236" s="397"/>
      <c r="M236" s="397"/>
      <c r="N236" s="397"/>
      <c r="O236" s="397"/>
      <c r="P236" s="397"/>
      <c r="Q236" s="397"/>
      <c r="R236" s="397"/>
      <c r="S236" s="397"/>
      <c r="T236" s="397"/>
      <c r="U236" s="397"/>
      <c r="V236" s="397"/>
      <c r="W236" s="397"/>
      <c r="X236" s="397"/>
      <c r="Y236" s="397"/>
      <c r="Z236" s="397"/>
      <c r="AA236" s="397"/>
      <c r="AB236" s="397"/>
      <c r="AC236" s="397"/>
      <c r="AD236" s="397"/>
      <c r="AE236" s="397"/>
      <c r="AF236" s="397"/>
      <c r="AG236" s="397"/>
      <c r="AH236" s="397"/>
      <c r="AI236" s="397"/>
      <c r="AJ236" s="397"/>
      <c r="AK236" s="397"/>
      <c r="AL236" s="397"/>
      <c r="AM236" s="397"/>
      <c r="AN236" s="397"/>
      <c r="AO236" s="397"/>
      <c r="AP236" s="397"/>
      <c r="AQ236" s="397"/>
      <c r="AR236" s="397"/>
      <c r="AS236" s="397"/>
      <c r="AT236" s="397"/>
      <c r="AU236" s="397"/>
      <c r="AV236" s="397"/>
      <c r="AW236" s="397"/>
      <c r="AX236" s="397"/>
      <c r="AY236" s="397"/>
      <c r="AZ236" s="397"/>
      <c r="BA236" s="397"/>
      <c r="BB236" s="397"/>
      <c r="BC236" s="397"/>
      <c r="BD236" s="397"/>
      <c r="BE236" s="397"/>
      <c r="BF236" s="397"/>
      <c r="BG236" s="397"/>
      <c r="BH236" s="397"/>
      <c r="BI236" s="397"/>
      <c r="BJ236" s="397"/>
      <c r="BK236" s="397"/>
      <c r="BL236" s="397"/>
      <c r="BM236" s="397"/>
      <c r="BN236" s="397"/>
      <c r="BO236" s="397"/>
      <c r="BP236" s="397"/>
      <c r="BQ236" s="397"/>
    </row>
    <row r="237" spans="1:69">
      <c r="A237" s="507">
        <f t="shared" si="56"/>
        <v>2030</v>
      </c>
      <c r="B237" s="474">
        <f t="shared" si="89"/>
        <v>229</v>
      </c>
      <c r="C237" s="558"/>
      <c r="D237" s="474">
        <f t="shared" si="88"/>
        <v>35</v>
      </c>
      <c r="E237" s="559"/>
      <c r="F237" s="510">
        <f>CN207</f>
        <v>0</v>
      </c>
      <c r="G237" s="511">
        <f>CN213</f>
        <v>0</v>
      </c>
      <c r="H237" s="511">
        <f>CN214</f>
        <v>0</v>
      </c>
      <c r="I237" s="476">
        <f t="shared" si="60"/>
        <v>229</v>
      </c>
      <c r="J237" s="518"/>
      <c r="K237" s="518"/>
      <c r="L237" s="397"/>
      <c r="M237" s="397"/>
      <c r="N237" s="397"/>
      <c r="O237" s="397"/>
      <c r="P237" s="397"/>
      <c r="Q237" s="397"/>
      <c r="R237" s="397"/>
      <c r="S237" s="397"/>
      <c r="T237" s="397"/>
      <c r="U237" s="397"/>
      <c r="V237" s="397"/>
      <c r="W237" s="397"/>
      <c r="X237" s="397"/>
      <c r="Y237" s="397"/>
      <c r="Z237" s="397"/>
      <c r="AA237" s="397"/>
      <c r="AB237" s="397"/>
      <c r="AC237" s="397"/>
      <c r="AD237" s="397"/>
      <c r="AE237" s="397"/>
      <c r="AF237" s="397"/>
      <c r="AG237" s="397"/>
      <c r="AH237" s="397"/>
      <c r="AI237" s="397"/>
      <c r="AJ237" s="397"/>
      <c r="AK237" s="397"/>
      <c r="AL237" s="397"/>
      <c r="AM237" s="397"/>
      <c r="AN237" s="397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  <c r="BD237" s="397"/>
      <c r="BE237" s="397"/>
      <c r="BF237" s="397"/>
      <c r="BG237" s="397"/>
      <c r="BH237" s="397"/>
      <c r="BI237" s="397"/>
      <c r="BJ237" s="397"/>
      <c r="BK237" s="397"/>
      <c r="BL237" s="397"/>
      <c r="BM237" s="397"/>
      <c r="BN237" s="397"/>
      <c r="BO237" s="397"/>
      <c r="BP237" s="397"/>
      <c r="BQ237" s="397"/>
    </row>
    <row r="238" spans="1:69">
      <c r="A238" s="507">
        <f t="shared" si="56"/>
        <v>2031</v>
      </c>
      <c r="B238" s="474">
        <f t="shared" si="89"/>
        <v>230</v>
      </c>
      <c r="C238" s="558"/>
      <c r="D238" s="474">
        <f t="shared" si="88"/>
        <v>36</v>
      </c>
      <c r="E238" s="559"/>
      <c r="F238" s="510">
        <f>CU207</f>
        <v>0</v>
      </c>
      <c r="G238" s="511">
        <f>CU213</f>
        <v>0</v>
      </c>
      <c r="H238" s="511">
        <f>CU214</f>
        <v>0</v>
      </c>
      <c r="I238" s="476">
        <f t="shared" si="60"/>
        <v>230</v>
      </c>
      <c r="J238" s="518"/>
      <c r="K238" s="518"/>
      <c r="L238" s="397"/>
      <c r="M238" s="397"/>
      <c r="N238" s="397"/>
      <c r="O238" s="397"/>
      <c r="P238" s="397"/>
      <c r="Q238" s="397"/>
      <c r="R238" s="397"/>
      <c r="S238" s="397"/>
      <c r="T238" s="397"/>
      <c r="U238" s="397"/>
      <c r="V238" s="397"/>
      <c r="W238" s="397"/>
      <c r="X238" s="397"/>
      <c r="Y238" s="397"/>
      <c r="Z238" s="397"/>
      <c r="AA238" s="397"/>
      <c r="AB238" s="397"/>
      <c r="AC238" s="397"/>
      <c r="AD238" s="397"/>
      <c r="AE238" s="397"/>
      <c r="AF238" s="397"/>
      <c r="AG238" s="397"/>
      <c r="AH238" s="397"/>
      <c r="AI238" s="397"/>
      <c r="AJ238" s="397"/>
      <c r="AK238" s="397"/>
      <c r="AL238" s="397"/>
      <c r="AM238" s="397"/>
      <c r="AN238" s="397"/>
      <c r="AO238" s="397"/>
      <c r="AP238" s="397"/>
      <c r="AQ238" s="397"/>
      <c r="AR238" s="397"/>
      <c r="AS238" s="397"/>
      <c r="AT238" s="397"/>
      <c r="AU238" s="397"/>
      <c r="AV238" s="397"/>
      <c r="AW238" s="397"/>
      <c r="AX238" s="397"/>
      <c r="AY238" s="397"/>
      <c r="AZ238" s="397"/>
      <c r="BA238" s="397"/>
      <c r="BB238" s="397"/>
      <c r="BC238" s="397"/>
      <c r="BD238" s="397"/>
      <c r="BE238" s="397"/>
      <c r="BF238" s="397"/>
      <c r="BG238" s="397"/>
      <c r="BH238" s="397"/>
      <c r="BI238" s="397"/>
      <c r="BJ238" s="397"/>
      <c r="BK238" s="397"/>
      <c r="BL238" s="397"/>
      <c r="BM238" s="397"/>
      <c r="BN238" s="397"/>
      <c r="BO238" s="397"/>
      <c r="BP238" s="397"/>
      <c r="BQ238" s="397"/>
    </row>
    <row r="239" spans="1:69">
      <c r="A239" s="507">
        <f t="shared" si="56"/>
        <v>2032</v>
      </c>
      <c r="B239" s="474">
        <f t="shared" si="89"/>
        <v>230</v>
      </c>
      <c r="C239" s="558"/>
      <c r="D239" s="474">
        <f t="shared" si="88"/>
        <v>37</v>
      </c>
      <c r="E239" s="559"/>
      <c r="F239" s="510">
        <f>DB207</f>
        <v>0</v>
      </c>
      <c r="G239" s="511">
        <f>DB213</f>
        <v>0</v>
      </c>
      <c r="H239" s="511">
        <f>DB214</f>
        <v>0</v>
      </c>
      <c r="I239" s="476">
        <f t="shared" si="60"/>
        <v>230</v>
      </c>
      <c r="J239" s="518"/>
      <c r="K239" s="518"/>
      <c r="L239" s="397"/>
      <c r="M239" s="397"/>
      <c r="N239" s="397"/>
      <c r="O239" s="397"/>
      <c r="P239" s="397"/>
      <c r="Q239" s="397"/>
      <c r="R239" s="397"/>
      <c r="S239" s="397"/>
      <c r="T239" s="397"/>
      <c r="U239" s="397"/>
      <c r="V239" s="397"/>
      <c r="W239" s="397"/>
      <c r="X239" s="397"/>
      <c r="Y239" s="397"/>
      <c r="Z239" s="397"/>
      <c r="AA239" s="397"/>
      <c r="AB239" s="397"/>
      <c r="AC239" s="397"/>
      <c r="AD239" s="397"/>
      <c r="AE239" s="397"/>
      <c r="AF239" s="397"/>
      <c r="AG239" s="397"/>
      <c r="AH239" s="397"/>
      <c r="AI239" s="397"/>
      <c r="AJ239" s="397"/>
      <c r="AK239" s="397"/>
      <c r="AL239" s="397"/>
      <c r="AM239" s="397"/>
      <c r="AN239" s="397"/>
      <c r="AO239" s="397"/>
      <c r="AP239" s="397"/>
      <c r="AQ239" s="397"/>
      <c r="AR239" s="397"/>
      <c r="AS239" s="397"/>
      <c r="AT239" s="397"/>
      <c r="AU239" s="397"/>
      <c r="AV239" s="397"/>
      <c r="AW239" s="397"/>
      <c r="AX239" s="397"/>
      <c r="AY239" s="397"/>
      <c r="AZ239" s="397"/>
      <c r="BA239" s="397"/>
      <c r="BB239" s="397"/>
      <c r="BC239" s="397"/>
      <c r="BD239" s="397"/>
      <c r="BE239" s="397"/>
      <c r="BF239" s="397"/>
      <c r="BG239" s="397"/>
      <c r="BH239" s="397"/>
      <c r="BI239" s="397"/>
      <c r="BJ239" s="397"/>
      <c r="BK239" s="397"/>
      <c r="BL239" s="397"/>
      <c r="BM239" s="397"/>
      <c r="BN239" s="397"/>
      <c r="BO239" s="397"/>
      <c r="BP239" s="397"/>
      <c r="BQ239" s="397"/>
    </row>
    <row r="240" spans="1:69">
      <c r="A240" s="507">
        <f t="shared" si="56"/>
        <v>2033</v>
      </c>
      <c r="B240" s="474">
        <f t="shared" si="89"/>
        <v>231</v>
      </c>
      <c r="C240" s="558"/>
      <c r="D240" s="474">
        <f t="shared" si="88"/>
        <v>38</v>
      </c>
      <c r="E240" s="559"/>
      <c r="F240" s="517"/>
      <c r="G240" s="560"/>
      <c r="H240" s="475"/>
      <c r="I240" s="476">
        <f t="shared" si="60"/>
        <v>231</v>
      </c>
      <c r="J240" s="518"/>
      <c r="K240" s="518"/>
      <c r="L240" s="562"/>
      <c r="M240" s="397"/>
      <c r="N240" s="397"/>
      <c r="O240" s="397"/>
      <c r="P240" s="397"/>
      <c r="Q240" s="397"/>
      <c r="R240" s="397"/>
      <c r="S240" s="397"/>
      <c r="T240" s="397"/>
      <c r="U240" s="397"/>
      <c r="V240" s="397"/>
      <c r="W240" s="397"/>
      <c r="X240" s="397"/>
      <c r="Y240" s="397"/>
      <c r="Z240" s="397"/>
      <c r="AA240" s="397"/>
      <c r="AB240" s="397"/>
      <c r="AC240" s="397"/>
      <c r="AD240" s="397"/>
      <c r="AE240" s="397"/>
      <c r="AF240" s="397"/>
      <c r="AG240" s="397"/>
      <c r="AH240" s="397"/>
      <c r="AI240" s="397"/>
      <c r="AJ240" s="397"/>
      <c r="AK240" s="397"/>
      <c r="AL240" s="397"/>
      <c r="AM240" s="397"/>
      <c r="AN240" s="397"/>
      <c r="AO240" s="397"/>
      <c r="AP240" s="397"/>
      <c r="AQ240" s="397"/>
      <c r="AR240" s="397"/>
      <c r="AS240" s="397"/>
      <c r="AT240" s="397"/>
      <c r="AU240" s="397"/>
      <c r="AV240" s="397"/>
      <c r="AW240" s="397"/>
      <c r="AX240" s="397"/>
      <c r="AY240" s="397"/>
      <c r="AZ240" s="397"/>
      <c r="BA240" s="397"/>
      <c r="BB240" s="397"/>
      <c r="BC240" s="397"/>
      <c r="BD240" s="397"/>
      <c r="BE240" s="397"/>
      <c r="BF240" s="397"/>
      <c r="BG240" s="397"/>
      <c r="BH240" s="397"/>
      <c r="BI240" s="397"/>
      <c r="BJ240" s="397"/>
      <c r="BK240" s="397"/>
      <c r="BL240" s="397"/>
      <c r="BM240" s="397"/>
      <c r="BN240" s="397"/>
      <c r="BO240" s="397"/>
      <c r="BP240" s="397"/>
      <c r="BQ240" s="397"/>
    </row>
    <row r="241" spans="1:69">
      <c r="A241" s="507">
        <f t="shared" si="56"/>
        <v>2034</v>
      </c>
      <c r="B241" s="474">
        <f t="shared" si="89"/>
        <v>232</v>
      </c>
      <c r="C241" s="558"/>
      <c r="D241" s="474">
        <f t="shared" si="88"/>
        <v>39</v>
      </c>
      <c r="E241" s="559"/>
      <c r="F241" s="517"/>
      <c r="G241" s="560"/>
      <c r="H241" s="475"/>
      <c r="I241" s="476">
        <f t="shared" si="60"/>
        <v>232</v>
      </c>
      <c r="J241" s="518"/>
      <c r="K241" s="518"/>
      <c r="L241" s="397"/>
      <c r="M241" s="397"/>
      <c r="N241" s="397"/>
      <c r="O241" s="397"/>
      <c r="P241" s="397"/>
      <c r="Q241" s="397"/>
      <c r="R241" s="397"/>
      <c r="S241" s="397"/>
      <c r="T241" s="397"/>
      <c r="U241" s="397"/>
      <c r="V241" s="397"/>
      <c r="W241" s="397"/>
      <c r="X241" s="397"/>
      <c r="Y241" s="397"/>
      <c r="Z241" s="397"/>
      <c r="AA241" s="397"/>
      <c r="AB241" s="397"/>
      <c r="AC241" s="397"/>
      <c r="AD241" s="397"/>
      <c r="AE241" s="397"/>
      <c r="AF241" s="397"/>
      <c r="AG241" s="397"/>
      <c r="AH241" s="397"/>
      <c r="AI241" s="397"/>
      <c r="AJ241" s="397"/>
      <c r="AK241" s="397"/>
      <c r="AL241" s="397"/>
      <c r="AM241" s="397"/>
      <c r="AN241" s="397"/>
      <c r="AO241" s="397"/>
      <c r="AP241" s="397"/>
      <c r="AQ241" s="397"/>
      <c r="AR241" s="397"/>
      <c r="AS241" s="397"/>
      <c r="AT241" s="397"/>
      <c r="AU241" s="397"/>
      <c r="AV241" s="397"/>
      <c r="AW241" s="397"/>
      <c r="AX241" s="397"/>
      <c r="AY241" s="397"/>
      <c r="AZ241" s="397"/>
      <c r="BA241" s="397"/>
      <c r="BB241" s="397"/>
      <c r="BC241" s="397"/>
      <c r="BD241" s="397"/>
      <c r="BE241" s="397"/>
      <c r="BF241" s="397"/>
      <c r="BG241" s="397"/>
      <c r="BH241" s="397"/>
      <c r="BI241" s="397"/>
      <c r="BJ241" s="397"/>
      <c r="BK241" s="397"/>
      <c r="BL241" s="397"/>
      <c r="BM241" s="397"/>
      <c r="BN241" s="397"/>
      <c r="BO241" s="397"/>
      <c r="BP241" s="397"/>
      <c r="BQ241" s="397"/>
    </row>
    <row r="242" spans="1:69">
      <c r="A242" s="507">
        <f t="shared" si="56"/>
        <v>2035</v>
      </c>
      <c r="B242" s="474">
        <f t="shared" si="89"/>
        <v>232</v>
      </c>
      <c r="C242" s="558"/>
      <c r="D242" s="474">
        <f t="shared" si="88"/>
        <v>40</v>
      </c>
      <c r="E242" s="559"/>
      <c r="F242" s="517"/>
      <c r="G242" s="560"/>
      <c r="H242" s="475"/>
      <c r="I242" s="476">
        <f t="shared" si="60"/>
        <v>232</v>
      </c>
      <c r="J242" s="518"/>
      <c r="K242" s="518"/>
      <c r="L242" s="397"/>
      <c r="M242" s="397"/>
      <c r="N242" s="397"/>
      <c r="O242" s="397"/>
      <c r="P242" s="397"/>
      <c r="Q242" s="397"/>
      <c r="R242" s="397"/>
      <c r="S242" s="397"/>
      <c r="T242" s="397"/>
      <c r="U242" s="397"/>
      <c r="V242" s="397"/>
      <c r="W242" s="397"/>
      <c r="X242" s="397"/>
      <c r="Y242" s="397"/>
      <c r="Z242" s="397"/>
      <c r="AA242" s="397"/>
      <c r="AB242" s="397"/>
      <c r="AC242" s="397"/>
      <c r="AD242" s="397"/>
      <c r="AE242" s="397"/>
      <c r="AF242" s="397"/>
      <c r="AG242" s="397"/>
      <c r="AH242" s="397"/>
      <c r="AI242" s="397"/>
      <c r="AJ242" s="397"/>
      <c r="AK242" s="397"/>
      <c r="AL242" s="397"/>
      <c r="AM242" s="397"/>
      <c r="AN242" s="397"/>
      <c r="AO242" s="397"/>
      <c r="AP242" s="397"/>
      <c r="AQ242" s="397"/>
      <c r="AR242" s="397"/>
      <c r="AS242" s="397"/>
      <c r="AT242" s="397"/>
      <c r="AU242" s="397"/>
      <c r="AV242" s="397"/>
      <c r="AW242" s="397"/>
      <c r="AX242" s="397"/>
      <c r="AY242" s="397"/>
      <c r="AZ242" s="397"/>
      <c r="BA242" s="397"/>
      <c r="BB242" s="397"/>
      <c r="BC242" s="397"/>
      <c r="BD242" s="397"/>
      <c r="BE242" s="397"/>
      <c r="BF242" s="397"/>
      <c r="BG242" s="397"/>
      <c r="BH242" s="397"/>
      <c r="BI242" s="397"/>
      <c r="BJ242" s="397"/>
      <c r="BK242" s="397"/>
      <c r="BL242" s="397"/>
      <c r="BM242" s="397"/>
      <c r="BN242" s="397"/>
      <c r="BO242" s="397"/>
      <c r="BP242" s="397"/>
      <c r="BQ242" s="397"/>
    </row>
    <row r="243" spans="1:69">
      <c r="A243" s="519">
        <f t="shared" si="56"/>
        <v>2036</v>
      </c>
      <c r="B243" s="493">
        <f t="shared" si="89"/>
        <v>233</v>
      </c>
      <c r="C243" s="563"/>
      <c r="D243" s="493">
        <f t="shared" si="88"/>
        <v>41</v>
      </c>
      <c r="E243" s="564"/>
      <c r="F243" s="521"/>
      <c r="G243" s="565"/>
      <c r="H243" s="454"/>
      <c r="I243" s="494">
        <f t="shared" si="60"/>
        <v>233</v>
      </c>
      <c r="J243" s="523"/>
      <c r="K243" s="523"/>
      <c r="L243" s="397"/>
      <c r="M243" s="397"/>
      <c r="N243" s="397"/>
      <c r="O243" s="397"/>
      <c r="P243" s="397"/>
      <c r="Q243" s="397"/>
      <c r="R243" s="397"/>
      <c r="S243" s="397"/>
      <c r="T243" s="397"/>
      <c r="U243" s="397"/>
      <c r="V243" s="397"/>
      <c r="W243" s="397"/>
      <c r="X243" s="397"/>
      <c r="Y243" s="397"/>
      <c r="Z243" s="397"/>
      <c r="AA243" s="397"/>
      <c r="AB243" s="397"/>
      <c r="AC243" s="397"/>
      <c r="AD243" s="397"/>
      <c r="AE243" s="397"/>
      <c r="AF243" s="397"/>
      <c r="AG243" s="397"/>
      <c r="AH243" s="397"/>
      <c r="AI243" s="397"/>
      <c r="AJ243" s="397"/>
      <c r="AK243" s="397"/>
      <c r="AL243" s="397"/>
      <c r="AM243" s="397"/>
      <c r="AN243" s="397"/>
      <c r="AO243" s="397"/>
      <c r="AP243" s="397"/>
      <c r="AQ243" s="397"/>
      <c r="AR243" s="397"/>
      <c r="AS243" s="397"/>
      <c r="AT243" s="397"/>
      <c r="AU243" s="397"/>
      <c r="AV243" s="397"/>
      <c r="AW243" s="397"/>
      <c r="AX243" s="397"/>
      <c r="AY243" s="397"/>
      <c r="AZ243" s="397"/>
      <c r="BA243" s="397"/>
      <c r="BB243" s="397"/>
      <c r="BC243" s="397"/>
      <c r="BD243" s="397"/>
      <c r="BE243" s="397"/>
      <c r="BF243" s="397"/>
      <c r="BG243" s="397"/>
      <c r="BH243" s="397"/>
      <c r="BI243" s="397"/>
      <c r="BJ243" s="397"/>
      <c r="BK243" s="397"/>
      <c r="BL243" s="397"/>
      <c r="BM243" s="397"/>
      <c r="BN243" s="397"/>
      <c r="BO243" s="397"/>
      <c r="BP243" s="397"/>
      <c r="BQ243" s="397"/>
    </row>
    <row r="244" spans="1:69">
      <c r="A244" s="396" t="s">
        <v>383</v>
      </c>
      <c r="B244" s="396"/>
      <c r="C244" s="397"/>
      <c r="D244" s="397"/>
      <c r="E244" s="397"/>
      <c r="F244" s="397"/>
      <c r="G244" s="397"/>
      <c r="H244" s="397"/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/>
      <c r="X244" s="397"/>
      <c r="Y244" s="397"/>
      <c r="Z244" s="397"/>
      <c r="AA244" s="397"/>
      <c r="AB244" s="397"/>
      <c r="AC244" s="397"/>
      <c r="AD244" s="397"/>
      <c r="AE244" s="397"/>
      <c r="AF244" s="397"/>
      <c r="AG244" s="397"/>
      <c r="AH244" s="397"/>
      <c r="AI244" s="397"/>
      <c r="AJ244" s="397"/>
      <c r="AK244" s="397"/>
      <c r="AL244" s="397"/>
      <c r="AM244" s="397"/>
      <c r="AN244" s="397"/>
      <c r="AO244" s="397"/>
      <c r="AP244" s="397"/>
      <c r="AQ244" s="397"/>
      <c r="AR244" s="397"/>
      <c r="AS244" s="397"/>
      <c r="AT244" s="397"/>
      <c r="AU244" s="397"/>
      <c r="AV244" s="397"/>
      <c r="AW244" s="397"/>
      <c r="AX244" s="397"/>
      <c r="AY244" s="397"/>
      <c r="AZ244" s="397"/>
      <c r="BA244" s="397"/>
      <c r="BB244" s="397"/>
      <c r="BC244" s="397"/>
      <c r="BD244" s="397"/>
      <c r="BE244" s="397"/>
      <c r="BF244" s="397"/>
      <c r="BG244" s="397"/>
      <c r="BH244" s="397"/>
      <c r="BI244" s="397"/>
      <c r="BJ244" s="397"/>
      <c r="BK244" s="397"/>
      <c r="BL244" s="397"/>
      <c r="BM244" s="397"/>
      <c r="BN244" s="397"/>
      <c r="BO244" s="397"/>
      <c r="BP244" s="397"/>
      <c r="BQ244" s="397"/>
    </row>
    <row r="245" spans="1:69">
      <c r="A245" s="455" t="s">
        <v>29</v>
      </c>
      <c r="B245" s="456" t="s">
        <v>306</v>
      </c>
      <c r="C245" s="457" t="s">
        <v>54</v>
      </c>
      <c r="D245" s="457" t="s">
        <v>63</v>
      </c>
      <c r="E245" s="566"/>
      <c r="F245" s="458"/>
      <c r="G245" s="460" t="s">
        <v>64</v>
      </c>
      <c r="H245" s="461">
        <f>RSQ(I246:I265,B246:B265)</f>
        <v>0.71191226546154007</v>
      </c>
      <c r="I245" s="462" t="s">
        <v>309</v>
      </c>
      <c r="J245" s="463" t="s">
        <v>65</v>
      </c>
      <c r="K245" s="464" t="s">
        <v>34</v>
      </c>
      <c r="L245" s="397"/>
      <c r="M245" s="524" t="s">
        <v>54</v>
      </c>
      <c r="N245" s="460" t="s">
        <v>64</v>
      </c>
      <c r="O245" s="461">
        <f>RSQ(P246:P265,$B$246:$B$265)</f>
        <v>0.51438630170685851</v>
      </c>
      <c r="P245" s="462" t="s">
        <v>337</v>
      </c>
      <c r="Q245" s="464" t="s">
        <v>34</v>
      </c>
      <c r="R245" s="397"/>
      <c r="S245" s="524" t="s">
        <v>54</v>
      </c>
      <c r="T245" s="460" t="s">
        <v>64</v>
      </c>
      <c r="U245" s="461">
        <f>RSQ(V246:V265,$B$246:$B$265)</f>
        <v>0.51438630170685851</v>
      </c>
      <c r="V245" s="462" t="s">
        <v>337</v>
      </c>
      <c r="W245" s="464" t="s">
        <v>34</v>
      </c>
      <c r="X245" s="397"/>
      <c r="Y245" s="524" t="s">
        <v>54</v>
      </c>
      <c r="Z245" s="460" t="s">
        <v>64</v>
      </c>
      <c r="AA245" s="461">
        <f>RSQ(AB246:AB265,$B$246:$B$265)</f>
        <v>0.70824784700498655</v>
      </c>
      <c r="AB245" s="462" t="s">
        <v>337</v>
      </c>
      <c r="AC245" s="464" t="s">
        <v>34</v>
      </c>
      <c r="AD245" s="397"/>
      <c r="AE245" s="524" t="s">
        <v>54</v>
      </c>
      <c r="AF245" s="460" t="s">
        <v>64</v>
      </c>
      <c r="AG245" s="461">
        <f>RSQ(AH246:AH265,$B$246:$B$265)</f>
        <v>0.70824784700498655</v>
      </c>
      <c r="AH245" s="462" t="s">
        <v>337</v>
      </c>
      <c r="AI245" s="464" t="s">
        <v>34</v>
      </c>
      <c r="AJ245" s="397"/>
      <c r="AK245" s="524" t="s">
        <v>54</v>
      </c>
      <c r="AL245" s="460" t="s">
        <v>64</v>
      </c>
      <c r="AM245" s="461">
        <f>RSQ(AN246:AN265,$B$246:$B$265)</f>
        <v>0.70646519223487003</v>
      </c>
      <c r="AN245" s="462" t="s">
        <v>337</v>
      </c>
      <c r="AO245" s="464" t="s">
        <v>34</v>
      </c>
      <c r="AP245" s="397"/>
      <c r="AQ245" s="524" t="s">
        <v>54</v>
      </c>
      <c r="AR245" s="460" t="s">
        <v>64</v>
      </c>
      <c r="AS245" s="461">
        <f>RSQ(AT246:AT265,$B$246:$B$265)</f>
        <v>0.70646519223487003</v>
      </c>
      <c r="AT245" s="462" t="s">
        <v>337</v>
      </c>
      <c r="AU245" s="464" t="s">
        <v>34</v>
      </c>
      <c r="AV245" s="397"/>
      <c r="AW245" s="524" t="s">
        <v>54</v>
      </c>
      <c r="AX245" s="460" t="s">
        <v>64</v>
      </c>
      <c r="AY245" s="461">
        <f>RSQ(AZ246:AZ265,$B$246:$B$265)</f>
        <v>0.70833768333479386</v>
      </c>
      <c r="AZ245" s="462" t="s">
        <v>337</v>
      </c>
      <c r="BA245" s="464" t="s">
        <v>34</v>
      </c>
      <c r="BB245" s="397"/>
      <c r="BC245" s="524" t="s">
        <v>54</v>
      </c>
      <c r="BD245" s="460" t="s">
        <v>64</v>
      </c>
      <c r="BE245" s="461">
        <f>RSQ(BF246:BF265,$B$246:$B$265)</f>
        <v>0.70833768333479386</v>
      </c>
      <c r="BF245" s="462" t="s">
        <v>337</v>
      </c>
      <c r="BG245" s="464" t="s">
        <v>34</v>
      </c>
      <c r="BH245" s="397"/>
      <c r="BI245" s="524" t="s">
        <v>54</v>
      </c>
      <c r="BJ245" s="460" t="s">
        <v>64</v>
      </c>
      <c r="BK245" s="461">
        <f>RSQ(BL246:BL265,$B$246:$B$265)</f>
        <v>0.71191226546154007</v>
      </c>
      <c r="BL245" s="462" t="s">
        <v>337</v>
      </c>
      <c r="BM245" s="464" t="s">
        <v>34</v>
      </c>
      <c r="BN245" s="397"/>
      <c r="BO245" s="397"/>
      <c r="BP245" s="397"/>
      <c r="BQ245" s="397"/>
    </row>
    <row r="246" spans="1:69">
      <c r="A246" s="507">
        <f t="shared" ref="A246:A286" si="90">A203</f>
        <v>1996</v>
      </c>
      <c r="B246" s="474">
        <f t="shared" ref="B246:B265" si="91">B4</f>
        <v>189.56391521003849</v>
      </c>
      <c r="C246" s="567">
        <f t="shared" ref="C246:C265" si="92">LN(F$249/B246-1)</f>
        <v>4.3066072716753707</v>
      </c>
      <c r="D246" s="474">
        <v>1</v>
      </c>
      <c r="E246" s="568" t="s">
        <v>55</v>
      </c>
      <c r="F246" s="467"/>
      <c r="G246" s="475"/>
      <c r="H246" s="569"/>
      <c r="I246" s="471">
        <f t="shared" ref="I246:I286" si="93">ROUND($F$249/(1+EXP($F$254+$F$253*D246)),$G$1)</f>
        <v>166</v>
      </c>
      <c r="J246" s="472">
        <f t="shared" ref="J246:J265" si="94">ABS(B246-I246)/B246*100</f>
        <v>12.430591119585952</v>
      </c>
      <c r="K246" s="471">
        <f t="shared" ref="K246:K265" si="95">(B246-I246)^2/1000</f>
        <v>0.55525810002588316</v>
      </c>
      <c r="L246" s="397"/>
      <c r="M246" s="570">
        <f t="shared" ref="M246:M265" si="96">LN(O$249/$B246-1)</f>
        <v>-1.0946933908279015</v>
      </c>
      <c r="N246" s="503" t="s">
        <v>55</v>
      </c>
      <c r="O246" s="467"/>
      <c r="P246" s="518">
        <f t="shared" ref="P246:P265" si="97">ROUND(O$249/(1+EXP(O$254+O$253*$D246)),$G$1)</f>
        <v>141</v>
      </c>
      <c r="Q246" s="471">
        <f>($B246-P246)^2/1000</f>
        <v>2.3584538605278076</v>
      </c>
      <c r="R246" s="397"/>
      <c r="S246" s="570">
        <f t="shared" ref="S246:S265" si="98">LN(U$249/$B246-1)</f>
        <v>-1.0946933908279015</v>
      </c>
      <c r="T246" s="503" t="s">
        <v>55</v>
      </c>
      <c r="U246" s="467"/>
      <c r="V246" s="518">
        <f t="shared" ref="V246:V265" si="99">ROUND(U$249/(1+EXP(U$254+U$253*$D246)),$G$1)</f>
        <v>141</v>
      </c>
      <c r="W246" s="471">
        <f>($B246-V246)^2/1000</f>
        <v>2.3584538605278076</v>
      </c>
      <c r="X246" s="397"/>
      <c r="Y246" s="570">
        <f t="shared" ref="Y246:Y265" si="100">LN(AA$249/$B246-1)</f>
        <v>2.3874016234524689</v>
      </c>
      <c r="Z246" s="503" t="s">
        <v>55</v>
      </c>
      <c r="AA246" s="467"/>
      <c r="AB246" s="518">
        <f t="shared" ref="AB246:AB265" si="101">ROUND(AA$249/(1+EXP(AA$254+AA$253*$D246)),$G$1)</f>
        <v>165</v>
      </c>
      <c r="AC246" s="471">
        <f>($B246-AB246)^2/1000</f>
        <v>0.60338593044596023</v>
      </c>
      <c r="AD246" s="397"/>
      <c r="AE246" s="570">
        <f t="shared" ref="AE246:AE265" si="102">LN(AG$249/$B246-1)</f>
        <v>3.0650579698810625</v>
      </c>
      <c r="AF246" s="503" t="s">
        <v>55</v>
      </c>
      <c r="AG246" s="467"/>
      <c r="AH246" s="518">
        <f t="shared" ref="AH246:AH265" si="103">ROUND(AG$249/(1+EXP(AG$254+AG$253*$D246)),$G$1)</f>
        <v>165</v>
      </c>
      <c r="AI246" s="471">
        <f>($B246-AH246)^2/1000</f>
        <v>0.60338593044596023</v>
      </c>
      <c r="AJ246" s="397"/>
      <c r="AK246" s="570">
        <f t="shared" ref="AK246:AK265" si="104">LN(AM$249/$B246-1)</f>
        <v>3.465305677979456</v>
      </c>
      <c r="AL246" s="503" t="s">
        <v>55</v>
      </c>
      <c r="AM246" s="467"/>
      <c r="AN246" s="518">
        <f t="shared" ref="AN246:AN265" si="105">ROUND(AM$249/(1+EXP(AM$254+AM$253*$D246)),$G$1)</f>
        <v>165</v>
      </c>
      <c r="AO246" s="471">
        <f>($B246-AN246)^2/1000</f>
        <v>0.60338593044596023</v>
      </c>
      <c r="AP246" s="397"/>
      <c r="AQ246" s="570">
        <f t="shared" ref="AQ246:AQ265" si="106">LN(AS$249/$B246-1)</f>
        <v>3.7503688068188801</v>
      </c>
      <c r="AR246" s="503" t="s">
        <v>55</v>
      </c>
      <c r="AS246" s="467"/>
      <c r="AT246" s="518">
        <f t="shared" ref="AT246:AT265" si="107">ROUND(AS$249/(1+EXP(AS$254+AS$253*$D246)),$G$1)</f>
        <v>165</v>
      </c>
      <c r="AU246" s="471">
        <f>($B246-AT246)^2/1000</f>
        <v>0.60338593044596023</v>
      </c>
      <c r="AV246" s="397"/>
      <c r="AW246" s="570">
        <f t="shared" ref="AW246:AW265" si="108">LN(AY$249/$B246-1)</f>
        <v>3.9719376933744486</v>
      </c>
      <c r="AX246" s="503" t="s">
        <v>55</v>
      </c>
      <c r="AY246" s="467"/>
      <c r="AZ246" s="518">
        <f t="shared" ref="AZ246:AZ265" si="109">ROUND(AY$249/(1+EXP(AY$254+AY$253*$D246)),$G$1)</f>
        <v>165</v>
      </c>
      <c r="BA246" s="471">
        <f>($B246-AZ246)^2/1000</f>
        <v>0.60338593044596023</v>
      </c>
      <c r="BB246" s="397"/>
      <c r="BC246" s="570">
        <f t="shared" ref="BC246:BC265" si="110">LN(BE$249/$B246-1)</f>
        <v>4.153208094434941</v>
      </c>
      <c r="BD246" s="503" t="s">
        <v>55</v>
      </c>
      <c r="BE246" s="467"/>
      <c r="BF246" s="518">
        <f t="shared" ref="BF246:BF265" si="111">ROUND(BE$249/(1+EXP(BE$254+BE$253*$D246)),$G$1)</f>
        <v>165</v>
      </c>
      <c r="BG246" s="471">
        <f>($B246-BF246)^2/1000</f>
        <v>0.60338593044596023</v>
      </c>
      <c r="BH246" s="397"/>
      <c r="BI246" s="570">
        <f t="shared" ref="BI246:BI265" si="112">LN(BK$249/$B246-1)</f>
        <v>4.3066072716753707</v>
      </c>
      <c r="BJ246" s="503" t="s">
        <v>55</v>
      </c>
      <c r="BK246" s="467"/>
      <c r="BL246" s="518">
        <f t="shared" ref="BL246:BL265" si="113">ROUND(BK$249/(1+EXP(BK$254+BK$253*$D246)),$G$1)</f>
        <v>166</v>
      </c>
      <c r="BM246" s="471">
        <f>($B246-BL246)^2/1000</f>
        <v>0.55525810002588316</v>
      </c>
      <c r="BN246" s="397"/>
      <c r="BO246" s="397"/>
      <c r="BP246" s="397"/>
      <c r="BQ246" s="397"/>
    </row>
    <row r="247" spans="1:69">
      <c r="A247" s="507">
        <f t="shared" si="90"/>
        <v>1997</v>
      </c>
      <c r="B247" s="474">
        <f t="shared" si="91"/>
        <v>199.39081468224703</v>
      </c>
      <c r="C247" s="567">
        <f t="shared" si="92"/>
        <v>4.2553677316071532</v>
      </c>
      <c r="D247" s="474">
        <v>2</v>
      </c>
      <c r="E247" s="568" t="s">
        <v>386</v>
      </c>
      <c r="F247" s="467"/>
      <c r="G247" s="475"/>
      <c r="H247" s="569"/>
      <c r="I247" s="476">
        <f t="shared" si="93"/>
        <v>169</v>
      </c>
      <c r="J247" s="477">
        <f t="shared" si="94"/>
        <v>15.241832845047753</v>
      </c>
      <c r="K247" s="476">
        <f t="shared" si="95"/>
        <v>0.92360161705068144</v>
      </c>
      <c r="L247" s="397"/>
      <c r="M247" s="570">
        <f t="shared" si="96"/>
        <v>-1.3135463704201231</v>
      </c>
      <c r="N247" s="503" t="s">
        <v>386</v>
      </c>
      <c r="O247" s="467"/>
      <c r="P247" s="518">
        <f t="shared" si="97"/>
        <v>150</v>
      </c>
      <c r="Q247" s="476">
        <f>($B247-P247)^2/1000</f>
        <v>2.4394525749760683</v>
      </c>
      <c r="R247" s="397"/>
      <c r="S247" s="570">
        <f t="shared" si="98"/>
        <v>-1.3135463704201231</v>
      </c>
      <c r="T247" s="503" t="s">
        <v>386</v>
      </c>
      <c r="U247" s="467"/>
      <c r="V247" s="518">
        <f t="shared" si="99"/>
        <v>150</v>
      </c>
      <c r="W247" s="476">
        <f>($B247-V247)^2/1000</f>
        <v>2.4394525749760683</v>
      </c>
      <c r="X247" s="397"/>
      <c r="Y247" s="570">
        <f t="shared" si="100"/>
        <v>2.3320873106514726</v>
      </c>
      <c r="Z247" s="503" t="s">
        <v>386</v>
      </c>
      <c r="AA247" s="467"/>
      <c r="AB247" s="518">
        <f t="shared" si="101"/>
        <v>169</v>
      </c>
      <c r="AC247" s="476">
        <f>($B247-AB247)^2/1000</f>
        <v>0.92360161705068144</v>
      </c>
      <c r="AD247" s="397"/>
      <c r="AE247" s="570">
        <f t="shared" si="102"/>
        <v>3.0120961284410241</v>
      </c>
      <c r="AF247" s="503" t="s">
        <v>386</v>
      </c>
      <c r="AG247" s="467"/>
      <c r="AH247" s="518">
        <f t="shared" si="103"/>
        <v>169</v>
      </c>
      <c r="AI247" s="476">
        <f>($B247-AH247)^2/1000</f>
        <v>0.92360161705068144</v>
      </c>
      <c r="AJ247" s="397"/>
      <c r="AK247" s="570">
        <f t="shared" si="104"/>
        <v>3.4131431410270161</v>
      </c>
      <c r="AL247" s="503" t="s">
        <v>386</v>
      </c>
      <c r="AM247" s="467"/>
      <c r="AN247" s="518">
        <f t="shared" si="105"/>
        <v>169</v>
      </c>
      <c r="AO247" s="476">
        <f>($B247-AN247)^2/1000</f>
        <v>0.92360161705068144</v>
      </c>
      <c r="AP247" s="397"/>
      <c r="AQ247" s="570">
        <f t="shared" si="106"/>
        <v>3.6986088242541677</v>
      </c>
      <c r="AR247" s="503" t="s">
        <v>386</v>
      </c>
      <c r="AS247" s="467"/>
      <c r="AT247" s="518">
        <f t="shared" si="107"/>
        <v>169</v>
      </c>
      <c r="AU247" s="476">
        <f>($B247-AT247)^2/1000</f>
        <v>0.92360161705068144</v>
      </c>
      <c r="AV247" s="397"/>
      <c r="AW247" s="570">
        <f t="shared" si="108"/>
        <v>3.9204201802516017</v>
      </c>
      <c r="AX247" s="503" t="s">
        <v>386</v>
      </c>
      <c r="AY247" s="467"/>
      <c r="AZ247" s="518">
        <f t="shared" si="109"/>
        <v>169</v>
      </c>
      <c r="BA247" s="476">
        <f>($B247-AZ247)^2/1000</f>
        <v>0.92360161705068144</v>
      </c>
      <c r="BB247" s="397"/>
      <c r="BC247" s="570">
        <f t="shared" si="110"/>
        <v>4.1018526198425498</v>
      </c>
      <c r="BD247" s="503" t="s">
        <v>386</v>
      </c>
      <c r="BE247" s="467"/>
      <c r="BF247" s="518">
        <f t="shared" si="111"/>
        <v>169</v>
      </c>
      <c r="BG247" s="476">
        <f>($B247-BF247)^2/1000</f>
        <v>0.92360161705068144</v>
      </c>
      <c r="BH247" s="397"/>
      <c r="BI247" s="570">
        <f t="shared" si="112"/>
        <v>4.2553677316071532</v>
      </c>
      <c r="BJ247" s="503" t="s">
        <v>386</v>
      </c>
      <c r="BK247" s="467"/>
      <c r="BL247" s="518">
        <f t="shared" si="113"/>
        <v>169</v>
      </c>
      <c r="BM247" s="476">
        <f>($B247-BL247)^2/1000</f>
        <v>0.92360161705068144</v>
      </c>
      <c r="BN247" s="397"/>
      <c r="BO247" s="397"/>
      <c r="BP247" s="397"/>
      <c r="BQ247" s="397"/>
    </row>
    <row r="248" spans="1:69">
      <c r="A248" s="507">
        <f t="shared" si="90"/>
        <v>1998</v>
      </c>
      <c r="B248" s="474">
        <f t="shared" si="91"/>
        <v>172.34047208175969</v>
      </c>
      <c r="C248" s="567">
        <f t="shared" si="92"/>
        <v>4.4030854610319992</v>
      </c>
      <c r="D248" s="474">
        <v>3</v>
      </c>
      <c r="E248" s="571"/>
      <c r="F248" s="475"/>
      <c r="G248" s="475"/>
      <c r="H248" s="470"/>
      <c r="I248" s="476">
        <f t="shared" si="93"/>
        <v>172</v>
      </c>
      <c r="J248" s="477">
        <f t="shared" si="94"/>
        <v>0.19755782124013374</v>
      </c>
      <c r="K248" s="476">
        <f t="shared" si="95"/>
        <v>1.1592123845777388E-4</v>
      </c>
      <c r="L248" s="397"/>
      <c r="M248" s="570">
        <f t="shared" si="96"/>
        <v>-0.75923507236329457</v>
      </c>
      <c r="N248" s="467"/>
      <c r="O248" s="397"/>
      <c r="P248" s="518">
        <f t="shared" si="97"/>
        <v>159</v>
      </c>
      <c r="Q248" s="476">
        <f>($B248-P248)^2/1000</f>
        <v>0.1779681953642096</v>
      </c>
      <c r="R248" s="397"/>
      <c r="S248" s="570">
        <f t="shared" si="98"/>
        <v>-0.75923507236329457</v>
      </c>
      <c r="T248" s="467"/>
      <c r="U248" s="397"/>
      <c r="V248" s="518">
        <f t="shared" si="99"/>
        <v>159</v>
      </c>
      <c r="W248" s="476">
        <f>($B248-V248)^2/1000</f>
        <v>0.1779681953642096</v>
      </c>
      <c r="X248" s="397"/>
      <c r="Y248" s="570">
        <f t="shared" si="100"/>
        <v>2.4909681941113435</v>
      </c>
      <c r="Z248" s="467"/>
      <c r="AA248" s="397"/>
      <c r="AB248" s="518">
        <f t="shared" si="101"/>
        <v>172</v>
      </c>
      <c r="AC248" s="476">
        <f>($B248-AB248)^2/1000</f>
        <v>1.1592123845777388E-4</v>
      </c>
      <c r="AD248" s="397"/>
      <c r="AE248" s="570">
        <f t="shared" si="102"/>
        <v>3.1645418942795116</v>
      </c>
      <c r="AF248" s="467"/>
      <c r="AG248" s="397"/>
      <c r="AH248" s="518">
        <f t="shared" si="103"/>
        <v>172</v>
      </c>
      <c r="AI248" s="476">
        <f>($B248-AH248)^2/1000</f>
        <v>1.1592123845777388E-4</v>
      </c>
      <c r="AJ248" s="397"/>
      <c r="AK248" s="570">
        <f t="shared" si="104"/>
        <v>3.5633964350093068</v>
      </c>
      <c r="AL248" s="467"/>
      <c r="AM248" s="397"/>
      <c r="AN248" s="518">
        <f t="shared" si="105"/>
        <v>172</v>
      </c>
      <c r="AO248" s="476">
        <f>($B248-AN248)^2/1000</f>
        <v>1.1592123845777388E-4</v>
      </c>
      <c r="AP248" s="397"/>
      <c r="AQ248" s="570">
        <f t="shared" si="106"/>
        <v>3.847756763871907</v>
      </c>
      <c r="AR248" s="467"/>
      <c r="AS248" s="397"/>
      <c r="AT248" s="518">
        <f t="shared" si="107"/>
        <v>172</v>
      </c>
      <c r="AU248" s="476">
        <f>($B248-AT248)^2/1000</f>
        <v>1.1592123845777388E-4</v>
      </c>
      <c r="AV248" s="397"/>
      <c r="AW248" s="570">
        <f t="shared" si="108"/>
        <v>4.0689019597874481</v>
      </c>
      <c r="AX248" s="467"/>
      <c r="AY248" s="397"/>
      <c r="AZ248" s="518">
        <f t="shared" si="109"/>
        <v>172</v>
      </c>
      <c r="BA248" s="476">
        <f>($B248-AZ248)^2/1000</f>
        <v>1.1592123845777388E-4</v>
      </c>
      <c r="BB248" s="397"/>
      <c r="BC248" s="570">
        <f t="shared" si="110"/>
        <v>4.2498890576259623</v>
      </c>
      <c r="BD248" s="467"/>
      <c r="BE248" s="397"/>
      <c r="BF248" s="518">
        <f t="shared" si="111"/>
        <v>172</v>
      </c>
      <c r="BG248" s="476">
        <f>($B248-BF248)^2/1000</f>
        <v>1.1592123845777388E-4</v>
      </c>
      <c r="BH248" s="397"/>
      <c r="BI248" s="570">
        <f t="shared" si="112"/>
        <v>4.4030854610319992</v>
      </c>
      <c r="BJ248" s="467"/>
      <c r="BK248" s="397"/>
      <c r="BL248" s="518">
        <f t="shared" si="113"/>
        <v>172</v>
      </c>
      <c r="BM248" s="476">
        <f>($B248-BL248)^2/1000</f>
        <v>1.1592123845777388E-4</v>
      </c>
      <c r="BN248" s="397"/>
      <c r="BO248" s="397"/>
      <c r="BP248" s="397"/>
      <c r="BQ248" s="397"/>
    </row>
    <row r="249" spans="1:69">
      <c r="A249" s="507">
        <f t="shared" si="90"/>
        <v>1999</v>
      </c>
      <c r="B249" s="474">
        <f t="shared" si="91"/>
        <v>171.30054046888191</v>
      </c>
      <c r="C249" s="567">
        <f t="shared" si="92"/>
        <v>4.4092117622525668</v>
      </c>
      <c r="D249" s="474">
        <v>4</v>
      </c>
      <c r="E249" s="571" t="s">
        <v>56</v>
      </c>
      <c r="F249" s="572">
        <f>E277</f>
        <v>14253</v>
      </c>
      <c r="G249" s="475"/>
      <c r="H249" s="475"/>
      <c r="I249" s="476">
        <f t="shared" si="93"/>
        <v>175</v>
      </c>
      <c r="J249" s="477">
        <f t="shared" si="94"/>
        <v>2.1596309743051454</v>
      </c>
      <c r="K249" s="476">
        <f t="shared" si="95"/>
        <v>1.3686000822380513E-2</v>
      </c>
      <c r="L249" s="397"/>
      <c r="M249" s="570">
        <f t="shared" si="96"/>
        <v>-0.74037217386868381</v>
      </c>
      <c r="N249" s="467" t="s">
        <v>56</v>
      </c>
      <c r="O249" s="479">
        <f>ROUNDDOWN(O250,0)+1</f>
        <v>253</v>
      </c>
      <c r="P249" s="518">
        <f t="shared" si="97"/>
        <v>168</v>
      </c>
      <c r="Q249" s="476">
        <f>($B249-P249)^2/1000</f>
        <v>1.089356738672719E-2</v>
      </c>
      <c r="R249" s="397"/>
      <c r="S249" s="570">
        <f t="shared" si="98"/>
        <v>-0.74037217386868381</v>
      </c>
      <c r="T249" s="467" t="s">
        <v>56</v>
      </c>
      <c r="U249" s="479">
        <f>ROUNDDOWN(U250,-T269)+10^T269</f>
        <v>253</v>
      </c>
      <c r="V249" s="518">
        <f t="shared" si="99"/>
        <v>168</v>
      </c>
      <c r="W249" s="476">
        <f>($B249-V249)^2/1000</f>
        <v>1.089356738672719E-2</v>
      </c>
      <c r="X249" s="397"/>
      <c r="Y249" s="570">
        <f t="shared" si="100"/>
        <v>2.4975203265183996</v>
      </c>
      <c r="Z249" s="467" t="s">
        <v>56</v>
      </c>
      <c r="AA249" s="479">
        <f>U249+Z270</f>
        <v>2253</v>
      </c>
      <c r="AB249" s="518">
        <f t="shared" si="101"/>
        <v>175</v>
      </c>
      <c r="AC249" s="476">
        <f>($B249-AB249)^2/1000</f>
        <v>1.3686000822380513E-2</v>
      </c>
      <c r="AD249" s="397"/>
      <c r="AE249" s="570">
        <f t="shared" si="102"/>
        <v>3.1708491544441562</v>
      </c>
      <c r="AF249" s="467" t="s">
        <v>56</v>
      </c>
      <c r="AG249" s="479">
        <f>AA249+AF270</f>
        <v>4253</v>
      </c>
      <c r="AH249" s="518">
        <f t="shared" si="103"/>
        <v>175</v>
      </c>
      <c r="AI249" s="476">
        <f>($B249-AH249)^2/1000</f>
        <v>1.3686000822380513E-2</v>
      </c>
      <c r="AJ249" s="397"/>
      <c r="AK249" s="570">
        <f t="shared" si="104"/>
        <v>3.5696198918464725</v>
      </c>
      <c r="AL249" s="467" t="s">
        <v>56</v>
      </c>
      <c r="AM249" s="479">
        <f>AG249+AL270</f>
        <v>6253</v>
      </c>
      <c r="AN249" s="518">
        <f t="shared" si="105"/>
        <v>175</v>
      </c>
      <c r="AO249" s="476">
        <f>($B249-AN249)^2/1000</f>
        <v>1.3686000822380513E-2</v>
      </c>
      <c r="AP249" s="397"/>
      <c r="AQ249" s="570">
        <f t="shared" si="106"/>
        <v>3.85393789812239</v>
      </c>
      <c r="AR249" s="467" t="s">
        <v>56</v>
      </c>
      <c r="AS249" s="479">
        <f>AM249+AR270</f>
        <v>8253</v>
      </c>
      <c r="AT249" s="518">
        <f t="shared" si="107"/>
        <v>175</v>
      </c>
      <c r="AU249" s="476">
        <f>($B249-AT249)^2/1000</f>
        <v>1.3686000822380513E-2</v>
      </c>
      <c r="AV249" s="397"/>
      <c r="AW249" s="570">
        <f t="shared" si="108"/>
        <v>4.0750575641635916</v>
      </c>
      <c r="AX249" s="467" t="s">
        <v>56</v>
      </c>
      <c r="AY249" s="479">
        <f>AS249+AX270</f>
        <v>10253</v>
      </c>
      <c r="AZ249" s="518">
        <f t="shared" si="109"/>
        <v>175</v>
      </c>
      <c r="BA249" s="476">
        <f>($B249-AZ249)^2/1000</f>
        <v>1.3686000822380513E-2</v>
      </c>
      <c r="BB249" s="397"/>
      <c r="BC249" s="570">
        <f t="shared" si="110"/>
        <v>4.2560275849032294</v>
      </c>
      <c r="BD249" s="467" t="s">
        <v>56</v>
      </c>
      <c r="BE249" s="479">
        <f>AY249+BD270</f>
        <v>12253</v>
      </c>
      <c r="BF249" s="518">
        <f t="shared" si="111"/>
        <v>175</v>
      </c>
      <c r="BG249" s="476">
        <f>($B249-BF249)^2/1000</f>
        <v>1.3686000822380513E-2</v>
      </c>
      <c r="BH249" s="397"/>
      <c r="BI249" s="570">
        <f t="shared" si="112"/>
        <v>4.4092117622525668</v>
      </c>
      <c r="BJ249" s="467" t="s">
        <v>56</v>
      </c>
      <c r="BK249" s="479">
        <f>BE249+BJ270</f>
        <v>14253</v>
      </c>
      <c r="BL249" s="518">
        <f t="shared" si="113"/>
        <v>175</v>
      </c>
      <c r="BM249" s="476">
        <f>($B249-BL249)^2/1000</f>
        <v>1.3686000822380513E-2</v>
      </c>
      <c r="BN249" s="397"/>
      <c r="BO249" s="397"/>
      <c r="BP249" s="397"/>
      <c r="BQ249" s="397"/>
    </row>
    <row r="250" spans="1:69">
      <c r="A250" s="507">
        <f t="shared" si="90"/>
        <v>2000</v>
      </c>
      <c r="B250" s="474">
        <f t="shared" si="91"/>
        <v>169.1835300928015</v>
      </c>
      <c r="C250" s="567">
        <f t="shared" si="92"/>
        <v>4.4217975465270989</v>
      </c>
      <c r="D250" s="474">
        <v>5</v>
      </c>
      <c r="E250" s="467" t="s">
        <v>387</v>
      </c>
      <c r="F250" s="510">
        <f>MAX(B246:B265)</f>
        <v>252.23289518031683</v>
      </c>
      <c r="G250" s="475"/>
      <c r="H250" s="470"/>
      <c r="I250" s="476">
        <f t="shared" si="93"/>
        <v>179</v>
      </c>
      <c r="J250" s="477">
        <f t="shared" si="94"/>
        <v>5.8022609540147974</v>
      </c>
      <c r="K250" s="476">
        <f t="shared" si="95"/>
        <v>9.6363081438933629E-2</v>
      </c>
      <c r="L250" s="397"/>
      <c r="M250" s="570">
        <f t="shared" si="96"/>
        <v>-0.70235457610825014</v>
      </c>
      <c r="N250" s="573" t="s">
        <v>387</v>
      </c>
      <c r="O250" s="539">
        <f>MAX($B246:$B265)</f>
        <v>252.23289518031683</v>
      </c>
      <c r="P250" s="518">
        <f t="shared" si="97"/>
        <v>176</v>
      </c>
      <c r="Q250" s="476">
        <f>($B250-P250)^2/1000</f>
        <v>4.6464261995742669E-2</v>
      </c>
      <c r="R250" s="397"/>
      <c r="S250" s="570">
        <f t="shared" si="98"/>
        <v>-0.70235457610825014</v>
      </c>
      <c r="T250" s="573" t="s">
        <v>387</v>
      </c>
      <c r="U250" s="539">
        <f>MAX($B246:$B265)</f>
        <v>252.23289518031683</v>
      </c>
      <c r="V250" s="518">
        <f t="shared" si="99"/>
        <v>176</v>
      </c>
      <c r="W250" s="476">
        <f>($B250-V250)^2/1000</f>
        <v>4.6464261995742669E-2</v>
      </c>
      <c r="X250" s="397"/>
      <c r="Y250" s="570">
        <f t="shared" si="100"/>
        <v>2.5109722301746262</v>
      </c>
      <c r="Z250" s="573" t="s">
        <v>387</v>
      </c>
      <c r="AA250" s="539">
        <f>MAX($B246:$B265)</f>
        <v>252.23289518031683</v>
      </c>
      <c r="AB250" s="518">
        <f t="shared" si="101"/>
        <v>179</v>
      </c>
      <c r="AC250" s="476">
        <f>($B250-AB250)^2/1000</f>
        <v>9.6363081438933629E-2</v>
      </c>
      <c r="AD250" s="397"/>
      <c r="AE250" s="570">
        <f t="shared" si="102"/>
        <v>3.18380313690932</v>
      </c>
      <c r="AF250" s="573" t="s">
        <v>387</v>
      </c>
      <c r="AG250" s="539">
        <f>MAX($B246:$B265)</f>
        <v>252.23289518031683</v>
      </c>
      <c r="AH250" s="518">
        <f t="shared" si="103"/>
        <v>179</v>
      </c>
      <c r="AI250" s="476">
        <f>($B250-AH250)^2/1000</f>
        <v>9.6363081438933629E-2</v>
      </c>
      <c r="AJ250" s="397"/>
      <c r="AK250" s="570">
        <f t="shared" si="104"/>
        <v>3.5824033843424918</v>
      </c>
      <c r="AL250" s="573" t="s">
        <v>387</v>
      </c>
      <c r="AM250" s="539">
        <f>MAX($B246:$B265)</f>
        <v>252.23289518031683</v>
      </c>
      <c r="AN250" s="518">
        <f t="shared" si="105"/>
        <v>179</v>
      </c>
      <c r="AO250" s="476">
        <f>($B250-AN250)^2/1000</f>
        <v>9.6363081438933629E-2</v>
      </c>
      <c r="AP250" s="397"/>
      <c r="AQ250" s="570">
        <f t="shared" si="106"/>
        <v>3.8666352728272213</v>
      </c>
      <c r="AR250" s="573" t="s">
        <v>387</v>
      </c>
      <c r="AS250" s="539">
        <f>MAX($B246:$B265)</f>
        <v>252.23289518031683</v>
      </c>
      <c r="AT250" s="518">
        <f t="shared" si="107"/>
        <v>179</v>
      </c>
      <c r="AU250" s="476">
        <f>($B250-AT250)^2/1000</f>
        <v>9.6363081438933629E-2</v>
      </c>
      <c r="AV250" s="397"/>
      <c r="AW250" s="570">
        <f t="shared" si="108"/>
        <v>4.0877029854567528</v>
      </c>
      <c r="AX250" s="573" t="s">
        <v>387</v>
      </c>
      <c r="AY250" s="539">
        <f>MAX($B246:$B265)</f>
        <v>252.23289518031683</v>
      </c>
      <c r="AZ250" s="518">
        <f t="shared" si="109"/>
        <v>179</v>
      </c>
      <c r="BA250" s="476">
        <f>($B250-AZ250)^2/1000</f>
        <v>9.6363081438933629E-2</v>
      </c>
      <c r="BB250" s="397"/>
      <c r="BC250" s="570">
        <f t="shared" si="110"/>
        <v>4.2686382519746111</v>
      </c>
      <c r="BD250" s="573" t="s">
        <v>387</v>
      </c>
      <c r="BE250" s="539">
        <f>MAX($B246:$B265)</f>
        <v>252.23289518031683</v>
      </c>
      <c r="BF250" s="518">
        <f t="shared" si="111"/>
        <v>179</v>
      </c>
      <c r="BG250" s="476">
        <f>($B250-BF250)^2/1000</f>
        <v>9.6363081438933629E-2</v>
      </c>
      <c r="BH250" s="397"/>
      <c r="BI250" s="570">
        <f t="shared" si="112"/>
        <v>4.4217975465270989</v>
      </c>
      <c r="BJ250" s="573" t="s">
        <v>387</v>
      </c>
      <c r="BK250" s="539">
        <f>MAX($B246:$B265)</f>
        <v>252.23289518031683</v>
      </c>
      <c r="BL250" s="518">
        <f t="shared" si="113"/>
        <v>179</v>
      </c>
      <c r="BM250" s="476">
        <f>($B250-BL250)^2/1000</f>
        <v>9.6363081438933629E-2</v>
      </c>
      <c r="BN250" s="397"/>
      <c r="BO250" s="397"/>
      <c r="BP250" s="397"/>
      <c r="BQ250" s="397"/>
    </row>
    <row r="251" spans="1:69">
      <c r="A251" s="507">
        <f t="shared" si="90"/>
        <v>2001</v>
      </c>
      <c r="B251" s="474">
        <f t="shared" si="91"/>
        <v>179.83622897454092</v>
      </c>
      <c r="C251" s="567">
        <f t="shared" si="92"/>
        <v>4.3599783864741735</v>
      </c>
      <c r="D251" s="474">
        <v>6</v>
      </c>
      <c r="E251" s="467" t="s">
        <v>388</v>
      </c>
      <c r="F251" s="510">
        <f>AVERAGE(B261:B265)</f>
        <v>238.45317030992524</v>
      </c>
      <c r="G251" s="475"/>
      <c r="H251" s="470"/>
      <c r="I251" s="476">
        <f t="shared" si="93"/>
        <v>182</v>
      </c>
      <c r="J251" s="477">
        <f t="shared" si="94"/>
        <v>1.2031897231149156</v>
      </c>
      <c r="K251" s="476">
        <f t="shared" si="95"/>
        <v>4.6819050506162578E-3</v>
      </c>
      <c r="L251" s="397"/>
      <c r="M251" s="570">
        <f t="shared" si="96"/>
        <v>-0.89934623060299079</v>
      </c>
      <c r="N251" s="573" t="s">
        <v>388</v>
      </c>
      <c r="O251" s="539">
        <f>AVERAGE($B261:$B265)</f>
        <v>238.45317030992524</v>
      </c>
      <c r="P251" s="518">
        <f t="shared" si="97"/>
        <v>183</v>
      </c>
      <c r="Q251" s="476">
        <f t="shared" ref="Q251:Q265" si="114">($B251-P251)^2/1000</f>
        <v>1.0009447101534424E-2</v>
      </c>
      <c r="R251" s="397"/>
      <c r="S251" s="570">
        <f t="shared" si="98"/>
        <v>-0.89934623060299079</v>
      </c>
      <c r="T251" s="573" t="s">
        <v>388</v>
      </c>
      <c r="U251" s="539">
        <f>AVERAGE($B261:$B265)</f>
        <v>238.45317030992524</v>
      </c>
      <c r="V251" s="518">
        <f t="shared" si="99"/>
        <v>183</v>
      </c>
      <c r="W251" s="476">
        <f t="shared" ref="W251:W265" si="115">($B251-V251)^2/1000</f>
        <v>1.0009447101534424E-2</v>
      </c>
      <c r="X251" s="397"/>
      <c r="Y251" s="570">
        <f t="shared" si="100"/>
        <v>2.4447845135520194</v>
      </c>
      <c r="Z251" s="573" t="s">
        <v>388</v>
      </c>
      <c r="AA251" s="539">
        <f>AVERAGE($B261:$B265)</f>
        <v>238.45317030992524</v>
      </c>
      <c r="AB251" s="518">
        <f t="shared" si="101"/>
        <v>182</v>
      </c>
      <c r="AC251" s="476">
        <f t="shared" ref="AC251:AC265" si="116">($B251-AB251)^2/1000</f>
        <v>4.6819050506162578E-3</v>
      </c>
      <c r="AD251" s="397"/>
      <c r="AE251" s="570">
        <f t="shared" si="102"/>
        <v>3.1201287180780839</v>
      </c>
      <c r="AF251" s="573" t="s">
        <v>388</v>
      </c>
      <c r="AG251" s="539">
        <f>AVERAGE($B261:$B265)</f>
        <v>238.45317030992524</v>
      </c>
      <c r="AH251" s="518">
        <f t="shared" si="103"/>
        <v>182</v>
      </c>
      <c r="AI251" s="476">
        <f t="shared" ref="AI251:AI265" si="117">($B251-AH251)^2/1000</f>
        <v>4.6819050506162578E-3</v>
      </c>
      <c r="AJ251" s="397"/>
      <c r="AK251" s="570">
        <f t="shared" si="104"/>
        <v>3.519588364900387</v>
      </c>
      <c r="AL251" s="573" t="s">
        <v>388</v>
      </c>
      <c r="AM251" s="539">
        <f>AVERAGE($B261:$B265)</f>
        <v>238.45317030992524</v>
      </c>
      <c r="AN251" s="518">
        <f t="shared" si="105"/>
        <v>182</v>
      </c>
      <c r="AO251" s="476">
        <f t="shared" ref="AO251:AO265" si="118">($B251-AN251)^2/1000</f>
        <v>4.6819050506162578E-3</v>
      </c>
      <c r="AP251" s="397"/>
      <c r="AQ251" s="570">
        <f t="shared" si="106"/>
        <v>3.8042541277501338</v>
      </c>
      <c r="AR251" s="573" t="s">
        <v>388</v>
      </c>
      <c r="AS251" s="539">
        <f>AVERAGE($B261:$B265)</f>
        <v>238.45317030992524</v>
      </c>
      <c r="AT251" s="518">
        <f t="shared" si="107"/>
        <v>182</v>
      </c>
      <c r="AU251" s="476">
        <f t="shared" ref="AU251:AU265" si="119">($B251-AT251)^2/1000</f>
        <v>4.6819050506162578E-3</v>
      </c>
      <c r="AV251" s="397"/>
      <c r="AW251" s="570">
        <f t="shared" si="108"/>
        <v>4.0255835165214995</v>
      </c>
      <c r="AX251" s="573" t="s">
        <v>388</v>
      </c>
      <c r="AY251" s="539">
        <f>AVERAGE($B261:$B265)</f>
        <v>238.45317030992524</v>
      </c>
      <c r="AZ251" s="518">
        <f t="shared" si="109"/>
        <v>182</v>
      </c>
      <c r="BA251" s="476">
        <f t="shared" ref="BA251:BA265" si="120">($B251-AZ251)^2/1000</f>
        <v>4.6819050506162578E-3</v>
      </c>
      <c r="BB251" s="397"/>
      <c r="BC251" s="570">
        <f t="shared" si="110"/>
        <v>4.2066938005999051</v>
      </c>
      <c r="BD251" s="573" t="s">
        <v>388</v>
      </c>
      <c r="BE251" s="539">
        <f>AVERAGE($B261:$B265)</f>
        <v>238.45317030992524</v>
      </c>
      <c r="BF251" s="518">
        <f t="shared" si="111"/>
        <v>182</v>
      </c>
      <c r="BG251" s="476">
        <f t="shared" ref="BG251:BG265" si="121">($B251-BF251)^2/1000</f>
        <v>4.6819050506162578E-3</v>
      </c>
      <c r="BH251" s="397"/>
      <c r="BI251" s="570">
        <f t="shared" si="112"/>
        <v>4.3599783864741735</v>
      </c>
      <c r="BJ251" s="573" t="s">
        <v>388</v>
      </c>
      <c r="BK251" s="539">
        <f>AVERAGE($B261:$B265)</f>
        <v>238.45317030992524</v>
      </c>
      <c r="BL251" s="518">
        <f t="shared" si="113"/>
        <v>182</v>
      </c>
      <c r="BM251" s="476">
        <f t="shared" ref="BM251:BM265" si="122">($B251-BL251)^2/1000</f>
        <v>4.6819050506162578E-3</v>
      </c>
      <c r="BN251" s="397"/>
      <c r="BO251" s="397"/>
      <c r="BP251" s="397"/>
      <c r="BQ251" s="397"/>
    </row>
    <row r="252" spans="1:69">
      <c r="A252" s="507">
        <f t="shared" si="90"/>
        <v>2002</v>
      </c>
      <c r="B252" s="474">
        <f t="shared" si="91"/>
        <v>167.10373457412345</v>
      </c>
      <c r="C252" s="567">
        <f t="shared" si="92"/>
        <v>4.4343145262160286</v>
      </c>
      <c r="D252" s="474">
        <v>7</v>
      </c>
      <c r="E252" s="475"/>
      <c r="F252" s="475"/>
      <c r="G252" s="475"/>
      <c r="H252" s="470"/>
      <c r="I252" s="476">
        <f t="shared" si="93"/>
        <v>186</v>
      </c>
      <c r="J252" s="477">
        <f t="shared" si="94"/>
        <v>11.308104797319531</v>
      </c>
      <c r="K252" s="476">
        <f t="shared" si="95"/>
        <v>0.35706884704517744</v>
      </c>
      <c r="L252" s="397"/>
      <c r="M252" s="570">
        <f t="shared" si="96"/>
        <v>-0.66547443247676341</v>
      </c>
      <c r="N252" s="397"/>
      <c r="O252" s="397"/>
      <c r="P252" s="518">
        <f t="shared" si="97"/>
        <v>191</v>
      </c>
      <c r="Q252" s="476">
        <f t="shared" si="114"/>
        <v>0.57103150130394298</v>
      </c>
      <c r="R252" s="397"/>
      <c r="S252" s="570">
        <f t="shared" si="98"/>
        <v>-0.66547443247676341</v>
      </c>
      <c r="T252" s="397"/>
      <c r="U252" s="397"/>
      <c r="V252" s="518">
        <f t="shared" si="99"/>
        <v>191</v>
      </c>
      <c r="W252" s="476">
        <f t="shared" si="115"/>
        <v>0.57103150130394298</v>
      </c>
      <c r="X252" s="397"/>
      <c r="Y252" s="570">
        <f t="shared" si="100"/>
        <v>2.5243391206935888</v>
      </c>
      <c r="Z252" s="397"/>
      <c r="AA252" s="397"/>
      <c r="AB252" s="518">
        <f t="shared" si="101"/>
        <v>186</v>
      </c>
      <c r="AC252" s="476">
        <f t="shared" si="116"/>
        <v>0.35706884704517744</v>
      </c>
      <c r="AD252" s="397"/>
      <c r="AE252" s="570">
        <f t="shared" si="102"/>
        <v>3.1966816025615121</v>
      </c>
      <c r="AF252" s="397"/>
      <c r="AG252" s="397"/>
      <c r="AH252" s="518">
        <f t="shared" si="103"/>
        <v>186</v>
      </c>
      <c r="AI252" s="476">
        <f t="shared" si="117"/>
        <v>0.35706884704517744</v>
      </c>
      <c r="AJ252" s="397"/>
      <c r="AK252" s="570">
        <f t="shared" si="104"/>
        <v>3.5951145008365089</v>
      </c>
      <c r="AL252" s="397"/>
      <c r="AM252" s="397"/>
      <c r="AN252" s="518">
        <f t="shared" si="105"/>
        <v>186</v>
      </c>
      <c r="AO252" s="476">
        <f t="shared" si="118"/>
        <v>0.35706884704517744</v>
      </c>
      <c r="AP252" s="397"/>
      <c r="AQ252" s="570">
        <f t="shared" si="106"/>
        <v>3.8792618365193814</v>
      </c>
      <c r="AR252" s="397"/>
      <c r="AS252" s="397"/>
      <c r="AT252" s="518">
        <f t="shared" si="107"/>
        <v>186</v>
      </c>
      <c r="AU252" s="476">
        <f t="shared" si="119"/>
        <v>0.35706884704517744</v>
      </c>
      <c r="AV252" s="397"/>
      <c r="AW252" s="570">
        <f t="shared" si="108"/>
        <v>4.1002785328893507</v>
      </c>
      <c r="AX252" s="397"/>
      <c r="AY252" s="397"/>
      <c r="AZ252" s="518">
        <f t="shared" si="109"/>
        <v>186</v>
      </c>
      <c r="BA252" s="476">
        <f t="shared" si="120"/>
        <v>0.35706884704517744</v>
      </c>
      <c r="BB252" s="397"/>
      <c r="BC252" s="570">
        <f t="shared" si="110"/>
        <v>4.2811796691605126</v>
      </c>
      <c r="BD252" s="397"/>
      <c r="BE252" s="397"/>
      <c r="BF252" s="518">
        <f t="shared" si="111"/>
        <v>186</v>
      </c>
      <c r="BG252" s="476">
        <f t="shared" si="121"/>
        <v>0.35706884704517744</v>
      </c>
      <c r="BH252" s="397"/>
      <c r="BI252" s="570">
        <f t="shared" si="112"/>
        <v>4.4343145262160286</v>
      </c>
      <c r="BJ252" s="397"/>
      <c r="BK252" s="397"/>
      <c r="BL252" s="518">
        <f t="shared" si="113"/>
        <v>186</v>
      </c>
      <c r="BM252" s="476">
        <f t="shared" si="122"/>
        <v>0.35706884704517744</v>
      </c>
      <c r="BN252" s="397"/>
      <c r="BO252" s="397"/>
      <c r="BP252" s="397"/>
      <c r="BQ252" s="397"/>
    </row>
    <row r="253" spans="1:69">
      <c r="A253" s="507">
        <f t="shared" si="90"/>
        <v>2003</v>
      </c>
      <c r="B253" s="474">
        <f t="shared" si="91"/>
        <v>167.52637809559593</v>
      </c>
      <c r="C253" s="567">
        <f t="shared" si="92"/>
        <v>4.4317584856894356</v>
      </c>
      <c r="D253" s="474">
        <v>8</v>
      </c>
      <c r="E253" s="574" t="s">
        <v>389</v>
      </c>
      <c r="F253" s="509">
        <f>INDEX(LINEST(C246:C265,D246:D265),1)</f>
        <v>-1.9311092917604838E-2</v>
      </c>
      <c r="G253" s="512"/>
      <c r="H253" s="470"/>
      <c r="I253" s="476">
        <f t="shared" si="93"/>
        <v>189</v>
      </c>
      <c r="J253" s="477">
        <f t="shared" si="94"/>
        <v>12.81805417660885</v>
      </c>
      <c r="K253" s="476">
        <f t="shared" si="95"/>
        <v>0.46111643769330224</v>
      </c>
      <c r="L253" s="397"/>
      <c r="M253" s="570">
        <f t="shared" si="96"/>
        <v>-0.67293300743002127</v>
      </c>
      <c r="N253" s="575" t="s">
        <v>389</v>
      </c>
      <c r="O253" s="509">
        <f>INDEX(LINEST(M246:M265,$D246:$D265),1)</f>
        <v>-0.14687926709794671</v>
      </c>
      <c r="P253" s="518">
        <f t="shared" si="97"/>
        <v>197</v>
      </c>
      <c r="Q253" s="476">
        <f t="shared" si="114"/>
        <v>0.86869438816376732</v>
      </c>
      <c r="R253" s="397"/>
      <c r="S253" s="570">
        <f t="shared" si="98"/>
        <v>-0.67293300743002127</v>
      </c>
      <c r="T253" s="575" t="s">
        <v>389</v>
      </c>
      <c r="U253" s="509">
        <f>INDEX(LINEST(S246:S265,$D246:$D265),1)</f>
        <v>-0.14687926709794671</v>
      </c>
      <c r="V253" s="518">
        <f t="shared" si="99"/>
        <v>197</v>
      </c>
      <c r="W253" s="476">
        <f t="shared" si="115"/>
        <v>0.86869438816376732</v>
      </c>
      <c r="X253" s="397"/>
      <c r="Y253" s="570">
        <f t="shared" si="100"/>
        <v>2.5216104451913872</v>
      </c>
      <c r="Z253" s="575" t="s">
        <v>389</v>
      </c>
      <c r="AA253" s="509">
        <f>INDEX(LINEST(Y246:Y265,$D246:$D265),1)</f>
        <v>-2.0944725406831292E-2</v>
      </c>
      <c r="AB253" s="518">
        <f t="shared" si="101"/>
        <v>189</v>
      </c>
      <c r="AC253" s="476">
        <f t="shared" si="116"/>
        <v>0.46111643769330224</v>
      </c>
      <c r="AD253" s="397"/>
      <c r="AE253" s="570">
        <f t="shared" si="102"/>
        <v>3.1940521222540457</v>
      </c>
      <c r="AF253" s="575" t="s">
        <v>389</v>
      </c>
      <c r="AG253" s="509">
        <f>INDEX(LINEST(AE246:AE265,$D246:$D265),1)</f>
        <v>-1.999941143402666E-2</v>
      </c>
      <c r="AH253" s="518">
        <f t="shared" si="103"/>
        <v>189</v>
      </c>
      <c r="AI253" s="476">
        <f t="shared" si="117"/>
        <v>0.46111643769330224</v>
      </c>
      <c r="AJ253" s="397"/>
      <c r="AK253" s="570">
        <f t="shared" si="104"/>
        <v>3.5925190166897369</v>
      </c>
      <c r="AL253" s="575" t="s">
        <v>389</v>
      </c>
      <c r="AM253" s="509">
        <f>INDEX(LINEST(AK246:AK265,$D246:$D265),1)</f>
        <v>-1.9679578045964409E-2</v>
      </c>
      <c r="AN253" s="518">
        <f t="shared" si="105"/>
        <v>189</v>
      </c>
      <c r="AO253" s="476">
        <f t="shared" si="118"/>
        <v>0.46111643769330224</v>
      </c>
      <c r="AP253" s="397"/>
      <c r="AQ253" s="570">
        <f t="shared" si="106"/>
        <v>3.8766835305835743</v>
      </c>
      <c r="AR253" s="575" t="s">
        <v>389</v>
      </c>
      <c r="AS253" s="509">
        <f>INDEX(LINEST(AQ246:AQ265,$D246:$D265),1)</f>
        <v>-1.9518757053955064E-2</v>
      </c>
      <c r="AT253" s="518">
        <f t="shared" si="107"/>
        <v>189</v>
      </c>
      <c r="AU253" s="476">
        <f t="shared" si="119"/>
        <v>0.46111643769330224</v>
      </c>
      <c r="AV253" s="397"/>
      <c r="AW253" s="570">
        <f t="shared" si="108"/>
        <v>4.0977105922564832</v>
      </c>
      <c r="AX253" s="575" t="s">
        <v>389</v>
      </c>
      <c r="AY253" s="509">
        <f>INDEX(LINEST(AW246:AW265,$D246:$D265),1)</f>
        <v>-1.9421972769563887E-2</v>
      </c>
      <c r="AZ253" s="518">
        <f t="shared" si="109"/>
        <v>189</v>
      </c>
      <c r="BA253" s="476">
        <f t="shared" si="120"/>
        <v>0.46111643769330224</v>
      </c>
      <c r="BB253" s="397"/>
      <c r="BC253" s="570">
        <f t="shared" si="110"/>
        <v>4.2786186632255365</v>
      </c>
      <c r="BD253" s="575" t="s">
        <v>389</v>
      </c>
      <c r="BE253" s="509">
        <f>INDEX(LINEST(BC246:BC265,$D246:$D265),1)</f>
        <v>-1.9357327835264723E-2</v>
      </c>
      <c r="BF253" s="518">
        <f t="shared" si="111"/>
        <v>189</v>
      </c>
      <c r="BG253" s="476">
        <f t="shared" si="121"/>
        <v>0.46111643769330224</v>
      </c>
      <c r="BH253" s="397"/>
      <c r="BI253" s="570">
        <f t="shared" si="112"/>
        <v>4.4317584856894356</v>
      </c>
      <c r="BJ253" s="575" t="s">
        <v>389</v>
      </c>
      <c r="BK253" s="509">
        <f>INDEX(LINEST(BI246:BI265,$D246:$D265),1)</f>
        <v>-1.9311092917604838E-2</v>
      </c>
      <c r="BL253" s="518">
        <f t="shared" si="113"/>
        <v>189</v>
      </c>
      <c r="BM253" s="476">
        <f t="shared" si="122"/>
        <v>0.46111643769330224</v>
      </c>
      <c r="BN253" s="397"/>
      <c r="BO253" s="397"/>
      <c r="BP253" s="397"/>
      <c r="BQ253" s="397"/>
    </row>
    <row r="254" spans="1:69">
      <c r="A254" s="507">
        <f t="shared" si="90"/>
        <v>2004</v>
      </c>
      <c r="B254" s="474">
        <f t="shared" si="91"/>
        <v>184.96829424931883</v>
      </c>
      <c r="C254" s="567">
        <f t="shared" si="92"/>
        <v>4.3314758193864638</v>
      </c>
      <c r="D254" s="474">
        <v>9</v>
      </c>
      <c r="E254" s="571" t="s">
        <v>390</v>
      </c>
      <c r="F254" s="509">
        <f>INDEX(LINEST(C246:C265,D246:D265),2)</f>
        <v>4.4633742621028381</v>
      </c>
      <c r="G254" s="475"/>
      <c r="H254" s="467"/>
      <c r="I254" s="476">
        <f t="shared" si="93"/>
        <v>193</v>
      </c>
      <c r="J254" s="477">
        <f t="shared" si="94"/>
        <v>4.342206745905993</v>
      </c>
      <c r="K254" s="476">
        <f t="shared" si="95"/>
        <v>6.4508297265524955E-2</v>
      </c>
      <c r="L254" s="397"/>
      <c r="M254" s="570">
        <f t="shared" si="96"/>
        <v>-1.0002105704049289</v>
      </c>
      <c r="N254" s="467" t="s">
        <v>390</v>
      </c>
      <c r="O254" s="509">
        <f>INDEX(LINEST(M246:M265,$D246:$D265),2)</f>
        <v>-8.8301237393667575E-2</v>
      </c>
      <c r="P254" s="518">
        <f t="shared" si="97"/>
        <v>203</v>
      </c>
      <c r="Q254" s="476">
        <f t="shared" si="114"/>
        <v>0.32514241227914836</v>
      </c>
      <c r="R254" s="397"/>
      <c r="S254" s="570">
        <f t="shared" si="98"/>
        <v>-1.0002105704049289</v>
      </c>
      <c r="T254" s="467" t="s">
        <v>390</v>
      </c>
      <c r="U254" s="509">
        <f>INDEX(LINEST(S246:S265,$D246:$D265),2)</f>
        <v>-8.8301237393667575E-2</v>
      </c>
      <c r="V254" s="518">
        <f t="shared" si="99"/>
        <v>203</v>
      </c>
      <c r="W254" s="476">
        <f t="shared" si="115"/>
        <v>0.32514241227914836</v>
      </c>
      <c r="X254" s="397"/>
      <c r="Y254" s="570">
        <f t="shared" si="100"/>
        <v>2.4141681391571392</v>
      </c>
      <c r="Z254" s="467" t="s">
        <v>390</v>
      </c>
      <c r="AA254" s="509">
        <f>INDEX(LINEST(Y246:Y265,$D246:$D265),2)</f>
        <v>2.5568450719059603</v>
      </c>
      <c r="AB254" s="518">
        <f t="shared" si="101"/>
        <v>193</v>
      </c>
      <c r="AC254" s="476">
        <f t="shared" si="116"/>
        <v>6.4508297265524955E-2</v>
      </c>
      <c r="AD254" s="397"/>
      <c r="AE254" s="570">
        <f t="shared" si="102"/>
        <v>3.0907301231241942</v>
      </c>
      <c r="AF254" s="467" t="s">
        <v>390</v>
      </c>
      <c r="AG254" s="509">
        <f>INDEX(LINEST(AE246:AE265,$D246:$D265),2)</f>
        <v>3.2271762201790937</v>
      </c>
      <c r="AH254" s="518">
        <f t="shared" si="103"/>
        <v>193</v>
      </c>
      <c r="AI254" s="476">
        <f t="shared" si="117"/>
        <v>6.4508297265524955E-2</v>
      </c>
      <c r="AJ254" s="397"/>
      <c r="AK254" s="570">
        <f t="shared" si="104"/>
        <v>3.4906051375744815</v>
      </c>
      <c r="AL254" s="467" t="s">
        <v>390</v>
      </c>
      <c r="AM254" s="509">
        <f>INDEX(LINEST(AK246:AK265,$D246:$D265),2)</f>
        <v>3.6249392634070792</v>
      </c>
      <c r="AN254" s="518">
        <f t="shared" si="105"/>
        <v>193</v>
      </c>
      <c r="AO254" s="476">
        <f t="shared" si="118"/>
        <v>6.4508297265524955E-2</v>
      </c>
      <c r="AP254" s="397"/>
      <c r="AQ254" s="570">
        <f t="shared" si="106"/>
        <v>3.7754804009272225</v>
      </c>
      <c r="AR254" s="467" t="s">
        <v>390</v>
      </c>
      <c r="AS254" s="509">
        <f>INDEX(LINEST(AQ246:AQ265,$D246:$D265),2)</f>
        <v>3.9087518249850994</v>
      </c>
      <c r="AT254" s="518">
        <f t="shared" si="107"/>
        <v>193</v>
      </c>
      <c r="AU254" s="476">
        <f t="shared" si="119"/>
        <v>6.4508297265524955E-2</v>
      </c>
      <c r="AV254" s="397"/>
      <c r="AW254" s="570">
        <f t="shared" si="108"/>
        <v>3.9969360774564602</v>
      </c>
      <c r="AX254" s="467" t="s">
        <v>390</v>
      </c>
      <c r="AY254" s="509">
        <f>INDEX(LINEST(AW246:AW265,$D246:$D265),2)</f>
        <v>4.1295677117252341</v>
      </c>
      <c r="AZ254" s="518">
        <f t="shared" si="109"/>
        <v>193</v>
      </c>
      <c r="BA254" s="476">
        <f t="shared" si="120"/>
        <v>6.4508297265524955E-2</v>
      </c>
      <c r="BB254" s="397"/>
      <c r="BC254" s="570">
        <f t="shared" si="110"/>
        <v>4.1781307995790318</v>
      </c>
      <c r="BD254" s="467" t="s">
        <v>390</v>
      </c>
      <c r="BE254" s="509">
        <f>INDEX(LINEST(BC246:BC265,$D246:$D265),2)</f>
        <v>4.3103349991104025</v>
      </c>
      <c r="BF254" s="518">
        <f t="shared" si="111"/>
        <v>193</v>
      </c>
      <c r="BG254" s="476">
        <f t="shared" si="121"/>
        <v>6.4508297265524955E-2</v>
      </c>
      <c r="BH254" s="397"/>
      <c r="BI254" s="570">
        <f t="shared" si="112"/>
        <v>4.3314758193864638</v>
      </c>
      <c r="BJ254" s="467" t="s">
        <v>390</v>
      </c>
      <c r="BK254" s="509">
        <f>INDEX(LINEST(BI246:BI265,$D246:$D265),2)</f>
        <v>4.4633742621028381</v>
      </c>
      <c r="BL254" s="518">
        <f t="shared" si="113"/>
        <v>193</v>
      </c>
      <c r="BM254" s="476">
        <f t="shared" si="122"/>
        <v>6.4508297265524955E-2</v>
      </c>
      <c r="BN254" s="397"/>
      <c r="BO254" s="397"/>
      <c r="BP254" s="397"/>
      <c r="BQ254" s="397"/>
    </row>
    <row r="255" spans="1:69">
      <c r="A255" s="507">
        <f t="shared" si="90"/>
        <v>2005</v>
      </c>
      <c r="B255" s="474">
        <f t="shared" si="91"/>
        <v>183.66037430796538</v>
      </c>
      <c r="C255" s="567">
        <f t="shared" si="92"/>
        <v>4.3386649538564459</v>
      </c>
      <c r="D255" s="474">
        <v>10</v>
      </c>
      <c r="E255" s="467" t="s">
        <v>391</v>
      </c>
      <c r="F255" s="509">
        <f>F253*-1</f>
        <v>1.9311092917604838E-2</v>
      </c>
      <c r="G255" s="475"/>
      <c r="H255" s="467"/>
      <c r="I255" s="476">
        <f t="shared" si="93"/>
        <v>196</v>
      </c>
      <c r="J255" s="477">
        <f t="shared" si="94"/>
        <v>6.7187196685896362</v>
      </c>
      <c r="K255" s="476">
        <f t="shared" si="95"/>
        <v>0.15226636221952078</v>
      </c>
      <c r="L255" s="397"/>
      <c r="M255" s="570">
        <f t="shared" si="96"/>
        <v>-0.97407171814289595</v>
      </c>
      <c r="N255" s="573" t="s">
        <v>391</v>
      </c>
      <c r="O255" s="576">
        <f>O253*-1</f>
        <v>0.14687926709794671</v>
      </c>
      <c r="P255" s="518">
        <f t="shared" si="97"/>
        <v>209</v>
      </c>
      <c r="Q255" s="476">
        <f t="shared" si="114"/>
        <v>0.6420966302124208</v>
      </c>
      <c r="R255" s="397"/>
      <c r="S255" s="570">
        <f t="shared" si="98"/>
        <v>-0.97407171814289595</v>
      </c>
      <c r="T255" s="573" t="s">
        <v>391</v>
      </c>
      <c r="U255" s="576">
        <f>U253*-1</f>
        <v>0.14687926709794671</v>
      </c>
      <c r="V255" s="518">
        <f t="shared" si="99"/>
        <v>209</v>
      </c>
      <c r="W255" s="476">
        <f t="shared" si="115"/>
        <v>0.6420966302124208</v>
      </c>
      <c r="X255" s="397"/>
      <c r="Y255" s="570">
        <f t="shared" si="100"/>
        <v>2.4218965537247681</v>
      </c>
      <c r="Z255" s="573" t="s">
        <v>391</v>
      </c>
      <c r="AA255" s="576">
        <f>AA253*-1</f>
        <v>2.0944725406831292E-2</v>
      </c>
      <c r="AB255" s="518">
        <f t="shared" si="101"/>
        <v>197</v>
      </c>
      <c r="AC255" s="476">
        <f t="shared" si="116"/>
        <v>0.17794561360359001</v>
      </c>
      <c r="AD255" s="397"/>
      <c r="AE255" s="570">
        <f t="shared" si="102"/>
        <v>3.0981477509106154</v>
      </c>
      <c r="AF255" s="573" t="s">
        <v>391</v>
      </c>
      <c r="AG255" s="576">
        <f>AG253*-1</f>
        <v>1.999941143402666E-2</v>
      </c>
      <c r="AH255" s="518">
        <f t="shared" si="103"/>
        <v>197</v>
      </c>
      <c r="AI255" s="476">
        <f t="shared" si="117"/>
        <v>0.17794561360359001</v>
      </c>
      <c r="AJ255" s="397"/>
      <c r="AK255" s="570">
        <f t="shared" si="104"/>
        <v>3.4979168247720027</v>
      </c>
      <c r="AL255" s="573" t="s">
        <v>391</v>
      </c>
      <c r="AM255" s="576">
        <f>AM253*-1</f>
        <v>1.9679578045964409E-2</v>
      </c>
      <c r="AN255" s="518">
        <f t="shared" si="105"/>
        <v>197</v>
      </c>
      <c r="AO255" s="476">
        <f t="shared" si="118"/>
        <v>0.17794561360359001</v>
      </c>
      <c r="AP255" s="397"/>
      <c r="AQ255" s="570">
        <f t="shared" si="106"/>
        <v>3.7827386669147312</v>
      </c>
      <c r="AR255" s="573" t="s">
        <v>391</v>
      </c>
      <c r="AS255" s="576">
        <f>AS253*-1</f>
        <v>1.9518757053955064E-2</v>
      </c>
      <c r="AT255" s="518">
        <f t="shared" si="107"/>
        <v>197</v>
      </c>
      <c r="AU255" s="476">
        <f t="shared" si="119"/>
        <v>0.17794561360359001</v>
      </c>
      <c r="AV255" s="397"/>
      <c r="AW255" s="570">
        <f t="shared" si="108"/>
        <v>4.0041621449484515</v>
      </c>
      <c r="AX255" s="573" t="s">
        <v>391</v>
      </c>
      <c r="AY255" s="576">
        <f>AY253*-1</f>
        <v>1.9421972769563887E-2</v>
      </c>
      <c r="AZ255" s="518">
        <f t="shared" si="109"/>
        <v>196</v>
      </c>
      <c r="BA255" s="476">
        <f t="shared" si="120"/>
        <v>0.15226636221952078</v>
      </c>
      <c r="BB255" s="397"/>
      <c r="BC255" s="570">
        <f t="shared" si="110"/>
        <v>4.1853353403243689</v>
      </c>
      <c r="BD255" s="573" t="s">
        <v>391</v>
      </c>
      <c r="BE255" s="576">
        <f>BE253*-1</f>
        <v>1.9357327835264723E-2</v>
      </c>
      <c r="BF255" s="518">
        <f t="shared" si="111"/>
        <v>196</v>
      </c>
      <c r="BG255" s="476">
        <f t="shared" si="121"/>
        <v>0.15226636221952078</v>
      </c>
      <c r="BH255" s="397"/>
      <c r="BI255" s="570">
        <f t="shared" si="112"/>
        <v>4.3386649538564459</v>
      </c>
      <c r="BJ255" s="573" t="s">
        <v>391</v>
      </c>
      <c r="BK255" s="576">
        <f>BK253*-1</f>
        <v>1.9311092917604838E-2</v>
      </c>
      <c r="BL255" s="518">
        <f t="shared" si="113"/>
        <v>196</v>
      </c>
      <c r="BM255" s="476">
        <f t="shared" si="122"/>
        <v>0.15226636221952078</v>
      </c>
      <c r="BN255" s="397"/>
      <c r="BO255" s="397"/>
      <c r="BP255" s="397"/>
      <c r="BQ255" s="397"/>
    </row>
    <row r="256" spans="1:69">
      <c r="A256" s="507">
        <f t="shared" si="90"/>
        <v>2006</v>
      </c>
      <c r="B256" s="474">
        <f t="shared" si="91"/>
        <v>196.36515031485453</v>
      </c>
      <c r="C256" s="567">
        <f t="shared" si="92"/>
        <v>4.270873856803223</v>
      </c>
      <c r="D256" s="474">
        <v>11</v>
      </c>
      <c r="E256" s="467"/>
      <c r="F256" s="475"/>
      <c r="G256" s="475"/>
      <c r="H256" s="467"/>
      <c r="I256" s="476">
        <f t="shared" si="93"/>
        <v>200</v>
      </c>
      <c r="J256" s="477">
        <f t="shared" si="94"/>
        <v>1.8510665865696136</v>
      </c>
      <c r="K256" s="476">
        <f t="shared" si="95"/>
        <v>1.3212132233602111E-2</v>
      </c>
      <c r="L256" s="397"/>
      <c r="M256" s="570">
        <f t="shared" si="96"/>
        <v>-1.2433514232359759</v>
      </c>
      <c r="N256" s="573"/>
      <c r="O256" s="397"/>
      <c r="P256" s="518">
        <f t="shared" si="97"/>
        <v>214</v>
      </c>
      <c r="Q256" s="476">
        <f t="shared" si="114"/>
        <v>0.31098792341767523</v>
      </c>
      <c r="R256" s="397"/>
      <c r="S256" s="570">
        <f t="shared" si="98"/>
        <v>-1.2433514232359759</v>
      </c>
      <c r="T256" s="573"/>
      <c r="U256" s="397"/>
      <c r="V256" s="518">
        <f t="shared" si="99"/>
        <v>214</v>
      </c>
      <c r="W256" s="476">
        <f t="shared" si="115"/>
        <v>0.31098792341767523</v>
      </c>
      <c r="X256" s="397"/>
      <c r="Y256" s="570">
        <f t="shared" si="100"/>
        <v>2.3488504201554843</v>
      </c>
      <c r="Z256" s="573"/>
      <c r="AA256" s="397"/>
      <c r="AB256" s="518">
        <f t="shared" si="101"/>
        <v>200</v>
      </c>
      <c r="AC256" s="476">
        <f t="shared" si="116"/>
        <v>1.3212132233602111E-2</v>
      </c>
      <c r="AD256" s="397"/>
      <c r="AE256" s="570">
        <f t="shared" si="102"/>
        <v>3.0281331163615168</v>
      </c>
      <c r="AF256" s="573"/>
      <c r="AG256" s="397"/>
      <c r="AH256" s="518">
        <f t="shared" si="103"/>
        <v>200</v>
      </c>
      <c r="AI256" s="476">
        <f t="shared" si="117"/>
        <v>1.3212132233602111E-2</v>
      </c>
      <c r="AJ256" s="397"/>
      <c r="AK256" s="570">
        <f t="shared" si="104"/>
        <v>3.4289336817048892</v>
      </c>
      <c r="AL256" s="573"/>
      <c r="AM256" s="397"/>
      <c r="AN256" s="518">
        <f t="shared" si="105"/>
        <v>200</v>
      </c>
      <c r="AO256" s="476">
        <f t="shared" si="118"/>
        <v>1.3212132233602111E-2</v>
      </c>
      <c r="AP256" s="397"/>
      <c r="AQ256" s="570">
        <f t="shared" si="106"/>
        <v>3.7142752980851954</v>
      </c>
      <c r="AR256" s="573"/>
      <c r="AS256" s="397"/>
      <c r="AT256" s="518">
        <f t="shared" si="107"/>
        <v>200</v>
      </c>
      <c r="AU256" s="476">
        <f t="shared" si="119"/>
        <v>1.3212132233602111E-2</v>
      </c>
      <c r="AV256" s="397"/>
      <c r="AW256" s="570">
        <f t="shared" si="108"/>
        <v>3.9360119419229931</v>
      </c>
      <c r="AX256" s="573"/>
      <c r="AY256" s="397"/>
      <c r="AZ256" s="518">
        <f t="shared" si="109"/>
        <v>200</v>
      </c>
      <c r="BA256" s="476">
        <f t="shared" si="120"/>
        <v>1.3212132233602111E-2</v>
      </c>
      <c r="BB256" s="397"/>
      <c r="BC256" s="570">
        <f t="shared" si="110"/>
        <v>4.117394459534272</v>
      </c>
      <c r="BD256" s="573"/>
      <c r="BE256" s="397"/>
      <c r="BF256" s="518">
        <f t="shared" si="111"/>
        <v>200</v>
      </c>
      <c r="BG256" s="476">
        <f t="shared" si="121"/>
        <v>1.3212132233602111E-2</v>
      </c>
      <c r="BH256" s="397"/>
      <c r="BI256" s="570">
        <f t="shared" si="112"/>
        <v>4.270873856803223</v>
      </c>
      <c r="BJ256" s="573"/>
      <c r="BK256" s="397"/>
      <c r="BL256" s="518">
        <f t="shared" si="113"/>
        <v>200</v>
      </c>
      <c r="BM256" s="476">
        <f t="shared" si="122"/>
        <v>1.3212132233602111E-2</v>
      </c>
      <c r="BN256" s="397"/>
      <c r="BO256" s="397"/>
      <c r="BP256" s="397"/>
      <c r="BQ256" s="397"/>
    </row>
    <row r="257" spans="1:69">
      <c r="A257" s="507">
        <f t="shared" si="90"/>
        <v>2007</v>
      </c>
      <c r="B257" s="474">
        <f t="shared" si="91"/>
        <v>186.80309116783457</v>
      </c>
      <c r="C257" s="567">
        <f t="shared" si="92"/>
        <v>4.3214747420261412</v>
      </c>
      <c r="D257" s="513">
        <v>12</v>
      </c>
      <c r="E257" s="674" t="s">
        <v>392</v>
      </c>
      <c r="F257" s="674"/>
      <c r="G257" s="480">
        <f>H245</f>
        <v>0.71191226546154007</v>
      </c>
      <c r="H257" s="467"/>
      <c r="I257" s="476">
        <f t="shared" si="93"/>
        <v>204</v>
      </c>
      <c r="J257" s="477">
        <f t="shared" si="94"/>
        <v>9.2059016393442583</v>
      </c>
      <c r="K257" s="476">
        <f t="shared" si="95"/>
        <v>0.2957336733818095</v>
      </c>
      <c r="L257" s="397"/>
      <c r="M257" s="570">
        <f t="shared" si="96"/>
        <v>-1.037421306190925</v>
      </c>
      <c r="N257" s="467" t="s">
        <v>73</v>
      </c>
      <c r="O257" s="509">
        <f>O245</f>
        <v>0.51438630170685851</v>
      </c>
      <c r="P257" s="518">
        <f t="shared" si="97"/>
        <v>219</v>
      </c>
      <c r="Q257" s="476">
        <f t="shared" si="114"/>
        <v>1.0366409383467725</v>
      </c>
      <c r="R257" s="397"/>
      <c r="S257" s="570">
        <f t="shared" si="98"/>
        <v>-1.037421306190925</v>
      </c>
      <c r="T257" s="467" t="s">
        <v>73</v>
      </c>
      <c r="U257" s="509">
        <f>U245</f>
        <v>0.51438630170685851</v>
      </c>
      <c r="V257" s="518">
        <f t="shared" si="99"/>
        <v>219</v>
      </c>
      <c r="W257" s="476">
        <f t="shared" si="115"/>
        <v>1.0366409383467725</v>
      </c>
      <c r="X257" s="397"/>
      <c r="Y257" s="570">
        <f t="shared" si="100"/>
        <v>2.4034098806845283</v>
      </c>
      <c r="Z257" s="467" t="s">
        <v>73</v>
      </c>
      <c r="AA257" s="509">
        <f>AA245</f>
        <v>0.70824784700498655</v>
      </c>
      <c r="AB257" s="518">
        <f t="shared" si="101"/>
        <v>204</v>
      </c>
      <c r="AC257" s="476">
        <f t="shared" si="116"/>
        <v>0.2957336733818095</v>
      </c>
      <c r="AD257" s="397"/>
      <c r="AE257" s="570">
        <f t="shared" si="102"/>
        <v>3.0804083474938531</v>
      </c>
      <c r="AF257" s="467" t="s">
        <v>73</v>
      </c>
      <c r="AG257" s="509">
        <f>AG245</f>
        <v>0.70824784700498655</v>
      </c>
      <c r="AH257" s="518">
        <f t="shared" si="103"/>
        <v>204</v>
      </c>
      <c r="AI257" s="476">
        <f t="shared" si="117"/>
        <v>0.2957336733818095</v>
      </c>
      <c r="AJ257" s="397"/>
      <c r="AK257" s="570">
        <f t="shared" si="104"/>
        <v>3.4804320751231299</v>
      </c>
      <c r="AL257" s="467" t="s">
        <v>73</v>
      </c>
      <c r="AM257" s="509">
        <f>AM245</f>
        <v>0.70646519223487003</v>
      </c>
      <c r="AN257" s="518">
        <f t="shared" si="105"/>
        <v>204</v>
      </c>
      <c r="AO257" s="476">
        <f t="shared" si="118"/>
        <v>0.2957336733818095</v>
      </c>
      <c r="AP257" s="397"/>
      <c r="AQ257" s="570">
        <f t="shared" si="106"/>
        <v>3.7653823136731783</v>
      </c>
      <c r="AR257" s="467" t="s">
        <v>73</v>
      </c>
      <c r="AS257" s="509">
        <f>AS245</f>
        <v>0.70646519223487003</v>
      </c>
      <c r="AT257" s="518">
        <f t="shared" si="107"/>
        <v>204</v>
      </c>
      <c r="AU257" s="476">
        <f t="shared" si="119"/>
        <v>0.2957336733818095</v>
      </c>
      <c r="AV257" s="397"/>
      <c r="AW257" s="570">
        <f t="shared" si="108"/>
        <v>3.9868831752549694</v>
      </c>
      <c r="AX257" s="467" t="s">
        <v>73</v>
      </c>
      <c r="AY257" s="509">
        <f>AY245</f>
        <v>0.70833768333479386</v>
      </c>
      <c r="AZ257" s="518">
        <f t="shared" si="109"/>
        <v>204</v>
      </c>
      <c r="BA257" s="476">
        <f t="shared" si="120"/>
        <v>0.2957336733818095</v>
      </c>
      <c r="BB257" s="397"/>
      <c r="BC257" s="570">
        <f t="shared" si="110"/>
        <v>4.1681081045151682</v>
      </c>
      <c r="BD257" s="467" t="s">
        <v>73</v>
      </c>
      <c r="BE257" s="509">
        <f>BE245</f>
        <v>0.70833768333479386</v>
      </c>
      <c r="BF257" s="518">
        <f t="shared" si="111"/>
        <v>204</v>
      </c>
      <c r="BG257" s="476">
        <f t="shared" si="121"/>
        <v>0.2957336733818095</v>
      </c>
      <c r="BH257" s="397"/>
      <c r="BI257" s="570">
        <f t="shared" si="112"/>
        <v>4.3214747420261412</v>
      </c>
      <c r="BJ257" s="467" t="s">
        <v>73</v>
      </c>
      <c r="BK257" s="509">
        <f>BK245</f>
        <v>0.71191226546154007</v>
      </c>
      <c r="BL257" s="518">
        <f t="shared" si="113"/>
        <v>204</v>
      </c>
      <c r="BM257" s="476">
        <f t="shared" si="122"/>
        <v>0.2957336733818095</v>
      </c>
      <c r="BN257" s="397"/>
      <c r="BO257" s="397"/>
      <c r="BP257" s="397"/>
      <c r="BQ257" s="397"/>
    </row>
    <row r="258" spans="1:69">
      <c r="A258" s="507">
        <f t="shared" si="90"/>
        <v>2008</v>
      </c>
      <c r="B258" s="474">
        <f t="shared" si="91"/>
        <v>191.41261141366209</v>
      </c>
      <c r="C258" s="567">
        <f t="shared" si="92"/>
        <v>4.2967706928275575</v>
      </c>
      <c r="D258" s="513">
        <v>13</v>
      </c>
      <c r="E258" s="674" t="s">
        <v>33</v>
      </c>
      <c r="F258" s="674"/>
      <c r="G258" s="481">
        <f>SUM(K246:K265)</f>
        <v>4.3441071456373352</v>
      </c>
      <c r="H258" s="467"/>
      <c r="I258" s="476">
        <f t="shared" si="93"/>
        <v>208</v>
      </c>
      <c r="J258" s="477">
        <f t="shared" si="94"/>
        <v>8.6657762327325845</v>
      </c>
      <c r="K258" s="476">
        <f t="shared" si="95"/>
        <v>0.27514146011417312</v>
      </c>
      <c r="L258" s="397"/>
      <c r="M258" s="570">
        <f t="shared" si="96"/>
        <v>-1.1339742483636841</v>
      </c>
      <c r="N258" s="467" t="s">
        <v>45</v>
      </c>
      <c r="O258" s="479">
        <f>SUM(Q246:Q265)</f>
        <v>10.092312462265275</v>
      </c>
      <c r="P258" s="518">
        <f t="shared" si="97"/>
        <v>223</v>
      </c>
      <c r="Q258" s="476">
        <f t="shared" si="114"/>
        <v>0.99776311770431036</v>
      </c>
      <c r="R258" s="397"/>
      <c r="S258" s="570">
        <f t="shared" si="98"/>
        <v>-1.1339742483636841</v>
      </c>
      <c r="T258" s="467" t="s">
        <v>45</v>
      </c>
      <c r="U258" s="479">
        <f>SUM(W246:W266)</f>
        <v>10.092312462265275</v>
      </c>
      <c r="V258" s="518">
        <f t="shared" si="99"/>
        <v>223</v>
      </c>
      <c r="W258" s="476">
        <f t="shared" si="115"/>
        <v>0.99776311770431036</v>
      </c>
      <c r="X258" s="397"/>
      <c r="Y258" s="570">
        <f t="shared" si="100"/>
        <v>2.3768001748235825</v>
      </c>
      <c r="Z258" s="467" t="s">
        <v>45</v>
      </c>
      <c r="AA258" s="479">
        <f>SUM(AC246:AC266)</f>
        <v>4.3889058793777265</v>
      </c>
      <c r="AB258" s="518">
        <f t="shared" si="101"/>
        <v>208</v>
      </c>
      <c r="AC258" s="476">
        <f t="shared" si="116"/>
        <v>0.27514146011417312</v>
      </c>
      <c r="AD258" s="397"/>
      <c r="AE258" s="570">
        <f t="shared" si="102"/>
        <v>3.0548977913908093</v>
      </c>
      <c r="AF258" s="467" t="s">
        <v>45</v>
      </c>
      <c r="AG258" s="479">
        <f>SUM(AI246:AI266)</f>
        <v>4.3889058793777265</v>
      </c>
      <c r="AH258" s="518">
        <f t="shared" si="103"/>
        <v>208</v>
      </c>
      <c r="AI258" s="476">
        <f t="shared" si="117"/>
        <v>0.27514146011417312</v>
      </c>
      <c r="AJ258" s="397"/>
      <c r="AK258" s="570">
        <f t="shared" si="104"/>
        <v>3.4552956228712626</v>
      </c>
      <c r="AL258" s="467" t="s">
        <v>45</v>
      </c>
      <c r="AM258" s="479">
        <f>SUM(AO246:AO266)</f>
        <v>4.4179142274414813</v>
      </c>
      <c r="AN258" s="518">
        <f t="shared" si="105"/>
        <v>208</v>
      </c>
      <c r="AO258" s="476">
        <f t="shared" si="118"/>
        <v>0.27514146011417312</v>
      </c>
      <c r="AP258" s="397"/>
      <c r="AQ258" s="570">
        <f t="shared" si="106"/>
        <v>3.7404343953823034</v>
      </c>
      <c r="AR258" s="467" t="s">
        <v>45</v>
      </c>
      <c r="AS258" s="479">
        <f>SUM(AU246:AU266)</f>
        <v>4.4179142274414813</v>
      </c>
      <c r="AT258" s="518">
        <f t="shared" si="107"/>
        <v>208</v>
      </c>
      <c r="AU258" s="476">
        <f t="shared" si="119"/>
        <v>0.27514146011417312</v>
      </c>
      <c r="AV258" s="397"/>
      <c r="AW258" s="570">
        <f t="shared" si="108"/>
        <v>3.9620488561101719</v>
      </c>
      <c r="AX258" s="467" t="s">
        <v>45</v>
      </c>
      <c r="AY258" s="479">
        <f>SUM(BA246:BA266)</f>
        <v>4.392234976057412</v>
      </c>
      <c r="AZ258" s="518">
        <f t="shared" si="109"/>
        <v>208</v>
      </c>
      <c r="BA258" s="476">
        <f t="shared" si="120"/>
        <v>0.27514146011417312</v>
      </c>
      <c r="BB258" s="397"/>
      <c r="BC258" s="570">
        <f t="shared" si="110"/>
        <v>4.1433497186786621</v>
      </c>
      <c r="BD258" s="467" t="s">
        <v>45</v>
      </c>
      <c r="BE258" s="479">
        <f>SUM(BG246:BG266)</f>
        <v>4.392234976057412</v>
      </c>
      <c r="BF258" s="518">
        <f t="shared" si="111"/>
        <v>208</v>
      </c>
      <c r="BG258" s="476">
        <f t="shared" si="121"/>
        <v>0.27514146011417312</v>
      </c>
      <c r="BH258" s="397"/>
      <c r="BI258" s="570">
        <f t="shared" si="112"/>
        <v>4.2967706928275575</v>
      </c>
      <c r="BJ258" s="467" t="s">
        <v>45</v>
      </c>
      <c r="BK258" s="479">
        <f>SUM(BM246:BM266)</f>
        <v>4.3441071456373352</v>
      </c>
      <c r="BL258" s="518">
        <f t="shared" si="113"/>
        <v>208</v>
      </c>
      <c r="BM258" s="476">
        <f t="shared" si="122"/>
        <v>0.27514146011417312</v>
      </c>
      <c r="BN258" s="397"/>
      <c r="BO258" s="397"/>
      <c r="BP258" s="397"/>
      <c r="BQ258" s="397"/>
    </row>
    <row r="259" spans="1:69">
      <c r="A259" s="507">
        <f t="shared" si="90"/>
        <v>2009</v>
      </c>
      <c r="B259" s="474">
        <f t="shared" si="91"/>
        <v>225.41413294191653</v>
      </c>
      <c r="C259" s="567">
        <f t="shared" si="92"/>
        <v>4.1308417876979524</v>
      </c>
      <c r="D259" s="513">
        <v>14</v>
      </c>
      <c r="E259" s="674" t="s">
        <v>60</v>
      </c>
      <c r="F259" s="674"/>
      <c r="G259" s="481">
        <f>SUM(K256:K265)</f>
        <v>1.7154405757868572</v>
      </c>
      <c r="H259" s="467"/>
      <c r="I259" s="476">
        <f t="shared" si="93"/>
        <v>212</v>
      </c>
      <c r="J259" s="477">
        <f t="shared" si="94"/>
        <v>5.9508837209302285</v>
      </c>
      <c r="K259" s="476">
        <f t="shared" si="95"/>
        <v>0.17993896258341033</v>
      </c>
      <c r="L259" s="397"/>
      <c r="M259" s="570">
        <f t="shared" si="96"/>
        <v>-2.1006357227845784</v>
      </c>
      <c r="N259" s="397"/>
      <c r="O259" s="504"/>
      <c r="P259" s="518">
        <f t="shared" si="97"/>
        <v>226</v>
      </c>
      <c r="Q259" s="476">
        <f t="shared" si="114"/>
        <v>3.4324020974737472E-4</v>
      </c>
      <c r="R259" s="397"/>
      <c r="S259" s="570">
        <f t="shared" si="98"/>
        <v>-2.1006357227845784</v>
      </c>
      <c r="T259" s="397"/>
      <c r="U259" s="504"/>
      <c r="V259" s="518">
        <f t="shared" si="99"/>
        <v>226</v>
      </c>
      <c r="W259" s="476">
        <f t="shared" si="115"/>
        <v>3.4324020974737472E-4</v>
      </c>
      <c r="X259" s="397"/>
      <c r="Y259" s="570">
        <f t="shared" si="100"/>
        <v>2.1966618350471467</v>
      </c>
      <c r="Z259" s="397"/>
      <c r="AA259" s="504"/>
      <c r="AB259" s="518">
        <f t="shared" si="101"/>
        <v>212</v>
      </c>
      <c r="AC259" s="476">
        <f t="shared" si="116"/>
        <v>0.17993896258341033</v>
      </c>
      <c r="AD259" s="397"/>
      <c r="AE259" s="570">
        <f t="shared" si="102"/>
        <v>2.8829831337664085</v>
      </c>
      <c r="AF259" s="397"/>
      <c r="AG259" s="504"/>
      <c r="AH259" s="518">
        <f t="shared" si="103"/>
        <v>212</v>
      </c>
      <c r="AI259" s="476">
        <f t="shared" si="117"/>
        <v>0.17993896258341033</v>
      </c>
      <c r="AJ259" s="397"/>
      <c r="AK259" s="570">
        <f t="shared" si="104"/>
        <v>3.2861625545908968</v>
      </c>
      <c r="AL259" s="397"/>
      <c r="AM259" s="504"/>
      <c r="AN259" s="518">
        <f t="shared" si="105"/>
        <v>212</v>
      </c>
      <c r="AO259" s="476">
        <f t="shared" si="118"/>
        <v>0.17993896258341033</v>
      </c>
      <c r="AP259" s="397"/>
      <c r="AQ259" s="570">
        <f t="shared" si="106"/>
        <v>3.5726998212734391</v>
      </c>
      <c r="AR259" s="397"/>
      <c r="AS259" s="504"/>
      <c r="AT259" s="518">
        <f t="shared" si="107"/>
        <v>212</v>
      </c>
      <c r="AU259" s="476">
        <f t="shared" si="119"/>
        <v>0.17993896258341033</v>
      </c>
      <c r="AV259" s="397"/>
      <c r="AW259" s="570">
        <f t="shared" si="108"/>
        <v>3.7951558595189945</v>
      </c>
      <c r="AX259" s="397"/>
      <c r="AY259" s="504"/>
      <c r="AZ259" s="518">
        <f t="shared" si="109"/>
        <v>212</v>
      </c>
      <c r="BA259" s="476">
        <f t="shared" si="120"/>
        <v>0.17993896258341033</v>
      </c>
      <c r="BB259" s="397"/>
      <c r="BC259" s="570">
        <f t="shared" si="110"/>
        <v>3.9770188115298928</v>
      </c>
      <c r="BD259" s="397"/>
      <c r="BE259" s="504"/>
      <c r="BF259" s="518">
        <f t="shared" si="111"/>
        <v>212</v>
      </c>
      <c r="BG259" s="476">
        <f t="shared" si="121"/>
        <v>0.17993896258341033</v>
      </c>
      <c r="BH259" s="397"/>
      <c r="BI259" s="570">
        <f t="shared" si="112"/>
        <v>4.1308417876979524</v>
      </c>
      <c r="BJ259" s="397"/>
      <c r="BK259" s="504"/>
      <c r="BL259" s="518">
        <f t="shared" si="113"/>
        <v>212</v>
      </c>
      <c r="BM259" s="476">
        <f t="shared" si="122"/>
        <v>0.17993896258341033</v>
      </c>
      <c r="BN259" s="397"/>
      <c r="BO259" s="397"/>
      <c r="BP259" s="397"/>
      <c r="BQ259" s="397"/>
    </row>
    <row r="260" spans="1:69">
      <c r="A260" s="577">
        <f t="shared" si="90"/>
        <v>2010</v>
      </c>
      <c r="B260" s="474">
        <f t="shared" si="91"/>
        <v>225.81987982335482</v>
      </c>
      <c r="C260" s="567">
        <f t="shared" si="92"/>
        <v>4.1290144740261097</v>
      </c>
      <c r="D260" s="513">
        <v>15</v>
      </c>
      <c r="E260" s="674" t="s">
        <v>61</v>
      </c>
      <c r="F260" s="674"/>
      <c r="G260" s="482">
        <f>SUM(J246:J265)/C265</f>
        <v>30.03009967803731</v>
      </c>
      <c r="H260" s="467"/>
      <c r="I260" s="476">
        <f t="shared" si="93"/>
        <v>216</v>
      </c>
      <c r="J260" s="477">
        <f t="shared" si="94"/>
        <v>4.3485453233950526</v>
      </c>
      <c r="K260" s="476">
        <f t="shared" si="95"/>
        <v>9.6430039745131188E-2</v>
      </c>
      <c r="L260" s="397"/>
      <c r="M260" s="570">
        <f t="shared" si="96"/>
        <v>-2.117251859349961</v>
      </c>
      <c r="N260" s="397"/>
      <c r="O260" s="397"/>
      <c r="P260" s="518">
        <f t="shared" si="97"/>
        <v>230</v>
      </c>
      <c r="Q260" s="476">
        <f t="shared" si="114"/>
        <v>1.7473404691196091E-2</v>
      </c>
      <c r="R260" s="397"/>
      <c r="S260" s="570">
        <f t="shared" si="98"/>
        <v>-2.117251859349961</v>
      </c>
      <c r="T260" s="397"/>
      <c r="U260" s="397"/>
      <c r="V260" s="518">
        <f t="shared" si="99"/>
        <v>230</v>
      </c>
      <c r="W260" s="476">
        <f t="shared" si="115"/>
        <v>1.7473404691196091E-2</v>
      </c>
      <c r="X260" s="397"/>
      <c r="Y260" s="570">
        <f t="shared" si="100"/>
        <v>2.1946633134027853</v>
      </c>
      <c r="Z260" s="397"/>
      <c r="AA260" s="397"/>
      <c r="AB260" s="518">
        <f t="shared" si="101"/>
        <v>216</v>
      </c>
      <c r="AC260" s="476">
        <f t="shared" si="116"/>
        <v>9.6430039745131188E-2</v>
      </c>
      <c r="AD260" s="397"/>
      <c r="AE260" s="570">
        <f t="shared" si="102"/>
        <v>2.8810839984071617</v>
      </c>
      <c r="AF260" s="397"/>
      <c r="AG260" s="397"/>
      <c r="AH260" s="518">
        <f t="shared" si="103"/>
        <v>216</v>
      </c>
      <c r="AI260" s="476">
        <f t="shared" si="117"/>
        <v>9.6430039745131188E-2</v>
      </c>
      <c r="AJ260" s="397"/>
      <c r="AK260" s="570">
        <f t="shared" si="104"/>
        <v>3.2842968490076627</v>
      </c>
      <c r="AL260" s="397"/>
      <c r="AM260" s="397"/>
      <c r="AN260" s="518">
        <f t="shared" si="105"/>
        <v>216</v>
      </c>
      <c r="AO260" s="476">
        <f t="shared" si="118"/>
        <v>9.6430039745131188E-2</v>
      </c>
      <c r="AP260" s="397"/>
      <c r="AQ260" s="570">
        <f t="shared" si="106"/>
        <v>3.5708508875959901</v>
      </c>
      <c r="AR260" s="397"/>
      <c r="AS260" s="397"/>
      <c r="AT260" s="518">
        <f t="shared" si="107"/>
        <v>216</v>
      </c>
      <c r="AU260" s="476">
        <f t="shared" si="119"/>
        <v>9.6430039745131188E-2</v>
      </c>
      <c r="AV260" s="397"/>
      <c r="AW260" s="570">
        <f t="shared" si="108"/>
        <v>3.7933170073054461</v>
      </c>
      <c r="AX260" s="397"/>
      <c r="AY260" s="397"/>
      <c r="AZ260" s="518">
        <f t="shared" si="109"/>
        <v>216</v>
      </c>
      <c r="BA260" s="476">
        <f t="shared" si="120"/>
        <v>9.6430039745131188E-2</v>
      </c>
      <c r="BB260" s="397"/>
      <c r="BC260" s="570">
        <f t="shared" si="110"/>
        <v>3.9751866879431694</v>
      </c>
      <c r="BD260" s="397"/>
      <c r="BE260" s="397"/>
      <c r="BF260" s="518">
        <f t="shared" si="111"/>
        <v>216</v>
      </c>
      <c r="BG260" s="476">
        <f t="shared" si="121"/>
        <v>9.6430039745131188E-2</v>
      </c>
      <c r="BH260" s="397"/>
      <c r="BI260" s="570">
        <f t="shared" si="112"/>
        <v>4.1290144740261097</v>
      </c>
      <c r="BJ260" s="397"/>
      <c r="BK260" s="397"/>
      <c r="BL260" s="518">
        <f t="shared" si="113"/>
        <v>216</v>
      </c>
      <c r="BM260" s="476">
        <f t="shared" si="122"/>
        <v>9.6430039745131188E-2</v>
      </c>
      <c r="BN260" s="397"/>
      <c r="BO260" s="397"/>
      <c r="BP260" s="397"/>
      <c r="BQ260" s="397"/>
    </row>
    <row r="261" spans="1:69">
      <c r="A261" s="507">
        <f t="shared" si="90"/>
        <v>2011</v>
      </c>
      <c r="B261" s="474">
        <f t="shared" si="91"/>
        <v>229.42960393702214</v>
      </c>
      <c r="C261" s="567">
        <f t="shared" si="92"/>
        <v>4.1128985468614596</v>
      </c>
      <c r="D261" s="513">
        <v>16</v>
      </c>
      <c r="E261" s="674" t="s">
        <v>62</v>
      </c>
      <c r="F261" s="674"/>
      <c r="G261" s="482">
        <f>SUM(J256:J265)/10</f>
        <v>5.0221005480456009</v>
      </c>
      <c r="H261" s="467"/>
      <c r="I261" s="476">
        <f t="shared" si="93"/>
        <v>220</v>
      </c>
      <c r="J261" s="477">
        <f t="shared" si="94"/>
        <v>4.1100205793889355</v>
      </c>
      <c r="K261" s="476">
        <f t="shared" si="95"/>
        <v>8.8917430409103368E-2</v>
      </c>
      <c r="L261" s="397"/>
      <c r="M261" s="570">
        <f t="shared" si="96"/>
        <v>-2.2756047252923803</v>
      </c>
      <c r="N261" s="397"/>
      <c r="O261" s="397"/>
      <c r="P261" s="518">
        <f t="shared" si="97"/>
        <v>233</v>
      </c>
      <c r="Q261" s="476">
        <f t="shared" si="114"/>
        <v>1.2747728046527827E-2</v>
      </c>
      <c r="R261" s="397"/>
      <c r="S261" s="570">
        <f t="shared" si="98"/>
        <v>-2.2756047252923803</v>
      </c>
      <c r="T261" s="397"/>
      <c r="U261" s="397"/>
      <c r="V261" s="518">
        <f t="shared" si="99"/>
        <v>233</v>
      </c>
      <c r="W261" s="476">
        <f t="shared" si="115"/>
        <v>1.2747728046527827E-2</v>
      </c>
      <c r="X261" s="397"/>
      <c r="Y261" s="570">
        <f t="shared" si="100"/>
        <v>2.1770225071790654</v>
      </c>
      <c r="Z261" s="397"/>
      <c r="AA261" s="397"/>
      <c r="AB261" s="518">
        <f t="shared" si="101"/>
        <v>220</v>
      </c>
      <c r="AC261" s="476">
        <f t="shared" si="116"/>
        <v>8.8917430409103368E-2</v>
      </c>
      <c r="AD261" s="397"/>
      <c r="AE261" s="570">
        <f t="shared" si="102"/>
        <v>2.8643286998691173</v>
      </c>
      <c r="AF261" s="397"/>
      <c r="AG261" s="397"/>
      <c r="AH261" s="518">
        <f t="shared" si="103"/>
        <v>220</v>
      </c>
      <c r="AI261" s="476">
        <f t="shared" si="117"/>
        <v>8.8917430409103368E-2</v>
      </c>
      <c r="AJ261" s="397"/>
      <c r="AK261" s="570">
        <f t="shared" si="104"/>
        <v>3.2678392057526406</v>
      </c>
      <c r="AL261" s="397"/>
      <c r="AM261" s="397"/>
      <c r="AN261" s="518">
        <f t="shared" si="105"/>
        <v>220</v>
      </c>
      <c r="AO261" s="476">
        <f t="shared" si="118"/>
        <v>8.8917430409103368E-2</v>
      </c>
      <c r="AP261" s="397"/>
      <c r="AQ261" s="570">
        <f t="shared" si="106"/>
        <v>3.554542542546518</v>
      </c>
      <c r="AR261" s="397"/>
      <c r="AS261" s="397"/>
      <c r="AT261" s="518">
        <f t="shared" si="107"/>
        <v>220</v>
      </c>
      <c r="AU261" s="476">
        <f t="shared" si="119"/>
        <v>8.8917430409103368E-2</v>
      </c>
      <c r="AV261" s="397"/>
      <c r="AW261" s="570">
        <f t="shared" si="108"/>
        <v>3.7770983923324435</v>
      </c>
      <c r="AX261" s="397"/>
      <c r="AY261" s="397"/>
      <c r="AZ261" s="518">
        <f t="shared" si="109"/>
        <v>220</v>
      </c>
      <c r="BA261" s="476">
        <f t="shared" si="120"/>
        <v>8.8917430409103368E-2</v>
      </c>
      <c r="BB261" s="397"/>
      <c r="BC261" s="570">
        <f t="shared" si="110"/>
        <v>3.9590279561347415</v>
      </c>
      <c r="BD261" s="397"/>
      <c r="BE261" s="397"/>
      <c r="BF261" s="518">
        <f t="shared" si="111"/>
        <v>220</v>
      </c>
      <c r="BG261" s="476">
        <f t="shared" si="121"/>
        <v>8.8917430409103368E-2</v>
      </c>
      <c r="BH261" s="397"/>
      <c r="BI261" s="570">
        <f t="shared" si="112"/>
        <v>4.1128985468614596</v>
      </c>
      <c r="BJ261" s="397"/>
      <c r="BK261" s="397"/>
      <c r="BL261" s="518">
        <f t="shared" si="113"/>
        <v>220</v>
      </c>
      <c r="BM261" s="476">
        <f t="shared" si="122"/>
        <v>8.8917430409103368E-2</v>
      </c>
      <c r="BN261" s="397"/>
      <c r="BO261" s="397"/>
      <c r="BP261" s="397"/>
      <c r="BQ261" s="397"/>
    </row>
    <row r="262" spans="1:69">
      <c r="A262" s="507">
        <f t="shared" si="90"/>
        <v>2012</v>
      </c>
      <c r="B262" s="474">
        <f t="shared" si="91"/>
        <v>239.00417403187714</v>
      </c>
      <c r="C262" s="567">
        <f t="shared" si="92"/>
        <v>4.0713307947356174</v>
      </c>
      <c r="D262" s="474">
        <v>17</v>
      </c>
      <c r="E262" s="475"/>
      <c r="F262" s="475"/>
      <c r="G262" s="475"/>
      <c r="H262" s="467"/>
      <c r="I262" s="476">
        <f t="shared" si="93"/>
        <v>224</v>
      </c>
      <c r="J262" s="477">
        <f t="shared" si="94"/>
        <v>6.2777874456184035</v>
      </c>
      <c r="K262" s="476">
        <f t="shared" si="95"/>
        <v>0.22512523837885634</v>
      </c>
      <c r="L262" s="397"/>
      <c r="M262" s="570">
        <f t="shared" si="96"/>
        <v>-2.8377218763204506</v>
      </c>
      <c r="N262" s="397"/>
      <c r="O262" s="397"/>
      <c r="P262" s="518">
        <f t="shared" si="97"/>
        <v>235</v>
      </c>
      <c r="Q262" s="476">
        <f t="shared" si="114"/>
        <v>1.6033409677559243E-2</v>
      </c>
      <c r="R262" s="397"/>
      <c r="S262" s="570">
        <f t="shared" si="98"/>
        <v>-2.8377218763204506</v>
      </c>
      <c r="T262" s="397"/>
      <c r="U262" s="397"/>
      <c r="V262" s="518">
        <f t="shared" si="99"/>
        <v>235</v>
      </c>
      <c r="W262" s="476">
        <f t="shared" si="115"/>
        <v>1.6033409677559243E-2</v>
      </c>
      <c r="X262" s="397"/>
      <c r="Y262" s="570">
        <f t="shared" si="100"/>
        <v>2.1313949844204498</v>
      </c>
      <c r="Z262" s="397"/>
      <c r="AA262" s="397"/>
      <c r="AB262" s="518">
        <f t="shared" si="101"/>
        <v>225</v>
      </c>
      <c r="AC262" s="476">
        <f t="shared" si="116"/>
        <v>0.19611689031510207</v>
      </c>
      <c r="AD262" s="397"/>
      <c r="AE262" s="570">
        <f t="shared" si="102"/>
        <v>2.8210614731397827</v>
      </c>
      <c r="AF262" s="397"/>
      <c r="AG262" s="397"/>
      <c r="AH262" s="518">
        <f t="shared" si="103"/>
        <v>225</v>
      </c>
      <c r="AI262" s="476">
        <f t="shared" si="117"/>
        <v>0.19611689031510207</v>
      </c>
      <c r="AJ262" s="397"/>
      <c r="AK262" s="570">
        <f t="shared" si="104"/>
        <v>3.2253636531481793</v>
      </c>
      <c r="AL262" s="397"/>
      <c r="AM262" s="397"/>
      <c r="AN262" s="518">
        <f t="shared" si="105"/>
        <v>224</v>
      </c>
      <c r="AO262" s="476">
        <f t="shared" si="118"/>
        <v>0.22512523837885634</v>
      </c>
      <c r="AP262" s="397"/>
      <c r="AQ262" s="570">
        <f t="shared" si="106"/>
        <v>3.5124637540059136</v>
      </c>
      <c r="AR262" s="397"/>
      <c r="AS262" s="397"/>
      <c r="AT262" s="518">
        <f t="shared" si="107"/>
        <v>224</v>
      </c>
      <c r="AU262" s="476">
        <f t="shared" si="119"/>
        <v>0.22512523837885634</v>
      </c>
      <c r="AV262" s="397"/>
      <c r="AW262" s="570">
        <f t="shared" si="108"/>
        <v>3.7352579597226323</v>
      </c>
      <c r="AX262" s="397"/>
      <c r="AY262" s="397"/>
      <c r="AZ262" s="518">
        <f t="shared" si="109"/>
        <v>224</v>
      </c>
      <c r="BA262" s="476">
        <f t="shared" si="120"/>
        <v>0.22512523837885634</v>
      </c>
      <c r="BB262" s="397"/>
      <c r="BC262" s="570">
        <f t="shared" si="110"/>
        <v>3.9173465516318617</v>
      </c>
      <c r="BD262" s="397"/>
      <c r="BE262" s="397"/>
      <c r="BF262" s="518">
        <f t="shared" si="111"/>
        <v>224</v>
      </c>
      <c r="BG262" s="476">
        <f t="shared" si="121"/>
        <v>0.22512523837885634</v>
      </c>
      <c r="BH262" s="397"/>
      <c r="BI262" s="570">
        <f t="shared" si="112"/>
        <v>4.0713307947356174</v>
      </c>
      <c r="BJ262" s="397"/>
      <c r="BK262" s="397"/>
      <c r="BL262" s="518">
        <f t="shared" si="113"/>
        <v>224</v>
      </c>
      <c r="BM262" s="476">
        <f t="shared" si="122"/>
        <v>0.22512523837885634</v>
      </c>
      <c r="BN262" s="397"/>
      <c r="BO262" s="397"/>
      <c r="BP262" s="397"/>
      <c r="BQ262" s="397"/>
    </row>
    <row r="263" spans="1:69">
      <c r="A263" s="507">
        <f t="shared" si="90"/>
        <v>2013</v>
      </c>
      <c r="B263" s="474">
        <f t="shared" si="91"/>
        <v>252.23289518031683</v>
      </c>
      <c r="C263" s="567">
        <f t="shared" si="92"/>
        <v>4.0165145523608778</v>
      </c>
      <c r="D263" s="474">
        <v>18</v>
      </c>
      <c r="E263" s="475"/>
      <c r="F263" s="475"/>
      <c r="G263" s="475"/>
      <c r="H263" s="467"/>
      <c r="I263" s="476">
        <f t="shared" si="93"/>
        <v>229</v>
      </c>
      <c r="J263" s="477">
        <f t="shared" si="94"/>
        <v>9.2108902622348463</v>
      </c>
      <c r="K263" s="476">
        <f t="shared" si="95"/>
        <v>0.53976741845958909</v>
      </c>
      <c r="L263" s="475"/>
      <c r="M263" s="570">
        <f t="shared" si="96"/>
        <v>-5.7954846729814786</v>
      </c>
      <c r="N263" s="475"/>
      <c r="O263" s="475"/>
      <c r="P263" s="518">
        <f t="shared" si="97"/>
        <v>238</v>
      </c>
      <c r="Q263" s="476">
        <f t="shared" si="114"/>
        <v>0.20257530521388609</v>
      </c>
      <c r="R263" s="475"/>
      <c r="S263" s="570">
        <f t="shared" si="98"/>
        <v>-5.7954846729814786</v>
      </c>
      <c r="T263" s="475"/>
      <c r="U263" s="475"/>
      <c r="V263" s="518">
        <f t="shared" si="99"/>
        <v>238</v>
      </c>
      <c r="W263" s="476">
        <f t="shared" si="115"/>
        <v>0.20257530521388609</v>
      </c>
      <c r="X263" s="475"/>
      <c r="Y263" s="570">
        <f t="shared" si="100"/>
        <v>2.0709330904776699</v>
      </c>
      <c r="Z263" s="475"/>
      <c r="AA263" s="475"/>
      <c r="AB263" s="518">
        <f t="shared" si="101"/>
        <v>229</v>
      </c>
      <c r="AC263" s="476">
        <f t="shared" si="116"/>
        <v>0.53976741845958909</v>
      </c>
      <c r="AD263" s="475"/>
      <c r="AE263" s="570">
        <f t="shared" si="102"/>
        <v>2.7638885499834114</v>
      </c>
      <c r="AF263" s="475"/>
      <c r="AG263" s="475"/>
      <c r="AH263" s="518">
        <f t="shared" si="103"/>
        <v>229</v>
      </c>
      <c r="AI263" s="476">
        <f t="shared" si="117"/>
        <v>0.53976741845958909</v>
      </c>
      <c r="AJ263" s="475"/>
      <c r="AK263" s="570">
        <f t="shared" si="104"/>
        <v>3.1692897429044238</v>
      </c>
      <c r="AL263" s="475"/>
      <c r="AM263" s="475"/>
      <c r="AN263" s="518">
        <f t="shared" si="105"/>
        <v>229</v>
      </c>
      <c r="AO263" s="476">
        <f t="shared" si="118"/>
        <v>0.53976741845958909</v>
      </c>
      <c r="AP263" s="475"/>
      <c r="AQ263" s="570">
        <f t="shared" si="106"/>
        <v>3.4569398562306315</v>
      </c>
      <c r="AR263" s="475"/>
      <c r="AS263" s="475"/>
      <c r="AT263" s="518">
        <f t="shared" si="107"/>
        <v>229</v>
      </c>
      <c r="AU263" s="476">
        <f t="shared" si="119"/>
        <v>0.53976741845958909</v>
      </c>
      <c r="AV263" s="475"/>
      <c r="AW263" s="570">
        <f t="shared" si="108"/>
        <v>3.6800642315792209</v>
      </c>
      <c r="AX263" s="475"/>
      <c r="AY263" s="475"/>
      <c r="AZ263" s="518">
        <f t="shared" si="109"/>
        <v>229</v>
      </c>
      <c r="BA263" s="476">
        <f t="shared" si="120"/>
        <v>0.53976741845958909</v>
      </c>
      <c r="BB263" s="475"/>
      <c r="BC263" s="570">
        <f t="shared" si="110"/>
        <v>3.862373004191805</v>
      </c>
      <c r="BD263" s="475"/>
      <c r="BE263" s="475"/>
      <c r="BF263" s="518">
        <f t="shared" si="111"/>
        <v>229</v>
      </c>
      <c r="BG263" s="476">
        <f t="shared" si="121"/>
        <v>0.53976741845958909</v>
      </c>
      <c r="BH263" s="475"/>
      <c r="BI263" s="570">
        <f t="shared" si="112"/>
        <v>4.0165145523608778</v>
      </c>
      <c r="BJ263" s="475"/>
      <c r="BK263" s="475"/>
      <c r="BL263" s="518">
        <f t="shared" si="113"/>
        <v>229</v>
      </c>
      <c r="BM263" s="476">
        <f t="shared" si="122"/>
        <v>0.53976741845958909</v>
      </c>
      <c r="BN263" s="475"/>
      <c r="BO263" s="475"/>
      <c r="BP263" s="475"/>
      <c r="BQ263" s="475"/>
    </row>
    <row r="264" spans="1:69">
      <c r="A264" s="507">
        <f t="shared" si="90"/>
        <v>2014</v>
      </c>
      <c r="B264" s="474">
        <f t="shared" si="91"/>
        <v>234.00482430406154</v>
      </c>
      <c r="C264" s="567">
        <f t="shared" si="92"/>
        <v>4.0928267554131539</v>
      </c>
      <c r="D264" s="474">
        <v>19</v>
      </c>
      <c r="E264" s="578"/>
      <c r="F264" s="475"/>
      <c r="G264" s="475"/>
      <c r="H264" s="467"/>
      <c r="I264" s="476">
        <f t="shared" si="93"/>
        <v>233</v>
      </c>
      <c r="J264" s="477">
        <f t="shared" si="94"/>
        <v>0.42940324288181897</v>
      </c>
      <c r="K264" s="476">
        <f t="shared" si="95"/>
        <v>1.0096718820327645E-3</v>
      </c>
      <c r="L264" s="397"/>
      <c r="M264" s="570">
        <f t="shared" si="96"/>
        <v>-2.5111566956436358</v>
      </c>
      <c r="N264" s="475"/>
      <c r="O264" s="475"/>
      <c r="P264" s="518">
        <f t="shared" si="97"/>
        <v>240</v>
      </c>
      <c r="Q264" s="476">
        <f t="shared" si="114"/>
        <v>3.594213162517116E-2</v>
      </c>
      <c r="R264" s="397"/>
      <c r="S264" s="570">
        <f t="shared" si="98"/>
        <v>-2.5111566956436358</v>
      </c>
      <c r="T264" s="475"/>
      <c r="U264" s="475"/>
      <c r="V264" s="518">
        <f t="shared" si="99"/>
        <v>240</v>
      </c>
      <c r="W264" s="476">
        <f t="shared" si="115"/>
        <v>3.594213162517116E-2</v>
      </c>
      <c r="X264" s="397"/>
      <c r="Y264" s="570">
        <f t="shared" si="100"/>
        <v>2.1550134970285439</v>
      </c>
      <c r="Z264" s="475"/>
      <c r="AA264" s="475"/>
      <c r="AB264" s="518">
        <f t="shared" si="101"/>
        <v>233</v>
      </c>
      <c r="AC264" s="476">
        <f t="shared" si="116"/>
        <v>1.0096718820327645E-3</v>
      </c>
      <c r="AD264" s="397"/>
      <c r="AE264" s="570">
        <f t="shared" si="102"/>
        <v>2.8434454622450387</v>
      </c>
      <c r="AF264" s="475"/>
      <c r="AG264" s="475"/>
      <c r="AH264" s="518">
        <f t="shared" si="103"/>
        <v>233</v>
      </c>
      <c r="AI264" s="476">
        <f t="shared" si="117"/>
        <v>1.0096718820327645E-3</v>
      </c>
      <c r="AJ264" s="397"/>
      <c r="AK264" s="570">
        <f t="shared" si="104"/>
        <v>3.2473338782056915</v>
      </c>
      <c r="AL264" s="475"/>
      <c r="AM264" s="475"/>
      <c r="AN264" s="518">
        <f t="shared" si="105"/>
        <v>233</v>
      </c>
      <c r="AO264" s="476">
        <f t="shared" si="118"/>
        <v>1.0096718820327645E-3</v>
      </c>
      <c r="AP264" s="397"/>
      <c r="AQ264" s="570">
        <f t="shared" si="106"/>
        <v>3.5342266713684576</v>
      </c>
      <c r="AR264" s="475"/>
      <c r="AS264" s="475"/>
      <c r="AT264" s="518">
        <f t="shared" si="107"/>
        <v>233</v>
      </c>
      <c r="AU264" s="476">
        <f t="shared" si="119"/>
        <v>1.0096718820327645E-3</v>
      </c>
      <c r="AV264" s="397"/>
      <c r="AW264" s="570">
        <f t="shared" si="108"/>
        <v>3.7568963559144164</v>
      </c>
      <c r="AX264" s="475"/>
      <c r="AY264" s="475"/>
      <c r="AZ264" s="518">
        <f t="shared" si="109"/>
        <v>233</v>
      </c>
      <c r="BA264" s="476">
        <f t="shared" si="120"/>
        <v>1.0096718820327645E-3</v>
      </c>
      <c r="BB264" s="397"/>
      <c r="BC264" s="570">
        <f t="shared" si="110"/>
        <v>3.9389018767336994</v>
      </c>
      <c r="BD264" s="475"/>
      <c r="BE264" s="475"/>
      <c r="BF264" s="518">
        <f t="shared" si="111"/>
        <v>233</v>
      </c>
      <c r="BG264" s="476">
        <f t="shared" si="121"/>
        <v>1.0096718820327645E-3</v>
      </c>
      <c r="BH264" s="397"/>
      <c r="BI264" s="570">
        <f t="shared" si="112"/>
        <v>4.0928267554131539</v>
      </c>
      <c r="BJ264" s="475"/>
      <c r="BK264" s="475"/>
      <c r="BL264" s="518">
        <f t="shared" si="113"/>
        <v>233</v>
      </c>
      <c r="BM264" s="476">
        <f t="shared" si="122"/>
        <v>1.0096718820327645E-3</v>
      </c>
      <c r="BN264" s="397"/>
      <c r="BO264" s="397"/>
      <c r="BP264" s="397"/>
      <c r="BQ264" s="397"/>
    </row>
    <row r="265" spans="1:69" ht="14.25" thickBot="1">
      <c r="A265" s="515">
        <f t="shared" si="90"/>
        <v>2015</v>
      </c>
      <c r="B265" s="483">
        <f t="shared" si="91"/>
        <v>237.59435409634858</v>
      </c>
      <c r="C265" s="579">
        <f t="shared" si="92"/>
        <v>4.0773475818909199</v>
      </c>
      <c r="D265" s="483">
        <v>20</v>
      </c>
      <c r="E265" s="580"/>
      <c r="F265" s="484"/>
      <c r="G265" s="484"/>
      <c r="H265" s="484"/>
      <c r="I265" s="486">
        <f t="shared" si="93"/>
        <v>238</v>
      </c>
      <c r="J265" s="487">
        <f t="shared" si="94"/>
        <v>0.17073044736026094</v>
      </c>
      <c r="K265" s="486">
        <f t="shared" si="95"/>
        <v>1.6454859914917584E-4</v>
      </c>
      <c r="L265" s="475"/>
      <c r="M265" s="570">
        <f t="shared" si="96"/>
        <v>-2.7358307656332381</v>
      </c>
      <c r="N265" s="475"/>
      <c r="O265" s="475"/>
      <c r="P265" s="518">
        <f t="shared" si="97"/>
        <v>241</v>
      </c>
      <c r="Q265" s="476">
        <f t="shared" si="114"/>
        <v>1.1598424021057686E-2</v>
      </c>
      <c r="R265" s="475"/>
      <c r="S265" s="570">
        <f t="shared" si="98"/>
        <v>-2.7358307656332381</v>
      </c>
      <c r="T265" s="475"/>
      <c r="U265" s="475"/>
      <c r="V265" s="518">
        <f t="shared" si="99"/>
        <v>241</v>
      </c>
      <c r="W265" s="476">
        <f t="shared" si="115"/>
        <v>1.1598424021057686E-2</v>
      </c>
      <c r="X265" s="475"/>
      <c r="Y265" s="570">
        <f t="shared" si="100"/>
        <v>2.1380109422381599</v>
      </c>
      <c r="Z265" s="475"/>
      <c r="AA265" s="475"/>
      <c r="AB265" s="518">
        <f t="shared" si="101"/>
        <v>238</v>
      </c>
      <c r="AC265" s="476">
        <f t="shared" si="116"/>
        <v>1.6454859914917584E-4</v>
      </c>
      <c r="AD265" s="475"/>
      <c r="AE265" s="570">
        <f t="shared" si="102"/>
        <v>2.8273288288956526</v>
      </c>
      <c r="AF265" s="475"/>
      <c r="AG265" s="475"/>
      <c r="AH265" s="518">
        <f t="shared" si="103"/>
        <v>238</v>
      </c>
      <c r="AI265" s="476">
        <f t="shared" si="117"/>
        <v>1.6454859914917584E-4</v>
      </c>
      <c r="AJ265" s="475"/>
      <c r="AK265" s="570">
        <f t="shared" si="104"/>
        <v>3.2315142402024359</v>
      </c>
      <c r="AL265" s="475"/>
      <c r="AM265" s="475"/>
      <c r="AN265" s="518">
        <f t="shared" si="105"/>
        <v>238</v>
      </c>
      <c r="AO265" s="476">
        <f t="shared" si="118"/>
        <v>1.6454859914917584E-4</v>
      </c>
      <c r="AP265" s="475"/>
      <c r="AQ265" s="570">
        <f t="shared" si="106"/>
        <v>3.5185558496201859</v>
      </c>
      <c r="AR265" s="475"/>
      <c r="AS265" s="475"/>
      <c r="AT265" s="518">
        <f t="shared" si="107"/>
        <v>238</v>
      </c>
      <c r="AU265" s="476">
        <f t="shared" si="119"/>
        <v>1.6454859914917584E-4</v>
      </c>
      <c r="AV265" s="475"/>
      <c r="AW265" s="570">
        <f t="shared" si="108"/>
        <v>3.7413149261288652</v>
      </c>
      <c r="AX265" s="475"/>
      <c r="AY265" s="475"/>
      <c r="AZ265" s="518">
        <f t="shared" si="109"/>
        <v>238</v>
      </c>
      <c r="BA265" s="476">
        <f t="shared" si="120"/>
        <v>1.6454859914917584E-4</v>
      </c>
      <c r="BB265" s="475"/>
      <c r="BC265" s="570">
        <f t="shared" si="110"/>
        <v>3.9233800842385249</v>
      </c>
      <c r="BD265" s="475"/>
      <c r="BE265" s="475"/>
      <c r="BF265" s="518">
        <f t="shared" si="111"/>
        <v>238</v>
      </c>
      <c r="BG265" s="476">
        <f t="shared" si="121"/>
        <v>1.6454859914917584E-4</v>
      </c>
      <c r="BH265" s="475"/>
      <c r="BI265" s="570">
        <f t="shared" si="112"/>
        <v>4.0773475818909199</v>
      </c>
      <c r="BJ265" s="475"/>
      <c r="BK265" s="475"/>
      <c r="BL265" s="518">
        <f t="shared" si="113"/>
        <v>238</v>
      </c>
      <c r="BM265" s="476">
        <f t="shared" si="122"/>
        <v>1.6454859914917584E-4</v>
      </c>
      <c r="BN265" s="475"/>
      <c r="BO265" s="475"/>
      <c r="BP265" s="475"/>
      <c r="BQ265" s="475"/>
    </row>
    <row r="266" spans="1:69" ht="15" thickTop="1" thickBot="1">
      <c r="A266" s="507">
        <f t="shared" si="90"/>
        <v>2016</v>
      </c>
      <c r="B266" s="474">
        <f t="shared" ref="B266:B286" si="123">ROUND(F$249/(1+EXP(F$254+F$253*D266)),$G$1)</f>
        <v>242</v>
      </c>
      <c r="C266" s="567"/>
      <c r="D266" s="474">
        <v>21</v>
      </c>
      <c r="E266" s="578"/>
      <c r="F266" s="475"/>
      <c r="G266" s="475"/>
      <c r="H266" s="475"/>
      <c r="I266" s="476">
        <f t="shared" si="93"/>
        <v>242</v>
      </c>
      <c r="J266" s="477"/>
      <c r="K266" s="476"/>
      <c r="L266" s="475"/>
      <c r="M266" s="581"/>
      <c r="N266" s="484"/>
      <c r="O266" s="484"/>
      <c r="P266" s="557"/>
      <c r="Q266" s="486"/>
      <c r="R266" s="475"/>
      <c r="S266" s="581"/>
      <c r="T266" s="484"/>
      <c r="U266" s="484"/>
      <c r="V266" s="557"/>
      <c r="W266" s="486"/>
      <c r="X266" s="475"/>
      <c r="Y266" s="581"/>
      <c r="Z266" s="484"/>
      <c r="AA266" s="484"/>
      <c r="AB266" s="557"/>
      <c r="AC266" s="486"/>
      <c r="AD266" s="475"/>
      <c r="AE266" s="581"/>
      <c r="AF266" s="484"/>
      <c r="AG266" s="484"/>
      <c r="AH266" s="557"/>
      <c r="AI266" s="486"/>
      <c r="AJ266" s="475"/>
      <c r="AK266" s="581"/>
      <c r="AL266" s="484"/>
      <c r="AM266" s="484"/>
      <c r="AN266" s="557"/>
      <c r="AO266" s="486"/>
      <c r="AP266" s="475"/>
      <c r="AQ266" s="581"/>
      <c r="AR266" s="484"/>
      <c r="AS266" s="484"/>
      <c r="AT266" s="557"/>
      <c r="AU266" s="486"/>
      <c r="AV266" s="475"/>
      <c r="AW266" s="581"/>
      <c r="AX266" s="484"/>
      <c r="AY266" s="484"/>
      <c r="AZ266" s="557"/>
      <c r="BA266" s="486"/>
      <c r="BB266" s="475"/>
      <c r="BC266" s="581"/>
      <c r="BD266" s="484"/>
      <c r="BE266" s="484"/>
      <c r="BF266" s="557"/>
      <c r="BG266" s="486"/>
      <c r="BH266" s="475"/>
      <c r="BI266" s="581"/>
      <c r="BJ266" s="484"/>
      <c r="BK266" s="484"/>
      <c r="BL266" s="557"/>
      <c r="BM266" s="486"/>
      <c r="BN266" s="475"/>
      <c r="BO266" s="475"/>
      <c r="BP266" s="475"/>
      <c r="BQ266" s="475"/>
    </row>
    <row r="267" spans="1:69" ht="14.25" thickTop="1">
      <c r="A267" s="507">
        <f t="shared" si="90"/>
        <v>2017</v>
      </c>
      <c r="B267" s="474">
        <f t="shared" si="123"/>
        <v>247</v>
      </c>
      <c r="C267" s="558"/>
      <c r="D267" s="474">
        <v>22</v>
      </c>
      <c r="E267" s="582"/>
      <c r="F267" s="560"/>
      <c r="G267" s="475"/>
      <c r="H267" s="475"/>
      <c r="I267" s="476">
        <f t="shared" si="93"/>
        <v>247</v>
      </c>
      <c r="J267" s="518"/>
      <c r="K267" s="518"/>
      <c r="L267" s="397"/>
      <c r="M267" s="397"/>
      <c r="N267" s="397"/>
      <c r="O267" s="397"/>
      <c r="P267" s="397"/>
      <c r="Q267" s="397"/>
      <c r="R267" s="397"/>
      <c r="S267" s="397"/>
      <c r="T267" s="397"/>
      <c r="U267" s="397"/>
      <c r="V267" s="397"/>
      <c r="W267" s="397"/>
      <c r="X267" s="397"/>
      <c r="Y267" s="397"/>
      <c r="Z267" s="397"/>
      <c r="AA267" s="397"/>
      <c r="AB267" s="397"/>
      <c r="AC267" s="397"/>
      <c r="AD267" s="397"/>
      <c r="AE267" s="397"/>
      <c r="AF267" s="397"/>
      <c r="AG267" s="397"/>
      <c r="AH267" s="397"/>
      <c r="AI267" s="397"/>
      <c r="AJ267" s="397"/>
      <c r="AK267" s="397"/>
      <c r="AL267" s="397"/>
      <c r="AM267" s="397"/>
      <c r="AN267" s="397"/>
      <c r="AO267" s="397"/>
      <c r="AP267" s="397"/>
      <c r="AQ267" s="397"/>
      <c r="AR267" s="397"/>
      <c r="AS267" s="397"/>
      <c r="AT267" s="397"/>
      <c r="AU267" s="397"/>
      <c r="AV267" s="397"/>
      <c r="AW267" s="397"/>
      <c r="AX267" s="397"/>
      <c r="AY267" s="397"/>
      <c r="AZ267" s="397"/>
      <c r="BA267" s="397"/>
      <c r="BB267" s="397"/>
      <c r="BC267" s="397"/>
      <c r="BD267" s="397"/>
      <c r="BE267" s="397"/>
      <c r="BF267" s="397"/>
      <c r="BG267" s="397"/>
      <c r="BH267" s="397"/>
      <c r="BI267" s="397"/>
      <c r="BJ267" s="397"/>
      <c r="BK267" s="397"/>
      <c r="BL267" s="397"/>
      <c r="BM267" s="397"/>
      <c r="BN267" s="397"/>
      <c r="BO267" s="397"/>
      <c r="BP267" s="397"/>
      <c r="BQ267" s="397"/>
    </row>
    <row r="268" spans="1:69" ht="14.25" thickBot="1">
      <c r="A268" s="507">
        <f t="shared" si="90"/>
        <v>2018</v>
      </c>
      <c r="B268" s="474">
        <f t="shared" si="123"/>
        <v>252</v>
      </c>
      <c r="C268" s="558"/>
      <c r="D268" s="474">
        <v>23</v>
      </c>
      <c r="E268" s="536" t="s">
        <v>393</v>
      </c>
      <c r="F268" s="537" t="s">
        <v>74</v>
      </c>
      <c r="G268" s="537" t="s">
        <v>47</v>
      </c>
      <c r="H268" s="475"/>
      <c r="I268" s="476">
        <f t="shared" si="93"/>
        <v>252</v>
      </c>
      <c r="J268" s="518"/>
      <c r="K268" s="518"/>
      <c r="L268" s="397"/>
      <c r="M268" s="539" t="str">
        <f>E250</f>
        <v>max(y) =</v>
      </c>
      <c r="N268" s="539">
        <f>F250</f>
        <v>252.23289518031683</v>
      </c>
      <c r="O268" s="539"/>
      <c r="P268" s="539"/>
      <c r="Q268" s="539"/>
      <c r="R268" s="539"/>
      <c r="S268" s="539" t="str">
        <f>M268</f>
        <v>max(y) =</v>
      </c>
      <c r="T268" s="539">
        <f>N268</f>
        <v>252.23289518031683</v>
      </c>
      <c r="U268" s="539"/>
      <c r="V268" s="539"/>
      <c r="W268" s="539"/>
      <c r="X268" s="539"/>
      <c r="Y268" s="539" t="str">
        <f>S268</f>
        <v>max(y) =</v>
      </c>
      <c r="Z268" s="539">
        <f>T268</f>
        <v>252.23289518031683</v>
      </c>
      <c r="AA268" s="539"/>
      <c r="AB268" s="539"/>
      <c r="AC268" s="539"/>
      <c r="AD268" s="539"/>
      <c r="AE268" s="539" t="str">
        <f>Y268</f>
        <v>max(y) =</v>
      </c>
      <c r="AF268" s="539">
        <f>Z268</f>
        <v>252.23289518031683</v>
      </c>
      <c r="AG268" s="539"/>
      <c r="AH268" s="539"/>
      <c r="AI268" s="539"/>
      <c r="AJ268" s="539"/>
      <c r="AK268" s="539" t="str">
        <f>AE268</f>
        <v>max(y) =</v>
      </c>
      <c r="AL268" s="539">
        <f>AF268</f>
        <v>252.23289518031683</v>
      </c>
      <c r="AM268" s="539"/>
      <c r="AN268" s="539"/>
      <c r="AO268" s="539"/>
      <c r="AP268" s="539"/>
      <c r="AQ268" s="539" t="str">
        <f>AK268</f>
        <v>max(y) =</v>
      </c>
      <c r="AR268" s="539">
        <f>AL268</f>
        <v>252.23289518031683</v>
      </c>
      <c r="AS268" s="539"/>
      <c r="AT268" s="539"/>
      <c r="AU268" s="539"/>
      <c r="AV268" s="539"/>
      <c r="AW268" s="539" t="str">
        <f>AQ268</f>
        <v>max(y) =</v>
      </c>
      <c r="AX268" s="539">
        <f>AR268</f>
        <v>252.23289518031683</v>
      </c>
      <c r="AY268" s="539"/>
      <c r="AZ268" s="539"/>
      <c r="BA268" s="539"/>
      <c r="BB268" s="539"/>
      <c r="BC268" s="539" t="str">
        <f>AW268</f>
        <v>max(y) =</v>
      </c>
      <c r="BD268" s="539">
        <f>AX268</f>
        <v>252.23289518031683</v>
      </c>
      <c r="BE268" s="539"/>
      <c r="BF268" s="539"/>
      <c r="BG268" s="539"/>
      <c r="BH268" s="539"/>
      <c r="BI268" s="539" t="str">
        <f>BC268</f>
        <v>max(y) =</v>
      </c>
      <c r="BJ268" s="539">
        <f>BD268</f>
        <v>252.23289518031683</v>
      </c>
      <c r="BK268" s="397"/>
      <c r="BL268" s="397"/>
      <c r="BM268" s="397"/>
      <c r="BN268" s="397"/>
      <c r="BO268" s="397"/>
      <c r="BP268" s="397"/>
      <c r="BQ268" s="397"/>
    </row>
    <row r="269" spans="1:69" ht="14.25" thickTop="1">
      <c r="A269" s="507">
        <f t="shared" si="90"/>
        <v>2019</v>
      </c>
      <c r="B269" s="474">
        <f t="shared" si="123"/>
        <v>256</v>
      </c>
      <c r="C269" s="558"/>
      <c r="D269" s="474">
        <v>24</v>
      </c>
      <c r="E269" s="583">
        <f>O249</f>
        <v>253</v>
      </c>
      <c r="F269" s="511">
        <f>O257</f>
        <v>0.51438630170685851</v>
      </c>
      <c r="G269" s="584">
        <f>O258</f>
        <v>10.092312462265275</v>
      </c>
      <c r="H269" s="475"/>
      <c r="I269" s="476">
        <f t="shared" si="93"/>
        <v>256</v>
      </c>
      <c r="J269" s="518"/>
      <c r="K269" s="518"/>
      <c r="L269" s="397"/>
      <c r="M269" s="539" t="s">
        <v>380</v>
      </c>
      <c r="N269" s="539">
        <v>0</v>
      </c>
      <c r="O269" s="539"/>
      <c r="P269" s="539"/>
      <c r="Q269" s="539"/>
      <c r="R269" s="539"/>
      <c r="S269" s="539" t="s">
        <v>380</v>
      </c>
      <c r="T269" s="539">
        <f>N269</f>
        <v>0</v>
      </c>
      <c r="U269" s="539"/>
      <c r="V269" s="539"/>
      <c r="W269" s="539"/>
      <c r="X269" s="539"/>
      <c r="Y269" s="539" t="s">
        <v>380</v>
      </c>
      <c r="Z269" s="539">
        <f>T269</f>
        <v>0</v>
      </c>
      <c r="AA269" s="539"/>
      <c r="AB269" s="539"/>
      <c r="AC269" s="539"/>
      <c r="AD269" s="539"/>
      <c r="AE269" s="539" t="s">
        <v>380</v>
      </c>
      <c r="AF269" s="539">
        <f>Z269</f>
        <v>0</v>
      </c>
      <c r="AG269" s="539"/>
      <c r="AH269" s="539"/>
      <c r="AI269" s="539"/>
      <c r="AJ269" s="539"/>
      <c r="AK269" s="539" t="s">
        <v>380</v>
      </c>
      <c r="AL269" s="539">
        <f>AF269</f>
        <v>0</v>
      </c>
      <c r="AM269" s="539"/>
      <c r="AN269" s="539"/>
      <c r="AO269" s="539"/>
      <c r="AP269" s="539"/>
      <c r="AQ269" s="539" t="s">
        <v>380</v>
      </c>
      <c r="AR269" s="539">
        <f>AL269</f>
        <v>0</v>
      </c>
      <c r="AS269" s="539"/>
      <c r="AT269" s="539"/>
      <c r="AU269" s="539"/>
      <c r="AV269" s="539"/>
      <c r="AW269" s="539" t="s">
        <v>380</v>
      </c>
      <c r="AX269" s="539">
        <f>AR269</f>
        <v>0</v>
      </c>
      <c r="AY269" s="539"/>
      <c r="AZ269" s="539"/>
      <c r="BA269" s="539"/>
      <c r="BB269" s="539"/>
      <c r="BC269" s="539" t="s">
        <v>394</v>
      </c>
      <c r="BD269" s="539">
        <f>AX269</f>
        <v>0</v>
      </c>
      <c r="BE269" s="539"/>
      <c r="BF269" s="539"/>
      <c r="BG269" s="539"/>
      <c r="BH269" s="539"/>
      <c r="BI269" s="539" t="s">
        <v>380</v>
      </c>
      <c r="BJ269" s="539">
        <f>BD269</f>
        <v>0</v>
      </c>
      <c r="BK269" s="539"/>
      <c r="BL269" s="539"/>
      <c r="BM269" s="539"/>
      <c r="BN269" s="539"/>
      <c r="BO269" s="539"/>
      <c r="BP269" s="539"/>
      <c r="BQ269" s="539"/>
    </row>
    <row r="270" spans="1:69">
      <c r="A270" s="507">
        <f t="shared" si="90"/>
        <v>2020</v>
      </c>
      <c r="B270" s="474">
        <f t="shared" si="123"/>
        <v>261</v>
      </c>
      <c r="C270" s="558"/>
      <c r="D270" s="474">
        <v>25</v>
      </c>
      <c r="E270" s="583">
        <f>U249</f>
        <v>253</v>
      </c>
      <c r="F270" s="511">
        <f>U257</f>
        <v>0.51438630170685851</v>
      </c>
      <c r="G270" s="584">
        <f>U258</f>
        <v>10.092312462265275</v>
      </c>
      <c r="H270" s="475"/>
      <c r="I270" s="476">
        <f t="shared" si="93"/>
        <v>261</v>
      </c>
      <c r="J270" s="518"/>
      <c r="K270" s="518"/>
      <c r="L270" s="397"/>
      <c r="M270" s="585" t="s">
        <v>395</v>
      </c>
      <c r="N270" s="585">
        <v>2000</v>
      </c>
      <c r="O270" s="585"/>
      <c r="P270" s="585"/>
      <c r="Q270" s="585"/>
      <c r="R270" s="585"/>
      <c r="S270" s="585" t="s">
        <v>395</v>
      </c>
      <c r="T270" s="585">
        <f>N270</f>
        <v>2000</v>
      </c>
      <c r="U270" s="585"/>
      <c r="V270" s="585"/>
      <c r="W270" s="585"/>
      <c r="X270" s="585"/>
      <c r="Y270" s="585" t="s">
        <v>396</v>
      </c>
      <c r="Z270" s="585">
        <f>T270</f>
        <v>2000</v>
      </c>
      <c r="AA270" s="585"/>
      <c r="AB270" s="585"/>
      <c r="AC270" s="585"/>
      <c r="AD270" s="585"/>
      <c r="AE270" s="585" t="s">
        <v>397</v>
      </c>
      <c r="AF270" s="585">
        <f>Z270</f>
        <v>2000</v>
      </c>
      <c r="AG270" s="585"/>
      <c r="AH270" s="585"/>
      <c r="AI270" s="585"/>
      <c r="AJ270" s="585"/>
      <c r="AK270" s="585" t="s">
        <v>396</v>
      </c>
      <c r="AL270" s="585">
        <f>AF270</f>
        <v>2000</v>
      </c>
      <c r="AM270" s="585"/>
      <c r="AN270" s="585"/>
      <c r="AO270" s="585"/>
      <c r="AP270" s="585"/>
      <c r="AQ270" s="585" t="s">
        <v>398</v>
      </c>
      <c r="AR270" s="585">
        <f>AL270</f>
        <v>2000</v>
      </c>
      <c r="AS270" s="585"/>
      <c r="AT270" s="585"/>
      <c r="AU270" s="585"/>
      <c r="AV270" s="585"/>
      <c r="AW270" s="585" t="s">
        <v>398</v>
      </c>
      <c r="AX270" s="585">
        <f>AR270</f>
        <v>2000</v>
      </c>
      <c r="AY270" s="585"/>
      <c r="AZ270" s="585"/>
      <c r="BA270" s="585"/>
      <c r="BB270" s="585"/>
      <c r="BC270" s="585" t="s">
        <v>398</v>
      </c>
      <c r="BD270" s="585">
        <f>AX270</f>
        <v>2000</v>
      </c>
      <c r="BE270" s="585"/>
      <c r="BF270" s="585"/>
      <c r="BG270" s="585"/>
      <c r="BH270" s="585"/>
      <c r="BI270" s="585" t="s">
        <v>398</v>
      </c>
      <c r="BJ270" s="585">
        <f>BD270</f>
        <v>2000</v>
      </c>
      <c r="BK270" s="586"/>
      <c r="BL270" s="586"/>
      <c r="BM270" s="586"/>
      <c r="BN270" s="397"/>
      <c r="BO270" s="397"/>
      <c r="BP270" s="397"/>
      <c r="BQ270" s="397"/>
    </row>
    <row r="271" spans="1:69">
      <c r="A271" s="507">
        <f t="shared" si="90"/>
        <v>2021</v>
      </c>
      <c r="B271" s="474">
        <f t="shared" si="123"/>
        <v>266</v>
      </c>
      <c r="C271" s="558"/>
      <c r="D271" s="474">
        <v>26</v>
      </c>
      <c r="E271" s="583">
        <f>AA249</f>
        <v>2253</v>
      </c>
      <c r="F271" s="511">
        <f>AA257</f>
        <v>0.70824784700498655</v>
      </c>
      <c r="G271" s="584">
        <f>AA258</f>
        <v>4.3889058793777265</v>
      </c>
      <c r="H271" s="475"/>
      <c r="I271" s="476">
        <f t="shared" si="93"/>
        <v>266</v>
      </c>
      <c r="J271" s="518"/>
      <c r="K271" s="518"/>
      <c r="L271" s="397"/>
      <c r="M271" s="397"/>
      <c r="N271" s="397"/>
      <c r="O271" s="397"/>
      <c r="P271" s="397"/>
      <c r="Q271" s="397"/>
      <c r="R271" s="397"/>
      <c r="S271" s="397"/>
      <c r="T271" s="397"/>
      <c r="U271" s="397"/>
      <c r="V271" s="397"/>
      <c r="W271" s="397"/>
      <c r="X271" s="397"/>
      <c r="Y271" s="397"/>
      <c r="Z271" s="397"/>
      <c r="AA271" s="397"/>
      <c r="AB271" s="397"/>
      <c r="AC271" s="397"/>
      <c r="AD271" s="397"/>
      <c r="AE271" s="397"/>
      <c r="AF271" s="397"/>
      <c r="AG271" s="397"/>
      <c r="AH271" s="397"/>
      <c r="AI271" s="397"/>
      <c r="AJ271" s="397"/>
      <c r="AK271" s="397"/>
      <c r="AL271" s="397"/>
      <c r="AM271" s="397"/>
      <c r="AN271" s="397"/>
      <c r="AO271" s="397"/>
      <c r="AP271" s="397"/>
      <c r="AQ271" s="397"/>
      <c r="AR271" s="397"/>
      <c r="AS271" s="397"/>
      <c r="AT271" s="397"/>
      <c r="AU271" s="397"/>
      <c r="AV271" s="397"/>
      <c r="AW271" s="397"/>
      <c r="AX271" s="397"/>
      <c r="AY271" s="397"/>
      <c r="AZ271" s="397"/>
      <c r="BA271" s="397"/>
      <c r="BB271" s="397"/>
      <c r="BC271" s="397"/>
      <c r="BD271" s="397"/>
      <c r="BE271" s="397"/>
      <c r="BF271" s="397"/>
      <c r="BG271" s="397"/>
      <c r="BH271" s="397"/>
      <c r="BI271" s="397"/>
      <c r="BJ271" s="397"/>
      <c r="BK271" s="397"/>
      <c r="BL271" s="397"/>
      <c r="BM271" s="397"/>
      <c r="BN271" s="397"/>
      <c r="BO271" s="397"/>
      <c r="BP271" s="397"/>
      <c r="BQ271" s="397"/>
    </row>
    <row r="272" spans="1:69">
      <c r="A272" s="507">
        <f t="shared" si="90"/>
        <v>2022</v>
      </c>
      <c r="B272" s="474">
        <f t="shared" si="123"/>
        <v>271</v>
      </c>
      <c r="C272" s="558"/>
      <c r="D272" s="474">
        <v>27</v>
      </c>
      <c r="E272" s="583">
        <f>AG249</f>
        <v>4253</v>
      </c>
      <c r="F272" s="511">
        <f>AG257</f>
        <v>0.70824784700498655</v>
      </c>
      <c r="G272" s="584">
        <f>AG258</f>
        <v>4.3889058793777265</v>
      </c>
      <c r="H272" s="475"/>
      <c r="I272" s="476">
        <f t="shared" si="93"/>
        <v>271</v>
      </c>
      <c r="J272" s="518"/>
      <c r="K272" s="518"/>
      <c r="L272" s="397"/>
      <c r="M272" s="397"/>
      <c r="N272" s="587"/>
      <c r="O272" s="397"/>
      <c r="P272" s="397"/>
      <c r="Q272" s="397"/>
      <c r="R272" s="397"/>
      <c r="S272" s="397"/>
      <c r="T272" s="397"/>
      <c r="U272" s="397"/>
      <c r="V272" s="397"/>
      <c r="W272" s="397"/>
      <c r="X272" s="397"/>
      <c r="Y272" s="397"/>
      <c r="Z272" s="397"/>
      <c r="AA272" s="397"/>
      <c r="AB272" s="397"/>
      <c r="AC272" s="397"/>
      <c r="AD272" s="397"/>
      <c r="AE272" s="397"/>
      <c r="AF272" s="397"/>
      <c r="AG272" s="397"/>
      <c r="AH272" s="397"/>
      <c r="AI272" s="397"/>
      <c r="AJ272" s="397"/>
      <c r="AK272" s="397"/>
      <c r="AL272" s="397"/>
      <c r="AM272" s="397"/>
      <c r="AN272" s="397"/>
      <c r="AO272" s="397"/>
      <c r="AP272" s="397"/>
      <c r="AQ272" s="397"/>
      <c r="AR272" s="397"/>
      <c r="AS272" s="397"/>
      <c r="AT272" s="397"/>
      <c r="AU272" s="397"/>
      <c r="AV272" s="397"/>
      <c r="AW272" s="397"/>
      <c r="AX272" s="397"/>
      <c r="AY272" s="397"/>
      <c r="AZ272" s="397"/>
      <c r="BA272" s="397"/>
      <c r="BB272" s="397"/>
      <c r="BC272" s="397"/>
      <c r="BD272" s="397"/>
      <c r="BE272" s="397"/>
      <c r="BF272" s="397"/>
      <c r="BG272" s="397"/>
      <c r="BH272" s="397"/>
      <c r="BI272" s="397"/>
      <c r="BJ272" s="397"/>
      <c r="BK272" s="397"/>
      <c r="BL272" s="397"/>
      <c r="BM272" s="397"/>
      <c r="BN272" s="397"/>
      <c r="BO272" s="397"/>
      <c r="BP272" s="397"/>
      <c r="BQ272" s="397"/>
    </row>
    <row r="273" spans="1:69">
      <c r="A273" s="507">
        <f t="shared" si="90"/>
        <v>2023</v>
      </c>
      <c r="B273" s="474">
        <f t="shared" si="123"/>
        <v>277</v>
      </c>
      <c r="C273" s="558"/>
      <c r="D273" s="474">
        <v>28</v>
      </c>
      <c r="E273" s="583">
        <f>AM249</f>
        <v>6253</v>
      </c>
      <c r="F273" s="511">
        <f>AM257</f>
        <v>0.70646519223487003</v>
      </c>
      <c r="G273" s="584">
        <f>AM258</f>
        <v>4.4179142274414813</v>
      </c>
      <c r="H273" s="475"/>
      <c r="I273" s="476">
        <f t="shared" si="93"/>
        <v>277</v>
      </c>
      <c r="J273" s="518"/>
      <c r="K273" s="518"/>
      <c r="L273" s="397"/>
      <c r="M273" s="397"/>
      <c r="N273" s="397"/>
      <c r="O273" s="397"/>
      <c r="P273" s="397"/>
      <c r="Q273" s="397"/>
      <c r="R273" s="397"/>
      <c r="S273" s="397"/>
      <c r="T273" s="397"/>
      <c r="U273" s="397"/>
      <c r="V273" s="397"/>
      <c r="W273" s="397"/>
      <c r="X273" s="397"/>
      <c r="Y273" s="397"/>
      <c r="Z273" s="397"/>
      <c r="AA273" s="397"/>
      <c r="AB273" s="397"/>
      <c r="AC273" s="397"/>
      <c r="AD273" s="397"/>
      <c r="AE273" s="397"/>
      <c r="AF273" s="397"/>
      <c r="AG273" s="397"/>
      <c r="AH273" s="397"/>
      <c r="AI273" s="397"/>
      <c r="AJ273" s="397"/>
      <c r="AK273" s="397"/>
      <c r="AL273" s="397"/>
      <c r="AM273" s="397"/>
      <c r="AN273" s="397"/>
      <c r="AO273" s="397"/>
      <c r="AP273" s="397"/>
      <c r="AQ273" s="397"/>
      <c r="AR273" s="397"/>
      <c r="AS273" s="397"/>
      <c r="AT273" s="397"/>
      <c r="AU273" s="397"/>
      <c r="AV273" s="397"/>
      <c r="AW273" s="397"/>
      <c r="AX273" s="397"/>
      <c r="AY273" s="397"/>
      <c r="AZ273" s="397"/>
      <c r="BA273" s="397"/>
      <c r="BB273" s="397"/>
      <c r="BC273" s="397"/>
      <c r="BD273" s="397"/>
      <c r="BE273" s="397"/>
      <c r="BF273" s="397"/>
      <c r="BG273" s="397"/>
      <c r="BH273" s="397"/>
      <c r="BI273" s="397"/>
      <c r="BJ273" s="397"/>
      <c r="BK273" s="397"/>
      <c r="BL273" s="397"/>
      <c r="BM273" s="397"/>
      <c r="BN273" s="397"/>
      <c r="BO273" s="397"/>
      <c r="BP273" s="397"/>
      <c r="BQ273" s="397"/>
    </row>
    <row r="274" spans="1:69">
      <c r="A274" s="507">
        <f t="shared" si="90"/>
        <v>2024</v>
      </c>
      <c r="B274" s="474">
        <f t="shared" si="123"/>
        <v>282</v>
      </c>
      <c r="C274" s="558"/>
      <c r="D274" s="474">
        <v>29</v>
      </c>
      <c r="E274" s="583">
        <f>AS249</f>
        <v>8253</v>
      </c>
      <c r="F274" s="511">
        <f>AS257</f>
        <v>0.70646519223487003</v>
      </c>
      <c r="G274" s="584">
        <f>AS258</f>
        <v>4.4179142274414813</v>
      </c>
      <c r="H274" s="475"/>
      <c r="I274" s="476">
        <f t="shared" si="93"/>
        <v>282</v>
      </c>
      <c r="J274" s="518"/>
      <c r="K274" s="518"/>
      <c r="L274" s="397"/>
      <c r="M274" s="397"/>
      <c r="N274" s="397"/>
      <c r="O274" s="397"/>
      <c r="P274" s="397"/>
      <c r="Q274" s="397"/>
      <c r="R274" s="397"/>
      <c r="S274" s="397"/>
      <c r="T274" s="397"/>
      <c r="U274" s="397"/>
      <c r="V274" s="397"/>
      <c r="W274" s="397"/>
      <c r="X274" s="397"/>
      <c r="Y274" s="397"/>
      <c r="Z274" s="397"/>
      <c r="AA274" s="397"/>
      <c r="AB274" s="397"/>
      <c r="AC274" s="397"/>
      <c r="AD274" s="397"/>
      <c r="AE274" s="397"/>
      <c r="AF274" s="397"/>
      <c r="AG274" s="397"/>
      <c r="AH274" s="397"/>
      <c r="AI274" s="397"/>
      <c r="AJ274" s="397"/>
      <c r="AK274" s="397"/>
      <c r="AL274" s="397"/>
      <c r="AM274" s="397"/>
      <c r="AN274" s="397"/>
      <c r="AO274" s="397"/>
      <c r="AP274" s="397"/>
      <c r="AQ274" s="397"/>
      <c r="AR274" s="397"/>
      <c r="AS274" s="397"/>
      <c r="AT274" s="397"/>
      <c r="AU274" s="397"/>
      <c r="AV274" s="397"/>
      <c r="AW274" s="397"/>
      <c r="AX274" s="397"/>
      <c r="AY274" s="397"/>
      <c r="AZ274" s="397"/>
      <c r="BA274" s="397"/>
      <c r="BB274" s="397"/>
      <c r="BC274" s="397"/>
      <c r="BD274" s="397"/>
      <c r="BE274" s="397"/>
      <c r="BF274" s="397"/>
      <c r="BG274" s="397"/>
      <c r="BH274" s="397"/>
      <c r="BI274" s="397"/>
      <c r="BJ274" s="397"/>
      <c r="BK274" s="397"/>
      <c r="BL274" s="397"/>
      <c r="BM274" s="397"/>
      <c r="BN274" s="397"/>
      <c r="BO274" s="397"/>
      <c r="BP274" s="397"/>
      <c r="BQ274" s="397"/>
    </row>
    <row r="275" spans="1:69">
      <c r="A275" s="507">
        <f t="shared" si="90"/>
        <v>2025</v>
      </c>
      <c r="B275" s="474">
        <f t="shared" si="123"/>
        <v>287</v>
      </c>
      <c r="C275" s="558"/>
      <c r="D275" s="474">
        <v>30</v>
      </c>
      <c r="E275" s="583">
        <f>AY249</f>
        <v>10253</v>
      </c>
      <c r="F275" s="511">
        <f>AY257</f>
        <v>0.70833768333479386</v>
      </c>
      <c r="G275" s="584">
        <f>AY258</f>
        <v>4.392234976057412</v>
      </c>
      <c r="H275" s="475"/>
      <c r="I275" s="476">
        <f t="shared" si="93"/>
        <v>287</v>
      </c>
      <c r="J275" s="518"/>
      <c r="K275" s="518"/>
      <c r="L275" s="397"/>
      <c r="M275" s="397"/>
      <c r="N275" s="397"/>
      <c r="O275" s="397"/>
      <c r="P275" s="397"/>
      <c r="Q275" s="397"/>
      <c r="R275" s="397"/>
      <c r="S275" s="397"/>
      <c r="T275" s="397"/>
      <c r="U275" s="397"/>
      <c r="V275" s="397"/>
      <c r="W275" s="397"/>
      <c r="X275" s="397"/>
      <c r="Y275" s="397"/>
      <c r="Z275" s="397"/>
      <c r="AA275" s="397"/>
      <c r="AB275" s="397"/>
      <c r="AC275" s="397"/>
      <c r="AD275" s="397"/>
      <c r="AE275" s="397"/>
      <c r="AF275" s="397"/>
      <c r="AG275" s="397"/>
      <c r="AH275" s="397"/>
      <c r="AI275" s="397"/>
      <c r="AJ275" s="397"/>
      <c r="AK275" s="397"/>
      <c r="AL275" s="397"/>
      <c r="AM275" s="397"/>
      <c r="AN275" s="397"/>
      <c r="AO275" s="397"/>
      <c r="AP275" s="397"/>
      <c r="AQ275" s="397"/>
      <c r="AR275" s="397"/>
      <c r="AS275" s="397"/>
      <c r="AT275" s="397"/>
      <c r="AU275" s="397"/>
      <c r="AV275" s="397"/>
      <c r="AW275" s="397"/>
      <c r="AX275" s="397"/>
      <c r="AY275" s="397"/>
      <c r="AZ275" s="397"/>
      <c r="BA275" s="397"/>
      <c r="BB275" s="397"/>
      <c r="BC275" s="397"/>
      <c r="BD275" s="397"/>
      <c r="BE275" s="397"/>
      <c r="BF275" s="397"/>
      <c r="BG275" s="397"/>
      <c r="BH275" s="397"/>
      <c r="BI275" s="397"/>
      <c r="BJ275" s="397"/>
      <c r="BK275" s="397"/>
      <c r="BL275" s="397"/>
      <c r="BM275" s="397"/>
      <c r="BN275" s="397"/>
      <c r="BO275" s="397"/>
      <c r="BP275" s="397"/>
      <c r="BQ275" s="397"/>
    </row>
    <row r="276" spans="1:69">
      <c r="A276" s="507">
        <f t="shared" si="90"/>
        <v>2026</v>
      </c>
      <c r="B276" s="474">
        <f t="shared" si="123"/>
        <v>293</v>
      </c>
      <c r="C276" s="558"/>
      <c r="D276" s="474">
        <v>31</v>
      </c>
      <c r="E276" s="583">
        <f>BE249</f>
        <v>12253</v>
      </c>
      <c r="F276" s="511">
        <f>BE257</f>
        <v>0.70833768333479386</v>
      </c>
      <c r="G276" s="584">
        <f>BE258</f>
        <v>4.392234976057412</v>
      </c>
      <c r="H276" s="475"/>
      <c r="I276" s="476">
        <f t="shared" si="93"/>
        <v>293</v>
      </c>
      <c r="J276" s="518"/>
      <c r="K276" s="518"/>
      <c r="L276" s="397"/>
      <c r="M276" s="397"/>
      <c r="N276" s="397"/>
      <c r="O276" s="397"/>
      <c r="P276" s="397"/>
      <c r="Q276" s="397"/>
      <c r="R276" s="397"/>
      <c r="S276" s="397"/>
      <c r="T276" s="397"/>
      <c r="U276" s="397"/>
      <c r="V276" s="397"/>
      <c r="W276" s="397"/>
      <c r="X276" s="397"/>
      <c r="Y276" s="397"/>
      <c r="Z276" s="397"/>
      <c r="AA276" s="397"/>
      <c r="AB276" s="397"/>
      <c r="AC276" s="397"/>
      <c r="AD276" s="397"/>
      <c r="AE276" s="397"/>
      <c r="AF276" s="397"/>
      <c r="AG276" s="397"/>
      <c r="AH276" s="397"/>
      <c r="AI276" s="397"/>
      <c r="AJ276" s="397"/>
      <c r="AK276" s="397"/>
      <c r="AL276" s="397"/>
      <c r="AM276" s="397"/>
      <c r="AN276" s="397"/>
      <c r="AO276" s="397"/>
      <c r="AP276" s="397"/>
      <c r="AQ276" s="397"/>
      <c r="AR276" s="397"/>
      <c r="AS276" s="397"/>
      <c r="AT276" s="397"/>
      <c r="AU276" s="397"/>
      <c r="AV276" s="397"/>
      <c r="AW276" s="397"/>
      <c r="AX276" s="397"/>
      <c r="AY276" s="397"/>
      <c r="AZ276" s="397"/>
      <c r="BA276" s="397"/>
      <c r="BB276" s="397"/>
      <c r="BC276" s="397"/>
      <c r="BD276" s="397"/>
      <c r="BE276" s="397"/>
      <c r="BF276" s="397"/>
      <c r="BG276" s="397"/>
      <c r="BH276" s="397"/>
      <c r="BI276" s="397"/>
      <c r="BJ276" s="397"/>
      <c r="BK276" s="397"/>
      <c r="BL276" s="397"/>
      <c r="BM276" s="397"/>
      <c r="BN276" s="397"/>
      <c r="BO276" s="397"/>
      <c r="BP276" s="397"/>
      <c r="BQ276" s="397"/>
    </row>
    <row r="277" spans="1:69">
      <c r="A277" s="507">
        <f t="shared" si="90"/>
        <v>2027</v>
      </c>
      <c r="B277" s="474">
        <f t="shared" si="123"/>
        <v>298</v>
      </c>
      <c r="C277" s="558"/>
      <c r="D277" s="474">
        <v>32</v>
      </c>
      <c r="E277" s="583">
        <f>BK249</f>
        <v>14253</v>
      </c>
      <c r="F277" s="511">
        <f>BK257</f>
        <v>0.71191226546154007</v>
      </c>
      <c r="G277" s="584">
        <f>BK258</f>
        <v>4.3441071456373352</v>
      </c>
      <c r="H277" s="475"/>
      <c r="I277" s="476">
        <f t="shared" si="93"/>
        <v>298</v>
      </c>
      <c r="J277" s="518"/>
      <c r="K277" s="518"/>
      <c r="L277" s="397"/>
      <c r="M277" s="397"/>
      <c r="N277" s="397"/>
      <c r="O277" s="397"/>
      <c r="P277" s="397"/>
      <c r="Q277" s="397"/>
      <c r="R277" s="397"/>
      <c r="S277" s="397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397"/>
      <c r="AE277" s="397"/>
      <c r="AF277" s="397"/>
      <c r="AG277" s="397"/>
      <c r="AH277" s="397"/>
      <c r="AI277" s="397"/>
      <c r="AJ277" s="397"/>
      <c r="AK277" s="397"/>
      <c r="AL277" s="397"/>
      <c r="AM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  <c r="BD277" s="397"/>
      <c r="BE277" s="397"/>
      <c r="BF277" s="397"/>
      <c r="BG277" s="397"/>
      <c r="BH277" s="397"/>
      <c r="BI277" s="397"/>
      <c r="BJ277" s="397"/>
      <c r="BK277" s="397"/>
      <c r="BL277" s="397"/>
      <c r="BM277" s="397"/>
      <c r="BN277" s="397"/>
      <c r="BO277" s="397"/>
      <c r="BP277" s="397"/>
      <c r="BQ277" s="397"/>
    </row>
    <row r="278" spans="1:69">
      <c r="A278" s="507">
        <f t="shared" si="90"/>
        <v>2028</v>
      </c>
      <c r="B278" s="474">
        <f t="shared" si="123"/>
        <v>304</v>
      </c>
      <c r="C278" s="558"/>
      <c r="D278" s="474">
        <v>33</v>
      </c>
      <c r="E278" s="588"/>
      <c r="F278" s="511"/>
      <c r="G278" s="589"/>
      <c r="H278" s="475"/>
      <c r="I278" s="476">
        <f t="shared" si="93"/>
        <v>304</v>
      </c>
      <c r="J278" s="518"/>
      <c r="K278" s="518"/>
      <c r="L278" s="397"/>
      <c r="M278" s="397"/>
      <c r="N278" s="397"/>
      <c r="O278" s="397"/>
      <c r="P278" s="397"/>
      <c r="Q278" s="397"/>
      <c r="R278" s="397"/>
      <c r="S278" s="397"/>
      <c r="T278" s="397"/>
      <c r="U278" s="397"/>
      <c r="V278" s="397"/>
      <c r="W278" s="397"/>
      <c r="X278" s="397"/>
      <c r="Y278" s="397"/>
      <c r="Z278" s="397"/>
      <c r="AA278" s="397"/>
      <c r="AB278" s="397"/>
      <c r="AC278" s="397"/>
      <c r="AD278" s="397"/>
      <c r="AE278" s="397"/>
      <c r="AF278" s="397"/>
      <c r="AG278" s="397"/>
      <c r="AH278" s="397"/>
      <c r="AI278" s="397"/>
      <c r="AJ278" s="397"/>
      <c r="AK278" s="397"/>
      <c r="AL278" s="397"/>
      <c r="AM278" s="397"/>
      <c r="AN278" s="397"/>
      <c r="AO278" s="397"/>
      <c r="AP278" s="397"/>
      <c r="AQ278" s="397"/>
      <c r="AR278" s="397"/>
      <c r="AS278" s="397"/>
      <c r="AT278" s="397"/>
      <c r="AU278" s="397"/>
      <c r="AV278" s="397"/>
      <c r="AW278" s="397"/>
      <c r="AX278" s="397"/>
      <c r="AY278" s="397"/>
      <c r="AZ278" s="397"/>
      <c r="BA278" s="397"/>
      <c r="BB278" s="397"/>
      <c r="BC278" s="397"/>
      <c r="BD278" s="397"/>
      <c r="BE278" s="397"/>
      <c r="BF278" s="397"/>
      <c r="BG278" s="397"/>
      <c r="BH278" s="397"/>
      <c r="BI278" s="397"/>
      <c r="BJ278" s="397"/>
      <c r="BK278" s="397"/>
      <c r="BL278" s="397"/>
      <c r="BM278" s="397"/>
      <c r="BN278" s="397"/>
      <c r="BO278" s="397"/>
      <c r="BP278" s="397"/>
      <c r="BQ278" s="397"/>
    </row>
    <row r="279" spans="1:69">
      <c r="A279" s="507">
        <f t="shared" si="90"/>
        <v>2029</v>
      </c>
      <c r="B279" s="474">
        <f t="shared" si="123"/>
        <v>310</v>
      </c>
      <c r="C279" s="558"/>
      <c r="D279" s="474">
        <v>34</v>
      </c>
      <c r="E279" s="588"/>
      <c r="F279" s="511"/>
      <c r="G279" s="589"/>
      <c r="H279" s="475"/>
      <c r="I279" s="476">
        <f t="shared" si="93"/>
        <v>310</v>
      </c>
      <c r="J279" s="518"/>
      <c r="K279" s="518"/>
      <c r="L279" s="397"/>
      <c r="M279" s="397"/>
      <c r="N279" s="397"/>
      <c r="O279" s="397"/>
      <c r="P279" s="397"/>
      <c r="Q279" s="397"/>
      <c r="R279" s="397"/>
      <c r="S279" s="397"/>
      <c r="T279" s="397"/>
      <c r="U279" s="397"/>
      <c r="V279" s="397"/>
      <c r="W279" s="397"/>
      <c r="X279" s="397"/>
      <c r="Y279" s="397"/>
      <c r="Z279" s="397"/>
      <c r="AA279" s="397"/>
      <c r="AB279" s="397"/>
      <c r="AC279" s="397"/>
      <c r="AD279" s="397"/>
      <c r="AE279" s="397"/>
      <c r="AF279" s="397"/>
      <c r="AG279" s="397"/>
      <c r="AH279" s="397"/>
      <c r="AI279" s="397"/>
      <c r="AJ279" s="397"/>
      <c r="AK279" s="397"/>
      <c r="AL279" s="397"/>
      <c r="AM279" s="397"/>
      <c r="AN279" s="397"/>
      <c r="AO279" s="397"/>
      <c r="AP279" s="397"/>
      <c r="AQ279" s="397"/>
      <c r="AR279" s="397"/>
      <c r="AS279" s="397"/>
      <c r="AT279" s="397"/>
      <c r="AU279" s="397"/>
      <c r="AV279" s="397"/>
      <c r="AW279" s="397"/>
      <c r="AX279" s="397"/>
      <c r="AY279" s="397"/>
      <c r="AZ279" s="397"/>
      <c r="BA279" s="397"/>
      <c r="BB279" s="397"/>
      <c r="BC279" s="397"/>
      <c r="BD279" s="397"/>
      <c r="BE279" s="397"/>
      <c r="BF279" s="397"/>
      <c r="BG279" s="397"/>
      <c r="BH279" s="397"/>
      <c r="BI279" s="397"/>
      <c r="BJ279" s="397"/>
      <c r="BK279" s="397"/>
      <c r="BL279" s="397"/>
      <c r="BM279" s="397"/>
      <c r="BN279" s="397"/>
      <c r="BO279" s="397"/>
      <c r="BP279" s="397"/>
      <c r="BQ279" s="397"/>
    </row>
    <row r="280" spans="1:69">
      <c r="A280" s="507">
        <f t="shared" si="90"/>
        <v>2030</v>
      </c>
      <c r="B280" s="474">
        <f t="shared" si="123"/>
        <v>316</v>
      </c>
      <c r="C280" s="558"/>
      <c r="D280" s="474">
        <v>35</v>
      </c>
      <c r="E280" s="588"/>
      <c r="F280" s="511"/>
      <c r="G280" s="589"/>
      <c r="H280" s="475"/>
      <c r="I280" s="476">
        <f t="shared" si="93"/>
        <v>316</v>
      </c>
      <c r="J280" s="518"/>
      <c r="K280" s="518"/>
      <c r="L280" s="397"/>
      <c r="M280" s="397"/>
      <c r="N280" s="397"/>
      <c r="O280" s="397"/>
      <c r="P280" s="397"/>
      <c r="Q280" s="397"/>
      <c r="R280" s="397"/>
      <c r="S280" s="397"/>
      <c r="T280" s="397"/>
      <c r="U280" s="397"/>
      <c r="V280" s="397"/>
      <c r="W280" s="397"/>
      <c r="X280" s="397"/>
      <c r="Y280" s="397"/>
      <c r="Z280" s="397"/>
      <c r="AA280" s="397"/>
      <c r="AB280" s="397"/>
      <c r="AC280" s="397"/>
      <c r="AD280" s="397"/>
      <c r="AE280" s="397"/>
      <c r="AF280" s="397"/>
      <c r="AG280" s="397"/>
      <c r="AH280" s="397"/>
      <c r="AI280" s="397"/>
      <c r="AJ280" s="397"/>
      <c r="AK280" s="397"/>
      <c r="AL280" s="397"/>
      <c r="AM280" s="397"/>
      <c r="AN280" s="397"/>
      <c r="AO280" s="397"/>
      <c r="AP280" s="397"/>
      <c r="AQ280" s="397"/>
      <c r="AR280" s="397"/>
      <c r="AS280" s="397"/>
      <c r="AT280" s="397"/>
      <c r="AU280" s="397"/>
      <c r="AV280" s="397"/>
      <c r="AW280" s="397"/>
      <c r="AX280" s="397"/>
      <c r="AY280" s="397"/>
      <c r="AZ280" s="397"/>
      <c r="BA280" s="397"/>
      <c r="BB280" s="397"/>
      <c r="BC280" s="397"/>
      <c r="BD280" s="397"/>
      <c r="BE280" s="397"/>
      <c r="BF280" s="397"/>
      <c r="BG280" s="397"/>
      <c r="BH280" s="397"/>
      <c r="BI280" s="397"/>
      <c r="BJ280" s="397"/>
      <c r="BK280" s="397"/>
      <c r="BL280" s="397"/>
      <c r="BM280" s="397"/>
      <c r="BN280" s="397"/>
      <c r="BO280" s="397"/>
      <c r="BP280" s="397"/>
      <c r="BQ280" s="397"/>
    </row>
    <row r="281" spans="1:69">
      <c r="A281" s="507">
        <f t="shared" si="90"/>
        <v>2031</v>
      </c>
      <c r="B281" s="474">
        <f t="shared" si="123"/>
        <v>322</v>
      </c>
      <c r="C281" s="558"/>
      <c r="D281" s="474">
        <v>36</v>
      </c>
      <c r="E281" s="588"/>
      <c r="F281" s="511"/>
      <c r="G281" s="589"/>
      <c r="H281" s="475"/>
      <c r="I281" s="476">
        <f t="shared" si="93"/>
        <v>322</v>
      </c>
      <c r="J281" s="518"/>
      <c r="K281" s="518"/>
      <c r="L281" s="397"/>
      <c r="M281" s="397"/>
      <c r="N281" s="397"/>
      <c r="O281" s="397"/>
      <c r="P281" s="397"/>
      <c r="Q281" s="397"/>
      <c r="R281" s="397"/>
      <c r="S281" s="397"/>
      <c r="T281" s="397"/>
      <c r="U281" s="397"/>
      <c r="V281" s="397"/>
      <c r="W281" s="397"/>
      <c r="X281" s="397"/>
      <c r="Y281" s="397"/>
      <c r="Z281" s="397"/>
      <c r="AA281" s="397"/>
      <c r="AB281" s="397"/>
      <c r="AC281" s="397"/>
      <c r="AD281" s="397"/>
      <c r="AE281" s="397"/>
      <c r="AF281" s="397"/>
      <c r="AG281" s="397"/>
      <c r="AH281" s="397"/>
      <c r="AI281" s="397"/>
      <c r="AJ281" s="397"/>
      <c r="AK281" s="397"/>
      <c r="AL281" s="397"/>
      <c r="AM281" s="397"/>
      <c r="AN281" s="397"/>
      <c r="AO281" s="397"/>
      <c r="AP281" s="397"/>
      <c r="AQ281" s="397"/>
      <c r="AR281" s="397"/>
      <c r="AS281" s="397"/>
      <c r="AT281" s="397"/>
      <c r="AU281" s="397"/>
      <c r="AV281" s="397"/>
      <c r="AW281" s="397"/>
      <c r="AX281" s="397"/>
      <c r="AY281" s="397"/>
      <c r="AZ281" s="397"/>
      <c r="BA281" s="397"/>
      <c r="BB281" s="397"/>
      <c r="BC281" s="397"/>
      <c r="BD281" s="397"/>
      <c r="BE281" s="397"/>
      <c r="BF281" s="397"/>
      <c r="BG281" s="397"/>
      <c r="BH281" s="397"/>
      <c r="BI281" s="397"/>
      <c r="BJ281" s="397"/>
      <c r="BK281" s="397"/>
      <c r="BL281" s="397"/>
      <c r="BM281" s="397"/>
      <c r="BN281" s="397"/>
      <c r="BO281" s="397"/>
      <c r="BP281" s="397"/>
      <c r="BQ281" s="397"/>
    </row>
    <row r="282" spans="1:69">
      <c r="A282" s="507">
        <f t="shared" si="90"/>
        <v>2032</v>
      </c>
      <c r="B282" s="474">
        <f t="shared" si="123"/>
        <v>328</v>
      </c>
      <c r="C282" s="558"/>
      <c r="D282" s="474">
        <v>37</v>
      </c>
      <c r="E282" s="588"/>
      <c r="F282" s="511"/>
      <c r="G282" s="589"/>
      <c r="H282" s="475"/>
      <c r="I282" s="476">
        <f t="shared" si="93"/>
        <v>328</v>
      </c>
      <c r="J282" s="518"/>
      <c r="K282" s="518"/>
      <c r="L282" s="397"/>
      <c r="M282" s="397"/>
      <c r="N282" s="397"/>
      <c r="O282" s="397"/>
      <c r="P282" s="397"/>
      <c r="Q282" s="397"/>
      <c r="R282" s="397"/>
      <c r="S282" s="397"/>
      <c r="T282" s="397"/>
      <c r="U282" s="397"/>
      <c r="V282" s="397"/>
      <c r="W282" s="397"/>
      <c r="X282" s="397"/>
      <c r="Y282" s="397"/>
      <c r="Z282" s="397"/>
      <c r="AA282" s="397"/>
      <c r="AB282" s="397"/>
      <c r="AC282" s="397"/>
      <c r="AD282" s="397"/>
      <c r="AE282" s="397"/>
      <c r="AF282" s="397"/>
      <c r="AG282" s="397"/>
      <c r="AH282" s="397"/>
      <c r="AI282" s="397"/>
      <c r="AJ282" s="397"/>
      <c r="AK282" s="397"/>
      <c r="AL282" s="397"/>
      <c r="AM282" s="397"/>
      <c r="AN282" s="397"/>
      <c r="AO282" s="397"/>
      <c r="AP282" s="397"/>
      <c r="AQ282" s="397"/>
      <c r="AR282" s="397"/>
      <c r="AS282" s="397"/>
      <c r="AT282" s="397"/>
      <c r="AU282" s="397"/>
      <c r="AV282" s="397"/>
      <c r="AW282" s="397"/>
      <c r="AX282" s="397"/>
      <c r="AY282" s="397"/>
      <c r="AZ282" s="397"/>
      <c r="BA282" s="397"/>
      <c r="BB282" s="397"/>
      <c r="BC282" s="397"/>
      <c r="BD282" s="397"/>
      <c r="BE282" s="397"/>
      <c r="BF282" s="397"/>
      <c r="BG282" s="397"/>
      <c r="BH282" s="397"/>
      <c r="BI282" s="397"/>
      <c r="BJ282" s="397"/>
      <c r="BK282" s="397"/>
      <c r="BL282" s="397"/>
      <c r="BM282" s="397"/>
      <c r="BN282" s="397"/>
      <c r="BO282" s="397"/>
      <c r="BP282" s="397"/>
      <c r="BQ282" s="397"/>
    </row>
    <row r="283" spans="1:69">
      <c r="A283" s="507">
        <f t="shared" si="90"/>
        <v>2033</v>
      </c>
      <c r="B283" s="474">
        <f t="shared" si="123"/>
        <v>334</v>
      </c>
      <c r="C283" s="558"/>
      <c r="D283" s="474">
        <v>38</v>
      </c>
      <c r="E283" s="588"/>
      <c r="F283" s="511"/>
      <c r="G283" s="589"/>
      <c r="H283" s="475"/>
      <c r="I283" s="476">
        <f t="shared" si="93"/>
        <v>334</v>
      </c>
      <c r="J283" s="518"/>
      <c r="K283" s="518"/>
      <c r="L283" s="397"/>
      <c r="M283" s="397"/>
      <c r="N283" s="397"/>
      <c r="O283" s="397"/>
      <c r="P283" s="397"/>
      <c r="Q283" s="397"/>
      <c r="R283" s="397"/>
      <c r="S283" s="397"/>
      <c r="T283" s="397"/>
      <c r="U283" s="397"/>
      <c r="V283" s="397"/>
      <c r="W283" s="397"/>
      <c r="X283" s="397"/>
      <c r="Y283" s="397"/>
      <c r="Z283" s="397"/>
      <c r="AA283" s="397"/>
      <c r="AB283" s="397"/>
      <c r="AC283" s="397"/>
      <c r="AD283" s="397"/>
      <c r="AE283" s="397"/>
      <c r="AF283" s="397"/>
      <c r="AG283" s="397"/>
      <c r="AH283" s="397"/>
      <c r="AI283" s="397"/>
      <c r="AJ283" s="397"/>
      <c r="AK283" s="397"/>
      <c r="AL283" s="397"/>
      <c r="AM283" s="397"/>
      <c r="AN283" s="397"/>
      <c r="AO283" s="397"/>
      <c r="AP283" s="397"/>
      <c r="AQ283" s="397"/>
      <c r="AR283" s="397"/>
      <c r="AS283" s="397"/>
      <c r="AT283" s="397"/>
      <c r="AU283" s="397"/>
      <c r="AV283" s="397"/>
      <c r="AW283" s="397"/>
      <c r="AX283" s="397"/>
      <c r="AY283" s="397"/>
      <c r="AZ283" s="397"/>
      <c r="BA283" s="397"/>
      <c r="BB283" s="397"/>
      <c r="BC283" s="397"/>
      <c r="BD283" s="397"/>
      <c r="BE283" s="397"/>
      <c r="BF283" s="397"/>
      <c r="BG283" s="397"/>
      <c r="BH283" s="397"/>
      <c r="BI283" s="397"/>
      <c r="BJ283" s="397"/>
      <c r="BK283" s="397"/>
      <c r="BL283" s="397"/>
      <c r="BM283" s="397"/>
      <c r="BN283" s="397"/>
      <c r="BO283" s="397"/>
      <c r="BP283" s="397"/>
      <c r="BQ283" s="397"/>
    </row>
    <row r="284" spans="1:69">
      <c r="A284" s="507">
        <f t="shared" si="90"/>
        <v>2034</v>
      </c>
      <c r="B284" s="474">
        <f t="shared" si="123"/>
        <v>340</v>
      </c>
      <c r="C284" s="558"/>
      <c r="D284" s="474">
        <v>39</v>
      </c>
      <c r="E284" s="588"/>
      <c r="F284" s="511"/>
      <c r="G284" s="589"/>
      <c r="H284" s="475"/>
      <c r="I284" s="476">
        <f t="shared" si="93"/>
        <v>340</v>
      </c>
      <c r="J284" s="518"/>
      <c r="K284" s="518"/>
      <c r="L284" s="397"/>
      <c r="M284" s="397"/>
      <c r="N284" s="397"/>
      <c r="O284" s="397"/>
      <c r="P284" s="397"/>
      <c r="Q284" s="397"/>
      <c r="R284" s="397"/>
      <c r="S284" s="397"/>
      <c r="T284" s="397"/>
      <c r="U284" s="397"/>
      <c r="V284" s="397"/>
      <c r="W284" s="397"/>
      <c r="X284" s="397"/>
      <c r="Y284" s="397"/>
      <c r="Z284" s="397"/>
      <c r="AA284" s="397"/>
      <c r="AB284" s="397"/>
      <c r="AC284" s="397"/>
      <c r="AD284" s="397"/>
      <c r="AE284" s="397"/>
      <c r="AF284" s="397"/>
      <c r="AG284" s="397"/>
      <c r="AH284" s="397"/>
      <c r="AI284" s="397"/>
      <c r="AJ284" s="397"/>
      <c r="AK284" s="397"/>
      <c r="AL284" s="397"/>
      <c r="AM284" s="397"/>
      <c r="AN284" s="397"/>
      <c r="AO284" s="397"/>
      <c r="AP284" s="397"/>
      <c r="AQ284" s="397"/>
      <c r="AR284" s="397"/>
      <c r="AS284" s="397"/>
      <c r="AT284" s="397"/>
      <c r="AU284" s="397"/>
      <c r="AV284" s="397"/>
      <c r="AW284" s="397"/>
      <c r="AX284" s="397"/>
      <c r="AY284" s="397"/>
      <c r="AZ284" s="397"/>
      <c r="BA284" s="397"/>
      <c r="BB284" s="397"/>
      <c r="BC284" s="397"/>
      <c r="BD284" s="397"/>
      <c r="BE284" s="397"/>
      <c r="BF284" s="397"/>
      <c r="BG284" s="397"/>
      <c r="BH284" s="397"/>
      <c r="BI284" s="397"/>
      <c r="BJ284" s="397"/>
      <c r="BK284" s="397"/>
      <c r="BL284" s="397"/>
      <c r="BM284" s="397"/>
      <c r="BN284" s="397"/>
      <c r="BO284" s="397"/>
      <c r="BP284" s="397"/>
      <c r="BQ284" s="397"/>
    </row>
    <row r="285" spans="1:69">
      <c r="A285" s="507">
        <f t="shared" si="90"/>
        <v>2035</v>
      </c>
      <c r="B285" s="474">
        <f t="shared" si="123"/>
        <v>347</v>
      </c>
      <c r="C285" s="558"/>
      <c r="D285" s="474">
        <v>40</v>
      </c>
      <c r="E285" s="588"/>
      <c r="F285" s="511"/>
      <c r="G285" s="589"/>
      <c r="H285" s="475"/>
      <c r="I285" s="476">
        <f t="shared" si="93"/>
        <v>347</v>
      </c>
      <c r="J285" s="518"/>
      <c r="K285" s="518"/>
      <c r="L285" s="397"/>
      <c r="M285" s="397"/>
      <c r="N285" s="397"/>
      <c r="O285" s="397"/>
      <c r="P285" s="397"/>
      <c r="Q285" s="397"/>
      <c r="R285" s="397"/>
      <c r="S285" s="397"/>
      <c r="T285" s="397"/>
      <c r="U285" s="397"/>
      <c r="V285" s="397"/>
      <c r="W285" s="397"/>
      <c r="X285" s="397"/>
      <c r="Y285" s="397"/>
      <c r="Z285" s="397"/>
      <c r="AA285" s="397"/>
      <c r="AB285" s="397"/>
      <c r="AC285" s="397"/>
      <c r="AD285" s="397"/>
      <c r="AE285" s="397"/>
      <c r="AF285" s="397"/>
      <c r="AG285" s="397"/>
      <c r="AH285" s="397"/>
      <c r="AI285" s="397"/>
      <c r="AJ285" s="397"/>
      <c r="AK285" s="397"/>
      <c r="AL285" s="397"/>
      <c r="AM285" s="397"/>
      <c r="AN285" s="397"/>
      <c r="AO285" s="397"/>
      <c r="AP285" s="397"/>
      <c r="AQ285" s="397"/>
      <c r="AR285" s="397"/>
      <c r="AS285" s="397"/>
      <c r="AT285" s="397"/>
      <c r="AU285" s="397"/>
      <c r="AV285" s="397"/>
      <c r="AW285" s="397"/>
      <c r="AX285" s="397"/>
      <c r="AY285" s="397"/>
      <c r="AZ285" s="397"/>
      <c r="BA285" s="397"/>
      <c r="BB285" s="397"/>
      <c r="BC285" s="397"/>
      <c r="BD285" s="397"/>
      <c r="BE285" s="397"/>
      <c r="BF285" s="397"/>
      <c r="BG285" s="397"/>
      <c r="BH285" s="397"/>
      <c r="BI285" s="397"/>
      <c r="BJ285" s="397"/>
      <c r="BK285" s="397"/>
      <c r="BL285" s="397"/>
      <c r="BM285" s="397"/>
      <c r="BN285" s="397"/>
      <c r="BO285" s="397"/>
      <c r="BP285" s="397"/>
      <c r="BQ285" s="397"/>
    </row>
    <row r="286" spans="1:69">
      <c r="A286" s="519">
        <f t="shared" si="90"/>
        <v>2036</v>
      </c>
      <c r="B286" s="493">
        <f t="shared" si="123"/>
        <v>354</v>
      </c>
      <c r="C286" s="563"/>
      <c r="D286" s="493">
        <v>41</v>
      </c>
      <c r="E286" s="590"/>
      <c r="F286" s="591"/>
      <c r="G286" s="592"/>
      <c r="H286" s="454"/>
      <c r="I286" s="494">
        <f t="shared" si="93"/>
        <v>354</v>
      </c>
      <c r="J286" s="523"/>
      <c r="K286" s="523"/>
      <c r="L286" s="397"/>
      <c r="M286" s="397"/>
      <c r="N286" s="397"/>
      <c r="O286" s="397"/>
      <c r="P286" s="397"/>
      <c r="Q286" s="397"/>
      <c r="R286" s="397"/>
      <c r="S286" s="397"/>
      <c r="T286" s="397"/>
      <c r="U286" s="397"/>
      <c r="V286" s="397"/>
      <c r="W286" s="397"/>
      <c r="X286" s="397"/>
      <c r="Y286" s="397"/>
      <c r="Z286" s="397"/>
      <c r="AA286" s="397"/>
      <c r="AB286" s="397"/>
      <c r="AC286" s="397"/>
      <c r="AD286" s="397"/>
      <c r="AE286" s="397"/>
      <c r="AF286" s="397"/>
      <c r="AG286" s="397"/>
      <c r="AH286" s="397"/>
      <c r="AI286" s="397"/>
      <c r="AJ286" s="397"/>
      <c r="AK286" s="397"/>
      <c r="AL286" s="397"/>
      <c r="AM286" s="397"/>
      <c r="AN286" s="397"/>
      <c r="AO286" s="397"/>
      <c r="AP286" s="397"/>
      <c r="AQ286" s="397"/>
      <c r="AR286" s="397"/>
      <c r="AS286" s="397"/>
      <c r="AT286" s="397"/>
      <c r="AU286" s="397"/>
      <c r="AV286" s="397"/>
      <c r="AW286" s="397"/>
      <c r="AX286" s="397"/>
      <c r="AY286" s="397"/>
      <c r="AZ286" s="397"/>
      <c r="BA286" s="397"/>
      <c r="BB286" s="397"/>
      <c r="BC286" s="397"/>
      <c r="BD286" s="397"/>
      <c r="BE286" s="397"/>
      <c r="BF286" s="397"/>
      <c r="BG286" s="397"/>
      <c r="BH286" s="397"/>
      <c r="BI286" s="397"/>
      <c r="BJ286" s="397"/>
      <c r="BK286" s="397"/>
      <c r="BL286" s="397"/>
      <c r="BM286" s="397"/>
      <c r="BN286" s="397"/>
      <c r="BO286" s="397"/>
      <c r="BP286" s="397"/>
      <c r="BQ286" s="397"/>
    </row>
    <row r="287" spans="1:69">
      <c r="A287" s="396" t="s">
        <v>399</v>
      </c>
      <c r="B287" s="496"/>
      <c r="C287" s="475"/>
      <c r="D287" s="467"/>
      <c r="E287" s="593"/>
      <c r="F287" s="594"/>
      <c r="G287" s="475"/>
      <c r="H287" s="475"/>
      <c r="I287" s="528"/>
      <c r="J287" s="528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397"/>
      <c r="AE287" s="397"/>
      <c r="AF287" s="397"/>
      <c r="AG287" s="397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7"/>
      <c r="AZ287" s="397"/>
      <c r="BA287" s="397"/>
      <c r="BB287" s="397"/>
      <c r="BC287" s="397"/>
      <c r="BD287" s="397"/>
      <c r="BE287" s="397"/>
      <c r="BF287" s="397"/>
      <c r="BG287" s="397"/>
      <c r="BH287" s="397"/>
      <c r="BI287" s="397"/>
      <c r="BJ287" s="397"/>
      <c r="BK287" s="397"/>
      <c r="BL287" s="397"/>
      <c r="BM287" s="397"/>
      <c r="BN287" s="397"/>
      <c r="BO287" s="397"/>
      <c r="BP287" s="397"/>
      <c r="BQ287" s="397"/>
    </row>
    <row r="288" spans="1:69">
      <c r="A288" s="455" t="s">
        <v>29</v>
      </c>
      <c r="B288" s="456" t="s">
        <v>400</v>
      </c>
      <c r="C288" s="456" t="s">
        <v>401</v>
      </c>
      <c r="D288" s="457" t="s">
        <v>402</v>
      </c>
      <c r="E288" s="458"/>
      <c r="F288" s="458"/>
      <c r="G288" s="460" t="s">
        <v>403</v>
      </c>
      <c r="H288" s="461">
        <f>RSQ(I289:I308,B289:B308)</f>
        <v>0.68660445097740541</v>
      </c>
      <c r="I288" s="462" t="s">
        <v>404</v>
      </c>
      <c r="J288" s="462" t="s">
        <v>405</v>
      </c>
      <c r="K288" s="464" t="s">
        <v>406</v>
      </c>
      <c r="L288" s="397"/>
      <c r="M288" s="595" t="s">
        <v>401</v>
      </c>
      <c r="N288" s="460" t="s">
        <v>403</v>
      </c>
      <c r="O288" s="461">
        <f>RSQ(P289:P308,$B$289:$B$308)</f>
        <v>0.42371324811526123</v>
      </c>
      <c r="P288" s="462" t="s">
        <v>407</v>
      </c>
      <c r="Q288" s="464" t="s">
        <v>406</v>
      </c>
      <c r="R288" s="397"/>
      <c r="S288" s="595" t="s">
        <v>401</v>
      </c>
      <c r="T288" s="460" t="s">
        <v>403</v>
      </c>
      <c r="U288" s="461">
        <f>RSQ(V289:V308,$B$289:$B$308)</f>
        <v>0.50691428859441234</v>
      </c>
      <c r="V288" s="462" t="s">
        <v>407</v>
      </c>
      <c r="W288" s="464" t="s">
        <v>406</v>
      </c>
      <c r="X288" s="397"/>
      <c r="Y288" s="595" t="s">
        <v>401</v>
      </c>
      <c r="Z288" s="460" t="s">
        <v>403</v>
      </c>
      <c r="AA288" s="461">
        <f>RSQ(AB289:AB308,$B$289:$B$308)</f>
        <v>0.66975547754984366</v>
      </c>
      <c r="AB288" s="462" t="s">
        <v>407</v>
      </c>
      <c r="AC288" s="464" t="s">
        <v>406</v>
      </c>
      <c r="AD288" s="397"/>
      <c r="AE288" s="595" t="s">
        <v>401</v>
      </c>
      <c r="AF288" s="460" t="s">
        <v>403</v>
      </c>
      <c r="AG288" s="461">
        <f>RSQ(AH289:AH308,$B$289:$B$308)</f>
        <v>0.68401550336771111</v>
      </c>
      <c r="AH288" s="462" t="s">
        <v>407</v>
      </c>
      <c r="AI288" s="464" t="s">
        <v>406</v>
      </c>
      <c r="AJ288" s="397"/>
      <c r="AK288" s="595" t="s">
        <v>401</v>
      </c>
      <c r="AL288" s="460" t="s">
        <v>403</v>
      </c>
      <c r="AM288" s="461">
        <f>RSQ(AN289:AN308,$B$289:$B$308)</f>
        <v>0.68401550336771111</v>
      </c>
      <c r="AN288" s="462" t="s">
        <v>407</v>
      </c>
      <c r="AO288" s="464" t="s">
        <v>406</v>
      </c>
      <c r="AP288" s="397"/>
      <c r="AQ288" s="595" t="s">
        <v>401</v>
      </c>
      <c r="AR288" s="460" t="s">
        <v>403</v>
      </c>
      <c r="AS288" s="461">
        <f>RSQ(AT289:AT308,$B$289:$B$308)</f>
        <v>0.68401550336771111</v>
      </c>
      <c r="AT288" s="462" t="s">
        <v>407</v>
      </c>
      <c r="AU288" s="464" t="s">
        <v>406</v>
      </c>
      <c r="AV288" s="397"/>
      <c r="AW288" s="595" t="s">
        <v>401</v>
      </c>
      <c r="AX288" s="460" t="s">
        <v>403</v>
      </c>
      <c r="AY288" s="461">
        <f>RSQ(AZ289:AZ308,$B$289:$B$308)</f>
        <v>0.68660445097740541</v>
      </c>
      <c r="AZ288" s="462" t="s">
        <v>407</v>
      </c>
      <c r="BA288" s="464" t="s">
        <v>406</v>
      </c>
      <c r="BB288" s="397"/>
      <c r="BC288" s="595" t="s">
        <v>401</v>
      </c>
      <c r="BD288" s="460" t="s">
        <v>403</v>
      </c>
      <c r="BE288" s="461">
        <f>RSQ(BF289:BF308,$B$289:$B$308)</f>
        <v>0.68660445097740541</v>
      </c>
      <c r="BF288" s="462" t="s">
        <v>407</v>
      </c>
      <c r="BG288" s="464" t="s">
        <v>406</v>
      </c>
      <c r="BH288" s="397"/>
      <c r="BI288" s="595" t="s">
        <v>401</v>
      </c>
      <c r="BJ288" s="460" t="s">
        <v>403</v>
      </c>
      <c r="BK288" s="461">
        <f>RSQ(BL289:BL308,$B$289:$B$308)</f>
        <v>0.68660445097740541</v>
      </c>
      <c r="BL288" s="462" t="s">
        <v>407</v>
      </c>
      <c r="BM288" s="464" t="s">
        <v>406</v>
      </c>
      <c r="BN288" s="397"/>
      <c r="BO288" s="397"/>
      <c r="BP288" s="397"/>
      <c r="BQ288" s="397"/>
    </row>
    <row r="289" spans="1:69">
      <c r="A289" s="507">
        <f t="shared" ref="A289:A329" si="124">A246</f>
        <v>1996</v>
      </c>
      <c r="B289" s="474">
        <f t="shared" ref="B289:B308" si="125">B4</f>
        <v>189.56391521003849</v>
      </c>
      <c r="C289" s="596">
        <f t="shared" ref="C289:C308" si="126">LN($F$292-B289)</f>
        <v>8.8636774380053911</v>
      </c>
      <c r="D289" s="474">
        <v>1</v>
      </c>
      <c r="E289" s="597" t="s">
        <v>408</v>
      </c>
      <c r="F289" s="598"/>
      <c r="G289" s="475"/>
      <c r="H289" s="475"/>
      <c r="I289" s="476">
        <f t="shared" ref="I289:I329" si="127">ROUND($F$292-$F$297*$F$298^D289,$G$1)</f>
        <v>163</v>
      </c>
      <c r="J289" s="477">
        <f t="shared" ref="J289:J308" si="128">ABS(B289-I289)/B289*100</f>
        <v>14.01317079814765</v>
      </c>
      <c r="K289" s="476">
        <f t="shared" ref="K289:K308" si="129">(B289-I289)^2/1000</f>
        <v>0.70564159128611414</v>
      </c>
      <c r="L289" s="397"/>
      <c r="M289" s="599">
        <f t="shared" ref="M289:M308" si="130">LN(O$292-$B289)</f>
        <v>4.1500328602575927</v>
      </c>
      <c r="N289" s="597" t="s">
        <v>408</v>
      </c>
      <c r="O289" s="598"/>
      <c r="P289" s="518">
        <f t="shared" ref="P289:P308" si="131">ROUND(O$292-O$297*O$298^$D289,$G$1)</f>
        <v>122</v>
      </c>
      <c r="Q289" s="476">
        <f t="shared" ref="Q289:Q308" si="132">($B289-P289)^2/1000</f>
        <v>4.5648826385092693</v>
      </c>
      <c r="R289" s="397"/>
      <c r="S289" s="599">
        <f t="shared" ref="S289:S308" si="133">LN(U$292-$B289)</f>
        <v>4.2547056998850961</v>
      </c>
      <c r="T289" s="597" t="s">
        <v>408</v>
      </c>
      <c r="U289" s="598"/>
      <c r="V289" s="518">
        <f t="shared" ref="V289:V308" si="134">ROUND(U$292-U$297*U$298^$D289,$G$1)</f>
        <v>141</v>
      </c>
      <c r="W289" s="476">
        <f t="shared" ref="W289:W308" si="135">($B289-V289)^2/1000</f>
        <v>2.3584538605278076</v>
      </c>
      <c r="X289" s="397"/>
      <c r="Y289" s="599">
        <f t="shared" ref="Y289:Y308" si="136">LN(AA$292-$B289)</f>
        <v>6.9758214003060823</v>
      </c>
      <c r="Z289" s="597" t="s">
        <v>408</v>
      </c>
      <c r="AA289" s="598"/>
      <c r="AB289" s="518">
        <f t="shared" ref="AB289:AB308" si="137">ROUND(AA$292-AA$297*AA$298^$D289,$G$1)</f>
        <v>162</v>
      </c>
      <c r="AC289" s="476">
        <f t="shared" ref="AC289:AC308" si="138">($B289-AB289)^2/1000</f>
        <v>0.75976942170619111</v>
      </c>
      <c r="AD289" s="397"/>
      <c r="AE289" s="599">
        <f t="shared" ref="AE289:AE308" si="139">LN(AG$292-$B289)</f>
        <v>7.6355145330524792</v>
      </c>
      <c r="AF289" s="597" t="s">
        <v>408</v>
      </c>
      <c r="AG289" s="598"/>
      <c r="AH289" s="518">
        <f t="shared" ref="AH289:AH308" si="140">ROUND(AG$292-AG$297*AG$298^$D289,$G$1)</f>
        <v>163</v>
      </c>
      <c r="AI289" s="476">
        <f t="shared" ref="AI289:AI308" si="141">($B289-AH289)^2/1000</f>
        <v>0.70564159128611414</v>
      </c>
      <c r="AJ289" s="397"/>
      <c r="AK289" s="599">
        <f t="shared" ref="AK289:AK308" si="142">LN(AM$292-$B289)</f>
        <v>8.0295748776563531</v>
      </c>
      <c r="AL289" s="597" t="s">
        <v>408</v>
      </c>
      <c r="AM289" s="598"/>
      <c r="AN289" s="518">
        <f t="shared" ref="AN289:AN308" si="143">ROUND(AM$292-AM$297*AM$298^$D289,$G$1)</f>
        <v>163</v>
      </c>
      <c r="AO289" s="476">
        <f t="shared" ref="AO289:AO308" si="144">($B289-AN289)^2/1000</f>
        <v>0.70564159128611414</v>
      </c>
      <c r="AP289" s="397"/>
      <c r="AQ289" s="599">
        <f t="shared" ref="AQ289:AQ308" si="145">LN(AS$292-$B289)</f>
        <v>8.3115054188369424</v>
      </c>
      <c r="AR289" s="597" t="s">
        <v>408</v>
      </c>
      <c r="AS289" s="598"/>
      <c r="AT289" s="518">
        <f t="shared" ref="AT289:AT308" si="146">ROUND(AS$292-AS$297*AS$298^$D289,$G$1)</f>
        <v>163</v>
      </c>
      <c r="AU289" s="476">
        <f t="shared" ref="AU289:AU308" si="147">($B289-AT289)^2/1000</f>
        <v>0.70564159128611414</v>
      </c>
      <c r="AV289" s="397"/>
      <c r="AW289" s="599">
        <f t="shared" ref="AW289:AW308" si="148">LN(AY$292-$B289)</f>
        <v>8.5311821056654278</v>
      </c>
      <c r="AX289" s="597" t="s">
        <v>408</v>
      </c>
      <c r="AY289" s="598"/>
      <c r="AZ289" s="518">
        <f t="shared" ref="AZ289:AZ308" si="149">ROUND(AY$292-AY$297*AY$298^$D289,$G$1)</f>
        <v>163</v>
      </c>
      <c r="BA289" s="476">
        <f t="shared" ref="BA289:BA308" si="150">($B289-AZ289)^2/1000</f>
        <v>0.70564159128611414</v>
      </c>
      <c r="BB289" s="397"/>
      <c r="BC289" s="599">
        <f t="shared" ref="BC289:BC308" si="151">LN(BE$292-$B289)</f>
        <v>8.7111857241072457</v>
      </c>
      <c r="BD289" s="597" t="s">
        <v>408</v>
      </c>
      <c r="BE289" s="598"/>
      <c r="BF289" s="518">
        <f t="shared" ref="BF289:BF308" si="152">ROUND(BE$292-BE$297*BE$298^$D289,$G$1)</f>
        <v>163</v>
      </c>
      <c r="BG289" s="476">
        <f t="shared" ref="BG289:BG308" si="153">($B289-BF289)^2/1000</f>
        <v>0.70564159128611414</v>
      </c>
      <c r="BH289" s="397"/>
      <c r="BI289" s="599">
        <f t="shared" ref="BI289:BI308" si="154">LN(BK$292-$B289)</f>
        <v>8.8636774380053911</v>
      </c>
      <c r="BJ289" s="597" t="s">
        <v>408</v>
      </c>
      <c r="BK289" s="598"/>
      <c r="BL289" s="518">
        <f t="shared" ref="BL289:BL308" si="155">ROUND(BK$292-BK$297*BK$298^$D289,$G$1)</f>
        <v>163</v>
      </c>
      <c r="BM289" s="476">
        <f t="shared" ref="BM289:BM308" si="156">($B289-BL289)^2/1000</f>
        <v>0.70564159128611414</v>
      </c>
      <c r="BN289" s="397"/>
      <c r="BO289" s="397"/>
      <c r="BP289" s="397"/>
      <c r="BQ289" s="397"/>
    </row>
    <row r="290" spans="1:69">
      <c r="A290" s="507">
        <f t="shared" si="124"/>
        <v>1997</v>
      </c>
      <c r="B290" s="474">
        <f t="shared" si="125"/>
        <v>199.39081468224703</v>
      </c>
      <c r="C290" s="596">
        <f t="shared" si="126"/>
        <v>8.8622866136369929</v>
      </c>
      <c r="D290" s="474">
        <v>2</v>
      </c>
      <c r="E290" s="503" t="s">
        <v>409</v>
      </c>
      <c r="F290" s="517"/>
      <c r="G290" s="467"/>
      <c r="H290" s="475"/>
      <c r="I290" s="476">
        <f t="shared" si="127"/>
        <v>167</v>
      </c>
      <c r="J290" s="477">
        <f t="shared" si="128"/>
        <v>16.244888077650739</v>
      </c>
      <c r="K290" s="476">
        <f t="shared" si="129"/>
        <v>1.0491648757796694</v>
      </c>
      <c r="L290" s="397"/>
      <c r="M290" s="599">
        <f t="shared" si="130"/>
        <v>3.981720421263486</v>
      </c>
      <c r="N290" s="503" t="s">
        <v>409</v>
      </c>
      <c r="O290" s="517"/>
      <c r="P290" s="518">
        <f t="shared" si="131"/>
        <v>138</v>
      </c>
      <c r="Q290" s="476">
        <f t="shared" si="132"/>
        <v>3.768832127349997</v>
      </c>
      <c r="R290" s="397"/>
      <c r="S290" s="599">
        <f t="shared" si="133"/>
        <v>4.1044464544894712</v>
      </c>
      <c r="T290" s="503" t="s">
        <v>409</v>
      </c>
      <c r="U290" s="517"/>
      <c r="V290" s="518">
        <f t="shared" si="134"/>
        <v>151</v>
      </c>
      <c r="W290" s="476">
        <f t="shared" si="135"/>
        <v>2.3416709456115741</v>
      </c>
      <c r="X290" s="397"/>
      <c r="Y290" s="599">
        <f t="shared" si="136"/>
        <v>6.9665987251574695</v>
      </c>
      <c r="Z290" s="503" t="s">
        <v>409</v>
      </c>
      <c r="AA290" s="517"/>
      <c r="AB290" s="518">
        <f t="shared" si="137"/>
        <v>166</v>
      </c>
      <c r="AC290" s="476">
        <f t="shared" si="138"/>
        <v>1.1149465051441634</v>
      </c>
      <c r="AD290" s="397"/>
      <c r="AE290" s="599">
        <f t="shared" si="139"/>
        <v>7.6307569390948178</v>
      </c>
      <c r="AF290" s="503" t="s">
        <v>409</v>
      </c>
      <c r="AG290" s="517"/>
      <c r="AH290" s="518">
        <f t="shared" si="140"/>
        <v>167</v>
      </c>
      <c r="AI290" s="476">
        <f t="shared" si="141"/>
        <v>1.0491648757796694</v>
      </c>
      <c r="AJ290" s="397"/>
      <c r="AK290" s="599">
        <f t="shared" si="142"/>
        <v>8.0263692553018</v>
      </c>
      <c r="AL290" s="503" t="s">
        <v>409</v>
      </c>
      <c r="AM290" s="517"/>
      <c r="AN290" s="518">
        <f t="shared" si="143"/>
        <v>167</v>
      </c>
      <c r="AO290" s="476">
        <f t="shared" si="144"/>
        <v>1.0491648757796694</v>
      </c>
      <c r="AP290" s="397"/>
      <c r="AQ290" s="599">
        <f t="shared" si="145"/>
        <v>8.3090882869848226</v>
      </c>
      <c r="AR290" s="503" t="s">
        <v>409</v>
      </c>
      <c r="AS290" s="517"/>
      <c r="AT290" s="518">
        <f t="shared" si="146"/>
        <v>167</v>
      </c>
      <c r="AU290" s="476">
        <f t="shared" si="147"/>
        <v>1.0491648757796694</v>
      </c>
      <c r="AV290" s="397"/>
      <c r="AW290" s="599">
        <f t="shared" si="148"/>
        <v>8.5292421473902209</v>
      </c>
      <c r="AX290" s="503" t="s">
        <v>409</v>
      </c>
      <c r="AY290" s="517"/>
      <c r="AZ290" s="518">
        <f t="shared" si="149"/>
        <v>167</v>
      </c>
      <c r="BA290" s="476">
        <f t="shared" si="150"/>
        <v>1.0491648757796694</v>
      </c>
      <c r="BB290" s="397"/>
      <c r="BC290" s="599">
        <f t="shared" si="151"/>
        <v>8.7095655996409906</v>
      </c>
      <c r="BD290" s="503" t="s">
        <v>409</v>
      </c>
      <c r="BE290" s="517"/>
      <c r="BF290" s="518">
        <f t="shared" si="152"/>
        <v>167</v>
      </c>
      <c r="BG290" s="476">
        <f t="shared" si="153"/>
        <v>1.0491648757796694</v>
      </c>
      <c r="BH290" s="397"/>
      <c r="BI290" s="599">
        <f t="shared" si="154"/>
        <v>8.8622866136369929</v>
      </c>
      <c r="BJ290" s="503" t="s">
        <v>409</v>
      </c>
      <c r="BK290" s="517"/>
      <c r="BL290" s="518">
        <f t="shared" si="155"/>
        <v>167</v>
      </c>
      <c r="BM290" s="476">
        <f t="shared" si="156"/>
        <v>1.0491648757796694</v>
      </c>
      <c r="BN290" s="397"/>
      <c r="BO290" s="397"/>
      <c r="BP290" s="397"/>
      <c r="BQ290" s="397"/>
    </row>
    <row r="291" spans="1:69">
      <c r="A291" s="507">
        <f t="shared" si="124"/>
        <v>1998</v>
      </c>
      <c r="B291" s="474">
        <f t="shared" si="125"/>
        <v>172.34047208175969</v>
      </c>
      <c r="C291" s="596">
        <f t="shared" si="126"/>
        <v>8.8661104561309507</v>
      </c>
      <c r="D291" s="474">
        <v>3</v>
      </c>
      <c r="E291" s="475"/>
      <c r="F291" s="475"/>
      <c r="G291" s="467"/>
      <c r="H291" s="475"/>
      <c r="I291" s="476">
        <f t="shared" si="127"/>
        <v>171</v>
      </c>
      <c r="J291" s="477">
        <f t="shared" si="128"/>
        <v>0.77780457809338877</v>
      </c>
      <c r="K291" s="476">
        <f t="shared" si="129"/>
        <v>1.7968654019771446E-3</v>
      </c>
      <c r="L291" s="397"/>
      <c r="M291" s="599">
        <f t="shared" si="130"/>
        <v>4.3902369366911786</v>
      </c>
      <c r="N291" s="397"/>
      <c r="O291" s="397"/>
      <c r="P291" s="518">
        <f t="shared" si="131"/>
        <v>152</v>
      </c>
      <c r="Q291" s="476">
        <f t="shared" si="132"/>
        <v>0.4137348045088452</v>
      </c>
      <c r="R291" s="397"/>
      <c r="S291" s="599">
        <f t="shared" si="133"/>
        <v>4.4734603096035901</v>
      </c>
      <c r="T291" s="397"/>
      <c r="U291" s="397"/>
      <c r="V291" s="518">
        <f t="shared" si="134"/>
        <v>160</v>
      </c>
      <c r="W291" s="476">
        <f t="shared" si="135"/>
        <v>0.15228725120069023</v>
      </c>
      <c r="X291" s="397"/>
      <c r="Y291" s="599">
        <f t="shared" si="136"/>
        <v>6.9917834445431817</v>
      </c>
      <c r="Z291" s="397"/>
      <c r="AA291" s="397"/>
      <c r="AB291" s="518">
        <f t="shared" si="137"/>
        <v>171</v>
      </c>
      <c r="AC291" s="476">
        <f t="shared" si="138"/>
        <v>1.7968654019771446E-3</v>
      </c>
      <c r="AD291" s="397"/>
      <c r="AE291" s="599">
        <f t="shared" si="139"/>
        <v>7.6437988743647445</v>
      </c>
      <c r="AF291" s="397"/>
      <c r="AG291" s="397"/>
      <c r="AH291" s="518">
        <f t="shared" si="140"/>
        <v>171</v>
      </c>
      <c r="AI291" s="476">
        <f t="shared" si="141"/>
        <v>1.7968654019771446E-3</v>
      </c>
      <c r="AJ291" s="397"/>
      <c r="AK291" s="599">
        <f t="shared" si="142"/>
        <v>8.0351686485628111</v>
      </c>
      <c r="AL291" s="397"/>
      <c r="AM291" s="397"/>
      <c r="AN291" s="518">
        <f t="shared" si="143"/>
        <v>171</v>
      </c>
      <c r="AO291" s="476">
        <f t="shared" si="144"/>
        <v>1.7968654019771446E-3</v>
      </c>
      <c r="AP291" s="397"/>
      <c r="AQ291" s="599">
        <f t="shared" si="145"/>
        <v>8.3157278426808059</v>
      </c>
      <c r="AR291" s="397"/>
      <c r="AS291" s="397"/>
      <c r="AT291" s="518">
        <f t="shared" si="146"/>
        <v>171</v>
      </c>
      <c r="AU291" s="476">
        <f t="shared" si="147"/>
        <v>1.7968654019771446E-3</v>
      </c>
      <c r="AV291" s="397"/>
      <c r="AW291" s="599">
        <f t="shared" si="148"/>
        <v>8.5345731860982017</v>
      </c>
      <c r="AX291" s="397"/>
      <c r="AY291" s="397"/>
      <c r="AZ291" s="518">
        <f t="shared" si="149"/>
        <v>171</v>
      </c>
      <c r="BA291" s="476">
        <f t="shared" si="150"/>
        <v>1.7968654019771446E-3</v>
      </c>
      <c r="BB291" s="397"/>
      <c r="BC291" s="599">
        <f t="shared" si="151"/>
        <v>8.7140189728656701</v>
      </c>
      <c r="BD291" s="397"/>
      <c r="BE291" s="397"/>
      <c r="BF291" s="518">
        <f t="shared" si="152"/>
        <v>171</v>
      </c>
      <c r="BG291" s="476">
        <f t="shared" si="153"/>
        <v>1.7968654019771446E-3</v>
      </c>
      <c r="BH291" s="397"/>
      <c r="BI291" s="599">
        <f t="shared" si="154"/>
        <v>8.8661104561309507</v>
      </c>
      <c r="BJ291" s="397"/>
      <c r="BK291" s="397"/>
      <c r="BL291" s="518">
        <f t="shared" si="155"/>
        <v>171</v>
      </c>
      <c r="BM291" s="476">
        <f t="shared" si="156"/>
        <v>1.7968654019771446E-3</v>
      </c>
      <c r="BN291" s="397"/>
      <c r="BO291" s="397"/>
      <c r="BP291" s="397"/>
      <c r="BQ291" s="397"/>
    </row>
    <row r="292" spans="1:69">
      <c r="A292" s="507">
        <f t="shared" si="124"/>
        <v>1999</v>
      </c>
      <c r="B292" s="474">
        <f t="shared" si="125"/>
        <v>171.30054046888191</v>
      </c>
      <c r="C292" s="596">
        <f t="shared" si="126"/>
        <v>8.8662571696299057</v>
      </c>
      <c r="D292" s="474">
        <v>4</v>
      </c>
      <c r="E292" s="598" t="s">
        <v>410</v>
      </c>
      <c r="F292" s="583">
        <f>E320</f>
        <v>7260</v>
      </c>
      <c r="G292" s="467"/>
      <c r="H292" s="475"/>
      <c r="I292" s="476">
        <f t="shared" si="127"/>
        <v>175</v>
      </c>
      <c r="J292" s="477">
        <f t="shared" si="128"/>
        <v>2.1596309743051454</v>
      </c>
      <c r="K292" s="476">
        <f t="shared" si="129"/>
        <v>1.3686000822380513E-2</v>
      </c>
      <c r="L292" s="397"/>
      <c r="M292" s="599">
        <f t="shared" si="130"/>
        <v>4.4030473865578843</v>
      </c>
      <c r="N292" s="598" t="s">
        <v>410</v>
      </c>
      <c r="O292" s="510">
        <f>ROUNDDOWN(O250,0)+1</f>
        <v>253</v>
      </c>
      <c r="P292" s="518">
        <f t="shared" si="131"/>
        <v>164</v>
      </c>
      <c r="Q292" s="476">
        <f t="shared" si="132"/>
        <v>5.3297891137782438E-2</v>
      </c>
      <c r="R292" s="397"/>
      <c r="S292" s="599">
        <f t="shared" si="133"/>
        <v>4.48525379607395</v>
      </c>
      <c r="T292" s="598" t="s">
        <v>410</v>
      </c>
      <c r="U292" s="510">
        <f>ROUNDDOWN(T312,-T313)+10^T313</f>
        <v>260</v>
      </c>
      <c r="V292" s="518">
        <f t="shared" si="134"/>
        <v>169</v>
      </c>
      <c r="W292" s="476">
        <f t="shared" si="135"/>
        <v>5.2924864489633777E-3</v>
      </c>
      <c r="X292" s="397"/>
      <c r="Y292" s="599">
        <f t="shared" si="136"/>
        <v>6.9927391064519213</v>
      </c>
      <c r="Z292" s="598" t="s">
        <v>410</v>
      </c>
      <c r="AA292" s="510">
        <f>U292+Z314</f>
        <v>1260</v>
      </c>
      <c r="AB292" s="518">
        <f t="shared" si="137"/>
        <v>175</v>
      </c>
      <c r="AC292" s="476">
        <f t="shared" si="138"/>
        <v>1.3686000822380513E-2</v>
      </c>
      <c r="AD292" s="397"/>
      <c r="AE292" s="599">
        <f t="shared" si="139"/>
        <v>7.6442968831027365</v>
      </c>
      <c r="AF292" s="598" t="s">
        <v>410</v>
      </c>
      <c r="AG292" s="510">
        <f>AA292+AF314</f>
        <v>2260</v>
      </c>
      <c r="AH292" s="518">
        <f t="shared" si="140"/>
        <v>175</v>
      </c>
      <c r="AI292" s="476">
        <f t="shared" si="141"/>
        <v>1.3686000822380513E-2</v>
      </c>
      <c r="AJ292" s="397"/>
      <c r="AK292" s="599">
        <f t="shared" si="142"/>
        <v>8.0355053944109134</v>
      </c>
      <c r="AL292" s="598" t="s">
        <v>410</v>
      </c>
      <c r="AM292" s="510">
        <f>AG292+AL314</f>
        <v>3260</v>
      </c>
      <c r="AN292" s="518">
        <f t="shared" si="143"/>
        <v>175</v>
      </c>
      <c r="AO292" s="476">
        <f t="shared" si="144"/>
        <v>1.3686000822380513E-2</v>
      </c>
      <c r="AP292" s="397"/>
      <c r="AQ292" s="599">
        <f t="shared" si="145"/>
        <v>8.3159822179155718</v>
      </c>
      <c r="AR292" s="598" t="s">
        <v>410</v>
      </c>
      <c r="AS292" s="510">
        <f>AM292+AR314</f>
        <v>4260</v>
      </c>
      <c r="AT292" s="518">
        <f t="shared" si="146"/>
        <v>175</v>
      </c>
      <c r="AU292" s="476">
        <f t="shared" si="147"/>
        <v>1.3686000822380513E-2</v>
      </c>
      <c r="AV292" s="397"/>
      <c r="AW292" s="599">
        <f t="shared" si="148"/>
        <v>8.5347775679636175</v>
      </c>
      <c r="AX292" s="598" t="s">
        <v>410</v>
      </c>
      <c r="AY292" s="510">
        <f>AS292+AX314</f>
        <v>5260</v>
      </c>
      <c r="AZ292" s="518">
        <f t="shared" si="149"/>
        <v>175</v>
      </c>
      <c r="BA292" s="476">
        <f t="shared" si="150"/>
        <v>1.3686000822380513E-2</v>
      </c>
      <c r="BB292" s="397"/>
      <c r="BC292" s="599">
        <f t="shared" si="151"/>
        <v>8.7141897844549927</v>
      </c>
      <c r="BD292" s="598" t="s">
        <v>410</v>
      </c>
      <c r="BE292" s="510">
        <f>AY292+BD314</f>
        <v>6260</v>
      </c>
      <c r="BF292" s="518">
        <f t="shared" si="152"/>
        <v>175</v>
      </c>
      <c r="BG292" s="476">
        <f t="shared" si="153"/>
        <v>1.3686000822380513E-2</v>
      </c>
      <c r="BH292" s="397"/>
      <c r="BI292" s="599">
        <f t="shared" si="154"/>
        <v>8.8662571696299057</v>
      </c>
      <c r="BJ292" s="598" t="s">
        <v>410</v>
      </c>
      <c r="BK292" s="510">
        <f>BE292+BJ314</f>
        <v>7260</v>
      </c>
      <c r="BL292" s="518">
        <f t="shared" si="155"/>
        <v>175</v>
      </c>
      <c r="BM292" s="476">
        <f t="shared" si="156"/>
        <v>1.3686000822380513E-2</v>
      </c>
      <c r="BN292" s="397"/>
      <c r="BO292" s="397"/>
      <c r="BP292" s="397"/>
      <c r="BQ292" s="397"/>
    </row>
    <row r="293" spans="1:69">
      <c r="A293" s="507">
        <f t="shared" si="124"/>
        <v>2000</v>
      </c>
      <c r="B293" s="474">
        <f t="shared" si="125"/>
        <v>169.1835300928015</v>
      </c>
      <c r="C293" s="596">
        <f t="shared" si="126"/>
        <v>8.8665557708518854</v>
      </c>
      <c r="D293" s="474">
        <v>5</v>
      </c>
      <c r="E293" s="475"/>
      <c r="F293" s="475"/>
      <c r="G293" s="467"/>
      <c r="H293" s="475"/>
      <c r="I293" s="476">
        <f t="shared" si="127"/>
        <v>179</v>
      </c>
      <c r="J293" s="477">
        <f t="shared" si="128"/>
        <v>5.8022609540147974</v>
      </c>
      <c r="K293" s="476">
        <f t="shared" si="129"/>
        <v>9.6363081438933629E-2</v>
      </c>
      <c r="L293" s="397"/>
      <c r="M293" s="599">
        <f t="shared" si="130"/>
        <v>4.4286295264489794</v>
      </c>
      <c r="N293" s="397"/>
      <c r="O293" s="397"/>
      <c r="P293" s="518">
        <f t="shared" si="131"/>
        <v>175</v>
      </c>
      <c r="Q293" s="476">
        <f t="shared" si="132"/>
        <v>3.3831322181345679E-2</v>
      </c>
      <c r="R293" s="397"/>
      <c r="S293" s="599">
        <f t="shared" si="133"/>
        <v>4.5088406558018344</v>
      </c>
      <c r="T293" s="397"/>
      <c r="U293" s="397"/>
      <c r="V293" s="518">
        <f t="shared" si="134"/>
        <v>177</v>
      </c>
      <c r="W293" s="476">
        <f t="shared" si="135"/>
        <v>6.1097201810139661E-2</v>
      </c>
      <c r="X293" s="397"/>
      <c r="Y293" s="599">
        <f t="shared" si="136"/>
        <v>6.99468174978227</v>
      </c>
      <c r="Z293" s="397"/>
      <c r="AA293" s="397"/>
      <c r="AB293" s="518">
        <f t="shared" si="137"/>
        <v>179</v>
      </c>
      <c r="AC293" s="476">
        <f t="shared" si="138"/>
        <v>9.6363081438933629E-2</v>
      </c>
      <c r="AD293" s="397"/>
      <c r="AE293" s="599">
        <f t="shared" si="139"/>
        <v>7.6453099241308697</v>
      </c>
      <c r="AF293" s="397"/>
      <c r="AG293" s="397"/>
      <c r="AH293" s="518">
        <f t="shared" si="140"/>
        <v>179</v>
      </c>
      <c r="AI293" s="476">
        <f t="shared" si="141"/>
        <v>9.6363081438933629E-2</v>
      </c>
      <c r="AJ293" s="397"/>
      <c r="AK293" s="599">
        <f t="shared" si="142"/>
        <v>8.0361905647326903</v>
      </c>
      <c r="AL293" s="397"/>
      <c r="AM293" s="397"/>
      <c r="AN293" s="518">
        <f t="shared" si="143"/>
        <v>179</v>
      </c>
      <c r="AO293" s="476">
        <f t="shared" si="144"/>
        <v>9.6363081438933629E-2</v>
      </c>
      <c r="AP293" s="397"/>
      <c r="AQ293" s="599">
        <f t="shared" si="145"/>
        <v>8.3164998550084306</v>
      </c>
      <c r="AR293" s="397"/>
      <c r="AS293" s="397"/>
      <c r="AT293" s="518">
        <f t="shared" si="146"/>
        <v>179</v>
      </c>
      <c r="AU293" s="476">
        <f t="shared" si="147"/>
        <v>9.6363081438933629E-2</v>
      </c>
      <c r="AV293" s="397"/>
      <c r="AW293" s="599">
        <f t="shared" si="148"/>
        <v>8.5351935033423274</v>
      </c>
      <c r="AX293" s="397"/>
      <c r="AY293" s="397"/>
      <c r="AZ293" s="518">
        <f t="shared" si="149"/>
        <v>179</v>
      </c>
      <c r="BA293" s="476">
        <f t="shared" si="150"/>
        <v>9.6363081438933629E-2</v>
      </c>
      <c r="BB293" s="397"/>
      <c r="BC293" s="599">
        <f t="shared" si="151"/>
        <v>8.7145374190259677</v>
      </c>
      <c r="BD293" s="397"/>
      <c r="BE293" s="397"/>
      <c r="BF293" s="518">
        <f t="shared" si="152"/>
        <v>179</v>
      </c>
      <c r="BG293" s="476">
        <f t="shared" si="153"/>
        <v>9.6363081438933629E-2</v>
      </c>
      <c r="BH293" s="397"/>
      <c r="BI293" s="599">
        <f t="shared" si="154"/>
        <v>8.8665557708518854</v>
      </c>
      <c r="BJ293" s="397"/>
      <c r="BK293" s="397"/>
      <c r="BL293" s="518">
        <f t="shared" si="155"/>
        <v>179</v>
      </c>
      <c r="BM293" s="476">
        <f t="shared" si="156"/>
        <v>9.6363081438933629E-2</v>
      </c>
      <c r="BN293" s="397"/>
      <c r="BO293" s="397"/>
      <c r="BP293" s="397"/>
      <c r="BQ293" s="397"/>
    </row>
    <row r="294" spans="1:69">
      <c r="A294" s="507">
        <f t="shared" si="124"/>
        <v>2001</v>
      </c>
      <c r="B294" s="474">
        <f t="shared" si="125"/>
        <v>179.83622897454092</v>
      </c>
      <c r="C294" s="596">
        <f t="shared" si="126"/>
        <v>8.8650523179210072</v>
      </c>
      <c r="D294" s="474">
        <v>6</v>
      </c>
      <c r="E294" s="598" t="s">
        <v>411</v>
      </c>
      <c r="F294" s="505">
        <f>INDEX(LINEST(C289:C308,D289:D308),2)</f>
        <v>8.8679949383179899</v>
      </c>
      <c r="G294" s="467"/>
      <c r="H294" s="475"/>
      <c r="I294" s="476">
        <f t="shared" si="127"/>
        <v>183</v>
      </c>
      <c r="J294" s="477">
        <f t="shared" si="128"/>
        <v>1.7592512051100524</v>
      </c>
      <c r="K294" s="476">
        <f t="shared" si="129"/>
        <v>1.0009447101534424E-2</v>
      </c>
      <c r="L294" s="397"/>
      <c r="M294" s="599">
        <f t="shared" si="130"/>
        <v>4.2927003671021327</v>
      </c>
      <c r="N294" s="598" t="s">
        <v>411</v>
      </c>
      <c r="O294" s="505">
        <f>INDEX(LINEST(M289:M308,$D289:$D308),2)</f>
        <v>5.0018271465461348</v>
      </c>
      <c r="P294" s="518">
        <f t="shared" si="131"/>
        <v>184</v>
      </c>
      <c r="Q294" s="476">
        <f t="shared" si="132"/>
        <v>1.7336989152452596E-2</v>
      </c>
      <c r="R294" s="397"/>
      <c r="S294" s="599">
        <f t="shared" si="133"/>
        <v>4.3840716799608099</v>
      </c>
      <c r="T294" s="598" t="s">
        <v>411</v>
      </c>
      <c r="U294" s="505">
        <f>INDEX(LINEST(S289:S308,$D289:$D308),2)</f>
        <v>4.8715151095803524</v>
      </c>
      <c r="V294" s="518">
        <f t="shared" si="134"/>
        <v>184</v>
      </c>
      <c r="W294" s="476">
        <f t="shared" si="135"/>
        <v>1.7336989152452596E-2</v>
      </c>
      <c r="X294" s="397"/>
      <c r="Y294" s="599">
        <f t="shared" si="136"/>
        <v>6.9848679484604954</v>
      </c>
      <c r="Z294" s="598" t="s">
        <v>411</v>
      </c>
      <c r="AA294" s="505">
        <f>INDEX(LINEST(Y289:Y308,$D289:$D308),2)</f>
        <v>7.0045745985225585</v>
      </c>
      <c r="AB294" s="518">
        <f t="shared" si="137"/>
        <v>183</v>
      </c>
      <c r="AC294" s="476">
        <f t="shared" si="138"/>
        <v>1.0009447101534424E-2</v>
      </c>
      <c r="AD294" s="397"/>
      <c r="AE294" s="599">
        <f t="shared" si="139"/>
        <v>7.6402019056657746</v>
      </c>
      <c r="AF294" s="598" t="s">
        <v>411</v>
      </c>
      <c r="AG294" s="505">
        <f>INDEX(LINEST(AE289:AE308,$D289:$D308),2)</f>
        <v>7.6503096726636999</v>
      </c>
      <c r="AH294" s="518">
        <f t="shared" si="140"/>
        <v>183</v>
      </c>
      <c r="AI294" s="476">
        <f t="shared" si="141"/>
        <v>1.0009447101534424E-2</v>
      </c>
      <c r="AJ294" s="397"/>
      <c r="AK294" s="599">
        <f t="shared" si="142"/>
        <v>8.0327380469648801</v>
      </c>
      <c r="AL294" s="598" t="s">
        <v>411</v>
      </c>
      <c r="AM294" s="505">
        <f>INDEX(LINEST(AK289:AK308,$D289:$D308),2)</f>
        <v>8.039535407950325</v>
      </c>
      <c r="AN294" s="518">
        <f t="shared" si="143"/>
        <v>183</v>
      </c>
      <c r="AO294" s="476">
        <f t="shared" si="144"/>
        <v>1.0009447101534424E-2</v>
      </c>
      <c r="AP294" s="397"/>
      <c r="AQ294" s="599">
        <f t="shared" si="145"/>
        <v>8.3138924065498419</v>
      </c>
      <c r="AR294" s="598" t="s">
        <v>411</v>
      </c>
      <c r="AS294" s="505">
        <f>INDEX(LINEST(AQ289:AQ308,$D289:$D308),2)</f>
        <v>8.3190128370939167</v>
      </c>
      <c r="AT294" s="518">
        <f t="shared" si="146"/>
        <v>183</v>
      </c>
      <c r="AU294" s="476">
        <f t="shared" si="147"/>
        <v>1.0009447101534424E-2</v>
      </c>
      <c r="AV294" s="397"/>
      <c r="AW294" s="599">
        <f t="shared" si="148"/>
        <v>8.5330987784437209</v>
      </c>
      <c r="AX294" s="598" t="s">
        <v>411</v>
      </c>
      <c r="AY294" s="505">
        <f>INDEX(LINEST(AW289:AW308,$D289:$D308),2)</f>
        <v>8.5372059687478075</v>
      </c>
      <c r="AZ294" s="518">
        <f t="shared" si="149"/>
        <v>183</v>
      </c>
      <c r="BA294" s="476">
        <f t="shared" si="150"/>
        <v>1.0009447101534424E-2</v>
      </c>
      <c r="BB294" s="397"/>
      <c r="BC294" s="599">
        <f t="shared" si="151"/>
        <v>8.712786910621368</v>
      </c>
      <c r="BD294" s="598" t="s">
        <v>411</v>
      </c>
      <c r="BE294" s="505">
        <f>INDEX(LINEST(BC289:BC308,$D289:$D308),2)</f>
        <v>8.7162156260096477</v>
      </c>
      <c r="BF294" s="518">
        <f t="shared" si="152"/>
        <v>183</v>
      </c>
      <c r="BG294" s="476">
        <f t="shared" si="153"/>
        <v>1.0009447101534424E-2</v>
      </c>
      <c r="BH294" s="397"/>
      <c r="BI294" s="599">
        <f t="shared" si="154"/>
        <v>8.8650523179210072</v>
      </c>
      <c r="BJ294" s="598" t="s">
        <v>411</v>
      </c>
      <c r="BK294" s="505">
        <f>INDEX(LINEST(BI289:BI308,$D289:$D308),2)</f>
        <v>8.8679949383179899</v>
      </c>
      <c r="BL294" s="518">
        <f t="shared" si="155"/>
        <v>183</v>
      </c>
      <c r="BM294" s="476">
        <f t="shared" si="156"/>
        <v>1.0009447101534424E-2</v>
      </c>
      <c r="BN294" s="397"/>
      <c r="BO294" s="397"/>
      <c r="BP294" s="397"/>
      <c r="BQ294" s="397"/>
    </row>
    <row r="295" spans="1:69">
      <c r="A295" s="507">
        <f t="shared" si="124"/>
        <v>2002</v>
      </c>
      <c r="B295" s="474">
        <f t="shared" si="125"/>
        <v>167.10373457412345</v>
      </c>
      <c r="C295" s="596">
        <f t="shared" si="126"/>
        <v>8.8668490361728072</v>
      </c>
      <c r="D295" s="474">
        <v>7</v>
      </c>
      <c r="E295" s="598" t="s">
        <v>412</v>
      </c>
      <c r="F295" s="505">
        <f>INDEX(LINEST(C289:C308,D289:D308),1)</f>
        <v>-5.5457519512000497E-4</v>
      </c>
      <c r="G295" s="475"/>
      <c r="H295" s="475"/>
      <c r="I295" s="476">
        <f t="shared" si="127"/>
        <v>186</v>
      </c>
      <c r="J295" s="477">
        <f t="shared" si="128"/>
        <v>11.308104797319531</v>
      </c>
      <c r="K295" s="476">
        <f t="shared" si="129"/>
        <v>0.35706884704517744</v>
      </c>
      <c r="L295" s="397"/>
      <c r="M295" s="599">
        <f t="shared" si="130"/>
        <v>4.4531403522113076</v>
      </c>
      <c r="N295" s="598" t="s">
        <v>412</v>
      </c>
      <c r="O295" s="505">
        <f>INDEX(LINEST(M289:M308,$D289:$D308),1)</f>
        <v>-0.12784663870277416</v>
      </c>
      <c r="P295" s="518">
        <f t="shared" si="131"/>
        <v>192</v>
      </c>
      <c r="Q295" s="476">
        <f t="shared" si="132"/>
        <v>0.61982403215569604</v>
      </c>
      <c r="R295" s="397"/>
      <c r="S295" s="599">
        <f t="shared" si="133"/>
        <v>4.5314834450750103</v>
      </c>
      <c r="T295" s="598" t="s">
        <v>412</v>
      </c>
      <c r="U295" s="505">
        <f>INDEX(LINEST(S289:S308,$D289:$D308),1)</f>
        <v>-8.9890591235942965E-2</v>
      </c>
      <c r="V295" s="518">
        <f t="shared" si="134"/>
        <v>190</v>
      </c>
      <c r="W295" s="476">
        <f t="shared" si="135"/>
        <v>0.52423897045218981</v>
      </c>
      <c r="X295" s="397"/>
      <c r="Y295" s="599">
        <f t="shared" si="136"/>
        <v>6.9965865755534269</v>
      </c>
      <c r="Z295" s="598" t="s">
        <v>412</v>
      </c>
      <c r="AA295" s="505">
        <f>INDEX(LINEST(Y289:Y308,$D289:$D308),1)</f>
        <v>-3.716678457449908E-3</v>
      </c>
      <c r="AB295" s="518">
        <f t="shared" si="137"/>
        <v>187</v>
      </c>
      <c r="AC295" s="476">
        <f t="shared" si="138"/>
        <v>0.39586137789693054</v>
      </c>
      <c r="AD295" s="397"/>
      <c r="AE295" s="599">
        <f t="shared" si="139"/>
        <v>7.6463041585927334</v>
      </c>
      <c r="AF295" s="598" t="s">
        <v>412</v>
      </c>
      <c r="AG295" s="505">
        <f>INDEX(LINEST(AE289:AE308,$D289:$D308),1)</f>
        <v>-1.9055753230183296E-3</v>
      </c>
      <c r="AH295" s="518">
        <f t="shared" si="140"/>
        <v>187</v>
      </c>
      <c r="AI295" s="476">
        <f t="shared" si="141"/>
        <v>0.39586137789693054</v>
      </c>
      <c r="AJ295" s="397"/>
      <c r="AK295" s="599">
        <f t="shared" si="142"/>
        <v>8.0368632336247039</v>
      </c>
      <c r="AL295" s="598" t="s">
        <v>412</v>
      </c>
      <c r="AM295" s="505">
        <f>INDEX(LINEST(AK289:AK308,$D289:$D308),1)</f>
        <v>-1.2812863341114327E-3</v>
      </c>
      <c r="AN295" s="518">
        <f t="shared" si="143"/>
        <v>187</v>
      </c>
      <c r="AO295" s="476">
        <f t="shared" si="144"/>
        <v>0.39586137789693054</v>
      </c>
      <c r="AP295" s="397"/>
      <c r="AQ295" s="599">
        <f t="shared" si="145"/>
        <v>8.3170081317846858</v>
      </c>
      <c r="AR295" s="598" t="s">
        <v>412</v>
      </c>
      <c r="AS295" s="505">
        <f>INDEX(LINEST(AQ289:AQ308,$D289:$D308),1)</f>
        <v>-9.6511309143972664E-4</v>
      </c>
      <c r="AT295" s="518">
        <f t="shared" si="146"/>
        <v>187</v>
      </c>
      <c r="AU295" s="476">
        <f t="shared" si="147"/>
        <v>0.39586137789693054</v>
      </c>
      <c r="AV295" s="397"/>
      <c r="AW295" s="599">
        <f t="shared" si="148"/>
        <v>8.5356019586084262</v>
      </c>
      <c r="AX295" s="598" t="s">
        <v>412</v>
      </c>
      <c r="AY295" s="505">
        <f>INDEX(LINEST(AW289:AW308,$D289:$D308),1)</f>
        <v>-7.7409727827510745E-4</v>
      </c>
      <c r="AZ295" s="518">
        <f t="shared" si="149"/>
        <v>186</v>
      </c>
      <c r="BA295" s="476">
        <f t="shared" si="150"/>
        <v>0.35706884704517744</v>
      </c>
      <c r="BB295" s="397"/>
      <c r="BC295" s="599">
        <f t="shared" si="151"/>
        <v>8.7148788248985536</v>
      </c>
      <c r="BD295" s="598" t="s">
        <v>412</v>
      </c>
      <c r="BE295" s="505">
        <f>INDEX(LINEST(BC289:BC308,$D289:$D308),1)</f>
        <v>-6.4620143209001167E-4</v>
      </c>
      <c r="BF295" s="518">
        <f t="shared" si="152"/>
        <v>186</v>
      </c>
      <c r="BG295" s="476">
        <f t="shared" si="153"/>
        <v>0.35706884704517744</v>
      </c>
      <c r="BH295" s="397"/>
      <c r="BI295" s="599">
        <f t="shared" si="154"/>
        <v>8.8668490361728072</v>
      </c>
      <c r="BJ295" s="598" t="s">
        <v>412</v>
      </c>
      <c r="BK295" s="505">
        <f>INDEX(LINEST(BI289:BI308,$D289:$D308),1)</f>
        <v>-5.5457519512000497E-4</v>
      </c>
      <c r="BL295" s="518">
        <f t="shared" si="155"/>
        <v>186</v>
      </c>
      <c r="BM295" s="476">
        <f t="shared" si="156"/>
        <v>0.35706884704517744</v>
      </c>
      <c r="BN295" s="397"/>
      <c r="BO295" s="397"/>
      <c r="BP295" s="397"/>
      <c r="BQ295" s="397"/>
    </row>
    <row r="296" spans="1:69">
      <c r="A296" s="507">
        <f t="shared" si="124"/>
        <v>2003</v>
      </c>
      <c r="B296" s="474">
        <f t="shared" si="125"/>
        <v>167.52637809559593</v>
      </c>
      <c r="C296" s="596">
        <f t="shared" si="126"/>
        <v>8.8667894475226756</v>
      </c>
      <c r="D296" s="474">
        <v>8</v>
      </c>
      <c r="E296" s="475"/>
      <c r="F296" s="475"/>
      <c r="G296" s="475"/>
      <c r="H296" s="475"/>
      <c r="I296" s="476">
        <f t="shared" si="127"/>
        <v>190</v>
      </c>
      <c r="J296" s="477">
        <f t="shared" si="128"/>
        <v>13.414975098178211</v>
      </c>
      <c r="K296" s="476">
        <f t="shared" si="129"/>
        <v>0.50506368150211045</v>
      </c>
      <c r="L296" s="397"/>
      <c r="M296" s="599">
        <f t="shared" si="130"/>
        <v>4.4482078126039797</v>
      </c>
      <c r="N296" s="397"/>
      <c r="O296" s="397"/>
      <c r="P296" s="518">
        <f t="shared" si="131"/>
        <v>200</v>
      </c>
      <c r="Q296" s="476">
        <f t="shared" si="132"/>
        <v>1.0545361195901917</v>
      </c>
      <c r="R296" s="397"/>
      <c r="S296" s="599">
        <f t="shared" si="133"/>
        <v>4.5269234352490448</v>
      </c>
      <c r="T296" s="397"/>
      <c r="U296" s="397"/>
      <c r="V296" s="518">
        <f t="shared" si="134"/>
        <v>196</v>
      </c>
      <c r="W296" s="476">
        <f t="shared" si="135"/>
        <v>0.8107471443549592</v>
      </c>
      <c r="X296" s="397"/>
      <c r="Y296" s="599">
        <f t="shared" si="136"/>
        <v>6.996199781968329</v>
      </c>
      <c r="Z296" s="397"/>
      <c r="AA296" s="397"/>
      <c r="AB296" s="518">
        <f t="shared" si="137"/>
        <v>191</v>
      </c>
      <c r="AC296" s="476">
        <f t="shared" si="138"/>
        <v>0.55101092531091855</v>
      </c>
      <c r="AD296" s="397"/>
      <c r="AE296" s="599">
        <f t="shared" si="139"/>
        <v>7.6461021962647733</v>
      </c>
      <c r="AF296" s="397"/>
      <c r="AG296" s="397"/>
      <c r="AH296" s="518">
        <f t="shared" si="140"/>
        <v>190</v>
      </c>
      <c r="AI296" s="476">
        <f t="shared" si="141"/>
        <v>0.50506368150211045</v>
      </c>
      <c r="AJ296" s="397"/>
      <c r="AK296" s="599">
        <f t="shared" si="142"/>
        <v>8.0367265745307996</v>
      </c>
      <c r="AL296" s="397"/>
      <c r="AM296" s="397"/>
      <c r="AN296" s="518">
        <f t="shared" si="143"/>
        <v>190</v>
      </c>
      <c r="AO296" s="476">
        <f t="shared" si="144"/>
        <v>0.50506368150211045</v>
      </c>
      <c r="AP296" s="397"/>
      <c r="AQ296" s="599">
        <f t="shared" si="145"/>
        <v>8.3169048637521676</v>
      </c>
      <c r="AR296" s="397"/>
      <c r="AS296" s="397"/>
      <c r="AT296" s="518">
        <f t="shared" si="146"/>
        <v>190</v>
      </c>
      <c r="AU296" s="476">
        <f t="shared" si="147"/>
        <v>0.50506368150211045</v>
      </c>
      <c r="AV296" s="397"/>
      <c r="AW296" s="599">
        <f t="shared" si="148"/>
        <v>8.5355189682945962</v>
      </c>
      <c r="AX296" s="397"/>
      <c r="AY296" s="397"/>
      <c r="AZ296" s="518">
        <f t="shared" si="149"/>
        <v>190</v>
      </c>
      <c r="BA296" s="476">
        <f t="shared" si="150"/>
        <v>0.50506368150211045</v>
      </c>
      <c r="BB296" s="397"/>
      <c r="BC296" s="599">
        <f t="shared" si="151"/>
        <v>8.7148094558887426</v>
      </c>
      <c r="BD296" s="397"/>
      <c r="BE296" s="397"/>
      <c r="BF296" s="518">
        <f t="shared" si="152"/>
        <v>190</v>
      </c>
      <c r="BG296" s="476">
        <f t="shared" si="153"/>
        <v>0.50506368150211045</v>
      </c>
      <c r="BH296" s="397"/>
      <c r="BI296" s="599">
        <f t="shared" si="154"/>
        <v>8.8667894475226756</v>
      </c>
      <c r="BJ296" s="397"/>
      <c r="BK296" s="397"/>
      <c r="BL296" s="518">
        <f t="shared" si="155"/>
        <v>190</v>
      </c>
      <c r="BM296" s="476">
        <f t="shared" si="156"/>
        <v>0.50506368150211045</v>
      </c>
      <c r="BN296" s="397"/>
      <c r="BO296" s="397"/>
      <c r="BP296" s="397"/>
      <c r="BQ296" s="397"/>
    </row>
    <row r="297" spans="1:69">
      <c r="A297" s="507">
        <f t="shared" si="124"/>
        <v>2004</v>
      </c>
      <c r="B297" s="474">
        <f t="shared" si="125"/>
        <v>184.96829424931883</v>
      </c>
      <c r="C297" s="596">
        <f t="shared" si="126"/>
        <v>8.8643272038795846</v>
      </c>
      <c r="D297" s="474">
        <v>9</v>
      </c>
      <c r="E297" s="598" t="s">
        <v>413</v>
      </c>
      <c r="F297" s="600">
        <f>EXP(F294)</f>
        <v>7101.0286890629532</v>
      </c>
      <c r="G297" s="475"/>
      <c r="H297" s="475"/>
      <c r="I297" s="476">
        <f t="shared" si="127"/>
        <v>194</v>
      </c>
      <c r="J297" s="477">
        <f t="shared" si="128"/>
        <v>4.8828399414806354</v>
      </c>
      <c r="K297" s="476">
        <f t="shared" si="129"/>
        <v>8.1571708766887296E-2</v>
      </c>
      <c r="L297" s="397"/>
      <c r="M297" s="599">
        <f t="shared" si="130"/>
        <v>4.2199738575496335</v>
      </c>
      <c r="N297" s="598" t="s">
        <v>413</v>
      </c>
      <c r="O297" s="510">
        <f>EXP(O294)</f>
        <v>148.68457958061569</v>
      </c>
      <c r="P297" s="518">
        <f t="shared" si="131"/>
        <v>206</v>
      </c>
      <c r="Q297" s="476">
        <f t="shared" si="132"/>
        <v>0.44233264678323536</v>
      </c>
      <c r="R297" s="397"/>
      <c r="S297" s="599">
        <f t="shared" si="133"/>
        <v>4.317910767547934</v>
      </c>
      <c r="T297" s="598" t="s">
        <v>414</v>
      </c>
      <c r="U297" s="510">
        <f>EXP(U294)</f>
        <v>130.51851702128988</v>
      </c>
      <c r="V297" s="518">
        <f t="shared" si="134"/>
        <v>202</v>
      </c>
      <c r="W297" s="476">
        <f t="shared" si="135"/>
        <v>0.29007900077778603</v>
      </c>
      <c r="X297" s="397"/>
      <c r="Y297" s="599">
        <f t="shared" si="136"/>
        <v>6.9801054338483954</v>
      </c>
      <c r="Z297" s="598" t="s">
        <v>413</v>
      </c>
      <c r="AA297" s="510">
        <f>EXP(AA294)</f>
        <v>1101.6613069665823</v>
      </c>
      <c r="AB297" s="518">
        <f t="shared" si="137"/>
        <v>195</v>
      </c>
      <c r="AC297" s="476">
        <f t="shared" si="138"/>
        <v>0.10063512026824964</v>
      </c>
      <c r="AD297" s="397"/>
      <c r="AE297" s="599">
        <f t="shared" si="139"/>
        <v>7.6377317124279092</v>
      </c>
      <c r="AF297" s="598" t="s">
        <v>415</v>
      </c>
      <c r="AG297" s="510">
        <f>EXP(AG294)</f>
        <v>2101.2962026687114</v>
      </c>
      <c r="AH297" s="518">
        <f t="shared" si="140"/>
        <v>194</v>
      </c>
      <c r="AI297" s="476">
        <f t="shared" si="141"/>
        <v>8.1571708766887296E-2</v>
      </c>
      <c r="AJ297" s="397"/>
      <c r="AK297" s="599">
        <f t="shared" si="142"/>
        <v>8.0310704910006923</v>
      </c>
      <c r="AL297" s="598" t="s">
        <v>414</v>
      </c>
      <c r="AM297" s="510">
        <f>EXP(AM294)</f>
        <v>3101.1720756975628</v>
      </c>
      <c r="AN297" s="518">
        <f t="shared" si="143"/>
        <v>194</v>
      </c>
      <c r="AO297" s="476">
        <f t="shared" si="144"/>
        <v>8.1571708766887296E-2</v>
      </c>
      <c r="AP297" s="397"/>
      <c r="AQ297" s="599">
        <f t="shared" si="145"/>
        <v>8.3126338061970095</v>
      </c>
      <c r="AR297" s="598" t="s">
        <v>413</v>
      </c>
      <c r="AS297" s="510">
        <f>EXP(AS294)</f>
        <v>4101.1095461523928</v>
      </c>
      <c r="AT297" s="518">
        <f t="shared" si="146"/>
        <v>194</v>
      </c>
      <c r="AU297" s="476">
        <f t="shared" si="147"/>
        <v>8.1571708766887296E-2</v>
      </c>
      <c r="AV297" s="397"/>
      <c r="AW297" s="599">
        <f t="shared" si="148"/>
        <v>8.5320880513290316</v>
      </c>
      <c r="AX297" s="598" t="s">
        <v>416</v>
      </c>
      <c r="AY297" s="510">
        <f>EXP(AY294)</f>
        <v>5101.0718778041255</v>
      </c>
      <c r="AZ297" s="518">
        <f t="shared" si="149"/>
        <v>194</v>
      </c>
      <c r="BA297" s="476">
        <f t="shared" si="150"/>
        <v>8.1571708766887296E-2</v>
      </c>
      <c r="BB297" s="397"/>
      <c r="BC297" s="599">
        <f t="shared" si="151"/>
        <v>8.7119424872487397</v>
      </c>
      <c r="BD297" s="598" t="s">
        <v>414</v>
      </c>
      <c r="BE297" s="510">
        <f>EXP(BE294)</f>
        <v>6101.0467024661593</v>
      </c>
      <c r="BF297" s="518">
        <f t="shared" si="152"/>
        <v>194</v>
      </c>
      <c r="BG297" s="476">
        <f t="shared" si="153"/>
        <v>8.1571708766887296E-2</v>
      </c>
      <c r="BH297" s="397"/>
      <c r="BI297" s="599">
        <f t="shared" si="154"/>
        <v>8.8643272038795846</v>
      </c>
      <c r="BJ297" s="598" t="s">
        <v>413</v>
      </c>
      <c r="BK297" s="510">
        <f>EXP(BK294)</f>
        <v>7101.0286890629532</v>
      </c>
      <c r="BL297" s="518">
        <f t="shared" si="155"/>
        <v>194</v>
      </c>
      <c r="BM297" s="476">
        <f t="shared" si="156"/>
        <v>8.1571708766887296E-2</v>
      </c>
      <c r="BN297" s="397"/>
      <c r="BO297" s="397"/>
      <c r="BP297" s="397"/>
      <c r="BQ297" s="397"/>
    </row>
    <row r="298" spans="1:69">
      <c r="A298" s="507">
        <f t="shared" si="124"/>
        <v>2005</v>
      </c>
      <c r="B298" s="474">
        <f t="shared" si="125"/>
        <v>183.66037430796538</v>
      </c>
      <c r="C298" s="596">
        <f t="shared" si="126"/>
        <v>8.8645120509752395</v>
      </c>
      <c r="D298" s="474">
        <v>10</v>
      </c>
      <c r="E298" s="598" t="s">
        <v>417</v>
      </c>
      <c r="F298" s="505">
        <f>EXP(F295)</f>
        <v>0.99944557855328053</v>
      </c>
      <c r="G298" s="475"/>
      <c r="H298" s="475"/>
      <c r="I298" s="476">
        <f t="shared" si="127"/>
        <v>198</v>
      </c>
      <c r="J298" s="477">
        <f t="shared" si="128"/>
        <v>7.8076861958201418</v>
      </c>
      <c r="K298" s="476">
        <f t="shared" si="129"/>
        <v>0.20562486498765925</v>
      </c>
      <c r="L298" s="397"/>
      <c r="M298" s="599">
        <f t="shared" si="130"/>
        <v>4.2390165420887831</v>
      </c>
      <c r="N298" s="598" t="s">
        <v>418</v>
      </c>
      <c r="O298" s="505">
        <f>EXP(O295)</f>
        <v>0.87998832494770518</v>
      </c>
      <c r="P298" s="518">
        <f t="shared" si="131"/>
        <v>212</v>
      </c>
      <c r="Q298" s="476">
        <f t="shared" si="132"/>
        <v>0.80313438436462858</v>
      </c>
      <c r="R298" s="397"/>
      <c r="S298" s="599">
        <f t="shared" si="133"/>
        <v>4.3351921441354877</v>
      </c>
      <c r="T298" s="598" t="s">
        <v>419</v>
      </c>
      <c r="U298" s="505">
        <f>EXP(U295)</f>
        <v>0.91403118282284646</v>
      </c>
      <c r="V298" s="518">
        <f t="shared" si="134"/>
        <v>207</v>
      </c>
      <c r="W298" s="476">
        <f t="shared" si="135"/>
        <v>0.54473812744428229</v>
      </c>
      <c r="X298" s="397"/>
      <c r="Y298" s="599">
        <f t="shared" si="136"/>
        <v>6.9813213281790247</v>
      </c>
      <c r="Z298" s="598" t="s">
        <v>419</v>
      </c>
      <c r="AA298" s="505">
        <f>EXP(AA295)</f>
        <v>0.9962902198430269</v>
      </c>
      <c r="AB298" s="518">
        <f t="shared" si="137"/>
        <v>199</v>
      </c>
      <c r="AC298" s="476">
        <f t="shared" si="138"/>
        <v>0.23530411637172846</v>
      </c>
      <c r="AD298" s="397"/>
      <c r="AE298" s="599">
        <f t="shared" si="139"/>
        <v>7.6383618270961495</v>
      </c>
      <c r="AF298" s="598" t="s">
        <v>419</v>
      </c>
      <c r="AG298" s="505">
        <f>EXP(AG295)</f>
        <v>0.998096239132927</v>
      </c>
      <c r="AH298" s="518">
        <f t="shared" si="140"/>
        <v>198</v>
      </c>
      <c r="AI298" s="476">
        <f t="shared" si="141"/>
        <v>0.20562486498765925</v>
      </c>
      <c r="AJ298" s="397"/>
      <c r="AK298" s="599">
        <f t="shared" si="142"/>
        <v>8.0314957360039898</v>
      </c>
      <c r="AL298" s="598" t="s">
        <v>420</v>
      </c>
      <c r="AM298" s="505">
        <f>EXP(AM295)</f>
        <v>0.99871953416275572</v>
      </c>
      <c r="AN298" s="518">
        <f t="shared" si="143"/>
        <v>198</v>
      </c>
      <c r="AO298" s="476">
        <f t="shared" si="144"/>
        <v>0.20562486498765925</v>
      </c>
      <c r="AP298" s="397"/>
      <c r="AQ298" s="599">
        <f t="shared" si="145"/>
        <v>8.3129547141520987</v>
      </c>
      <c r="AR298" s="598" t="s">
        <v>419</v>
      </c>
      <c r="AS298" s="505">
        <f>EXP(AS295)</f>
        <v>0.99903535248041142</v>
      </c>
      <c r="AT298" s="518">
        <f t="shared" si="146"/>
        <v>198</v>
      </c>
      <c r="AU298" s="476">
        <f t="shared" si="147"/>
        <v>0.20562486498765925</v>
      </c>
      <c r="AV298" s="397"/>
      <c r="AW298" s="599">
        <f t="shared" si="148"/>
        <v>8.5323457347307876</v>
      </c>
      <c r="AX298" s="598" t="s">
        <v>421</v>
      </c>
      <c r="AY298" s="505">
        <f>EXP(AY295)</f>
        <v>0.99922620225772807</v>
      </c>
      <c r="AZ298" s="518">
        <f t="shared" si="149"/>
        <v>198</v>
      </c>
      <c r="BA298" s="476">
        <f t="shared" si="150"/>
        <v>0.20562486498765925</v>
      </c>
      <c r="BB298" s="397"/>
      <c r="BC298" s="599">
        <f t="shared" si="151"/>
        <v>8.712157758416204</v>
      </c>
      <c r="BD298" s="598" t="s">
        <v>417</v>
      </c>
      <c r="BE298" s="505">
        <f>EXP(BE295)</f>
        <v>0.99935400731108959</v>
      </c>
      <c r="BF298" s="518">
        <f t="shared" si="152"/>
        <v>198</v>
      </c>
      <c r="BG298" s="476">
        <f t="shared" si="153"/>
        <v>0.20562486498765925</v>
      </c>
      <c r="BH298" s="397"/>
      <c r="BI298" s="599">
        <f t="shared" si="154"/>
        <v>8.8645120509752395</v>
      </c>
      <c r="BJ298" s="598" t="s">
        <v>419</v>
      </c>
      <c r="BK298" s="505">
        <f>EXP(BK295)</f>
        <v>0.99944557855328053</v>
      </c>
      <c r="BL298" s="518">
        <f t="shared" si="155"/>
        <v>198</v>
      </c>
      <c r="BM298" s="476">
        <f t="shared" si="156"/>
        <v>0.20562486498765925</v>
      </c>
      <c r="BN298" s="397"/>
      <c r="BO298" s="397"/>
      <c r="BP298" s="397"/>
      <c r="BQ298" s="397"/>
    </row>
    <row r="299" spans="1:69">
      <c r="A299" s="507">
        <f t="shared" si="124"/>
        <v>2006</v>
      </c>
      <c r="B299" s="474">
        <f t="shared" si="125"/>
        <v>196.36515031485453</v>
      </c>
      <c r="C299" s="596">
        <f t="shared" si="126"/>
        <v>8.8627150492270577</v>
      </c>
      <c r="D299" s="474">
        <v>11</v>
      </c>
      <c r="E299" s="467"/>
      <c r="F299" s="467"/>
      <c r="G299" s="475"/>
      <c r="H299" s="475"/>
      <c r="I299" s="476">
        <f t="shared" si="127"/>
        <v>202</v>
      </c>
      <c r="J299" s="477">
        <f t="shared" si="128"/>
        <v>2.8695772524353096</v>
      </c>
      <c r="K299" s="476">
        <f t="shared" si="129"/>
        <v>3.1751530974183984E-2</v>
      </c>
      <c r="L299" s="397"/>
      <c r="M299" s="599">
        <f t="shared" si="130"/>
        <v>4.0366245145509021</v>
      </c>
      <c r="N299" s="467"/>
      <c r="O299" s="467"/>
      <c r="P299" s="518">
        <f t="shared" si="131"/>
        <v>217</v>
      </c>
      <c r="Q299" s="476">
        <f t="shared" si="132"/>
        <v>0.42579702152854804</v>
      </c>
      <c r="R299" s="397"/>
      <c r="S299" s="599">
        <f t="shared" si="133"/>
        <v>4.1531612713000321</v>
      </c>
      <c r="T299" s="467"/>
      <c r="U299" s="467"/>
      <c r="V299" s="518">
        <f t="shared" si="134"/>
        <v>211</v>
      </c>
      <c r="W299" s="476">
        <f t="shared" si="135"/>
        <v>0.21417882530680243</v>
      </c>
      <c r="X299" s="397"/>
      <c r="Y299" s="599">
        <f t="shared" si="136"/>
        <v>6.9694474246135236</v>
      </c>
      <c r="Z299" s="467"/>
      <c r="AA299" s="467"/>
      <c r="AB299" s="518">
        <f t="shared" si="137"/>
        <v>202</v>
      </c>
      <c r="AC299" s="476">
        <f t="shared" si="138"/>
        <v>3.1751530974183984E-2</v>
      </c>
      <c r="AD299" s="397"/>
      <c r="AE299" s="599">
        <f t="shared" si="139"/>
        <v>7.6322241970381057</v>
      </c>
      <c r="AF299" s="467"/>
      <c r="AG299" s="467"/>
      <c r="AH299" s="518">
        <f t="shared" si="140"/>
        <v>202</v>
      </c>
      <c r="AI299" s="476">
        <f t="shared" si="141"/>
        <v>3.1751530974183984E-2</v>
      </c>
      <c r="AJ299" s="397"/>
      <c r="AK299" s="599">
        <f t="shared" si="142"/>
        <v>8.0273573493739079</v>
      </c>
      <c r="AL299" s="467"/>
      <c r="AM299" s="467"/>
      <c r="AN299" s="518">
        <f t="shared" si="143"/>
        <v>202</v>
      </c>
      <c r="AO299" s="476">
        <f t="shared" si="144"/>
        <v>3.1751530974183984E-2</v>
      </c>
      <c r="AP299" s="397"/>
      <c r="AQ299" s="599">
        <f t="shared" si="145"/>
        <v>8.309833135242517</v>
      </c>
      <c r="AR299" s="467"/>
      <c r="AS299" s="467"/>
      <c r="AT299" s="518">
        <f t="shared" si="146"/>
        <v>202</v>
      </c>
      <c r="AU299" s="476">
        <f t="shared" si="147"/>
        <v>3.1751530974183984E-2</v>
      </c>
      <c r="AV299" s="397"/>
      <c r="AW299" s="599">
        <f t="shared" si="148"/>
        <v>8.5298398541319802</v>
      </c>
      <c r="AX299" s="467"/>
      <c r="AY299" s="467"/>
      <c r="AZ299" s="518">
        <f t="shared" si="149"/>
        <v>202</v>
      </c>
      <c r="BA299" s="476">
        <f t="shared" si="150"/>
        <v>3.1751530974183984E-2</v>
      </c>
      <c r="BB299" s="397"/>
      <c r="BC299" s="599">
        <f t="shared" si="151"/>
        <v>8.7100647094282007</v>
      </c>
      <c r="BD299" s="467"/>
      <c r="BE299" s="467"/>
      <c r="BF299" s="518">
        <f t="shared" si="152"/>
        <v>202</v>
      </c>
      <c r="BG299" s="476">
        <f t="shared" si="153"/>
        <v>3.1751530974183984E-2</v>
      </c>
      <c r="BH299" s="397"/>
      <c r="BI299" s="599">
        <f t="shared" si="154"/>
        <v>8.8627150492270577</v>
      </c>
      <c r="BJ299" s="467"/>
      <c r="BK299" s="467"/>
      <c r="BL299" s="518">
        <f t="shared" si="155"/>
        <v>202</v>
      </c>
      <c r="BM299" s="476">
        <f t="shared" si="156"/>
        <v>3.1751530974183984E-2</v>
      </c>
      <c r="BN299" s="397"/>
      <c r="BO299" s="397"/>
      <c r="BP299" s="397"/>
      <c r="BQ299" s="397"/>
    </row>
    <row r="300" spans="1:69">
      <c r="A300" s="507">
        <f t="shared" si="124"/>
        <v>2007</v>
      </c>
      <c r="B300" s="474">
        <f t="shared" si="125"/>
        <v>186.80309116783457</v>
      </c>
      <c r="C300" s="596">
        <f t="shared" si="126"/>
        <v>8.8640678361553586</v>
      </c>
      <c r="D300" s="513">
        <v>12</v>
      </c>
      <c r="E300" s="674" t="s">
        <v>422</v>
      </c>
      <c r="F300" s="674"/>
      <c r="G300" s="480">
        <f>H288</f>
        <v>0.68660445097740541</v>
      </c>
      <c r="H300" s="475"/>
      <c r="I300" s="476">
        <f t="shared" si="127"/>
        <v>206</v>
      </c>
      <c r="J300" s="477">
        <f t="shared" si="128"/>
        <v>10.276547733847636</v>
      </c>
      <c r="K300" s="476">
        <f t="shared" si="129"/>
        <v>0.36852130871047128</v>
      </c>
      <c r="L300" s="397"/>
      <c r="M300" s="599">
        <f t="shared" si="130"/>
        <v>4.1926337674745806</v>
      </c>
      <c r="N300" s="467" t="s">
        <v>423</v>
      </c>
      <c r="O300" s="509">
        <f>O288</f>
        <v>0.42371324811526123</v>
      </c>
      <c r="P300" s="518">
        <f t="shared" si="131"/>
        <v>221</v>
      </c>
      <c r="Q300" s="476">
        <f t="shared" si="132"/>
        <v>1.1694285736754344</v>
      </c>
      <c r="R300" s="397"/>
      <c r="S300" s="599">
        <f t="shared" si="133"/>
        <v>4.293153191006815</v>
      </c>
      <c r="T300" s="467" t="s">
        <v>424</v>
      </c>
      <c r="U300" s="509">
        <f>U288</f>
        <v>0.50691428859441234</v>
      </c>
      <c r="V300" s="518">
        <f t="shared" si="134"/>
        <v>216</v>
      </c>
      <c r="W300" s="476">
        <f t="shared" si="135"/>
        <v>0.85245948535377991</v>
      </c>
      <c r="X300" s="397"/>
      <c r="Y300" s="599">
        <f t="shared" si="136"/>
        <v>6.9783972382194843</v>
      </c>
      <c r="Z300" s="467" t="s">
        <v>425</v>
      </c>
      <c r="AA300" s="509">
        <f>AA288</f>
        <v>0.66975547754984366</v>
      </c>
      <c r="AB300" s="518">
        <f t="shared" si="137"/>
        <v>206</v>
      </c>
      <c r="AC300" s="476">
        <f t="shared" si="138"/>
        <v>0.36852130871047128</v>
      </c>
      <c r="AD300" s="397"/>
      <c r="AE300" s="599">
        <f t="shared" si="139"/>
        <v>7.6368470953015928</v>
      </c>
      <c r="AF300" s="467" t="s">
        <v>426</v>
      </c>
      <c r="AG300" s="509">
        <f>AG288</f>
        <v>0.68401550336771111</v>
      </c>
      <c r="AH300" s="518">
        <f t="shared" si="140"/>
        <v>206</v>
      </c>
      <c r="AI300" s="476">
        <f t="shared" si="141"/>
        <v>0.36852130871047128</v>
      </c>
      <c r="AJ300" s="397"/>
      <c r="AK300" s="599">
        <f t="shared" si="142"/>
        <v>8.0304736371463541</v>
      </c>
      <c r="AL300" s="467" t="s">
        <v>427</v>
      </c>
      <c r="AM300" s="509">
        <f>AM288</f>
        <v>0.68401550336771111</v>
      </c>
      <c r="AN300" s="518">
        <f t="shared" si="143"/>
        <v>206</v>
      </c>
      <c r="AO300" s="476">
        <f t="shared" si="144"/>
        <v>0.36852130871047128</v>
      </c>
      <c r="AP300" s="397"/>
      <c r="AQ300" s="599">
        <f t="shared" si="145"/>
        <v>8.3121834513932065</v>
      </c>
      <c r="AR300" s="467" t="s">
        <v>426</v>
      </c>
      <c r="AS300" s="509">
        <f>AS288</f>
        <v>0.68401550336771111</v>
      </c>
      <c r="AT300" s="518">
        <f t="shared" si="146"/>
        <v>206</v>
      </c>
      <c r="AU300" s="476">
        <f t="shared" si="147"/>
        <v>0.36852130871047128</v>
      </c>
      <c r="AV300" s="397"/>
      <c r="AW300" s="599">
        <f t="shared" si="148"/>
        <v>8.5317264518798677</v>
      </c>
      <c r="AX300" s="467" t="s">
        <v>426</v>
      </c>
      <c r="AY300" s="509">
        <f>AY288</f>
        <v>0.68660445097740541</v>
      </c>
      <c r="AZ300" s="518">
        <f t="shared" si="149"/>
        <v>206</v>
      </c>
      <c r="BA300" s="476">
        <f t="shared" si="150"/>
        <v>0.36852130871047128</v>
      </c>
      <c r="BB300" s="397"/>
      <c r="BC300" s="599">
        <f t="shared" si="151"/>
        <v>8.7116404190228813</v>
      </c>
      <c r="BD300" s="467" t="s">
        <v>428</v>
      </c>
      <c r="BE300" s="509">
        <f>BE288</f>
        <v>0.68660445097740541</v>
      </c>
      <c r="BF300" s="518">
        <f t="shared" si="152"/>
        <v>206</v>
      </c>
      <c r="BG300" s="476">
        <f t="shared" si="153"/>
        <v>0.36852130871047128</v>
      </c>
      <c r="BH300" s="397"/>
      <c r="BI300" s="599">
        <f t="shared" si="154"/>
        <v>8.8640678361553586</v>
      </c>
      <c r="BJ300" s="467" t="s">
        <v>426</v>
      </c>
      <c r="BK300" s="509">
        <f>BK288</f>
        <v>0.68660445097740541</v>
      </c>
      <c r="BL300" s="518">
        <f t="shared" si="155"/>
        <v>206</v>
      </c>
      <c r="BM300" s="476">
        <f t="shared" si="156"/>
        <v>0.36852130871047128</v>
      </c>
      <c r="BN300" s="397"/>
      <c r="BO300" s="397"/>
      <c r="BP300" s="397"/>
      <c r="BQ300" s="397"/>
    </row>
    <row r="301" spans="1:69">
      <c r="A301" s="507">
        <f t="shared" si="124"/>
        <v>2008</v>
      </c>
      <c r="B301" s="474">
        <f t="shared" si="125"/>
        <v>191.41261141366209</v>
      </c>
      <c r="C301" s="596">
        <f t="shared" si="126"/>
        <v>8.8634159353326432</v>
      </c>
      <c r="D301" s="513">
        <v>13</v>
      </c>
      <c r="E301" s="674" t="s">
        <v>33</v>
      </c>
      <c r="F301" s="674"/>
      <c r="G301" s="481">
        <f>SUM(K289:K308)</f>
        <v>4.6831598832292753</v>
      </c>
      <c r="H301" s="475"/>
      <c r="I301" s="476">
        <f t="shared" si="127"/>
        <v>210</v>
      </c>
      <c r="J301" s="477">
        <f t="shared" si="128"/>
        <v>9.7106394657396287</v>
      </c>
      <c r="K301" s="476">
        <f t="shared" si="129"/>
        <v>0.34549101445952474</v>
      </c>
      <c r="L301" s="397"/>
      <c r="M301" s="599">
        <f t="shared" si="130"/>
        <v>4.120457118838007</v>
      </c>
      <c r="N301" s="467" t="s">
        <v>45</v>
      </c>
      <c r="O301" s="510">
        <f>SUM(Q289:Q308)</f>
        <v>14.808631019120062</v>
      </c>
      <c r="P301" s="518">
        <f t="shared" si="131"/>
        <v>225</v>
      </c>
      <c r="Q301" s="476">
        <f t="shared" si="132"/>
        <v>1.1281126720496619</v>
      </c>
      <c r="R301" s="397"/>
      <c r="S301" s="599">
        <f t="shared" si="133"/>
        <v>4.228108677981921</v>
      </c>
      <c r="T301" s="467" t="s">
        <v>45</v>
      </c>
      <c r="U301" s="510">
        <f>SUM(W289:W308)</f>
        <v>9.3253315333190745</v>
      </c>
      <c r="V301" s="518">
        <f t="shared" si="134"/>
        <v>219</v>
      </c>
      <c r="W301" s="476">
        <f t="shared" si="135"/>
        <v>0.76106400901360716</v>
      </c>
      <c r="X301" s="397"/>
      <c r="Y301" s="599">
        <f t="shared" si="136"/>
        <v>6.9740928576445009</v>
      </c>
      <c r="Z301" s="467" t="s">
        <v>45</v>
      </c>
      <c r="AA301" s="510">
        <f>SUM(AC289:AC308)</f>
        <v>4.9365517805598387</v>
      </c>
      <c r="AB301" s="518">
        <f t="shared" si="137"/>
        <v>210</v>
      </c>
      <c r="AC301" s="476">
        <f t="shared" si="138"/>
        <v>0.34549101445952474</v>
      </c>
      <c r="AD301" s="397"/>
      <c r="AE301" s="599">
        <f t="shared" si="139"/>
        <v>7.6346212323314511</v>
      </c>
      <c r="AF301" s="467" t="s">
        <v>45</v>
      </c>
      <c r="AG301" s="510">
        <f>SUM(AI289:AI308)</f>
        <v>4.7219524140810281</v>
      </c>
      <c r="AH301" s="518">
        <f t="shared" si="140"/>
        <v>210</v>
      </c>
      <c r="AI301" s="476">
        <f t="shared" si="141"/>
        <v>0.34549101445952474</v>
      </c>
      <c r="AJ301" s="397"/>
      <c r="AK301" s="599">
        <f t="shared" si="142"/>
        <v>8.0289726006761395</v>
      </c>
      <c r="AL301" s="467" t="s">
        <v>45</v>
      </c>
      <c r="AM301" s="510">
        <f>SUM(AO289:AO308)</f>
        <v>4.7219524140810281</v>
      </c>
      <c r="AN301" s="518">
        <f t="shared" si="143"/>
        <v>210</v>
      </c>
      <c r="AO301" s="476">
        <f t="shared" si="144"/>
        <v>0.34549101445952474</v>
      </c>
      <c r="AP301" s="397"/>
      <c r="AQ301" s="599">
        <f t="shared" si="145"/>
        <v>8.3110511392193782</v>
      </c>
      <c r="AR301" s="467" t="s">
        <v>45</v>
      </c>
      <c r="AS301" s="510">
        <f>SUM(AU289:AU308)</f>
        <v>4.7219524140810281</v>
      </c>
      <c r="AT301" s="518">
        <f t="shared" si="146"/>
        <v>210</v>
      </c>
      <c r="AU301" s="476">
        <f t="shared" si="147"/>
        <v>0.34549101445952474</v>
      </c>
      <c r="AV301" s="397"/>
      <c r="AW301" s="599">
        <f t="shared" si="148"/>
        <v>8.5308174361824207</v>
      </c>
      <c r="AX301" s="467" t="s">
        <v>45</v>
      </c>
      <c r="AY301" s="510">
        <f>SUM(BA289:BA308)</f>
        <v>4.6831598832292753</v>
      </c>
      <c r="AZ301" s="518">
        <f t="shared" si="149"/>
        <v>210</v>
      </c>
      <c r="BA301" s="476">
        <f t="shared" si="150"/>
        <v>0.34549101445952474</v>
      </c>
      <c r="BB301" s="397"/>
      <c r="BC301" s="599">
        <f t="shared" si="151"/>
        <v>8.7108811368030086</v>
      </c>
      <c r="BD301" s="467" t="s">
        <v>45</v>
      </c>
      <c r="BE301" s="510">
        <f>SUM(BG289:BG308)</f>
        <v>4.6831598832292753</v>
      </c>
      <c r="BF301" s="518">
        <f t="shared" si="152"/>
        <v>210</v>
      </c>
      <c r="BG301" s="476">
        <f t="shared" si="153"/>
        <v>0.34549101445952474</v>
      </c>
      <c r="BH301" s="397"/>
      <c r="BI301" s="599">
        <f t="shared" si="154"/>
        <v>8.8634159353326432</v>
      </c>
      <c r="BJ301" s="467" t="s">
        <v>45</v>
      </c>
      <c r="BK301" s="510">
        <f>SUM(BM289:BM308)</f>
        <v>4.6831598832292753</v>
      </c>
      <c r="BL301" s="518">
        <f t="shared" si="155"/>
        <v>210</v>
      </c>
      <c r="BM301" s="476">
        <f t="shared" si="156"/>
        <v>0.34549101445952474</v>
      </c>
      <c r="BN301" s="397"/>
      <c r="BO301" s="397"/>
      <c r="BP301" s="397"/>
      <c r="BQ301" s="397"/>
    </row>
    <row r="302" spans="1:69">
      <c r="A302" s="507">
        <f t="shared" si="124"/>
        <v>2009</v>
      </c>
      <c r="B302" s="474">
        <f t="shared" si="125"/>
        <v>225.41413294191653</v>
      </c>
      <c r="C302" s="596">
        <f t="shared" si="126"/>
        <v>8.8585941003044404</v>
      </c>
      <c r="D302" s="513">
        <v>14</v>
      </c>
      <c r="E302" s="674" t="s">
        <v>60</v>
      </c>
      <c r="F302" s="674"/>
      <c r="G302" s="481">
        <f>SUM(K299:K308)</f>
        <v>1.6571689190968331</v>
      </c>
      <c r="H302" s="475"/>
      <c r="I302" s="476">
        <f t="shared" si="127"/>
        <v>214</v>
      </c>
      <c r="J302" s="477">
        <f t="shared" si="128"/>
        <v>5.0636279069767403</v>
      </c>
      <c r="K302" s="476">
        <f t="shared" si="129"/>
        <v>0.1302824308157442</v>
      </c>
      <c r="L302" s="397"/>
      <c r="M302" s="599">
        <f t="shared" si="130"/>
        <v>3.3173035784610976</v>
      </c>
      <c r="N302" s="397"/>
      <c r="O302" s="601"/>
      <c r="P302" s="518">
        <f t="shared" si="131"/>
        <v>228</v>
      </c>
      <c r="Q302" s="476">
        <f t="shared" si="132"/>
        <v>6.6867084420812366E-3</v>
      </c>
      <c r="R302" s="397"/>
      <c r="S302" s="599">
        <f t="shared" si="133"/>
        <v>3.5434451320891225</v>
      </c>
      <c r="T302" s="397"/>
      <c r="U302" s="601"/>
      <c r="V302" s="518">
        <f t="shared" si="134"/>
        <v>223</v>
      </c>
      <c r="W302" s="476">
        <f t="shared" si="135"/>
        <v>5.8280378612465813E-3</v>
      </c>
      <c r="X302" s="397"/>
      <c r="Y302" s="599">
        <f t="shared" si="136"/>
        <v>6.9417564971804264</v>
      </c>
      <c r="Z302" s="397"/>
      <c r="AA302" s="601"/>
      <c r="AB302" s="518">
        <f t="shared" si="137"/>
        <v>214</v>
      </c>
      <c r="AC302" s="476">
        <f t="shared" si="138"/>
        <v>0.1302824308157442</v>
      </c>
      <c r="AD302" s="397"/>
      <c r="AE302" s="599">
        <f t="shared" si="139"/>
        <v>7.6180475720355538</v>
      </c>
      <c r="AF302" s="397"/>
      <c r="AG302" s="601"/>
      <c r="AH302" s="518">
        <f t="shared" si="140"/>
        <v>214</v>
      </c>
      <c r="AI302" s="476">
        <f t="shared" si="141"/>
        <v>0.1302824308157442</v>
      </c>
      <c r="AJ302" s="397"/>
      <c r="AK302" s="599">
        <f t="shared" si="142"/>
        <v>8.017830241813467</v>
      </c>
      <c r="AL302" s="397"/>
      <c r="AM302" s="601"/>
      <c r="AN302" s="518">
        <f t="shared" si="143"/>
        <v>214</v>
      </c>
      <c r="AO302" s="476">
        <f t="shared" si="144"/>
        <v>0.1302824308157442</v>
      </c>
      <c r="AP302" s="397"/>
      <c r="AQ302" s="599">
        <f t="shared" si="145"/>
        <v>8.3026589402590236</v>
      </c>
      <c r="AR302" s="397"/>
      <c r="AS302" s="601"/>
      <c r="AT302" s="518">
        <f t="shared" si="146"/>
        <v>214</v>
      </c>
      <c r="AU302" s="476">
        <f t="shared" si="147"/>
        <v>0.1302824308157442</v>
      </c>
      <c r="AV302" s="397"/>
      <c r="AW302" s="599">
        <f t="shared" si="148"/>
        <v>8.5240865509373229</v>
      </c>
      <c r="AX302" s="397"/>
      <c r="AY302" s="601"/>
      <c r="AZ302" s="518">
        <f t="shared" si="149"/>
        <v>214</v>
      </c>
      <c r="BA302" s="476">
        <f t="shared" si="150"/>
        <v>0.1302824308157442</v>
      </c>
      <c r="BB302" s="397"/>
      <c r="BC302" s="599">
        <f t="shared" si="151"/>
        <v>8.7052625093142577</v>
      </c>
      <c r="BD302" s="397"/>
      <c r="BE302" s="601"/>
      <c r="BF302" s="518">
        <f t="shared" si="152"/>
        <v>214</v>
      </c>
      <c r="BG302" s="476">
        <f t="shared" si="153"/>
        <v>0.1302824308157442</v>
      </c>
      <c r="BH302" s="397"/>
      <c r="BI302" s="599">
        <f t="shared" si="154"/>
        <v>8.8585941003044404</v>
      </c>
      <c r="BJ302" s="397"/>
      <c r="BK302" s="601"/>
      <c r="BL302" s="518">
        <f t="shared" si="155"/>
        <v>214</v>
      </c>
      <c r="BM302" s="476">
        <f t="shared" si="156"/>
        <v>0.1302824308157442</v>
      </c>
      <c r="BN302" s="397"/>
      <c r="BO302" s="397"/>
      <c r="BP302" s="397"/>
      <c r="BQ302" s="397"/>
    </row>
    <row r="303" spans="1:69">
      <c r="A303" s="507">
        <f t="shared" si="124"/>
        <v>2010</v>
      </c>
      <c r="B303" s="474">
        <f t="shared" si="125"/>
        <v>225.81987982335482</v>
      </c>
      <c r="C303" s="596">
        <f t="shared" si="126"/>
        <v>8.8585364197826486</v>
      </c>
      <c r="D303" s="513">
        <v>15</v>
      </c>
      <c r="E303" s="674" t="s">
        <v>61</v>
      </c>
      <c r="F303" s="674"/>
      <c r="G303" s="482">
        <f>SUM(J289:J308)/D308</f>
        <v>6.3863576820292325</v>
      </c>
      <c r="H303" s="475"/>
      <c r="I303" s="476">
        <f t="shared" si="127"/>
        <v>218</v>
      </c>
      <c r="J303" s="477">
        <f t="shared" si="128"/>
        <v>3.4628837060190811</v>
      </c>
      <c r="K303" s="476">
        <f t="shared" si="129"/>
        <v>6.1150520451711883E-2</v>
      </c>
      <c r="L303" s="397"/>
      <c r="M303" s="599">
        <f t="shared" si="130"/>
        <v>3.3024858302233469</v>
      </c>
      <c r="N303" s="397"/>
      <c r="O303" s="397"/>
      <c r="P303" s="518">
        <f t="shared" si="131"/>
        <v>231</v>
      </c>
      <c r="Q303" s="476">
        <f t="shared" si="132"/>
        <v>2.6833645044486442E-2</v>
      </c>
      <c r="R303" s="397"/>
      <c r="S303" s="599">
        <f t="shared" si="133"/>
        <v>3.5316441936743934</v>
      </c>
      <c r="T303" s="397"/>
      <c r="U303" s="397"/>
      <c r="V303" s="518">
        <f t="shared" si="134"/>
        <v>226</v>
      </c>
      <c r="W303" s="476">
        <f t="shared" si="135"/>
        <v>3.2443278034689199E-5</v>
      </c>
      <c r="X303" s="397"/>
      <c r="Y303" s="599">
        <f t="shared" si="136"/>
        <v>6.9413642373606645</v>
      </c>
      <c r="Z303" s="397"/>
      <c r="AA303" s="397"/>
      <c r="AB303" s="518">
        <f t="shared" si="137"/>
        <v>218</v>
      </c>
      <c r="AC303" s="476">
        <f t="shared" si="138"/>
        <v>6.1150520451711883E-2</v>
      </c>
      <c r="AD303" s="397"/>
      <c r="AE303" s="599">
        <f t="shared" si="139"/>
        <v>7.6178481273468908</v>
      </c>
      <c r="AF303" s="397"/>
      <c r="AG303" s="397"/>
      <c r="AH303" s="518">
        <f t="shared" si="140"/>
        <v>218</v>
      </c>
      <c r="AI303" s="476">
        <f t="shared" si="141"/>
        <v>6.1150520451711883E-2</v>
      </c>
      <c r="AJ303" s="397"/>
      <c r="AK303" s="599">
        <f t="shared" si="142"/>
        <v>8.0176965253765857</v>
      </c>
      <c r="AL303" s="397"/>
      <c r="AM303" s="397"/>
      <c r="AN303" s="518">
        <f t="shared" si="143"/>
        <v>218</v>
      </c>
      <c r="AO303" s="476">
        <f t="shared" si="144"/>
        <v>6.1150520451711883E-2</v>
      </c>
      <c r="AP303" s="397"/>
      <c r="AQ303" s="599">
        <f t="shared" si="145"/>
        <v>8.3025583680321375</v>
      </c>
      <c r="AR303" s="397"/>
      <c r="AS303" s="397"/>
      <c r="AT303" s="518">
        <f t="shared" si="146"/>
        <v>218</v>
      </c>
      <c r="AU303" s="476">
        <f t="shared" si="147"/>
        <v>6.1150520451711883E-2</v>
      </c>
      <c r="AV303" s="397"/>
      <c r="AW303" s="599">
        <f t="shared" si="148"/>
        <v>8.5240059557815364</v>
      </c>
      <c r="AX303" s="397"/>
      <c r="AY303" s="397"/>
      <c r="AZ303" s="518">
        <f t="shared" si="149"/>
        <v>218</v>
      </c>
      <c r="BA303" s="476">
        <f t="shared" si="150"/>
        <v>6.1150520451711883E-2</v>
      </c>
      <c r="BB303" s="397"/>
      <c r="BC303" s="599">
        <f t="shared" si="151"/>
        <v>8.7051952701479625</v>
      </c>
      <c r="BD303" s="397"/>
      <c r="BE303" s="397"/>
      <c r="BF303" s="518">
        <f t="shared" si="152"/>
        <v>218</v>
      </c>
      <c r="BG303" s="476">
        <f t="shared" si="153"/>
        <v>6.1150520451711883E-2</v>
      </c>
      <c r="BH303" s="397"/>
      <c r="BI303" s="599">
        <f t="shared" si="154"/>
        <v>8.8585364197826486</v>
      </c>
      <c r="BJ303" s="397"/>
      <c r="BK303" s="397"/>
      <c r="BL303" s="518">
        <f t="shared" si="155"/>
        <v>218</v>
      </c>
      <c r="BM303" s="476">
        <f t="shared" si="156"/>
        <v>6.1150520451711883E-2</v>
      </c>
      <c r="BN303" s="397"/>
      <c r="BO303" s="397"/>
      <c r="BP303" s="397"/>
      <c r="BQ303" s="397"/>
    </row>
    <row r="304" spans="1:69">
      <c r="A304" s="507">
        <f t="shared" si="124"/>
        <v>2011</v>
      </c>
      <c r="B304" s="474">
        <f t="shared" si="125"/>
        <v>229.42960393702214</v>
      </c>
      <c r="C304" s="596">
        <f t="shared" si="126"/>
        <v>8.8580231189333016</v>
      </c>
      <c r="D304" s="513">
        <v>16</v>
      </c>
      <c r="E304" s="674" t="s">
        <v>62</v>
      </c>
      <c r="F304" s="674"/>
      <c r="G304" s="482">
        <f>SUM(J299:J308)/103</f>
        <v>0.48113146621810043</v>
      </c>
      <c r="H304" s="475"/>
      <c r="I304" s="476">
        <f t="shared" si="127"/>
        <v>222</v>
      </c>
      <c r="J304" s="477">
        <f t="shared" si="128"/>
        <v>3.2382934937470167</v>
      </c>
      <c r="K304" s="476">
        <f t="shared" si="129"/>
        <v>5.5199014661014831E-2</v>
      </c>
      <c r="L304" s="397"/>
      <c r="M304" s="599">
        <f t="shared" si="130"/>
        <v>3.1599915204970528</v>
      </c>
      <c r="N304" s="467"/>
      <c r="O304" s="517"/>
      <c r="P304" s="518">
        <f t="shared" si="131"/>
        <v>234</v>
      </c>
      <c r="Q304" s="476">
        <f t="shared" si="132"/>
        <v>2.0888520172483556E-2</v>
      </c>
      <c r="R304" s="397"/>
      <c r="S304" s="599">
        <f t="shared" si="133"/>
        <v>3.4200320917552851</v>
      </c>
      <c r="T304" s="467"/>
      <c r="U304" s="517"/>
      <c r="V304" s="518">
        <f t="shared" si="134"/>
        <v>229</v>
      </c>
      <c r="W304" s="476">
        <f t="shared" si="135"/>
        <v>1.8455954270491984E-4</v>
      </c>
      <c r="X304" s="397"/>
      <c r="Y304" s="599">
        <f t="shared" si="136"/>
        <v>6.9378677105281081</v>
      </c>
      <c r="Z304" s="467"/>
      <c r="AA304" s="517"/>
      <c r="AB304" s="518">
        <f t="shared" si="137"/>
        <v>222</v>
      </c>
      <c r="AC304" s="476">
        <f t="shared" si="138"/>
        <v>5.5199014661014831E-2</v>
      </c>
      <c r="AD304" s="397"/>
      <c r="AE304" s="599">
        <f t="shared" si="139"/>
        <v>7.6160720158496789</v>
      </c>
      <c r="AF304" s="467"/>
      <c r="AG304" s="517"/>
      <c r="AH304" s="518">
        <f t="shared" si="140"/>
        <v>222</v>
      </c>
      <c r="AI304" s="476">
        <f t="shared" si="141"/>
        <v>5.5199014661014831E-2</v>
      </c>
      <c r="AJ304" s="397"/>
      <c r="AK304" s="599">
        <f t="shared" si="142"/>
        <v>8.0165061303124308</v>
      </c>
      <c r="AL304" s="467"/>
      <c r="AM304" s="517"/>
      <c r="AN304" s="518">
        <f t="shared" si="143"/>
        <v>222</v>
      </c>
      <c r="AO304" s="476">
        <f t="shared" si="144"/>
        <v>5.5199014661014831E-2</v>
      </c>
      <c r="AP304" s="397"/>
      <c r="AQ304" s="599">
        <f t="shared" si="145"/>
        <v>8.3016631824098539</v>
      </c>
      <c r="AR304" s="467"/>
      <c r="AS304" s="517"/>
      <c r="AT304" s="518">
        <f t="shared" si="146"/>
        <v>222</v>
      </c>
      <c r="AU304" s="476">
        <f t="shared" si="147"/>
        <v>5.5199014661014831E-2</v>
      </c>
      <c r="AV304" s="397"/>
      <c r="AW304" s="599">
        <f t="shared" si="148"/>
        <v>8.5232886554843024</v>
      </c>
      <c r="AX304" s="467"/>
      <c r="AY304" s="517"/>
      <c r="AZ304" s="518">
        <f t="shared" si="149"/>
        <v>222</v>
      </c>
      <c r="BA304" s="476">
        <f t="shared" si="150"/>
        <v>5.5199014661014831E-2</v>
      </c>
      <c r="BB304" s="397"/>
      <c r="BC304" s="599">
        <f t="shared" si="151"/>
        <v>8.7045968782928611</v>
      </c>
      <c r="BD304" s="467"/>
      <c r="BE304" s="517"/>
      <c r="BF304" s="518">
        <f t="shared" si="152"/>
        <v>222</v>
      </c>
      <c r="BG304" s="476">
        <f t="shared" si="153"/>
        <v>5.5199014661014831E-2</v>
      </c>
      <c r="BH304" s="397"/>
      <c r="BI304" s="599">
        <f t="shared" si="154"/>
        <v>8.8580231189333016</v>
      </c>
      <c r="BJ304" s="467"/>
      <c r="BK304" s="517"/>
      <c r="BL304" s="518">
        <f t="shared" si="155"/>
        <v>222</v>
      </c>
      <c r="BM304" s="476">
        <f t="shared" si="156"/>
        <v>5.5199014661014831E-2</v>
      </c>
      <c r="BN304" s="397"/>
      <c r="BO304" s="397"/>
      <c r="BP304" s="397"/>
      <c r="BQ304" s="397"/>
    </row>
    <row r="305" spans="1:69">
      <c r="A305" s="507">
        <f t="shared" si="124"/>
        <v>2012</v>
      </c>
      <c r="B305" s="474">
        <f t="shared" si="125"/>
        <v>239.00417403187714</v>
      </c>
      <c r="C305" s="596">
        <f t="shared" si="126"/>
        <v>8.8566603425103239</v>
      </c>
      <c r="D305" s="474">
        <v>17</v>
      </c>
      <c r="E305" s="467"/>
      <c r="F305" s="517"/>
      <c r="G305" s="475"/>
      <c r="H305" s="475"/>
      <c r="I305" s="476">
        <f t="shared" si="127"/>
        <v>226</v>
      </c>
      <c r="J305" s="477">
        <f t="shared" si="128"/>
        <v>5.4409819763828526</v>
      </c>
      <c r="K305" s="476">
        <f t="shared" si="129"/>
        <v>0.16910854225134778</v>
      </c>
      <c r="L305" s="397"/>
      <c r="M305" s="599">
        <f t="shared" si="130"/>
        <v>2.6387591400270805</v>
      </c>
      <c r="N305" s="467"/>
      <c r="O305" s="517"/>
      <c r="P305" s="518">
        <f t="shared" si="131"/>
        <v>236</v>
      </c>
      <c r="Q305" s="476">
        <f t="shared" si="132"/>
        <v>9.0250616138049609E-3</v>
      </c>
      <c r="R305" s="397"/>
      <c r="S305" s="599">
        <f t="shared" si="133"/>
        <v>3.0443236545446348</v>
      </c>
      <c r="T305" s="467"/>
      <c r="U305" s="517"/>
      <c r="V305" s="518">
        <f t="shared" si="134"/>
        <v>232</v>
      </c>
      <c r="W305" s="476">
        <f t="shared" si="135"/>
        <v>4.9058453868822099E-2</v>
      </c>
      <c r="X305" s="397"/>
      <c r="Y305" s="599">
        <f t="shared" si="136"/>
        <v>6.9285337299762135</v>
      </c>
      <c r="Z305" s="467"/>
      <c r="AA305" s="517"/>
      <c r="AB305" s="518">
        <f t="shared" si="137"/>
        <v>226</v>
      </c>
      <c r="AC305" s="476">
        <f t="shared" si="138"/>
        <v>0.16910854225134778</v>
      </c>
      <c r="AD305" s="397"/>
      <c r="AE305" s="599">
        <f t="shared" si="139"/>
        <v>7.6113456520715141</v>
      </c>
      <c r="AF305" s="467"/>
      <c r="AG305" s="517"/>
      <c r="AH305" s="518">
        <f t="shared" si="140"/>
        <v>226</v>
      </c>
      <c r="AI305" s="476">
        <f t="shared" si="141"/>
        <v>0.16910854225134778</v>
      </c>
      <c r="AJ305" s="397"/>
      <c r="AK305" s="599">
        <f t="shared" si="142"/>
        <v>8.0133417997134639</v>
      </c>
      <c r="AL305" s="467"/>
      <c r="AM305" s="517"/>
      <c r="AN305" s="518">
        <f t="shared" si="143"/>
        <v>226</v>
      </c>
      <c r="AO305" s="476">
        <f t="shared" si="144"/>
        <v>0.16910854225134778</v>
      </c>
      <c r="AP305" s="397"/>
      <c r="AQ305" s="599">
        <f t="shared" si="145"/>
        <v>8.299284868838571</v>
      </c>
      <c r="AR305" s="467"/>
      <c r="AS305" s="517"/>
      <c r="AT305" s="518">
        <f t="shared" si="146"/>
        <v>226</v>
      </c>
      <c r="AU305" s="476">
        <f t="shared" si="147"/>
        <v>0.16910854225134778</v>
      </c>
      <c r="AV305" s="397"/>
      <c r="AW305" s="599">
        <f t="shared" si="148"/>
        <v>8.5213835647195069</v>
      </c>
      <c r="AX305" s="467"/>
      <c r="AY305" s="517"/>
      <c r="AZ305" s="518">
        <f t="shared" si="149"/>
        <v>226</v>
      </c>
      <c r="BA305" s="476">
        <f t="shared" si="150"/>
        <v>0.16910854225134778</v>
      </c>
      <c r="BB305" s="397"/>
      <c r="BC305" s="599">
        <f t="shared" si="151"/>
        <v>8.7030079442185873</v>
      </c>
      <c r="BD305" s="467"/>
      <c r="BE305" s="517"/>
      <c r="BF305" s="518">
        <f t="shared" si="152"/>
        <v>226</v>
      </c>
      <c r="BG305" s="476">
        <f t="shared" si="153"/>
        <v>0.16910854225134778</v>
      </c>
      <c r="BH305" s="397"/>
      <c r="BI305" s="599">
        <f t="shared" si="154"/>
        <v>8.8566603425103239</v>
      </c>
      <c r="BJ305" s="467"/>
      <c r="BK305" s="517"/>
      <c r="BL305" s="518">
        <f t="shared" si="155"/>
        <v>226</v>
      </c>
      <c r="BM305" s="476">
        <f t="shared" si="156"/>
        <v>0.16910854225134778</v>
      </c>
      <c r="BN305" s="397"/>
      <c r="BO305" s="397"/>
      <c r="BP305" s="397"/>
      <c r="BQ305" s="397"/>
    </row>
    <row r="306" spans="1:69">
      <c r="A306" s="507">
        <f t="shared" si="124"/>
        <v>2013</v>
      </c>
      <c r="B306" s="474">
        <f t="shared" si="125"/>
        <v>252.23289518031683</v>
      </c>
      <c r="C306" s="596">
        <f t="shared" si="126"/>
        <v>8.854774399304258</v>
      </c>
      <c r="D306" s="474">
        <v>18</v>
      </c>
      <c r="E306" s="467"/>
      <c r="F306" s="517"/>
      <c r="G306" s="475"/>
      <c r="H306" s="475"/>
      <c r="I306" s="476">
        <f t="shared" si="127"/>
        <v>230</v>
      </c>
      <c r="J306" s="477">
        <f t="shared" si="128"/>
        <v>8.8144312677467891</v>
      </c>
      <c r="K306" s="476">
        <f t="shared" si="129"/>
        <v>0.49430162809895534</v>
      </c>
      <c r="L306" s="397"/>
      <c r="M306" s="599">
        <f t="shared" si="130"/>
        <v>-0.26513182504461663</v>
      </c>
      <c r="N306" s="467"/>
      <c r="O306" s="517"/>
      <c r="P306" s="518">
        <f t="shared" si="131"/>
        <v>238</v>
      </c>
      <c r="Q306" s="476">
        <f t="shared" si="132"/>
        <v>0.20257530521388609</v>
      </c>
      <c r="R306" s="397"/>
      <c r="S306" s="599">
        <f t="shared" si="133"/>
        <v>2.0498974848637852</v>
      </c>
      <c r="T306" s="467"/>
      <c r="U306" s="517"/>
      <c r="V306" s="518">
        <f t="shared" si="134"/>
        <v>234</v>
      </c>
      <c r="W306" s="476">
        <f t="shared" si="135"/>
        <v>0.33243846665642068</v>
      </c>
      <c r="X306" s="397"/>
      <c r="Y306" s="599">
        <f t="shared" si="136"/>
        <v>6.915492375130019</v>
      </c>
      <c r="Z306" s="467"/>
      <c r="AA306" s="517"/>
      <c r="AB306" s="518">
        <f t="shared" si="137"/>
        <v>230</v>
      </c>
      <c r="AC306" s="476">
        <f t="shared" si="138"/>
        <v>0.49430162809895534</v>
      </c>
      <c r="AD306" s="397"/>
      <c r="AE306" s="599">
        <f t="shared" si="139"/>
        <v>7.6047784904294593</v>
      </c>
      <c r="AF306" s="467"/>
      <c r="AG306" s="517"/>
      <c r="AH306" s="518">
        <f t="shared" si="140"/>
        <v>230</v>
      </c>
      <c r="AI306" s="476">
        <f t="shared" si="141"/>
        <v>0.49430162809895534</v>
      </c>
      <c r="AJ306" s="397"/>
      <c r="AK306" s="599">
        <f t="shared" si="142"/>
        <v>8.008953256812827</v>
      </c>
      <c r="AL306" s="467"/>
      <c r="AM306" s="517"/>
      <c r="AN306" s="518">
        <f t="shared" si="143"/>
        <v>230</v>
      </c>
      <c r="AO306" s="476">
        <f t="shared" si="144"/>
        <v>0.49430162809895534</v>
      </c>
      <c r="AP306" s="397"/>
      <c r="AQ306" s="599">
        <f t="shared" si="145"/>
        <v>8.2959895334964706</v>
      </c>
      <c r="AR306" s="467"/>
      <c r="AS306" s="517"/>
      <c r="AT306" s="518">
        <f t="shared" si="146"/>
        <v>230</v>
      </c>
      <c r="AU306" s="476">
        <f t="shared" si="147"/>
        <v>0.49430162809895534</v>
      </c>
      <c r="AV306" s="397"/>
      <c r="AW306" s="599">
        <f t="shared" si="148"/>
        <v>8.518745407069904</v>
      </c>
      <c r="AX306" s="467"/>
      <c r="AY306" s="517"/>
      <c r="AZ306" s="518">
        <f t="shared" si="149"/>
        <v>230</v>
      </c>
      <c r="BA306" s="476">
        <f t="shared" si="150"/>
        <v>0.49430162809895534</v>
      </c>
      <c r="BB306" s="397"/>
      <c r="BC306" s="599">
        <f t="shared" si="151"/>
        <v>8.7008084285148044</v>
      </c>
      <c r="BD306" s="467"/>
      <c r="BE306" s="517"/>
      <c r="BF306" s="518">
        <f t="shared" si="152"/>
        <v>230</v>
      </c>
      <c r="BG306" s="476">
        <f t="shared" si="153"/>
        <v>0.49430162809895534</v>
      </c>
      <c r="BH306" s="397"/>
      <c r="BI306" s="599">
        <f t="shared" si="154"/>
        <v>8.854774399304258</v>
      </c>
      <c r="BJ306" s="467"/>
      <c r="BK306" s="517"/>
      <c r="BL306" s="518">
        <f t="shared" si="155"/>
        <v>230</v>
      </c>
      <c r="BM306" s="476">
        <f t="shared" si="156"/>
        <v>0.49430162809895534</v>
      </c>
      <c r="BN306" s="397"/>
      <c r="BO306" s="397"/>
      <c r="BP306" s="397"/>
      <c r="BQ306" s="397"/>
    </row>
    <row r="307" spans="1:69">
      <c r="A307" s="507">
        <f t="shared" si="124"/>
        <v>2014</v>
      </c>
      <c r="B307" s="474">
        <f t="shared" si="125"/>
        <v>234.00482430406154</v>
      </c>
      <c r="C307" s="596">
        <f t="shared" si="126"/>
        <v>8.8573721461896042</v>
      </c>
      <c r="D307" s="474">
        <v>19</v>
      </c>
      <c r="E307" s="467"/>
      <c r="F307" s="517"/>
      <c r="G307" s="475"/>
      <c r="H307" s="475"/>
      <c r="I307" s="476">
        <f t="shared" si="127"/>
        <v>233</v>
      </c>
      <c r="J307" s="477">
        <f t="shared" si="128"/>
        <v>0.42940324288181897</v>
      </c>
      <c r="K307" s="476">
        <f t="shared" si="129"/>
        <v>1.0096718820327645E-3</v>
      </c>
      <c r="L307" s="397"/>
      <c r="M307" s="599">
        <f t="shared" si="130"/>
        <v>2.9441850361855697</v>
      </c>
      <c r="N307" s="467"/>
      <c r="O307" s="517"/>
      <c r="P307" s="518">
        <f t="shared" si="131"/>
        <v>240</v>
      </c>
      <c r="Q307" s="476">
        <f t="shared" si="132"/>
        <v>3.594213162517116E-2</v>
      </c>
      <c r="R307" s="397"/>
      <c r="S307" s="599">
        <f t="shared" si="133"/>
        <v>3.2579109706487088</v>
      </c>
      <c r="T307" s="467"/>
      <c r="U307" s="517"/>
      <c r="V307" s="518">
        <f t="shared" si="134"/>
        <v>236</v>
      </c>
      <c r="W307" s="476">
        <f t="shared" si="135"/>
        <v>3.9807260576635055E-3</v>
      </c>
      <c r="X307" s="397"/>
      <c r="Y307" s="599">
        <f t="shared" si="136"/>
        <v>6.933418323668918</v>
      </c>
      <c r="Z307" s="467"/>
      <c r="AA307" s="517"/>
      <c r="AB307" s="518">
        <f t="shared" si="137"/>
        <v>233</v>
      </c>
      <c r="AC307" s="476">
        <f t="shared" si="138"/>
        <v>1.0096718820327645E-3</v>
      </c>
      <c r="AD307" s="397"/>
      <c r="AE307" s="599">
        <f t="shared" si="139"/>
        <v>7.6138163036093172</v>
      </c>
      <c r="AF307" s="467"/>
      <c r="AG307" s="517"/>
      <c r="AH307" s="518">
        <f t="shared" si="140"/>
        <v>233</v>
      </c>
      <c r="AI307" s="476">
        <f t="shared" si="141"/>
        <v>1.0096718820327645E-3</v>
      </c>
      <c r="AJ307" s="397"/>
      <c r="AK307" s="599">
        <f t="shared" si="142"/>
        <v>8.0149953000628074</v>
      </c>
      <c r="AL307" s="467"/>
      <c r="AM307" s="517"/>
      <c r="AN307" s="518">
        <f t="shared" si="143"/>
        <v>233</v>
      </c>
      <c r="AO307" s="476">
        <f t="shared" si="144"/>
        <v>1.0096718820327645E-3</v>
      </c>
      <c r="AP307" s="397"/>
      <c r="AQ307" s="599">
        <f t="shared" si="145"/>
        <v>8.3005274079118703</v>
      </c>
      <c r="AR307" s="467"/>
      <c r="AS307" s="517"/>
      <c r="AT307" s="518">
        <f t="shared" si="146"/>
        <v>233</v>
      </c>
      <c r="AU307" s="476">
        <f t="shared" si="147"/>
        <v>1.0096718820327645E-3</v>
      </c>
      <c r="AV307" s="397"/>
      <c r="AW307" s="599">
        <f t="shared" si="148"/>
        <v>8.5223787582335859</v>
      </c>
      <c r="AX307" s="467"/>
      <c r="AY307" s="517"/>
      <c r="AZ307" s="518">
        <f t="shared" si="149"/>
        <v>233</v>
      </c>
      <c r="BA307" s="476">
        <f t="shared" si="150"/>
        <v>1.0096718820327645E-3</v>
      </c>
      <c r="BB307" s="397"/>
      <c r="BC307" s="599">
        <f t="shared" si="151"/>
        <v>8.7038379191084356</v>
      </c>
      <c r="BD307" s="467"/>
      <c r="BE307" s="517"/>
      <c r="BF307" s="518">
        <f t="shared" si="152"/>
        <v>233</v>
      </c>
      <c r="BG307" s="476">
        <f t="shared" si="153"/>
        <v>1.0096718820327645E-3</v>
      </c>
      <c r="BH307" s="397"/>
      <c r="BI307" s="599">
        <f t="shared" si="154"/>
        <v>8.8573721461896042</v>
      </c>
      <c r="BJ307" s="467"/>
      <c r="BK307" s="517"/>
      <c r="BL307" s="518">
        <f t="shared" si="155"/>
        <v>233</v>
      </c>
      <c r="BM307" s="476">
        <f t="shared" si="156"/>
        <v>1.0096718820327645E-3</v>
      </c>
      <c r="BN307" s="397"/>
      <c r="BO307" s="397"/>
      <c r="BP307" s="397"/>
      <c r="BQ307" s="397"/>
    </row>
    <row r="308" spans="1:69" ht="14.25" thickBot="1">
      <c r="A308" s="515">
        <f t="shared" si="124"/>
        <v>2015</v>
      </c>
      <c r="B308" s="483">
        <f t="shared" si="125"/>
        <v>237.59435409634858</v>
      </c>
      <c r="C308" s="602">
        <f t="shared" si="126"/>
        <v>8.8568611229185592</v>
      </c>
      <c r="D308" s="483">
        <v>20</v>
      </c>
      <c r="E308" s="485"/>
      <c r="F308" s="603"/>
      <c r="G308" s="484"/>
      <c r="H308" s="484"/>
      <c r="I308" s="486">
        <f t="shared" si="127"/>
        <v>237</v>
      </c>
      <c r="J308" s="487">
        <f t="shared" si="128"/>
        <v>0.25015497468747122</v>
      </c>
      <c r="K308" s="486">
        <f t="shared" si="129"/>
        <v>3.5325679184633902E-4</v>
      </c>
      <c r="L308" s="397"/>
      <c r="M308" s="599">
        <f t="shared" si="130"/>
        <v>2.7347340593521698</v>
      </c>
      <c r="N308" s="467"/>
      <c r="O308" s="517"/>
      <c r="P308" s="518">
        <f t="shared" si="131"/>
        <v>241</v>
      </c>
      <c r="Q308" s="476">
        <f t="shared" si="132"/>
        <v>1.1598424021057686E-2</v>
      </c>
      <c r="R308" s="397"/>
      <c r="S308" s="599">
        <f t="shared" si="133"/>
        <v>3.1093129763720659</v>
      </c>
      <c r="T308" s="467"/>
      <c r="U308" s="517"/>
      <c r="V308" s="518">
        <f t="shared" si="134"/>
        <v>238</v>
      </c>
      <c r="W308" s="476">
        <f t="shared" si="135"/>
        <v>1.6454859914917584E-4</v>
      </c>
      <c r="X308" s="397"/>
      <c r="Y308" s="599">
        <f t="shared" si="136"/>
        <v>6.9299136058142548</v>
      </c>
      <c r="Z308" s="467"/>
      <c r="AA308" s="517"/>
      <c r="AB308" s="518">
        <f t="shared" si="137"/>
        <v>237</v>
      </c>
      <c r="AC308" s="476">
        <f t="shared" si="138"/>
        <v>3.5325679184633902E-4</v>
      </c>
      <c r="AD308" s="397"/>
      <c r="AE308" s="599">
        <f t="shared" si="139"/>
        <v>7.6120429956335958</v>
      </c>
      <c r="AF308" s="467"/>
      <c r="AG308" s="517"/>
      <c r="AH308" s="518">
        <f t="shared" si="140"/>
        <v>237</v>
      </c>
      <c r="AI308" s="476">
        <f t="shared" si="141"/>
        <v>3.5325679184633902E-4</v>
      </c>
      <c r="AJ308" s="397"/>
      <c r="AK308" s="599">
        <f t="shared" si="142"/>
        <v>8.0138083647655023</v>
      </c>
      <c r="AL308" s="467"/>
      <c r="AM308" s="517"/>
      <c r="AN308" s="518">
        <f t="shared" si="143"/>
        <v>237</v>
      </c>
      <c r="AO308" s="476">
        <f t="shared" si="144"/>
        <v>3.5325679184633902E-4</v>
      </c>
      <c r="AP308" s="397"/>
      <c r="AQ308" s="599">
        <f t="shared" si="145"/>
        <v>8.2996354220106081</v>
      </c>
      <c r="AR308" s="467"/>
      <c r="AS308" s="517"/>
      <c r="AT308" s="518">
        <f t="shared" si="146"/>
        <v>237</v>
      </c>
      <c r="AU308" s="476">
        <f t="shared" si="147"/>
        <v>3.5325679184633902E-4</v>
      </c>
      <c r="AV308" s="397"/>
      <c r="AW308" s="599">
        <f t="shared" si="148"/>
        <v>8.5216643102316194</v>
      </c>
      <c r="AX308" s="467"/>
      <c r="AY308" s="517"/>
      <c r="AZ308" s="518">
        <f t="shared" si="149"/>
        <v>237</v>
      </c>
      <c r="BA308" s="476">
        <f t="shared" si="150"/>
        <v>3.5325679184633902E-4</v>
      </c>
      <c r="BB308" s="397"/>
      <c r="BC308" s="599">
        <f t="shared" si="151"/>
        <v>8.7032420674345676</v>
      </c>
      <c r="BD308" s="467"/>
      <c r="BE308" s="517"/>
      <c r="BF308" s="518">
        <f t="shared" si="152"/>
        <v>237</v>
      </c>
      <c r="BG308" s="476">
        <f t="shared" si="153"/>
        <v>3.5325679184633902E-4</v>
      </c>
      <c r="BH308" s="397"/>
      <c r="BI308" s="599">
        <f t="shared" si="154"/>
        <v>8.8568611229185592</v>
      </c>
      <c r="BJ308" s="467"/>
      <c r="BK308" s="517"/>
      <c r="BL308" s="518">
        <f t="shared" si="155"/>
        <v>237</v>
      </c>
      <c r="BM308" s="476">
        <f t="shared" si="156"/>
        <v>3.5325679184633902E-4</v>
      </c>
      <c r="BN308" s="397"/>
      <c r="BO308" s="397"/>
      <c r="BP308" s="397"/>
      <c r="BQ308" s="397"/>
    </row>
    <row r="309" spans="1:69" ht="15" thickTop="1" thickBot="1">
      <c r="A309" s="604">
        <f t="shared" si="124"/>
        <v>2016</v>
      </c>
      <c r="B309" s="605">
        <f t="shared" ref="B309:B329" si="157">ROUND($F$292-$F$297*$F$298^D309,$G$1)</f>
        <v>241</v>
      </c>
      <c r="C309" s="606"/>
      <c r="D309" s="605">
        <v>21</v>
      </c>
      <c r="E309" s="607"/>
      <c r="F309" s="608"/>
      <c r="G309" s="609"/>
      <c r="H309" s="609"/>
      <c r="I309" s="610">
        <f t="shared" si="127"/>
        <v>241</v>
      </c>
      <c r="J309" s="611"/>
      <c r="K309" s="610"/>
      <c r="L309" s="397"/>
      <c r="M309" s="612"/>
      <c r="N309" s="485"/>
      <c r="O309" s="603"/>
      <c r="P309" s="557"/>
      <c r="Q309" s="486"/>
      <c r="R309" s="397"/>
      <c r="S309" s="612"/>
      <c r="T309" s="485"/>
      <c r="U309" s="603"/>
      <c r="V309" s="557"/>
      <c r="W309" s="486"/>
      <c r="X309" s="397"/>
      <c r="Y309" s="612"/>
      <c r="Z309" s="485"/>
      <c r="AA309" s="603"/>
      <c r="AB309" s="557"/>
      <c r="AC309" s="486"/>
      <c r="AD309" s="397"/>
      <c r="AE309" s="612"/>
      <c r="AF309" s="485"/>
      <c r="AG309" s="603"/>
      <c r="AH309" s="557"/>
      <c r="AI309" s="486"/>
      <c r="AJ309" s="397"/>
      <c r="AK309" s="612"/>
      <c r="AL309" s="485"/>
      <c r="AM309" s="603"/>
      <c r="AN309" s="557"/>
      <c r="AO309" s="486"/>
      <c r="AP309" s="397"/>
      <c r="AQ309" s="612"/>
      <c r="AR309" s="485"/>
      <c r="AS309" s="603"/>
      <c r="AT309" s="557"/>
      <c r="AU309" s="486"/>
      <c r="AV309" s="397"/>
      <c r="AW309" s="612"/>
      <c r="AX309" s="485"/>
      <c r="AY309" s="603"/>
      <c r="AZ309" s="557"/>
      <c r="BA309" s="486"/>
      <c r="BB309" s="397"/>
      <c r="BC309" s="612"/>
      <c r="BD309" s="485"/>
      <c r="BE309" s="603"/>
      <c r="BF309" s="557"/>
      <c r="BG309" s="486"/>
      <c r="BH309" s="397"/>
      <c r="BI309" s="612"/>
      <c r="BJ309" s="485"/>
      <c r="BK309" s="603"/>
      <c r="BL309" s="557"/>
      <c r="BM309" s="486"/>
      <c r="BN309" s="397"/>
      <c r="BO309" s="397"/>
      <c r="BP309" s="397"/>
      <c r="BQ309" s="397"/>
    </row>
    <row r="310" spans="1:69" ht="14.25" thickTop="1">
      <c r="A310" s="507">
        <f t="shared" si="124"/>
        <v>2017</v>
      </c>
      <c r="B310" s="474">
        <f t="shared" si="157"/>
        <v>245</v>
      </c>
      <c r="C310" s="613"/>
      <c r="D310" s="474">
        <v>22</v>
      </c>
      <c r="E310" s="467"/>
      <c r="F310" s="517"/>
      <c r="G310" s="475"/>
      <c r="H310" s="475"/>
      <c r="I310" s="476">
        <f t="shared" si="127"/>
        <v>245</v>
      </c>
      <c r="J310" s="518"/>
      <c r="K310" s="518"/>
      <c r="L310" s="397"/>
      <c r="M310" s="397"/>
      <c r="N310" s="397"/>
      <c r="O310" s="397"/>
      <c r="P310" s="397"/>
      <c r="Q310" s="397"/>
      <c r="R310" s="397"/>
      <c r="S310" s="397"/>
      <c r="T310" s="397"/>
      <c r="U310" s="397"/>
      <c r="V310" s="397"/>
      <c r="W310" s="397"/>
      <c r="X310" s="397"/>
      <c r="Y310" s="397"/>
      <c r="Z310" s="397"/>
      <c r="AA310" s="397"/>
      <c r="AB310" s="397"/>
      <c r="AC310" s="397"/>
      <c r="AD310" s="397"/>
      <c r="AE310" s="397"/>
      <c r="AF310" s="397"/>
      <c r="AG310" s="397"/>
      <c r="AH310" s="397"/>
      <c r="AI310" s="397"/>
      <c r="AJ310" s="397"/>
      <c r="AK310" s="397"/>
      <c r="AL310" s="397"/>
      <c r="AM310" s="397"/>
      <c r="AN310" s="397"/>
      <c r="AO310" s="397"/>
      <c r="AP310" s="397"/>
      <c r="AQ310" s="397"/>
      <c r="AR310" s="397"/>
      <c r="AS310" s="397"/>
      <c r="AT310" s="397"/>
      <c r="AU310" s="397"/>
      <c r="AV310" s="397"/>
      <c r="AW310" s="397"/>
      <c r="AX310" s="397"/>
      <c r="AY310" s="397"/>
      <c r="AZ310" s="397"/>
      <c r="BA310" s="397"/>
      <c r="BB310" s="397"/>
      <c r="BC310" s="397"/>
      <c r="BD310" s="397"/>
      <c r="BE310" s="397"/>
      <c r="BF310" s="397"/>
      <c r="BG310" s="397"/>
      <c r="BH310" s="397"/>
      <c r="BI310" s="397"/>
      <c r="BJ310" s="397"/>
      <c r="BK310" s="397"/>
      <c r="BL310" s="397"/>
      <c r="BM310" s="397"/>
      <c r="BN310" s="397"/>
      <c r="BO310" s="397"/>
      <c r="BP310" s="397"/>
      <c r="BQ310" s="397"/>
    </row>
    <row r="311" spans="1:69" ht="14.25" thickBot="1">
      <c r="A311" s="507">
        <f t="shared" si="124"/>
        <v>2018</v>
      </c>
      <c r="B311" s="474">
        <f t="shared" si="157"/>
        <v>249</v>
      </c>
      <c r="C311" s="613"/>
      <c r="D311" s="474">
        <v>23</v>
      </c>
      <c r="E311" s="537" t="s">
        <v>429</v>
      </c>
      <c r="F311" s="537" t="s">
        <v>430</v>
      </c>
      <c r="G311" s="537" t="s">
        <v>431</v>
      </c>
      <c r="H311" s="475"/>
      <c r="I311" s="476">
        <f t="shared" si="127"/>
        <v>249</v>
      </c>
      <c r="J311" s="518"/>
      <c r="K311" s="518"/>
      <c r="L311" s="397"/>
      <c r="M311" s="397" t="s">
        <v>432</v>
      </c>
      <c r="N311" s="587">
        <f>2*N312</f>
        <v>504.46579036063366</v>
      </c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Z311" s="397"/>
      <c r="AA311" s="397"/>
      <c r="AB311" s="397"/>
      <c r="AC311" s="397"/>
      <c r="AD311" s="397"/>
      <c r="AE311" s="397"/>
      <c r="AF311" s="397"/>
      <c r="AG311" s="397"/>
      <c r="AH311" s="397"/>
      <c r="AI311" s="397"/>
      <c r="AJ311" s="397"/>
      <c r="AK311" s="397"/>
      <c r="AL311" s="397"/>
      <c r="AM311" s="397"/>
      <c r="AN311" s="397"/>
      <c r="AO311" s="397"/>
      <c r="AP311" s="397"/>
      <c r="AQ311" s="397"/>
      <c r="AR311" s="397"/>
      <c r="AS311" s="397"/>
      <c r="AT311" s="397"/>
      <c r="AU311" s="397"/>
      <c r="AV311" s="397"/>
      <c r="AW311" s="397"/>
      <c r="AX311" s="397"/>
      <c r="AY311" s="397"/>
      <c r="AZ311" s="397"/>
      <c r="BA311" s="397"/>
      <c r="BB311" s="397"/>
      <c r="BC311" s="397"/>
      <c r="BD311" s="397"/>
      <c r="BE311" s="397"/>
      <c r="BF311" s="397"/>
      <c r="BG311" s="397"/>
      <c r="BH311" s="397"/>
      <c r="BI311" s="397"/>
      <c r="BJ311" s="397"/>
      <c r="BK311" s="397"/>
      <c r="BL311" s="397"/>
      <c r="BM311" s="397"/>
      <c r="BN311" s="397"/>
      <c r="BO311" s="397"/>
      <c r="BP311" s="397"/>
      <c r="BQ311" s="397"/>
    </row>
    <row r="312" spans="1:69" ht="14.25" thickTop="1">
      <c r="A312" s="507">
        <f t="shared" si="124"/>
        <v>2019</v>
      </c>
      <c r="B312" s="474">
        <f t="shared" si="157"/>
        <v>253</v>
      </c>
      <c r="C312" s="613"/>
      <c r="D312" s="474">
        <v>24</v>
      </c>
      <c r="E312" s="583">
        <f>O292</f>
        <v>253</v>
      </c>
      <c r="F312" s="511">
        <f>O300</f>
        <v>0.42371324811526123</v>
      </c>
      <c r="G312" s="584">
        <f>O301</f>
        <v>14.808631019120062</v>
      </c>
      <c r="H312" s="475"/>
      <c r="I312" s="476">
        <f t="shared" si="127"/>
        <v>253</v>
      </c>
      <c r="J312" s="518"/>
      <c r="K312" s="518"/>
      <c r="L312" s="397"/>
      <c r="M312" s="539" t="str">
        <f>M268</f>
        <v>max(y) =</v>
      </c>
      <c r="N312" s="539">
        <f>N268</f>
        <v>252.23289518031683</v>
      </c>
      <c r="O312" s="397"/>
      <c r="P312" s="397"/>
      <c r="Q312" s="397"/>
      <c r="R312" s="397"/>
      <c r="S312" s="539" t="str">
        <f>S268</f>
        <v>max(y) =</v>
      </c>
      <c r="T312" s="539">
        <f>N312</f>
        <v>252.23289518031683</v>
      </c>
      <c r="U312" s="397"/>
      <c r="V312" s="397"/>
      <c r="W312" s="397"/>
      <c r="X312" s="397"/>
      <c r="Y312" s="539" t="str">
        <f>Y268</f>
        <v>max(y) =</v>
      </c>
      <c r="Z312" s="539">
        <f>T312</f>
        <v>252.23289518031683</v>
      </c>
      <c r="AA312" s="397"/>
      <c r="AB312" s="397"/>
      <c r="AC312" s="397"/>
      <c r="AD312" s="397"/>
      <c r="AE312" s="539" t="str">
        <f>AE268</f>
        <v>max(y) =</v>
      </c>
      <c r="AF312" s="539">
        <f>Z312</f>
        <v>252.23289518031683</v>
      </c>
      <c r="AG312" s="397"/>
      <c r="AH312" s="397"/>
      <c r="AI312" s="397"/>
      <c r="AJ312" s="397"/>
      <c r="AK312" s="539" t="str">
        <f>AK268</f>
        <v>max(y) =</v>
      </c>
      <c r="AL312" s="539">
        <f>AF312</f>
        <v>252.23289518031683</v>
      </c>
      <c r="AM312" s="397"/>
      <c r="AN312" s="397"/>
      <c r="AO312" s="397"/>
      <c r="AP312" s="397"/>
      <c r="AQ312" s="539" t="str">
        <f>AQ268</f>
        <v>max(y) =</v>
      </c>
      <c r="AR312" s="539">
        <f>AL312</f>
        <v>252.23289518031683</v>
      </c>
      <c r="AS312" s="397"/>
      <c r="AT312" s="397"/>
      <c r="AU312" s="397"/>
      <c r="AV312" s="397"/>
      <c r="AW312" s="539" t="str">
        <f>AW268</f>
        <v>max(y) =</v>
      </c>
      <c r="AX312" s="539">
        <f>AR312</f>
        <v>252.23289518031683</v>
      </c>
      <c r="AY312" s="397"/>
      <c r="AZ312" s="397"/>
      <c r="BA312" s="397"/>
      <c r="BB312" s="397"/>
      <c r="BC312" s="539" t="str">
        <f>BC268</f>
        <v>max(y) =</v>
      </c>
      <c r="BD312" s="539">
        <f>AX312</f>
        <v>252.23289518031683</v>
      </c>
      <c r="BE312" s="397"/>
      <c r="BF312" s="397"/>
      <c r="BG312" s="397"/>
      <c r="BH312" s="397"/>
      <c r="BI312" s="539" t="str">
        <f>BI268</f>
        <v>max(y) =</v>
      </c>
      <c r="BJ312" s="539">
        <f>BD312</f>
        <v>252.23289518031683</v>
      </c>
      <c r="BK312" s="397"/>
      <c r="BL312" s="397"/>
      <c r="BM312" s="397"/>
      <c r="BN312" s="397"/>
      <c r="BO312" s="397"/>
      <c r="BP312" s="397"/>
      <c r="BQ312" s="397"/>
    </row>
    <row r="313" spans="1:69">
      <c r="A313" s="507">
        <f t="shared" si="124"/>
        <v>2020</v>
      </c>
      <c r="B313" s="474">
        <f t="shared" si="157"/>
        <v>257</v>
      </c>
      <c r="C313" s="613"/>
      <c r="D313" s="474">
        <v>25</v>
      </c>
      <c r="E313" s="583">
        <f>U292</f>
        <v>260</v>
      </c>
      <c r="F313" s="511">
        <f>U300</f>
        <v>0.50691428859441234</v>
      </c>
      <c r="G313" s="584">
        <f>U301</f>
        <v>9.3253315333190745</v>
      </c>
      <c r="H313" s="475"/>
      <c r="I313" s="476">
        <f t="shared" si="127"/>
        <v>257</v>
      </c>
      <c r="J313" s="518"/>
      <c r="K313" s="518"/>
      <c r="L313" s="397"/>
      <c r="M313" s="539" t="s">
        <v>433</v>
      </c>
      <c r="N313" s="539">
        <v>1</v>
      </c>
      <c r="O313" s="397"/>
      <c r="P313" s="397"/>
      <c r="Q313" s="397"/>
      <c r="R313" s="397"/>
      <c r="S313" s="539" t="s">
        <v>433</v>
      </c>
      <c r="T313" s="539">
        <f>N313</f>
        <v>1</v>
      </c>
      <c r="U313" s="397"/>
      <c r="V313" s="397"/>
      <c r="W313" s="397"/>
      <c r="X313" s="397"/>
      <c r="Y313" s="539" t="s">
        <v>433</v>
      </c>
      <c r="Z313" s="539">
        <f>T313</f>
        <v>1</v>
      </c>
      <c r="AA313" s="397"/>
      <c r="AB313" s="397"/>
      <c r="AC313" s="397"/>
      <c r="AD313" s="397"/>
      <c r="AE313" s="539" t="s">
        <v>380</v>
      </c>
      <c r="AF313" s="539">
        <f>Z313</f>
        <v>1</v>
      </c>
      <c r="AG313" s="397"/>
      <c r="AH313" s="397"/>
      <c r="AI313" s="397"/>
      <c r="AJ313" s="397"/>
      <c r="AK313" s="539" t="s">
        <v>434</v>
      </c>
      <c r="AL313" s="539">
        <f>AF313</f>
        <v>1</v>
      </c>
      <c r="AM313" s="397"/>
      <c r="AN313" s="397"/>
      <c r="AO313" s="397"/>
      <c r="AP313" s="397"/>
      <c r="AQ313" s="539" t="s">
        <v>434</v>
      </c>
      <c r="AR313" s="539">
        <f>AL313</f>
        <v>1</v>
      </c>
      <c r="AS313" s="397"/>
      <c r="AT313" s="397"/>
      <c r="AU313" s="397"/>
      <c r="AV313" s="397"/>
      <c r="AW313" s="539" t="s">
        <v>380</v>
      </c>
      <c r="AX313" s="539">
        <f>AR313</f>
        <v>1</v>
      </c>
      <c r="AY313" s="397"/>
      <c r="AZ313" s="397"/>
      <c r="BA313" s="397"/>
      <c r="BB313" s="397"/>
      <c r="BC313" s="539" t="s">
        <v>380</v>
      </c>
      <c r="BD313" s="539">
        <f>AX313</f>
        <v>1</v>
      </c>
      <c r="BE313" s="397"/>
      <c r="BF313" s="397"/>
      <c r="BG313" s="397"/>
      <c r="BH313" s="397"/>
      <c r="BI313" s="539" t="s">
        <v>380</v>
      </c>
      <c r="BJ313" s="539">
        <f>BD313</f>
        <v>1</v>
      </c>
      <c r="BK313" s="397"/>
      <c r="BL313" s="397"/>
      <c r="BM313" s="397"/>
      <c r="BN313" s="397"/>
      <c r="BO313" s="397"/>
      <c r="BP313" s="397"/>
      <c r="BQ313" s="397"/>
    </row>
    <row r="314" spans="1:69">
      <c r="A314" s="507">
        <f t="shared" si="124"/>
        <v>2021</v>
      </c>
      <c r="B314" s="474">
        <f t="shared" si="157"/>
        <v>261</v>
      </c>
      <c r="C314" s="613"/>
      <c r="D314" s="474">
        <v>26</v>
      </c>
      <c r="E314" s="583">
        <f>AA292</f>
        <v>1260</v>
      </c>
      <c r="F314" s="511">
        <f>AA300</f>
        <v>0.66975547754984366</v>
      </c>
      <c r="G314" s="584">
        <f>AA301</f>
        <v>4.9365517805598387</v>
      </c>
      <c r="H314" s="475"/>
      <c r="I314" s="476">
        <f t="shared" si="127"/>
        <v>261</v>
      </c>
      <c r="J314" s="518"/>
      <c r="K314" s="518"/>
      <c r="L314" s="397"/>
      <c r="M314" s="585" t="s">
        <v>435</v>
      </c>
      <c r="N314" s="585">
        <v>1000</v>
      </c>
      <c r="O314" s="586"/>
      <c r="P314" s="586"/>
      <c r="Q314" s="586"/>
      <c r="R314" s="586"/>
      <c r="S314" s="585" t="s">
        <v>435</v>
      </c>
      <c r="T314" s="585">
        <f>N314</f>
        <v>1000</v>
      </c>
      <c r="U314" s="586"/>
      <c r="V314" s="586"/>
      <c r="W314" s="586"/>
      <c r="X314" s="586"/>
      <c r="Y314" s="585" t="s">
        <v>435</v>
      </c>
      <c r="Z314" s="585">
        <f>T314</f>
        <v>1000</v>
      </c>
      <c r="AA314" s="586"/>
      <c r="AB314" s="586"/>
      <c r="AC314" s="586"/>
      <c r="AD314" s="586"/>
      <c r="AE314" s="585" t="s">
        <v>435</v>
      </c>
      <c r="AF314" s="585">
        <f>Z314</f>
        <v>1000</v>
      </c>
      <c r="AG314" s="586"/>
      <c r="AH314" s="586"/>
      <c r="AI314" s="586"/>
      <c r="AJ314" s="586"/>
      <c r="AK314" s="585" t="s">
        <v>436</v>
      </c>
      <c r="AL314" s="585">
        <f>AF314</f>
        <v>1000</v>
      </c>
      <c r="AM314" s="586"/>
      <c r="AN314" s="586"/>
      <c r="AO314" s="586"/>
      <c r="AP314" s="586"/>
      <c r="AQ314" s="585" t="s">
        <v>437</v>
      </c>
      <c r="AR314" s="585">
        <f>AL314</f>
        <v>1000</v>
      </c>
      <c r="AS314" s="586"/>
      <c r="AT314" s="586"/>
      <c r="AU314" s="586"/>
      <c r="AV314" s="586"/>
      <c r="AW314" s="585" t="s">
        <v>438</v>
      </c>
      <c r="AX314" s="585">
        <f>AR314</f>
        <v>1000</v>
      </c>
      <c r="AY314" s="586"/>
      <c r="AZ314" s="586"/>
      <c r="BA314" s="586"/>
      <c r="BB314" s="586"/>
      <c r="BC314" s="585" t="s">
        <v>437</v>
      </c>
      <c r="BD314" s="585">
        <f>AX314</f>
        <v>1000</v>
      </c>
      <c r="BE314" s="586"/>
      <c r="BF314" s="586"/>
      <c r="BG314" s="586"/>
      <c r="BH314" s="586"/>
      <c r="BI314" s="585" t="s">
        <v>438</v>
      </c>
      <c r="BJ314" s="585">
        <f>BD314</f>
        <v>1000</v>
      </c>
      <c r="BK314" s="586"/>
      <c r="BL314" s="586"/>
      <c r="BM314" s="586"/>
      <c r="BN314" s="397"/>
      <c r="BO314" s="397"/>
      <c r="BP314" s="397"/>
      <c r="BQ314" s="397"/>
    </row>
    <row r="315" spans="1:69">
      <c r="A315" s="507">
        <f t="shared" si="124"/>
        <v>2022</v>
      </c>
      <c r="B315" s="474">
        <f t="shared" si="157"/>
        <v>265</v>
      </c>
      <c r="C315" s="613"/>
      <c r="D315" s="474">
        <v>27</v>
      </c>
      <c r="E315" s="583">
        <f>AG292</f>
        <v>2260</v>
      </c>
      <c r="F315" s="511">
        <f>AG300</f>
        <v>0.68401550336771111</v>
      </c>
      <c r="G315" s="584">
        <f>AG301</f>
        <v>4.7219524140810281</v>
      </c>
      <c r="H315" s="475"/>
      <c r="I315" s="476">
        <f t="shared" si="127"/>
        <v>265</v>
      </c>
      <c r="J315" s="518"/>
      <c r="K315" s="518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Z315" s="397"/>
      <c r="AA315" s="397"/>
      <c r="AB315" s="397"/>
      <c r="AC315" s="397"/>
      <c r="AD315" s="397"/>
      <c r="AE315" s="397"/>
      <c r="AF315" s="397"/>
      <c r="AG315" s="397"/>
      <c r="AH315" s="397"/>
      <c r="AI315" s="397"/>
      <c r="AJ315" s="397"/>
      <c r="AK315" s="397"/>
      <c r="AL315" s="397"/>
      <c r="AM315" s="397"/>
      <c r="AN315" s="397"/>
      <c r="AO315" s="397"/>
      <c r="AP315" s="397"/>
      <c r="AQ315" s="397"/>
      <c r="AR315" s="397"/>
      <c r="AS315" s="397"/>
      <c r="AT315" s="397"/>
      <c r="AU315" s="397"/>
      <c r="AV315" s="397"/>
      <c r="AW315" s="397"/>
      <c r="AX315" s="397"/>
      <c r="AY315" s="397"/>
      <c r="AZ315" s="397"/>
      <c r="BA315" s="397"/>
      <c r="BB315" s="397"/>
      <c r="BC315" s="397"/>
      <c r="BD315" s="397"/>
      <c r="BE315" s="397"/>
      <c r="BF315" s="397"/>
      <c r="BG315" s="397"/>
      <c r="BH315" s="397"/>
      <c r="BI315" s="397"/>
      <c r="BJ315" s="397"/>
      <c r="BK315" s="397"/>
      <c r="BL315" s="397"/>
      <c r="BM315" s="397"/>
      <c r="BN315" s="397"/>
      <c r="BO315" s="397"/>
      <c r="BP315" s="397"/>
      <c r="BQ315" s="397"/>
    </row>
    <row r="316" spans="1:69">
      <c r="A316" s="507">
        <f t="shared" si="124"/>
        <v>2023</v>
      </c>
      <c r="B316" s="474">
        <f t="shared" si="157"/>
        <v>268</v>
      </c>
      <c r="C316" s="613"/>
      <c r="D316" s="474">
        <v>28</v>
      </c>
      <c r="E316" s="583">
        <f>AM292</f>
        <v>3260</v>
      </c>
      <c r="F316" s="511">
        <f>AM300</f>
        <v>0.68401550336771111</v>
      </c>
      <c r="G316" s="584">
        <f>AM301</f>
        <v>4.7219524140810281</v>
      </c>
      <c r="H316" s="475"/>
      <c r="I316" s="476">
        <f t="shared" si="127"/>
        <v>268</v>
      </c>
      <c r="J316" s="518"/>
      <c r="K316" s="518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Z316" s="397"/>
      <c r="AA316" s="397"/>
      <c r="AB316" s="397"/>
      <c r="AC316" s="397"/>
      <c r="AD316" s="397"/>
      <c r="AE316" s="397"/>
      <c r="AF316" s="397"/>
      <c r="AG316" s="397"/>
      <c r="AH316" s="397"/>
      <c r="AI316" s="397"/>
      <c r="AJ316" s="397"/>
      <c r="AK316" s="397"/>
      <c r="AL316" s="397"/>
      <c r="AM316" s="397"/>
      <c r="AN316" s="397"/>
      <c r="AO316" s="397"/>
      <c r="AP316" s="397"/>
      <c r="AQ316" s="397"/>
      <c r="AR316" s="397"/>
      <c r="AS316" s="397"/>
      <c r="AT316" s="397"/>
      <c r="AU316" s="397"/>
      <c r="AV316" s="397"/>
      <c r="AW316" s="397"/>
      <c r="AX316" s="397"/>
      <c r="AY316" s="397"/>
      <c r="AZ316" s="397"/>
      <c r="BA316" s="397"/>
      <c r="BB316" s="397"/>
      <c r="BC316" s="397"/>
      <c r="BD316" s="397"/>
      <c r="BE316" s="397"/>
      <c r="BF316" s="397"/>
      <c r="BG316" s="397"/>
      <c r="BH316" s="397"/>
      <c r="BI316" s="397"/>
      <c r="BJ316" s="397"/>
      <c r="BK316" s="397"/>
      <c r="BL316" s="397"/>
      <c r="BM316" s="397"/>
      <c r="BN316" s="397"/>
      <c r="BO316" s="397"/>
      <c r="BP316" s="397"/>
      <c r="BQ316" s="397"/>
    </row>
    <row r="317" spans="1:69">
      <c r="A317" s="507">
        <f t="shared" si="124"/>
        <v>2024</v>
      </c>
      <c r="B317" s="474">
        <f t="shared" si="157"/>
        <v>272</v>
      </c>
      <c r="C317" s="613"/>
      <c r="D317" s="474">
        <v>29</v>
      </c>
      <c r="E317" s="583">
        <f>AS292</f>
        <v>4260</v>
      </c>
      <c r="F317" s="511">
        <f>AS300</f>
        <v>0.68401550336771111</v>
      </c>
      <c r="G317" s="584">
        <f>AS301</f>
        <v>4.7219524140810281</v>
      </c>
      <c r="H317" s="475"/>
      <c r="I317" s="476">
        <f t="shared" si="127"/>
        <v>272</v>
      </c>
      <c r="J317" s="518"/>
      <c r="K317" s="518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Z317" s="397"/>
      <c r="AA317" s="397"/>
      <c r="AB317" s="397"/>
      <c r="AC317" s="397"/>
      <c r="AD317" s="397"/>
      <c r="AE317" s="397"/>
      <c r="AF317" s="397"/>
      <c r="AG317" s="397"/>
      <c r="AH317" s="397"/>
      <c r="AI317" s="397"/>
      <c r="AJ317" s="397"/>
      <c r="AK317" s="397"/>
      <c r="AL317" s="397"/>
      <c r="AM317" s="397"/>
      <c r="AN317" s="397"/>
      <c r="AO317" s="397"/>
      <c r="AP317" s="397"/>
      <c r="AQ317" s="397"/>
      <c r="AR317" s="397"/>
      <c r="AS317" s="397"/>
      <c r="AT317" s="397"/>
      <c r="AU317" s="397"/>
      <c r="AV317" s="397"/>
      <c r="AW317" s="397"/>
      <c r="AX317" s="397"/>
      <c r="AY317" s="397"/>
      <c r="AZ317" s="397"/>
      <c r="BA317" s="397"/>
      <c r="BB317" s="397"/>
      <c r="BC317" s="397"/>
      <c r="BD317" s="397"/>
      <c r="BE317" s="397"/>
      <c r="BF317" s="397"/>
      <c r="BG317" s="397"/>
      <c r="BH317" s="397"/>
      <c r="BI317" s="397"/>
      <c r="BJ317" s="397"/>
      <c r="BK317" s="397"/>
      <c r="BL317" s="397"/>
      <c r="BM317" s="397"/>
      <c r="BN317" s="397"/>
      <c r="BO317" s="397"/>
      <c r="BP317" s="397"/>
      <c r="BQ317" s="397"/>
    </row>
    <row r="318" spans="1:69">
      <c r="A318" s="507">
        <f t="shared" si="124"/>
        <v>2025</v>
      </c>
      <c r="B318" s="474">
        <f t="shared" si="157"/>
        <v>276</v>
      </c>
      <c r="C318" s="613"/>
      <c r="D318" s="474">
        <v>30</v>
      </c>
      <c r="E318" s="583">
        <f>AY292</f>
        <v>5260</v>
      </c>
      <c r="F318" s="511">
        <f>AY300</f>
        <v>0.68660445097740541</v>
      </c>
      <c r="G318" s="584">
        <f>AY301</f>
        <v>4.6831598832292753</v>
      </c>
      <c r="H318" s="475"/>
      <c r="I318" s="476">
        <f t="shared" si="127"/>
        <v>276</v>
      </c>
      <c r="J318" s="518"/>
      <c r="K318" s="518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Z318" s="397"/>
      <c r="AA318" s="397"/>
      <c r="AB318" s="397"/>
      <c r="AC318" s="397"/>
      <c r="AD318" s="397"/>
      <c r="AE318" s="397"/>
      <c r="AF318" s="397"/>
      <c r="AG318" s="397"/>
      <c r="AH318" s="397"/>
      <c r="AI318" s="397"/>
      <c r="AJ318" s="397"/>
      <c r="AK318" s="397"/>
      <c r="AL318" s="397"/>
      <c r="AM318" s="397"/>
      <c r="AN318" s="397"/>
      <c r="AO318" s="397"/>
      <c r="AP318" s="397"/>
      <c r="AQ318" s="397"/>
      <c r="AR318" s="397"/>
      <c r="AS318" s="397"/>
      <c r="AT318" s="397"/>
      <c r="AU318" s="397"/>
      <c r="AV318" s="397"/>
      <c r="AW318" s="397"/>
      <c r="AX318" s="397"/>
      <c r="AY318" s="397"/>
      <c r="AZ318" s="397"/>
      <c r="BA318" s="397"/>
      <c r="BB318" s="397"/>
      <c r="BC318" s="397"/>
      <c r="BD318" s="397"/>
      <c r="BE318" s="397"/>
      <c r="BF318" s="397"/>
      <c r="BG318" s="397"/>
      <c r="BH318" s="397"/>
      <c r="BI318" s="397"/>
      <c r="BJ318" s="397"/>
      <c r="BK318" s="397"/>
      <c r="BL318" s="397"/>
      <c r="BM318" s="397"/>
      <c r="BN318" s="397"/>
      <c r="BO318" s="397"/>
      <c r="BP318" s="397"/>
      <c r="BQ318" s="397"/>
    </row>
    <row r="319" spans="1:69">
      <c r="A319" s="507">
        <f t="shared" si="124"/>
        <v>2026</v>
      </c>
      <c r="B319" s="474">
        <f t="shared" si="157"/>
        <v>280</v>
      </c>
      <c r="C319" s="613"/>
      <c r="D319" s="474">
        <v>31</v>
      </c>
      <c r="E319" s="583">
        <f>BE292</f>
        <v>6260</v>
      </c>
      <c r="F319" s="511">
        <f>BE300</f>
        <v>0.68660445097740541</v>
      </c>
      <c r="G319" s="584">
        <f>BE301</f>
        <v>4.6831598832292753</v>
      </c>
      <c r="H319" s="475"/>
      <c r="I319" s="476">
        <f t="shared" si="127"/>
        <v>280</v>
      </c>
      <c r="J319" s="518"/>
      <c r="K319" s="518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Z319" s="397"/>
      <c r="AA319" s="397"/>
      <c r="AB319" s="397"/>
      <c r="AC319" s="397"/>
      <c r="AD319" s="397"/>
      <c r="AE319" s="397"/>
      <c r="AF319" s="397"/>
      <c r="AG319" s="397"/>
      <c r="AH319" s="397"/>
      <c r="AI319" s="397"/>
      <c r="AJ319" s="397"/>
      <c r="AK319" s="397"/>
      <c r="AL319" s="397"/>
      <c r="AM319" s="397"/>
      <c r="AN319" s="397"/>
      <c r="AO319" s="397"/>
      <c r="AP319" s="397"/>
      <c r="AQ319" s="397"/>
      <c r="AR319" s="397"/>
      <c r="AS319" s="397"/>
      <c r="AT319" s="397"/>
      <c r="AU319" s="397"/>
      <c r="AV319" s="397"/>
      <c r="AW319" s="397"/>
      <c r="AX319" s="397"/>
      <c r="AY319" s="397"/>
      <c r="AZ319" s="397"/>
      <c r="BA319" s="397"/>
      <c r="BB319" s="397"/>
      <c r="BC319" s="397"/>
      <c r="BD319" s="397"/>
      <c r="BE319" s="397"/>
      <c r="BF319" s="397"/>
      <c r="BG319" s="397"/>
      <c r="BH319" s="397"/>
      <c r="BI319" s="397"/>
      <c r="BJ319" s="397"/>
      <c r="BK319" s="397"/>
      <c r="BL319" s="397"/>
      <c r="BM319" s="397"/>
      <c r="BN319" s="397"/>
      <c r="BO319" s="397"/>
      <c r="BP319" s="397"/>
      <c r="BQ319" s="397"/>
    </row>
    <row r="320" spans="1:69">
      <c r="A320" s="507">
        <f t="shared" si="124"/>
        <v>2027</v>
      </c>
      <c r="B320" s="474">
        <f t="shared" si="157"/>
        <v>284</v>
      </c>
      <c r="C320" s="613"/>
      <c r="D320" s="474">
        <v>32</v>
      </c>
      <c r="E320" s="583">
        <f>BK292</f>
        <v>7260</v>
      </c>
      <c r="F320" s="511">
        <f>BK300</f>
        <v>0.68660445097740541</v>
      </c>
      <c r="G320" s="584">
        <f>BK301</f>
        <v>4.6831598832292753</v>
      </c>
      <c r="H320" s="475"/>
      <c r="I320" s="476">
        <f t="shared" si="127"/>
        <v>284</v>
      </c>
      <c r="J320" s="518"/>
      <c r="K320" s="518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7"/>
      <c r="AI320" s="397"/>
      <c r="AJ320" s="397"/>
      <c r="AK320" s="397"/>
      <c r="AL320" s="397"/>
      <c r="AM320" s="397"/>
      <c r="AN320" s="397"/>
      <c r="AO320" s="397"/>
      <c r="AP320" s="397"/>
      <c r="AQ320" s="397"/>
      <c r="AR320" s="397"/>
      <c r="AS320" s="397"/>
      <c r="AT320" s="397"/>
      <c r="AU320" s="397"/>
      <c r="AV320" s="397"/>
      <c r="AW320" s="397"/>
      <c r="AX320" s="397"/>
      <c r="AY320" s="397"/>
      <c r="AZ320" s="397"/>
      <c r="BA320" s="397"/>
      <c r="BB320" s="397"/>
      <c r="BC320" s="397"/>
      <c r="BD320" s="397"/>
      <c r="BE320" s="397"/>
      <c r="BF320" s="397"/>
      <c r="BG320" s="397"/>
      <c r="BH320" s="397"/>
      <c r="BI320" s="397"/>
      <c r="BJ320" s="397"/>
      <c r="BK320" s="397"/>
      <c r="BL320" s="397"/>
      <c r="BM320" s="397"/>
      <c r="BN320" s="397"/>
      <c r="BO320" s="397"/>
      <c r="BP320" s="397"/>
      <c r="BQ320" s="397"/>
    </row>
    <row r="321" spans="1:69">
      <c r="A321" s="507">
        <f t="shared" si="124"/>
        <v>2028</v>
      </c>
      <c r="B321" s="474">
        <f t="shared" si="157"/>
        <v>288</v>
      </c>
      <c r="C321" s="613"/>
      <c r="D321" s="474">
        <v>33</v>
      </c>
      <c r="E321" s="588"/>
      <c r="F321" s="511"/>
      <c r="G321" s="589"/>
      <c r="H321" s="475"/>
      <c r="I321" s="476">
        <f t="shared" si="127"/>
        <v>288</v>
      </c>
      <c r="J321" s="518"/>
      <c r="K321" s="518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Z321" s="397"/>
      <c r="AA321" s="397"/>
      <c r="AB321" s="397"/>
      <c r="AC321" s="397"/>
      <c r="AD321" s="397"/>
      <c r="AE321" s="397"/>
      <c r="AF321" s="397"/>
      <c r="AG321" s="397"/>
      <c r="AH321" s="397"/>
      <c r="AI321" s="397"/>
      <c r="AJ321" s="397"/>
      <c r="AK321" s="397"/>
      <c r="AL321" s="397"/>
      <c r="AM321" s="397"/>
      <c r="AN321" s="397"/>
      <c r="AO321" s="397"/>
      <c r="AP321" s="397"/>
      <c r="AQ321" s="397"/>
      <c r="AR321" s="397"/>
      <c r="AS321" s="397"/>
      <c r="AT321" s="397"/>
      <c r="AU321" s="397"/>
      <c r="AV321" s="397"/>
      <c r="AW321" s="397"/>
      <c r="AX321" s="397"/>
      <c r="AY321" s="397"/>
      <c r="AZ321" s="397"/>
      <c r="BA321" s="397"/>
      <c r="BB321" s="397"/>
      <c r="BC321" s="397"/>
      <c r="BD321" s="397"/>
      <c r="BE321" s="397"/>
      <c r="BF321" s="397"/>
      <c r="BG321" s="397"/>
      <c r="BH321" s="397"/>
      <c r="BI321" s="397"/>
      <c r="BJ321" s="397"/>
      <c r="BK321" s="397"/>
      <c r="BL321" s="397"/>
      <c r="BM321" s="397"/>
      <c r="BN321" s="397"/>
      <c r="BO321" s="397"/>
      <c r="BP321" s="397"/>
      <c r="BQ321" s="397"/>
    </row>
    <row r="322" spans="1:69">
      <c r="A322" s="507">
        <f t="shared" si="124"/>
        <v>2029</v>
      </c>
      <c r="B322" s="474">
        <f t="shared" si="157"/>
        <v>292</v>
      </c>
      <c r="C322" s="613"/>
      <c r="D322" s="474">
        <v>34</v>
      </c>
      <c r="E322" s="588"/>
      <c r="F322" s="511"/>
      <c r="G322" s="589"/>
      <c r="H322" s="475"/>
      <c r="I322" s="476">
        <f t="shared" si="127"/>
        <v>292</v>
      </c>
      <c r="J322" s="518"/>
      <c r="K322" s="518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Z322" s="397"/>
      <c r="AA322" s="397"/>
      <c r="AB322" s="397"/>
      <c r="AC322" s="397"/>
      <c r="AD322" s="397"/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/>
      <c r="AS322" s="397"/>
      <c r="AT322" s="397"/>
      <c r="AU322" s="397"/>
      <c r="AV322" s="397"/>
      <c r="AW322" s="397"/>
      <c r="AX322" s="397"/>
      <c r="AY322" s="397"/>
      <c r="AZ322" s="397"/>
      <c r="BA322" s="397"/>
      <c r="BB322" s="397"/>
      <c r="BC322" s="397"/>
      <c r="BD322" s="397"/>
      <c r="BE322" s="397"/>
      <c r="BF322" s="397"/>
      <c r="BG322" s="397"/>
      <c r="BH322" s="397"/>
      <c r="BI322" s="397"/>
      <c r="BJ322" s="397"/>
      <c r="BK322" s="397"/>
      <c r="BL322" s="397"/>
      <c r="BM322" s="397"/>
      <c r="BN322" s="397"/>
      <c r="BO322" s="397"/>
      <c r="BP322" s="397"/>
      <c r="BQ322" s="397"/>
    </row>
    <row r="323" spans="1:69">
      <c r="A323" s="507">
        <f t="shared" si="124"/>
        <v>2030</v>
      </c>
      <c r="B323" s="474">
        <f t="shared" si="157"/>
        <v>295</v>
      </c>
      <c r="C323" s="613"/>
      <c r="D323" s="474">
        <v>35</v>
      </c>
      <c r="E323" s="588"/>
      <c r="F323" s="511"/>
      <c r="G323" s="589"/>
      <c r="H323" s="475"/>
      <c r="I323" s="476">
        <f t="shared" si="127"/>
        <v>295</v>
      </c>
      <c r="J323" s="518"/>
      <c r="K323" s="518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397"/>
      <c r="AB323" s="397"/>
      <c r="AC323" s="397"/>
      <c r="AD323" s="397"/>
      <c r="AE323" s="397"/>
      <c r="AF323" s="397"/>
      <c r="AG323" s="397"/>
      <c r="AH323" s="397"/>
      <c r="AI323" s="397"/>
      <c r="AJ323" s="397"/>
      <c r="AK323" s="397"/>
      <c r="AL323" s="397"/>
      <c r="AM323" s="397"/>
      <c r="AN323" s="397"/>
      <c r="AO323" s="397"/>
      <c r="AP323" s="397"/>
      <c r="AQ323" s="397"/>
      <c r="AR323" s="397"/>
      <c r="AS323" s="397"/>
      <c r="AT323" s="397"/>
      <c r="AU323" s="397"/>
      <c r="AV323" s="397"/>
      <c r="AW323" s="397"/>
      <c r="AX323" s="397"/>
      <c r="AY323" s="397"/>
      <c r="AZ323" s="397"/>
      <c r="BA323" s="397"/>
      <c r="BB323" s="397"/>
      <c r="BC323" s="397"/>
      <c r="BD323" s="397"/>
      <c r="BE323" s="397"/>
      <c r="BF323" s="397"/>
      <c r="BG323" s="397"/>
      <c r="BH323" s="397"/>
      <c r="BI323" s="397"/>
      <c r="BJ323" s="397"/>
      <c r="BK323" s="397"/>
      <c r="BL323" s="397"/>
      <c r="BM323" s="397"/>
      <c r="BN323" s="397"/>
      <c r="BO323" s="397"/>
      <c r="BP323" s="397"/>
      <c r="BQ323" s="397"/>
    </row>
    <row r="324" spans="1:69">
      <c r="A324" s="507">
        <f t="shared" si="124"/>
        <v>2031</v>
      </c>
      <c r="B324" s="474">
        <f t="shared" si="157"/>
        <v>299</v>
      </c>
      <c r="C324" s="613"/>
      <c r="D324" s="474">
        <v>36</v>
      </c>
      <c r="E324" s="588"/>
      <c r="F324" s="511"/>
      <c r="G324" s="589"/>
      <c r="H324" s="475"/>
      <c r="I324" s="476">
        <f t="shared" si="127"/>
        <v>299</v>
      </c>
      <c r="J324" s="518"/>
      <c r="K324" s="518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  <c r="AA324" s="397"/>
      <c r="AB324" s="397"/>
      <c r="AC324" s="397"/>
      <c r="AD324" s="397"/>
      <c r="AE324" s="397"/>
      <c r="AF324" s="397"/>
      <c r="AG324" s="397"/>
      <c r="AH324" s="397"/>
      <c r="AI324" s="397"/>
      <c r="AJ324" s="397"/>
      <c r="AK324" s="397"/>
      <c r="AL324" s="397"/>
      <c r="AM324" s="397"/>
      <c r="AN324" s="397"/>
      <c r="AO324" s="397"/>
      <c r="AP324" s="397"/>
      <c r="AQ324" s="397"/>
      <c r="AR324" s="397"/>
      <c r="AS324" s="397"/>
      <c r="AT324" s="397"/>
      <c r="AU324" s="397"/>
      <c r="AV324" s="397"/>
      <c r="AW324" s="397"/>
      <c r="AX324" s="397"/>
      <c r="AY324" s="397"/>
      <c r="AZ324" s="397"/>
      <c r="BA324" s="397"/>
      <c r="BB324" s="397"/>
      <c r="BC324" s="397"/>
      <c r="BD324" s="397"/>
      <c r="BE324" s="397"/>
      <c r="BF324" s="397"/>
      <c r="BG324" s="397"/>
      <c r="BH324" s="397"/>
      <c r="BI324" s="397"/>
      <c r="BJ324" s="397"/>
      <c r="BK324" s="397"/>
      <c r="BL324" s="397"/>
      <c r="BM324" s="397"/>
      <c r="BN324" s="397"/>
      <c r="BO324" s="397"/>
      <c r="BP324" s="397"/>
      <c r="BQ324" s="397"/>
    </row>
    <row r="325" spans="1:69">
      <c r="A325" s="507">
        <f t="shared" si="124"/>
        <v>2032</v>
      </c>
      <c r="B325" s="474">
        <f t="shared" si="157"/>
        <v>303</v>
      </c>
      <c r="C325" s="613"/>
      <c r="D325" s="474">
        <v>37</v>
      </c>
      <c r="E325" s="588"/>
      <c r="F325" s="511"/>
      <c r="G325" s="589"/>
      <c r="H325" s="475"/>
      <c r="I325" s="476">
        <f t="shared" si="127"/>
        <v>303</v>
      </c>
      <c r="J325" s="518"/>
      <c r="K325" s="614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Z325" s="397"/>
      <c r="AA325" s="397"/>
      <c r="AB325" s="397"/>
      <c r="AC325" s="397"/>
      <c r="AD325" s="397"/>
      <c r="AE325" s="397"/>
      <c r="AF325" s="397"/>
      <c r="AG325" s="397"/>
      <c r="AH325" s="397"/>
      <c r="AI325" s="397"/>
      <c r="AJ325" s="397"/>
      <c r="AK325" s="397"/>
      <c r="AL325" s="397"/>
      <c r="AM325" s="397"/>
      <c r="AN325" s="397"/>
      <c r="AO325" s="397"/>
      <c r="AP325" s="397"/>
      <c r="AQ325" s="397"/>
      <c r="AR325" s="397"/>
      <c r="AS325" s="397"/>
      <c r="AT325" s="397"/>
      <c r="AU325" s="397"/>
      <c r="AV325" s="397"/>
      <c r="AW325" s="397"/>
      <c r="AX325" s="397"/>
      <c r="AY325" s="397"/>
      <c r="AZ325" s="397"/>
      <c r="BA325" s="397"/>
      <c r="BB325" s="397"/>
      <c r="BC325" s="397"/>
      <c r="BD325" s="397"/>
      <c r="BE325" s="397"/>
      <c r="BF325" s="397"/>
      <c r="BG325" s="397"/>
      <c r="BH325" s="397"/>
      <c r="BI325" s="397"/>
      <c r="BJ325" s="397"/>
      <c r="BK325" s="397"/>
      <c r="BL325" s="397"/>
      <c r="BM325" s="397"/>
      <c r="BN325" s="397"/>
      <c r="BO325" s="397"/>
      <c r="BP325" s="397"/>
      <c r="BQ325" s="397"/>
    </row>
    <row r="326" spans="1:69">
      <c r="A326" s="507">
        <f t="shared" si="124"/>
        <v>2033</v>
      </c>
      <c r="B326" s="474">
        <f t="shared" si="157"/>
        <v>307</v>
      </c>
      <c r="C326" s="613"/>
      <c r="D326" s="474">
        <v>38</v>
      </c>
      <c r="E326" s="467"/>
      <c r="F326" s="517"/>
      <c r="G326" s="475"/>
      <c r="H326" s="475"/>
      <c r="I326" s="476">
        <f t="shared" si="127"/>
        <v>307</v>
      </c>
      <c r="J326" s="518"/>
      <c r="K326" s="614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397"/>
      <c r="AE326" s="397"/>
      <c r="AF326" s="397"/>
      <c r="AG326" s="397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7"/>
      <c r="AZ326" s="397"/>
      <c r="BA326" s="397"/>
      <c r="BB326" s="397"/>
      <c r="BC326" s="397"/>
      <c r="BD326" s="397"/>
      <c r="BE326" s="397"/>
      <c r="BF326" s="397"/>
      <c r="BG326" s="397"/>
      <c r="BH326" s="397"/>
      <c r="BI326" s="397"/>
      <c r="BJ326" s="397"/>
      <c r="BK326" s="397"/>
      <c r="BL326" s="397"/>
      <c r="BM326" s="397"/>
      <c r="BN326" s="397"/>
      <c r="BO326" s="397"/>
      <c r="BP326" s="397"/>
      <c r="BQ326" s="397"/>
    </row>
    <row r="327" spans="1:69">
      <c r="A327" s="507">
        <f t="shared" si="124"/>
        <v>2034</v>
      </c>
      <c r="B327" s="474">
        <f t="shared" si="157"/>
        <v>311</v>
      </c>
      <c r="C327" s="613"/>
      <c r="D327" s="474">
        <v>39</v>
      </c>
      <c r="E327" s="467"/>
      <c r="F327" s="517"/>
      <c r="G327" s="475"/>
      <c r="H327" s="475"/>
      <c r="I327" s="476">
        <f t="shared" si="127"/>
        <v>311</v>
      </c>
      <c r="J327" s="518"/>
      <c r="K327" s="614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Z327" s="397"/>
      <c r="AA327" s="397"/>
      <c r="AB327" s="397"/>
      <c r="AC327" s="397"/>
      <c r="AD327" s="397"/>
      <c r="AE327" s="397"/>
      <c r="AF327" s="397"/>
      <c r="AG327" s="397"/>
      <c r="AH327" s="397"/>
      <c r="AI327" s="397"/>
      <c r="AJ327" s="397"/>
      <c r="AK327" s="397"/>
      <c r="AL327" s="397"/>
      <c r="AM327" s="397"/>
      <c r="AN327" s="397"/>
      <c r="AO327" s="397"/>
      <c r="AP327" s="397"/>
      <c r="AQ327" s="397"/>
      <c r="AR327" s="397"/>
      <c r="AS327" s="397"/>
      <c r="AT327" s="397"/>
      <c r="AU327" s="397"/>
      <c r="AV327" s="397"/>
      <c r="AW327" s="397"/>
      <c r="AX327" s="397"/>
      <c r="AY327" s="397"/>
      <c r="AZ327" s="397"/>
      <c r="BA327" s="397"/>
      <c r="BB327" s="397"/>
      <c r="BC327" s="397"/>
      <c r="BD327" s="397"/>
      <c r="BE327" s="397"/>
      <c r="BF327" s="397"/>
      <c r="BG327" s="397"/>
      <c r="BH327" s="397"/>
      <c r="BI327" s="397"/>
      <c r="BJ327" s="397"/>
      <c r="BK327" s="397"/>
      <c r="BL327" s="397"/>
      <c r="BM327" s="397"/>
      <c r="BN327" s="397"/>
      <c r="BO327" s="397"/>
      <c r="BP327" s="397"/>
      <c r="BQ327" s="397"/>
    </row>
    <row r="328" spans="1:69">
      <c r="A328" s="507">
        <f t="shared" si="124"/>
        <v>2035</v>
      </c>
      <c r="B328" s="474">
        <f t="shared" si="157"/>
        <v>315</v>
      </c>
      <c r="C328" s="613"/>
      <c r="D328" s="474">
        <v>40</v>
      </c>
      <c r="E328" s="517"/>
      <c r="F328" s="560"/>
      <c r="G328" s="475"/>
      <c r="H328" s="475"/>
      <c r="I328" s="476">
        <f t="shared" si="127"/>
        <v>315</v>
      </c>
      <c r="J328" s="615"/>
      <c r="K328" s="554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Z328" s="397"/>
      <c r="AA328" s="397"/>
      <c r="AB328" s="397"/>
      <c r="AC328" s="397"/>
      <c r="AD328" s="397"/>
      <c r="AE328" s="397"/>
      <c r="AF328" s="397"/>
      <c r="AG328" s="397"/>
      <c r="AH328" s="397"/>
      <c r="AI328" s="397"/>
      <c r="AJ328" s="397"/>
      <c r="AK328" s="397"/>
      <c r="AL328" s="397"/>
      <c r="AM328" s="397"/>
      <c r="AN328" s="397"/>
      <c r="AO328" s="397"/>
      <c r="AP328" s="397"/>
      <c r="AQ328" s="397"/>
      <c r="AR328" s="397"/>
      <c r="AS328" s="397"/>
      <c r="AT328" s="397"/>
      <c r="AU328" s="397"/>
      <c r="AV328" s="397"/>
      <c r="AW328" s="397"/>
      <c r="AX328" s="397"/>
      <c r="AY328" s="397"/>
      <c r="AZ328" s="397"/>
      <c r="BA328" s="397"/>
      <c r="BB328" s="397"/>
      <c r="BC328" s="397"/>
      <c r="BD328" s="397"/>
      <c r="BE328" s="397"/>
      <c r="BF328" s="397"/>
      <c r="BG328" s="397"/>
      <c r="BH328" s="397"/>
      <c r="BI328" s="397"/>
      <c r="BJ328" s="397"/>
      <c r="BK328" s="397"/>
      <c r="BL328" s="397"/>
      <c r="BM328" s="397"/>
      <c r="BN328" s="397"/>
      <c r="BO328" s="397"/>
      <c r="BP328" s="397"/>
      <c r="BQ328" s="397"/>
    </row>
    <row r="329" spans="1:69">
      <c r="A329" s="519">
        <f t="shared" si="124"/>
        <v>2036</v>
      </c>
      <c r="B329" s="493">
        <f t="shared" si="157"/>
        <v>319</v>
      </c>
      <c r="C329" s="616"/>
      <c r="D329" s="493">
        <v>41</v>
      </c>
      <c r="E329" s="521"/>
      <c r="F329" s="565"/>
      <c r="G329" s="454"/>
      <c r="H329" s="454"/>
      <c r="I329" s="494">
        <f t="shared" si="127"/>
        <v>319</v>
      </c>
      <c r="J329" s="495"/>
      <c r="K329" s="617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Z329" s="397"/>
      <c r="AA329" s="397"/>
      <c r="AB329" s="397"/>
      <c r="AC329" s="397"/>
      <c r="AD329" s="397"/>
      <c r="AE329" s="397"/>
      <c r="AF329" s="397"/>
      <c r="AG329" s="397"/>
      <c r="AH329" s="397"/>
      <c r="AI329" s="397"/>
      <c r="AJ329" s="397"/>
      <c r="AK329" s="397"/>
      <c r="AL329" s="397"/>
      <c r="AM329" s="397"/>
      <c r="AN329" s="397"/>
      <c r="AO329" s="397"/>
      <c r="AP329" s="397"/>
      <c r="AQ329" s="397"/>
      <c r="AR329" s="397"/>
      <c r="AS329" s="397"/>
      <c r="AT329" s="397"/>
      <c r="AU329" s="397"/>
      <c r="AV329" s="397"/>
      <c r="AW329" s="397"/>
      <c r="AX329" s="397"/>
      <c r="AY329" s="397"/>
      <c r="AZ329" s="397"/>
      <c r="BA329" s="397"/>
      <c r="BB329" s="397"/>
      <c r="BC329" s="397"/>
      <c r="BD329" s="397"/>
      <c r="BE329" s="397"/>
      <c r="BF329" s="397"/>
      <c r="BG329" s="397"/>
      <c r="BH329" s="397"/>
      <c r="BI329" s="397"/>
      <c r="BJ329" s="397"/>
      <c r="BK329" s="397"/>
      <c r="BL329" s="397"/>
      <c r="BM329" s="397"/>
      <c r="BN329" s="397"/>
      <c r="BO329" s="397"/>
      <c r="BP329" s="397"/>
      <c r="BQ329" s="397"/>
    </row>
    <row r="330" spans="1:69">
      <c r="A330" s="396"/>
      <c r="B330" s="396"/>
      <c r="C330" s="397"/>
      <c r="D330" s="397"/>
      <c r="E330" s="397"/>
      <c r="F330" s="397"/>
      <c r="G330" s="397"/>
      <c r="H330" s="397"/>
      <c r="I330" s="397"/>
      <c r="J330" s="397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618"/>
      <c r="V330" s="618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397"/>
      <c r="AQ330" s="397"/>
      <c r="AR330" s="397"/>
      <c r="AS330" s="397"/>
      <c r="AT330" s="397"/>
      <c r="AU330" s="397"/>
      <c r="AV330" s="397"/>
      <c r="AW330" s="397"/>
      <c r="AX330" s="397"/>
      <c r="AY330" s="397"/>
      <c r="AZ330" s="397"/>
      <c r="BA330" s="397"/>
      <c r="BB330" s="397"/>
      <c r="BC330" s="397"/>
      <c r="BD330" s="397"/>
      <c r="BE330" s="397"/>
      <c r="BF330" s="397"/>
      <c r="BG330" s="397"/>
      <c r="BH330" s="397"/>
      <c r="BI330" s="397"/>
      <c r="BJ330" s="397"/>
      <c r="BK330" s="397"/>
      <c r="BL330" s="397"/>
      <c r="BM330" s="397"/>
      <c r="BN330" s="397"/>
      <c r="BO330" s="397"/>
      <c r="BP330" s="397"/>
      <c r="BQ330" s="397"/>
    </row>
    <row r="331" spans="1:69">
      <c r="A331" s="396"/>
      <c r="B331" s="396"/>
      <c r="C331" s="397"/>
      <c r="D331" s="397"/>
      <c r="E331" s="397"/>
      <c r="F331" s="397"/>
      <c r="G331" s="397"/>
      <c r="H331" s="397"/>
      <c r="I331" s="397"/>
      <c r="J331" s="397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397"/>
      <c r="AQ331" s="397"/>
      <c r="AR331" s="397"/>
      <c r="AS331" s="397"/>
      <c r="AT331" s="397"/>
      <c r="AU331" s="397"/>
      <c r="AV331" s="397"/>
      <c r="AW331" s="397"/>
      <c r="AX331" s="397"/>
      <c r="AY331" s="397"/>
      <c r="AZ331" s="397"/>
      <c r="BA331" s="397"/>
      <c r="BB331" s="397"/>
      <c r="BC331" s="397"/>
      <c r="BD331" s="397"/>
      <c r="BE331" s="397"/>
      <c r="BF331" s="397"/>
      <c r="BG331" s="397"/>
      <c r="BH331" s="397"/>
      <c r="BI331" s="397"/>
      <c r="BJ331" s="397"/>
      <c r="BK331" s="397"/>
      <c r="BL331" s="397"/>
      <c r="BM331" s="397"/>
      <c r="BN331" s="397"/>
      <c r="BO331" s="397"/>
      <c r="BP331" s="397"/>
      <c r="BQ331" s="397"/>
    </row>
  </sheetData>
  <mergeCells count="37">
    <mergeCell ref="E304:F304"/>
    <mergeCell ref="F216:G216"/>
    <mergeCell ref="F217:G217"/>
    <mergeCell ref="E257:F257"/>
    <mergeCell ref="E258:F258"/>
    <mergeCell ref="E259:F259"/>
    <mergeCell ref="E260:F260"/>
    <mergeCell ref="E261:F261"/>
    <mergeCell ref="E300:F300"/>
    <mergeCell ref="E301:F301"/>
    <mergeCell ref="E302:F302"/>
    <mergeCell ref="E303:F303"/>
    <mergeCell ref="F215:G215"/>
    <mergeCell ref="E128:F128"/>
    <mergeCell ref="E129:F129"/>
    <mergeCell ref="E130:F130"/>
    <mergeCell ref="E131:F131"/>
    <mergeCell ref="E171:F171"/>
    <mergeCell ref="E172:F172"/>
    <mergeCell ref="E173:F173"/>
    <mergeCell ref="E174:F174"/>
    <mergeCell ref="E175:F175"/>
    <mergeCell ref="F213:G213"/>
    <mergeCell ref="F214:G214"/>
    <mergeCell ref="E127:F127"/>
    <mergeCell ref="J3:K3"/>
    <mergeCell ref="A46:B46"/>
    <mergeCell ref="J46:K50"/>
    <mergeCell ref="A47:B47"/>
    <mergeCell ref="A48:B48"/>
    <mergeCell ref="A49:B49"/>
    <mergeCell ref="A50:B50"/>
    <mergeCell ref="D78:E78"/>
    <mergeCell ref="D79:E79"/>
    <mergeCell ref="D80:E80"/>
    <mergeCell ref="D81:E81"/>
    <mergeCell ref="D82:E82"/>
  </mergeCells>
  <phoneticPr fontId="3" type="noConversion"/>
  <conditionalFormatting sqref="C46:H46">
    <cfRule type="cellIs" dxfId="9" priority="5" operator="equal">
      <formula>$M$46</formula>
    </cfRule>
  </conditionalFormatting>
  <conditionalFormatting sqref="C47:H47">
    <cfRule type="cellIs" dxfId="8" priority="4" operator="equal">
      <formula>$M$47</formula>
    </cfRule>
  </conditionalFormatting>
  <conditionalFormatting sqref="C47:H50">
    <cfRule type="cellIs" dxfId="7" priority="1" operator="equal">
      <formula>$M$50</formula>
    </cfRule>
    <cfRule type="cellIs" dxfId="6" priority="2" operator="equal">
      <formula>$M$49</formula>
    </cfRule>
    <cfRule type="cellIs" dxfId="5" priority="3" operator="equal">
      <formula>$M$48</formula>
    </cfRule>
  </conditionalFormatting>
  <pageMargins left="0.7" right="0.7" top="0.75" bottom="0.75" header="0.3" footer="0.3"/>
  <pageSetup paperSize="9" scale="57" orientation="portrait" r:id="rId1"/>
  <colBreaks count="1" manualBreakCount="1">
    <brk id="11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V331"/>
  <sheetViews>
    <sheetView view="pageBreakPreview" topLeftCell="A34" zoomScale="85" zoomScaleNormal="25" zoomScaleSheetLayoutView="85" workbookViewId="0">
      <selection activeCell="M53" sqref="M53"/>
    </sheetView>
  </sheetViews>
  <sheetFormatPr defaultRowHeight="13.5"/>
  <cols>
    <col min="1" max="1" width="42.75" style="334" customWidth="1"/>
    <col min="2" max="11" width="9.75" style="334" customWidth="1"/>
    <col min="12" max="12" width="9" style="334"/>
    <col min="13" max="13" width="11.75" style="334" bestFit="1" customWidth="1"/>
    <col min="14" max="16384" width="9" style="334"/>
  </cols>
  <sheetData>
    <row r="1" spans="1:69">
      <c r="A1" s="396"/>
      <c r="B1" s="396"/>
      <c r="C1" s="397"/>
      <c r="D1" s="396" t="s">
        <v>57</v>
      </c>
      <c r="E1" s="398">
        <v>1996</v>
      </c>
      <c r="F1" s="397" t="s">
        <v>28</v>
      </c>
      <c r="G1" s="399">
        <v>0</v>
      </c>
      <c r="H1" s="400" t="s">
        <v>290</v>
      </c>
      <c r="I1" s="399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</row>
    <row r="2" spans="1:69" ht="16.5" customHeight="1">
      <c r="A2" s="401" t="s">
        <v>507</v>
      </c>
      <c r="B2" s="396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</row>
    <row r="3" spans="1:69" ht="16.5" customHeight="1">
      <c r="A3" s="402" t="s">
        <v>29</v>
      </c>
      <c r="B3" s="403" t="s">
        <v>291</v>
      </c>
      <c r="C3" s="404" t="s">
        <v>292</v>
      </c>
      <c r="D3" s="404" t="s">
        <v>293</v>
      </c>
      <c r="E3" s="404" t="s">
        <v>294</v>
      </c>
      <c r="F3" s="404" t="s">
        <v>295</v>
      </c>
      <c r="G3" s="404" t="s">
        <v>296</v>
      </c>
      <c r="H3" s="404" t="s">
        <v>297</v>
      </c>
      <c r="I3" s="405" t="s">
        <v>58</v>
      </c>
      <c r="J3" s="675" t="s">
        <v>30</v>
      </c>
      <c r="K3" s="67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</row>
    <row r="4" spans="1:69" ht="16.5" customHeight="1">
      <c r="A4" s="407"/>
      <c r="B4" s="408"/>
      <c r="C4" s="409"/>
      <c r="D4" s="410"/>
      <c r="E4" s="410"/>
      <c r="F4" s="411"/>
      <c r="G4" s="411"/>
      <c r="H4" s="411"/>
      <c r="I4" s="412"/>
      <c r="J4" s="413"/>
      <c r="K4" s="414"/>
      <c r="L4" s="415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P4" s="416"/>
      <c r="AQ4" s="416"/>
      <c r="AR4" s="416"/>
      <c r="AS4" s="416"/>
      <c r="AT4" s="416"/>
      <c r="AU4" s="416"/>
      <c r="AV4" s="416"/>
      <c r="AW4" s="416"/>
      <c r="AX4" s="416"/>
      <c r="AY4" s="416"/>
      <c r="AZ4" s="416"/>
      <c r="BA4" s="416"/>
      <c r="BB4" s="416"/>
      <c r="BC4" s="416"/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</row>
    <row r="5" spans="1:69" ht="16.5" customHeight="1">
      <c r="A5" s="407"/>
      <c r="B5" s="408"/>
      <c r="C5" s="417"/>
      <c r="D5" s="417"/>
      <c r="E5" s="417"/>
      <c r="F5" s="417"/>
      <c r="G5" s="417"/>
      <c r="H5" s="417"/>
      <c r="I5" s="417"/>
      <c r="J5" s="413"/>
      <c r="K5" s="414"/>
      <c r="L5" s="415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416"/>
      <c r="AQ5" s="416"/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6"/>
      <c r="BO5" s="416"/>
      <c r="BP5" s="416"/>
      <c r="BQ5" s="416"/>
    </row>
    <row r="6" spans="1:69" ht="16.5" customHeight="1">
      <c r="A6" s="407"/>
      <c r="B6" s="408"/>
      <c r="C6" s="417"/>
      <c r="D6" s="417"/>
      <c r="E6" s="417"/>
      <c r="F6" s="417"/>
      <c r="G6" s="417"/>
      <c r="H6" s="417"/>
      <c r="I6" s="417"/>
      <c r="J6" s="413"/>
      <c r="K6" s="414"/>
      <c r="L6" s="415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416"/>
      <c r="AQ6" s="416"/>
      <c r="AR6" s="416"/>
      <c r="AS6" s="416"/>
      <c r="AT6" s="416"/>
      <c r="AU6" s="416"/>
      <c r="AV6" s="416"/>
      <c r="AW6" s="416"/>
      <c r="AX6" s="416"/>
      <c r="AY6" s="416"/>
      <c r="AZ6" s="416"/>
      <c r="BA6" s="416"/>
      <c r="BB6" s="416"/>
      <c r="BC6" s="416"/>
      <c r="BD6" s="416"/>
      <c r="BE6" s="416"/>
      <c r="BF6" s="416"/>
      <c r="BG6" s="416"/>
      <c r="BH6" s="416"/>
      <c r="BI6" s="416"/>
      <c r="BJ6" s="416"/>
      <c r="BK6" s="416"/>
      <c r="BL6" s="416"/>
      <c r="BM6" s="416"/>
      <c r="BN6" s="416"/>
      <c r="BO6" s="416"/>
      <c r="BP6" s="416"/>
      <c r="BQ6" s="416"/>
    </row>
    <row r="7" spans="1:69" ht="16.5" customHeight="1">
      <c r="A7" s="407"/>
      <c r="B7" s="408"/>
      <c r="C7" s="417"/>
      <c r="D7" s="417"/>
      <c r="E7" s="417"/>
      <c r="F7" s="417"/>
      <c r="G7" s="417"/>
      <c r="H7" s="417"/>
      <c r="I7" s="417"/>
      <c r="J7" s="413"/>
      <c r="K7" s="414"/>
      <c r="L7" s="415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6"/>
      <c r="BC7" s="416"/>
      <c r="BD7" s="416"/>
      <c r="BE7" s="416"/>
      <c r="BF7" s="416"/>
      <c r="BG7" s="416"/>
      <c r="BH7" s="416"/>
      <c r="BI7" s="416"/>
      <c r="BJ7" s="416"/>
      <c r="BK7" s="416"/>
      <c r="BL7" s="416"/>
      <c r="BM7" s="416"/>
      <c r="BN7" s="416"/>
      <c r="BO7" s="416"/>
      <c r="BP7" s="416"/>
      <c r="BQ7" s="416"/>
    </row>
    <row r="8" spans="1:69" ht="16.5" customHeight="1">
      <c r="A8" s="407"/>
      <c r="B8" s="408"/>
      <c r="C8" s="417"/>
      <c r="D8" s="417"/>
      <c r="E8" s="417"/>
      <c r="F8" s="417"/>
      <c r="G8" s="417"/>
      <c r="H8" s="417"/>
      <c r="I8" s="417"/>
      <c r="J8" s="413"/>
      <c r="K8" s="414"/>
      <c r="L8" s="415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W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H8" s="416"/>
      <c r="BI8" s="416"/>
      <c r="BJ8" s="416"/>
      <c r="BK8" s="416"/>
      <c r="BL8" s="416"/>
      <c r="BM8" s="416"/>
      <c r="BN8" s="416"/>
      <c r="BO8" s="416"/>
      <c r="BP8" s="416"/>
      <c r="BQ8" s="416"/>
    </row>
    <row r="9" spans="1:69" ht="16.5" customHeight="1">
      <c r="A9" s="407"/>
      <c r="B9" s="408"/>
      <c r="C9" s="417"/>
      <c r="D9" s="417"/>
      <c r="E9" s="417"/>
      <c r="F9" s="417"/>
      <c r="G9" s="417"/>
      <c r="H9" s="417"/>
      <c r="I9" s="417"/>
      <c r="J9" s="413"/>
      <c r="K9" s="414"/>
      <c r="L9" s="415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</row>
    <row r="10" spans="1:69" ht="16.5" customHeight="1">
      <c r="A10" s="407"/>
      <c r="B10" s="408"/>
      <c r="C10" s="417"/>
      <c r="D10" s="417"/>
      <c r="E10" s="417"/>
      <c r="F10" s="417"/>
      <c r="G10" s="417"/>
      <c r="H10" s="417"/>
      <c r="I10" s="417"/>
      <c r="J10" s="413"/>
      <c r="K10" s="414"/>
      <c r="L10" s="415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  <c r="AT10" s="416"/>
      <c r="AU10" s="416"/>
      <c r="AV10" s="416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6"/>
      <c r="BH10" s="416"/>
      <c r="BI10" s="416"/>
      <c r="BJ10" s="416"/>
      <c r="BK10" s="416"/>
      <c r="BL10" s="416"/>
      <c r="BM10" s="416"/>
      <c r="BN10" s="416"/>
      <c r="BO10" s="416"/>
      <c r="BP10" s="416"/>
      <c r="BQ10" s="416"/>
    </row>
    <row r="11" spans="1:69" ht="16.5" customHeight="1">
      <c r="A11" s="407"/>
      <c r="B11" s="408"/>
      <c r="C11" s="417"/>
      <c r="D11" s="417"/>
      <c r="E11" s="417"/>
      <c r="F11" s="417"/>
      <c r="G11" s="417"/>
      <c r="H11" s="417"/>
      <c r="I11" s="417"/>
      <c r="J11" s="413"/>
      <c r="K11" s="414"/>
      <c r="L11" s="415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6"/>
      <c r="AN11" s="416"/>
      <c r="AO11" s="416"/>
      <c r="AP11" s="416"/>
      <c r="AQ11" s="416"/>
      <c r="AR11" s="416"/>
      <c r="AS11" s="416"/>
      <c r="AT11" s="416"/>
      <c r="AU11" s="416"/>
      <c r="AV11" s="416"/>
      <c r="AW11" s="416"/>
      <c r="AX11" s="416"/>
      <c r="AY11" s="416"/>
      <c r="AZ11" s="416"/>
      <c r="BA11" s="416"/>
      <c r="BB11" s="416"/>
      <c r="BC11" s="416"/>
      <c r="BD11" s="416"/>
      <c r="BE11" s="416"/>
      <c r="BF11" s="416"/>
      <c r="BG11" s="416"/>
      <c r="BH11" s="416"/>
      <c r="BI11" s="416"/>
      <c r="BJ11" s="416"/>
      <c r="BK11" s="416"/>
      <c r="BL11" s="416"/>
      <c r="BM11" s="416"/>
      <c r="BN11" s="416"/>
      <c r="BO11" s="416"/>
      <c r="BP11" s="416"/>
      <c r="BQ11" s="416"/>
    </row>
    <row r="12" spans="1:69" ht="16.5" customHeight="1">
      <c r="A12" s="407"/>
      <c r="B12" s="408"/>
      <c r="C12" s="417"/>
      <c r="D12" s="417"/>
      <c r="E12" s="417"/>
      <c r="F12" s="417"/>
      <c r="G12" s="417"/>
      <c r="H12" s="417"/>
      <c r="I12" s="417"/>
      <c r="J12" s="413"/>
      <c r="K12" s="414"/>
      <c r="L12" s="415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  <c r="AN12" s="416"/>
      <c r="AO12" s="416"/>
      <c r="AP12" s="416"/>
      <c r="AQ12" s="416"/>
      <c r="AR12" s="416"/>
      <c r="AS12" s="416"/>
      <c r="AT12" s="416"/>
      <c r="AU12" s="416"/>
      <c r="AV12" s="416"/>
      <c r="AW12" s="416"/>
      <c r="AX12" s="416"/>
      <c r="AY12" s="416"/>
      <c r="AZ12" s="416"/>
      <c r="BA12" s="416"/>
      <c r="BB12" s="416"/>
      <c r="BC12" s="416"/>
      <c r="BD12" s="416"/>
      <c r="BE12" s="416"/>
      <c r="BF12" s="416"/>
      <c r="BG12" s="416"/>
      <c r="BH12" s="416"/>
      <c r="BI12" s="416"/>
      <c r="BJ12" s="416"/>
      <c r="BK12" s="416"/>
      <c r="BL12" s="416"/>
      <c r="BM12" s="416"/>
      <c r="BN12" s="416"/>
      <c r="BO12" s="416"/>
      <c r="BP12" s="416"/>
      <c r="BQ12" s="416"/>
    </row>
    <row r="13" spans="1:69" ht="16.5" customHeight="1">
      <c r="A13" s="407"/>
      <c r="B13" s="408"/>
      <c r="C13" s="417"/>
      <c r="D13" s="417"/>
      <c r="E13" s="417"/>
      <c r="F13" s="417"/>
      <c r="G13" s="417"/>
      <c r="H13" s="417"/>
      <c r="I13" s="417"/>
      <c r="J13" s="413"/>
      <c r="K13" s="414"/>
      <c r="L13" s="415"/>
      <c r="M13" s="416"/>
      <c r="N13" s="416"/>
      <c r="O13" s="416"/>
      <c r="P13" s="416"/>
      <c r="Q13" s="416"/>
      <c r="R13" s="416"/>
      <c r="S13" s="416"/>
      <c r="T13" s="416"/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6"/>
      <c r="AN13" s="416"/>
      <c r="AO13" s="416"/>
      <c r="AP13" s="416"/>
      <c r="AQ13" s="416"/>
      <c r="AR13" s="416"/>
      <c r="AS13" s="416"/>
      <c r="AT13" s="416"/>
      <c r="AU13" s="416"/>
      <c r="AV13" s="416"/>
      <c r="AW13" s="416"/>
      <c r="AX13" s="416"/>
      <c r="AY13" s="416"/>
      <c r="AZ13" s="416"/>
      <c r="BA13" s="416"/>
      <c r="BB13" s="416"/>
      <c r="BC13" s="416"/>
      <c r="BD13" s="416"/>
      <c r="BE13" s="416"/>
      <c r="BF13" s="416"/>
      <c r="BG13" s="416"/>
      <c r="BH13" s="416"/>
      <c r="BI13" s="416"/>
      <c r="BJ13" s="416"/>
      <c r="BK13" s="416"/>
      <c r="BL13" s="416"/>
      <c r="BM13" s="416"/>
      <c r="BN13" s="416"/>
      <c r="BO13" s="416"/>
      <c r="BP13" s="416"/>
      <c r="BQ13" s="416"/>
    </row>
    <row r="14" spans="1:69" ht="16.5" customHeight="1">
      <c r="A14" s="407">
        <v>2006</v>
      </c>
      <c r="B14" s="408">
        <f>'상수도사용량(홍성군통계)'!Y42</f>
        <v>196.36515031485453</v>
      </c>
      <c r="C14" s="417">
        <f t="shared" ref="C14:C44" si="0">I83</f>
        <v>193</v>
      </c>
      <c r="D14" s="417">
        <f t="shared" ref="D14:D44" si="1">I127</f>
        <v>193</v>
      </c>
      <c r="E14" s="417">
        <f t="shared" ref="E14:E44" si="2">I170</f>
        <v>193</v>
      </c>
      <c r="F14" s="417">
        <f t="shared" ref="F14:F44" si="3">I213</f>
        <v>186</v>
      </c>
      <c r="G14" s="417">
        <f t="shared" ref="G14:G44" si="4">I256</f>
        <v>192</v>
      </c>
      <c r="H14" s="417">
        <f t="shared" ref="H14:H44" si="5">I299</f>
        <v>191</v>
      </c>
      <c r="I14" s="417">
        <f t="shared" ref="I14:I44" si="6">ROUND(SUMIF(C$45:H$45,"○",C14:H14),$G$1)</f>
        <v>192</v>
      </c>
      <c r="J14" s="413"/>
      <c r="K14" s="414"/>
      <c r="L14" s="415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  <c r="AQ14" s="416"/>
      <c r="AR14" s="416"/>
      <c r="AS14" s="416"/>
      <c r="AT14" s="416"/>
      <c r="AU14" s="416"/>
      <c r="AV14" s="416"/>
      <c r="AW14" s="416"/>
      <c r="AX14" s="416"/>
      <c r="AY14" s="416"/>
      <c r="AZ14" s="416"/>
      <c r="BA14" s="416"/>
      <c r="BB14" s="416"/>
      <c r="BC14" s="416"/>
      <c r="BD14" s="416"/>
      <c r="BE14" s="416"/>
      <c r="BF14" s="416"/>
      <c r="BG14" s="416"/>
      <c r="BH14" s="416"/>
      <c r="BI14" s="416"/>
      <c r="BJ14" s="416"/>
      <c r="BK14" s="416"/>
      <c r="BL14" s="416"/>
      <c r="BM14" s="416"/>
      <c r="BN14" s="416"/>
      <c r="BO14" s="416"/>
      <c r="BP14" s="416"/>
      <c r="BQ14" s="416"/>
    </row>
    <row r="15" spans="1:69" ht="16.5" customHeight="1">
      <c r="A15" s="407">
        <f t="shared" ref="A15:A44" si="7">A14+1</f>
        <v>2007</v>
      </c>
      <c r="B15" s="408">
        <f>'상수도사용량(홍성군통계)'!Y43</f>
        <v>186.80309116783457</v>
      </c>
      <c r="C15" s="417">
        <f t="shared" si="0"/>
        <v>200</v>
      </c>
      <c r="D15" s="417">
        <f t="shared" si="1"/>
        <v>199</v>
      </c>
      <c r="E15" s="417">
        <f t="shared" si="2"/>
        <v>199</v>
      </c>
      <c r="F15" s="417">
        <f t="shared" si="3"/>
        <v>198</v>
      </c>
      <c r="G15" s="417">
        <f t="shared" si="4"/>
        <v>200</v>
      </c>
      <c r="H15" s="417">
        <f t="shared" si="5"/>
        <v>201</v>
      </c>
      <c r="I15" s="417">
        <f t="shared" si="6"/>
        <v>200</v>
      </c>
      <c r="J15" s="413"/>
      <c r="K15" s="414"/>
      <c r="L15" s="415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  <c r="AN15" s="416"/>
      <c r="AO15" s="416"/>
      <c r="AP15" s="416"/>
      <c r="AQ15" s="416"/>
      <c r="AR15" s="416"/>
      <c r="AS15" s="416"/>
      <c r="AT15" s="416"/>
      <c r="AU15" s="416"/>
      <c r="AV15" s="416"/>
      <c r="AW15" s="416"/>
      <c r="AX15" s="416"/>
      <c r="AY15" s="416"/>
      <c r="AZ15" s="416"/>
      <c r="BA15" s="416"/>
      <c r="BB15" s="416"/>
      <c r="BC15" s="416"/>
      <c r="BD15" s="416"/>
      <c r="BE15" s="416"/>
      <c r="BF15" s="416"/>
      <c r="BG15" s="416"/>
      <c r="BH15" s="416"/>
      <c r="BI15" s="416"/>
      <c r="BJ15" s="416"/>
      <c r="BK15" s="416"/>
      <c r="BL15" s="416"/>
      <c r="BM15" s="416"/>
      <c r="BN15" s="416"/>
      <c r="BO15" s="416"/>
      <c r="BP15" s="416"/>
      <c r="BQ15" s="416"/>
    </row>
    <row r="16" spans="1:69" ht="16.5" customHeight="1">
      <c r="A16" s="407">
        <f t="shared" si="7"/>
        <v>2008</v>
      </c>
      <c r="B16" s="408">
        <f>'상수도사용량(홍성군통계)'!Y44</f>
        <v>191.41261141366209</v>
      </c>
      <c r="C16" s="417">
        <f t="shared" si="0"/>
        <v>206</v>
      </c>
      <c r="D16" s="417">
        <f t="shared" si="1"/>
        <v>205</v>
      </c>
      <c r="E16" s="417">
        <f t="shared" si="2"/>
        <v>205</v>
      </c>
      <c r="F16" s="417">
        <f t="shared" si="3"/>
        <v>207</v>
      </c>
      <c r="G16" s="417">
        <f t="shared" si="4"/>
        <v>208</v>
      </c>
      <c r="H16" s="417">
        <f t="shared" si="5"/>
        <v>209</v>
      </c>
      <c r="I16" s="417">
        <f t="shared" si="6"/>
        <v>208</v>
      </c>
      <c r="J16" s="413"/>
      <c r="K16" s="414"/>
      <c r="L16" s="415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6"/>
      <c r="AN16" s="416"/>
      <c r="AO16" s="416"/>
      <c r="AP16" s="416"/>
      <c r="AQ16" s="416"/>
      <c r="AR16" s="416"/>
      <c r="AS16" s="416"/>
      <c r="AT16" s="416"/>
      <c r="AU16" s="416"/>
      <c r="AV16" s="416"/>
      <c r="AW16" s="416"/>
      <c r="AX16" s="416"/>
      <c r="AY16" s="416"/>
      <c r="AZ16" s="416"/>
      <c r="BA16" s="416"/>
      <c r="BB16" s="416"/>
      <c r="BC16" s="416"/>
      <c r="BD16" s="416"/>
      <c r="BE16" s="416"/>
      <c r="BF16" s="416"/>
      <c r="BG16" s="416"/>
      <c r="BH16" s="416"/>
      <c r="BI16" s="416"/>
      <c r="BJ16" s="416"/>
      <c r="BK16" s="416"/>
      <c r="BL16" s="416"/>
      <c r="BM16" s="416"/>
      <c r="BN16" s="416"/>
      <c r="BO16" s="416"/>
      <c r="BP16" s="416"/>
      <c r="BQ16" s="416"/>
    </row>
    <row r="17" spans="1:69" ht="16.5" customHeight="1">
      <c r="A17" s="407">
        <f t="shared" si="7"/>
        <v>2009</v>
      </c>
      <c r="B17" s="408">
        <f>'상수도사용량(홍성군통계)'!Y45</f>
        <v>225.41413294191653</v>
      </c>
      <c r="C17" s="417">
        <f t="shared" si="0"/>
        <v>212</v>
      </c>
      <c r="D17" s="417">
        <f t="shared" si="1"/>
        <v>211</v>
      </c>
      <c r="E17" s="417">
        <f t="shared" si="2"/>
        <v>211</v>
      </c>
      <c r="F17" s="417">
        <f t="shared" si="3"/>
        <v>215</v>
      </c>
      <c r="G17" s="417">
        <f t="shared" si="4"/>
        <v>216</v>
      </c>
      <c r="H17" s="417">
        <f t="shared" si="5"/>
        <v>217</v>
      </c>
      <c r="I17" s="417">
        <f t="shared" si="6"/>
        <v>216</v>
      </c>
      <c r="J17" s="413"/>
      <c r="K17" s="414"/>
      <c r="L17" s="415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6"/>
      <c r="AN17" s="416"/>
      <c r="AO17" s="416"/>
      <c r="AP17" s="416"/>
      <c r="AQ17" s="416"/>
      <c r="AR17" s="416"/>
      <c r="AS17" s="416"/>
      <c r="AT17" s="416"/>
      <c r="AU17" s="416"/>
      <c r="AV17" s="416"/>
      <c r="AW17" s="416"/>
      <c r="AX17" s="416"/>
      <c r="AY17" s="416"/>
      <c r="AZ17" s="416"/>
      <c r="BA17" s="416"/>
      <c r="BB17" s="416"/>
      <c r="BC17" s="416"/>
      <c r="BD17" s="416"/>
      <c r="BE17" s="416"/>
      <c r="BF17" s="416"/>
      <c r="BG17" s="416"/>
      <c r="BH17" s="416"/>
      <c r="BI17" s="416"/>
      <c r="BJ17" s="416"/>
      <c r="BK17" s="416"/>
      <c r="BL17" s="416"/>
      <c r="BM17" s="416"/>
      <c r="BN17" s="416"/>
      <c r="BO17" s="416"/>
      <c r="BP17" s="416"/>
      <c r="BQ17" s="416"/>
    </row>
    <row r="18" spans="1:69" ht="16.5" customHeight="1">
      <c r="A18" s="407">
        <f t="shared" si="7"/>
        <v>2010</v>
      </c>
      <c r="B18" s="408">
        <f>'상수도사용량(홍성군통계)'!Y46</f>
        <v>225.81987982335482</v>
      </c>
      <c r="C18" s="417">
        <f t="shared" si="0"/>
        <v>219</v>
      </c>
      <c r="D18" s="417">
        <f t="shared" si="1"/>
        <v>218</v>
      </c>
      <c r="E18" s="417">
        <f t="shared" si="2"/>
        <v>218</v>
      </c>
      <c r="F18" s="417">
        <f t="shared" si="3"/>
        <v>221</v>
      </c>
      <c r="G18" s="417">
        <f t="shared" si="4"/>
        <v>223</v>
      </c>
      <c r="H18" s="417">
        <f t="shared" si="5"/>
        <v>224</v>
      </c>
      <c r="I18" s="417">
        <f t="shared" si="6"/>
        <v>223</v>
      </c>
      <c r="J18" s="413"/>
      <c r="K18" s="414"/>
      <c r="L18" s="415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  <c r="AQ18" s="416"/>
      <c r="AR18" s="416"/>
      <c r="AS18" s="416"/>
      <c r="AT18" s="416"/>
      <c r="AU18" s="416"/>
      <c r="AV18" s="416"/>
      <c r="AW18" s="416"/>
      <c r="AX18" s="416"/>
      <c r="AY18" s="416"/>
      <c r="AZ18" s="416"/>
      <c r="BA18" s="416"/>
      <c r="BB18" s="416"/>
      <c r="BC18" s="416"/>
      <c r="BD18" s="416"/>
      <c r="BE18" s="416"/>
      <c r="BF18" s="416"/>
      <c r="BG18" s="416"/>
      <c r="BH18" s="416"/>
      <c r="BI18" s="416"/>
      <c r="BJ18" s="416"/>
      <c r="BK18" s="416"/>
      <c r="BL18" s="416"/>
      <c r="BM18" s="416"/>
      <c r="BN18" s="416"/>
      <c r="BO18" s="416"/>
      <c r="BP18" s="416"/>
      <c r="BQ18" s="416"/>
    </row>
    <row r="19" spans="1:69" ht="16.5" customHeight="1">
      <c r="A19" s="407">
        <f t="shared" si="7"/>
        <v>2011</v>
      </c>
      <c r="B19" s="408">
        <f>'상수도사용량(홍성군통계)'!Y47</f>
        <v>229.42960393702214</v>
      </c>
      <c r="C19" s="417">
        <f t="shared" si="0"/>
        <v>225</v>
      </c>
      <c r="D19" s="417">
        <f t="shared" si="1"/>
        <v>224</v>
      </c>
      <c r="E19" s="417">
        <f t="shared" si="2"/>
        <v>224</v>
      </c>
      <c r="F19" s="417">
        <f t="shared" si="3"/>
        <v>227</v>
      </c>
      <c r="G19" s="417">
        <f t="shared" si="4"/>
        <v>229</v>
      </c>
      <c r="H19" s="417">
        <f t="shared" si="5"/>
        <v>229</v>
      </c>
      <c r="I19" s="417">
        <f t="shared" si="6"/>
        <v>229</v>
      </c>
      <c r="J19" s="413"/>
      <c r="K19" s="414"/>
      <c r="L19" s="415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  <c r="AN19" s="416"/>
      <c r="AO19" s="416"/>
      <c r="AP19" s="416"/>
      <c r="AQ19" s="416"/>
      <c r="AR19" s="416"/>
      <c r="AS19" s="416"/>
      <c r="AT19" s="416"/>
      <c r="AU19" s="416"/>
      <c r="AV19" s="416"/>
      <c r="AW19" s="416"/>
      <c r="AX19" s="416"/>
      <c r="AY19" s="416"/>
      <c r="AZ19" s="416"/>
      <c r="BA19" s="416"/>
      <c r="BB19" s="416"/>
      <c r="BC19" s="416"/>
      <c r="BD19" s="416"/>
      <c r="BE19" s="416"/>
      <c r="BF19" s="416"/>
      <c r="BG19" s="416"/>
      <c r="BH19" s="416"/>
      <c r="BI19" s="416"/>
      <c r="BJ19" s="416"/>
      <c r="BK19" s="416"/>
      <c r="BL19" s="416"/>
      <c r="BM19" s="416"/>
      <c r="BN19" s="416"/>
      <c r="BO19" s="416"/>
      <c r="BP19" s="416"/>
      <c r="BQ19" s="416"/>
    </row>
    <row r="20" spans="1:69" ht="16.5" customHeight="1">
      <c r="A20" s="407">
        <f t="shared" si="7"/>
        <v>2012</v>
      </c>
      <c r="B20" s="408">
        <f>'상수도사용량(홍성군통계)'!Y48</f>
        <v>239.00417403187714</v>
      </c>
      <c r="C20" s="417">
        <f t="shared" si="0"/>
        <v>231</v>
      </c>
      <c r="D20" s="417">
        <f t="shared" si="1"/>
        <v>231</v>
      </c>
      <c r="E20" s="417">
        <f t="shared" si="2"/>
        <v>231</v>
      </c>
      <c r="F20" s="417">
        <f t="shared" si="3"/>
        <v>232</v>
      </c>
      <c r="G20" s="417">
        <f t="shared" si="4"/>
        <v>234</v>
      </c>
      <c r="H20" s="417">
        <f t="shared" si="5"/>
        <v>234</v>
      </c>
      <c r="I20" s="417">
        <f t="shared" si="6"/>
        <v>234</v>
      </c>
      <c r="J20" s="413"/>
      <c r="K20" s="414"/>
      <c r="L20" s="415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6"/>
      <c r="AN20" s="416"/>
      <c r="AO20" s="416"/>
      <c r="AP20" s="416"/>
      <c r="AQ20" s="416"/>
      <c r="AR20" s="416"/>
      <c r="AS20" s="416"/>
      <c r="AT20" s="416"/>
      <c r="AU20" s="416"/>
      <c r="AV20" s="416"/>
      <c r="AW20" s="416"/>
      <c r="AX20" s="416"/>
      <c r="AY20" s="416"/>
      <c r="AZ20" s="416"/>
      <c r="BA20" s="416"/>
      <c r="BB20" s="416"/>
      <c r="BC20" s="416"/>
      <c r="BD20" s="416"/>
      <c r="BE20" s="416"/>
      <c r="BF20" s="416"/>
      <c r="BG20" s="416"/>
      <c r="BH20" s="416"/>
      <c r="BI20" s="416"/>
      <c r="BJ20" s="416"/>
      <c r="BK20" s="416"/>
      <c r="BL20" s="416"/>
      <c r="BM20" s="416"/>
      <c r="BN20" s="416"/>
      <c r="BO20" s="416"/>
      <c r="BP20" s="416"/>
      <c r="BQ20" s="416"/>
    </row>
    <row r="21" spans="1:69" ht="16.5" customHeight="1">
      <c r="A21" s="407">
        <f t="shared" si="7"/>
        <v>2013</v>
      </c>
      <c r="B21" s="408">
        <f>'상수도사용량(홍성군통계)'!Y49</f>
        <v>252.23289518031683</v>
      </c>
      <c r="C21" s="417">
        <f t="shared" si="0"/>
        <v>238</v>
      </c>
      <c r="D21" s="417">
        <f t="shared" si="1"/>
        <v>238</v>
      </c>
      <c r="E21" s="417">
        <f t="shared" si="2"/>
        <v>238</v>
      </c>
      <c r="F21" s="417">
        <f t="shared" si="3"/>
        <v>236</v>
      </c>
      <c r="G21" s="417">
        <f t="shared" si="4"/>
        <v>239</v>
      </c>
      <c r="H21" s="417">
        <f t="shared" si="5"/>
        <v>239</v>
      </c>
      <c r="I21" s="417">
        <f t="shared" si="6"/>
        <v>239</v>
      </c>
      <c r="J21" s="418"/>
      <c r="K21" s="419"/>
      <c r="L21" s="415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/>
      <c r="BB21" s="416"/>
      <c r="BC21" s="416"/>
      <c r="BD21" s="416"/>
      <c r="BE21" s="416"/>
      <c r="BF21" s="416"/>
      <c r="BG21" s="416"/>
      <c r="BH21" s="416"/>
      <c r="BI21" s="416"/>
      <c r="BJ21" s="416"/>
      <c r="BK21" s="416"/>
      <c r="BL21" s="416"/>
      <c r="BM21" s="416"/>
      <c r="BN21" s="416"/>
      <c r="BO21" s="416"/>
      <c r="BP21" s="416"/>
      <c r="BQ21" s="416"/>
    </row>
    <row r="22" spans="1:69" ht="16.5" customHeight="1">
      <c r="A22" s="407">
        <f t="shared" si="7"/>
        <v>2014</v>
      </c>
      <c r="B22" s="408">
        <f>'상수도사용량(홍성군통계)'!Y50</f>
        <v>234.00482430406154</v>
      </c>
      <c r="C22" s="417">
        <f t="shared" si="0"/>
        <v>244</v>
      </c>
      <c r="D22" s="417">
        <f t="shared" si="1"/>
        <v>245</v>
      </c>
      <c r="E22" s="417">
        <f t="shared" si="2"/>
        <v>245</v>
      </c>
      <c r="F22" s="417">
        <f t="shared" si="3"/>
        <v>241</v>
      </c>
      <c r="G22" s="417">
        <f t="shared" si="4"/>
        <v>243</v>
      </c>
      <c r="H22" s="417">
        <f t="shared" si="5"/>
        <v>243</v>
      </c>
      <c r="I22" s="417">
        <f t="shared" si="6"/>
        <v>243</v>
      </c>
      <c r="J22" s="418"/>
      <c r="K22" s="419"/>
      <c r="L22" s="415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  <c r="AN22" s="416"/>
      <c r="AO22" s="416"/>
      <c r="AP22" s="416"/>
      <c r="AQ22" s="416"/>
      <c r="AR22" s="416"/>
      <c r="AS22" s="416"/>
      <c r="AT22" s="416"/>
      <c r="AU22" s="416"/>
      <c r="AV22" s="416"/>
      <c r="AW22" s="416"/>
      <c r="AX22" s="416"/>
      <c r="AY22" s="416"/>
      <c r="AZ22" s="416"/>
      <c r="BA22" s="416"/>
      <c r="BB22" s="416"/>
      <c r="BC22" s="416"/>
      <c r="BD22" s="416"/>
      <c r="BE22" s="416"/>
      <c r="BF22" s="416"/>
      <c r="BG22" s="416"/>
      <c r="BH22" s="416"/>
      <c r="BI22" s="416"/>
      <c r="BJ22" s="416"/>
      <c r="BK22" s="416"/>
      <c r="BL22" s="416"/>
      <c r="BM22" s="416"/>
      <c r="BN22" s="416"/>
      <c r="BO22" s="416"/>
      <c r="BP22" s="416"/>
      <c r="BQ22" s="416"/>
    </row>
    <row r="23" spans="1:69" ht="16.5" customHeight="1" thickBot="1">
      <c r="A23" s="420">
        <f t="shared" si="7"/>
        <v>2015</v>
      </c>
      <c r="B23" s="421">
        <f>'상수도사용량(홍성군통계)'!Y51</f>
        <v>237.59435409634858</v>
      </c>
      <c r="C23" s="422">
        <f t="shared" si="0"/>
        <v>250</v>
      </c>
      <c r="D23" s="422">
        <f t="shared" si="1"/>
        <v>252</v>
      </c>
      <c r="E23" s="422">
        <f t="shared" si="2"/>
        <v>252</v>
      </c>
      <c r="F23" s="422">
        <f t="shared" si="3"/>
        <v>245</v>
      </c>
      <c r="G23" s="422">
        <f t="shared" si="4"/>
        <v>246</v>
      </c>
      <c r="H23" s="422">
        <f t="shared" si="5"/>
        <v>246</v>
      </c>
      <c r="I23" s="422">
        <f t="shared" si="6"/>
        <v>246</v>
      </c>
      <c r="J23" s="423"/>
      <c r="K23" s="424"/>
      <c r="L23" s="415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6"/>
      <c r="AN23" s="416"/>
      <c r="AO23" s="416"/>
      <c r="AP23" s="416"/>
      <c r="AQ23" s="416"/>
      <c r="AR23" s="416"/>
      <c r="AS23" s="416"/>
      <c r="AT23" s="416"/>
      <c r="AU23" s="416"/>
      <c r="AV23" s="416"/>
      <c r="AW23" s="416"/>
      <c r="AX23" s="416"/>
      <c r="AY23" s="416"/>
      <c r="AZ23" s="416"/>
      <c r="BA23" s="416"/>
      <c r="BB23" s="416"/>
      <c r="BC23" s="416"/>
      <c r="BD23" s="416"/>
      <c r="BE23" s="416"/>
      <c r="BF23" s="416"/>
      <c r="BG23" s="416"/>
      <c r="BH23" s="416"/>
      <c r="BI23" s="416"/>
      <c r="BJ23" s="416"/>
      <c r="BK23" s="416"/>
      <c r="BL23" s="416"/>
      <c r="BM23" s="416"/>
      <c r="BN23" s="416"/>
      <c r="BO23" s="416"/>
      <c r="BP23" s="416"/>
      <c r="BQ23" s="416"/>
    </row>
    <row r="24" spans="1:69" ht="16.5" customHeight="1" thickTop="1">
      <c r="A24" s="407">
        <f t="shared" si="7"/>
        <v>2016</v>
      </c>
      <c r="B24" s="417"/>
      <c r="C24" s="417">
        <f t="shared" si="0"/>
        <v>320</v>
      </c>
      <c r="D24" s="417">
        <f t="shared" si="1"/>
        <v>349</v>
      </c>
      <c r="E24" s="417">
        <f t="shared" si="2"/>
        <v>349</v>
      </c>
      <c r="F24" s="417">
        <f t="shared" si="3"/>
        <v>279</v>
      </c>
      <c r="G24" s="417">
        <f t="shared" si="4"/>
        <v>265</v>
      </c>
      <c r="H24" s="417">
        <f t="shared" si="5"/>
        <v>264</v>
      </c>
      <c r="I24" s="417">
        <f t="shared" si="6"/>
        <v>265</v>
      </c>
      <c r="J24" s="418"/>
      <c r="K24" s="419"/>
      <c r="L24" s="425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  <c r="AQ24" s="416"/>
      <c r="AR24" s="416"/>
      <c r="AS24" s="416"/>
      <c r="AT24" s="416"/>
      <c r="AU24" s="416"/>
      <c r="AV24" s="416"/>
      <c r="AW24" s="416"/>
      <c r="AX24" s="416"/>
      <c r="AY24" s="416"/>
      <c r="AZ24" s="416"/>
      <c r="BA24" s="416"/>
      <c r="BB24" s="416"/>
      <c r="BC24" s="416"/>
      <c r="BD24" s="416"/>
      <c r="BE24" s="416"/>
      <c r="BF24" s="416"/>
      <c r="BG24" s="416"/>
      <c r="BH24" s="416"/>
      <c r="BI24" s="416"/>
      <c r="BJ24" s="416"/>
      <c r="BK24" s="416"/>
      <c r="BL24" s="416"/>
      <c r="BM24" s="416"/>
      <c r="BN24" s="416"/>
      <c r="BO24" s="416"/>
      <c r="BP24" s="416"/>
      <c r="BQ24" s="416"/>
    </row>
    <row r="25" spans="1:69" ht="16.5" customHeight="1">
      <c r="A25" s="407">
        <f t="shared" si="7"/>
        <v>2017</v>
      </c>
      <c r="B25" s="417"/>
      <c r="C25" s="417">
        <f t="shared" si="0"/>
        <v>327</v>
      </c>
      <c r="D25" s="417">
        <f t="shared" si="1"/>
        <v>359</v>
      </c>
      <c r="E25" s="417">
        <f t="shared" si="2"/>
        <v>359</v>
      </c>
      <c r="F25" s="417">
        <f t="shared" si="3"/>
        <v>282</v>
      </c>
      <c r="G25" s="417">
        <f t="shared" si="4"/>
        <v>266</v>
      </c>
      <c r="H25" s="417">
        <f t="shared" si="5"/>
        <v>264</v>
      </c>
      <c r="I25" s="417">
        <f t="shared" si="6"/>
        <v>266</v>
      </c>
      <c r="J25" s="418"/>
      <c r="K25" s="419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  <c r="AN25" s="416"/>
      <c r="AO25" s="416"/>
      <c r="AP25" s="416"/>
      <c r="AQ25" s="416"/>
      <c r="AR25" s="416"/>
      <c r="AS25" s="416"/>
      <c r="AT25" s="416"/>
      <c r="AU25" s="416"/>
      <c r="AV25" s="416"/>
      <c r="AW25" s="416"/>
      <c r="AX25" s="416"/>
      <c r="AY25" s="416"/>
      <c r="AZ25" s="416"/>
      <c r="BA25" s="416"/>
      <c r="BB25" s="416"/>
      <c r="BC25" s="416"/>
      <c r="BD25" s="416"/>
      <c r="BE25" s="416"/>
      <c r="BF25" s="416"/>
      <c r="BG25" s="416"/>
      <c r="BH25" s="416"/>
      <c r="BI25" s="416"/>
      <c r="BJ25" s="416"/>
      <c r="BK25" s="416"/>
      <c r="BL25" s="416"/>
      <c r="BM25" s="416"/>
      <c r="BN25" s="416"/>
      <c r="BO25" s="416"/>
      <c r="BP25" s="416"/>
      <c r="BQ25" s="416"/>
    </row>
    <row r="26" spans="1:69" ht="16.5" customHeight="1">
      <c r="A26" s="407">
        <f t="shared" si="7"/>
        <v>2018</v>
      </c>
      <c r="B26" s="417"/>
      <c r="C26" s="417">
        <f t="shared" si="0"/>
        <v>333</v>
      </c>
      <c r="D26" s="417">
        <f t="shared" si="1"/>
        <v>370</v>
      </c>
      <c r="E26" s="417">
        <f t="shared" si="2"/>
        <v>370</v>
      </c>
      <c r="F26" s="417">
        <f t="shared" si="3"/>
        <v>284</v>
      </c>
      <c r="G26" s="417">
        <f t="shared" si="4"/>
        <v>266</v>
      </c>
      <c r="H26" s="417">
        <f t="shared" si="5"/>
        <v>265</v>
      </c>
      <c r="I26" s="417">
        <f t="shared" si="6"/>
        <v>266</v>
      </c>
      <c r="J26" s="418"/>
      <c r="K26" s="419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  <c r="BK26" s="416"/>
      <c r="BL26" s="416"/>
      <c r="BM26" s="416"/>
      <c r="BN26" s="416"/>
      <c r="BO26" s="416"/>
      <c r="BP26" s="416"/>
      <c r="BQ26" s="416"/>
    </row>
    <row r="27" spans="1:69" ht="16.5" customHeight="1">
      <c r="A27" s="407">
        <f t="shared" si="7"/>
        <v>2019</v>
      </c>
      <c r="B27" s="417"/>
      <c r="C27" s="417">
        <f t="shared" si="0"/>
        <v>340</v>
      </c>
      <c r="D27" s="417">
        <f t="shared" si="1"/>
        <v>381</v>
      </c>
      <c r="E27" s="417">
        <f t="shared" si="2"/>
        <v>381</v>
      </c>
      <c r="F27" s="417">
        <f t="shared" si="3"/>
        <v>287</v>
      </c>
      <c r="G27" s="417">
        <f t="shared" si="4"/>
        <v>267</v>
      </c>
      <c r="H27" s="417">
        <f t="shared" si="5"/>
        <v>266</v>
      </c>
      <c r="I27" s="417">
        <f t="shared" si="6"/>
        <v>267</v>
      </c>
      <c r="J27" s="418"/>
      <c r="K27" s="419"/>
      <c r="L27" s="426"/>
      <c r="M27" s="426"/>
      <c r="N27" s="426"/>
      <c r="O27" s="426"/>
      <c r="P27" s="426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6"/>
      <c r="AD27" s="426"/>
      <c r="AE27" s="426"/>
      <c r="AF27" s="426"/>
      <c r="AG27" s="426"/>
      <c r="AH27" s="426"/>
      <c r="AI27" s="426"/>
      <c r="AJ27" s="426"/>
      <c r="AK27" s="426"/>
      <c r="AL27" s="426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426"/>
      <c r="AX27" s="426"/>
      <c r="AY27" s="426"/>
      <c r="AZ27" s="426"/>
      <c r="BA27" s="426"/>
      <c r="BB27" s="426"/>
      <c r="BC27" s="426"/>
      <c r="BD27" s="426"/>
      <c r="BE27" s="426"/>
      <c r="BF27" s="426"/>
      <c r="BG27" s="426"/>
      <c r="BH27" s="426"/>
      <c r="BI27" s="426"/>
      <c r="BJ27" s="426"/>
      <c r="BK27" s="426"/>
      <c r="BL27" s="426"/>
      <c r="BM27" s="426"/>
      <c r="BN27" s="426"/>
      <c r="BO27" s="426"/>
      <c r="BP27" s="426"/>
      <c r="BQ27" s="426"/>
    </row>
    <row r="28" spans="1:69" s="393" customFormat="1" ht="16.5" customHeight="1">
      <c r="A28" s="427">
        <f t="shared" si="7"/>
        <v>2020</v>
      </c>
      <c r="B28" s="428"/>
      <c r="C28" s="428">
        <f t="shared" si="0"/>
        <v>346</v>
      </c>
      <c r="D28" s="428">
        <f t="shared" si="1"/>
        <v>392</v>
      </c>
      <c r="E28" s="428">
        <f t="shared" si="2"/>
        <v>392</v>
      </c>
      <c r="F28" s="428">
        <f t="shared" si="3"/>
        <v>289</v>
      </c>
      <c r="G28" s="428">
        <f t="shared" si="4"/>
        <v>267</v>
      </c>
      <c r="H28" s="428">
        <f t="shared" si="5"/>
        <v>266</v>
      </c>
      <c r="I28" s="428">
        <f t="shared" si="6"/>
        <v>267</v>
      </c>
      <c r="J28" s="429"/>
      <c r="K28" s="430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  <c r="AN28" s="406"/>
      <c r="AO28" s="406"/>
      <c r="AP28" s="406"/>
      <c r="AQ28" s="406"/>
      <c r="AR28" s="406"/>
      <c r="AS28" s="406"/>
      <c r="AT28" s="406"/>
      <c r="AU28" s="406"/>
      <c r="AV28" s="406"/>
      <c r="AW28" s="406"/>
      <c r="AX28" s="406"/>
      <c r="AY28" s="406"/>
      <c r="AZ28" s="406"/>
      <c r="BA28" s="406"/>
      <c r="BB28" s="406"/>
      <c r="BC28" s="406"/>
      <c r="BD28" s="406"/>
      <c r="BE28" s="406"/>
      <c r="BF28" s="406"/>
      <c r="BG28" s="406"/>
      <c r="BH28" s="406"/>
      <c r="BI28" s="406"/>
      <c r="BJ28" s="406"/>
      <c r="BK28" s="406"/>
      <c r="BL28" s="406"/>
      <c r="BM28" s="406"/>
      <c r="BN28" s="406"/>
      <c r="BO28" s="406"/>
      <c r="BP28" s="406"/>
      <c r="BQ28" s="406"/>
    </row>
    <row r="29" spans="1:69" ht="16.5" customHeight="1">
      <c r="A29" s="407">
        <f t="shared" si="7"/>
        <v>2021</v>
      </c>
      <c r="B29" s="417"/>
      <c r="C29" s="417">
        <f t="shared" si="0"/>
        <v>352</v>
      </c>
      <c r="D29" s="417">
        <f t="shared" si="1"/>
        <v>404</v>
      </c>
      <c r="E29" s="417">
        <f t="shared" si="2"/>
        <v>404</v>
      </c>
      <c r="F29" s="417">
        <f t="shared" si="3"/>
        <v>291</v>
      </c>
      <c r="G29" s="417">
        <f t="shared" si="4"/>
        <v>267</v>
      </c>
      <c r="H29" s="417">
        <f t="shared" si="5"/>
        <v>266</v>
      </c>
      <c r="I29" s="417">
        <f t="shared" si="6"/>
        <v>267</v>
      </c>
      <c r="J29" s="418"/>
      <c r="K29" s="419"/>
      <c r="L29" s="426"/>
      <c r="M29" s="426"/>
      <c r="N29" s="426"/>
      <c r="O29" s="426"/>
      <c r="P29" s="426"/>
      <c r="Q29" s="426"/>
      <c r="R29" s="426"/>
      <c r="S29" s="426"/>
      <c r="T29" s="426"/>
      <c r="U29" s="426"/>
      <c r="V29" s="426"/>
      <c r="W29" s="426"/>
      <c r="X29" s="426"/>
      <c r="Y29" s="426"/>
      <c r="Z29" s="426"/>
      <c r="AA29" s="426"/>
      <c r="AB29" s="426"/>
      <c r="AC29" s="426"/>
      <c r="AD29" s="426"/>
      <c r="AE29" s="426"/>
      <c r="AF29" s="426"/>
      <c r="AG29" s="426"/>
      <c r="AH29" s="426"/>
      <c r="AI29" s="426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AY29" s="426"/>
      <c r="AZ29" s="426"/>
      <c r="BA29" s="426"/>
      <c r="BB29" s="426"/>
      <c r="BC29" s="426"/>
      <c r="BD29" s="426"/>
      <c r="BE29" s="426"/>
      <c r="BF29" s="426"/>
      <c r="BG29" s="426"/>
      <c r="BH29" s="426"/>
      <c r="BI29" s="426"/>
      <c r="BJ29" s="426"/>
      <c r="BK29" s="426"/>
      <c r="BL29" s="426"/>
      <c r="BM29" s="426"/>
      <c r="BN29" s="426"/>
      <c r="BO29" s="426"/>
      <c r="BP29" s="426"/>
      <c r="BQ29" s="426"/>
    </row>
    <row r="30" spans="1:69" ht="16.5" customHeight="1">
      <c r="A30" s="407">
        <f t="shared" si="7"/>
        <v>2022</v>
      </c>
      <c r="B30" s="417"/>
      <c r="C30" s="417">
        <f t="shared" si="0"/>
        <v>359</v>
      </c>
      <c r="D30" s="417">
        <f t="shared" si="1"/>
        <v>416</v>
      </c>
      <c r="E30" s="417">
        <f t="shared" si="2"/>
        <v>416</v>
      </c>
      <c r="F30" s="417">
        <f t="shared" si="3"/>
        <v>294</v>
      </c>
      <c r="G30" s="417">
        <f t="shared" si="4"/>
        <v>268</v>
      </c>
      <c r="H30" s="417">
        <f t="shared" si="5"/>
        <v>267</v>
      </c>
      <c r="I30" s="417">
        <f t="shared" si="6"/>
        <v>268</v>
      </c>
      <c r="J30" s="418"/>
      <c r="K30" s="419"/>
      <c r="L30" s="426"/>
      <c r="M30" s="426"/>
      <c r="N30" s="42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  <c r="AO30" s="406"/>
      <c r="AP30" s="406"/>
      <c r="AQ30" s="406"/>
      <c r="AR30" s="406"/>
      <c r="AS30" s="406"/>
      <c r="AT30" s="406"/>
      <c r="AU30" s="406"/>
      <c r="AV30" s="406"/>
      <c r="AW30" s="406"/>
      <c r="AX30" s="406"/>
      <c r="AY30" s="406"/>
      <c r="AZ30" s="406"/>
      <c r="BA30" s="406"/>
      <c r="BB30" s="406"/>
      <c r="BC30" s="406"/>
      <c r="BD30" s="406"/>
      <c r="BE30" s="406"/>
      <c r="BF30" s="406"/>
      <c r="BG30" s="406"/>
      <c r="BH30" s="406"/>
      <c r="BI30" s="406"/>
      <c r="BJ30" s="406"/>
      <c r="BK30" s="406"/>
      <c r="BL30" s="406"/>
      <c r="BM30" s="406"/>
      <c r="BN30" s="406"/>
      <c r="BO30" s="406"/>
      <c r="BP30" s="406"/>
      <c r="BQ30" s="406"/>
    </row>
    <row r="31" spans="1:69" ht="16.5" customHeight="1">
      <c r="A31" s="407">
        <f t="shared" si="7"/>
        <v>2023</v>
      </c>
      <c r="B31" s="417"/>
      <c r="C31" s="417">
        <f t="shared" si="0"/>
        <v>365</v>
      </c>
      <c r="D31" s="417">
        <f t="shared" si="1"/>
        <v>428</v>
      </c>
      <c r="E31" s="417">
        <f t="shared" si="2"/>
        <v>429</v>
      </c>
      <c r="F31" s="417">
        <f t="shared" si="3"/>
        <v>296</v>
      </c>
      <c r="G31" s="417">
        <f t="shared" si="4"/>
        <v>268</v>
      </c>
      <c r="H31" s="417">
        <f t="shared" si="5"/>
        <v>267</v>
      </c>
      <c r="I31" s="417">
        <f t="shared" si="6"/>
        <v>268</v>
      </c>
      <c r="J31" s="418"/>
      <c r="K31" s="419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426"/>
      <c r="AZ31" s="426"/>
      <c r="BA31" s="426"/>
      <c r="BB31" s="426"/>
      <c r="BC31" s="426"/>
      <c r="BD31" s="426"/>
      <c r="BE31" s="426"/>
      <c r="BF31" s="426"/>
      <c r="BG31" s="426"/>
      <c r="BH31" s="426"/>
      <c r="BI31" s="426"/>
      <c r="BJ31" s="426"/>
      <c r="BK31" s="426"/>
      <c r="BL31" s="426"/>
      <c r="BM31" s="426"/>
      <c r="BN31" s="426"/>
      <c r="BO31" s="426"/>
      <c r="BP31" s="426"/>
      <c r="BQ31" s="426"/>
    </row>
    <row r="32" spans="1:69" ht="16.5" customHeight="1">
      <c r="A32" s="407">
        <f t="shared" si="7"/>
        <v>2024</v>
      </c>
      <c r="B32" s="417"/>
      <c r="C32" s="417">
        <f t="shared" si="0"/>
        <v>371</v>
      </c>
      <c r="D32" s="417">
        <f t="shared" si="1"/>
        <v>441</v>
      </c>
      <c r="E32" s="417">
        <f t="shared" si="2"/>
        <v>442</v>
      </c>
      <c r="F32" s="417">
        <f t="shared" si="3"/>
        <v>298</v>
      </c>
      <c r="G32" s="417">
        <f t="shared" si="4"/>
        <v>268</v>
      </c>
      <c r="H32" s="417">
        <f t="shared" si="5"/>
        <v>267</v>
      </c>
      <c r="I32" s="417">
        <f t="shared" si="6"/>
        <v>268</v>
      </c>
      <c r="J32" s="418"/>
      <c r="K32" s="419"/>
      <c r="L32" s="426"/>
      <c r="M32" s="426"/>
      <c r="N32" s="426"/>
      <c r="O32" s="426"/>
      <c r="P32" s="426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6"/>
      <c r="AD32" s="426"/>
      <c r="AE32" s="426"/>
      <c r="AF32" s="426"/>
      <c r="AG32" s="426"/>
      <c r="AH32" s="426"/>
      <c r="AI32" s="426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426"/>
      <c r="AZ32" s="426"/>
      <c r="BA32" s="426"/>
      <c r="BB32" s="426"/>
      <c r="BC32" s="426"/>
      <c r="BD32" s="426"/>
      <c r="BE32" s="426"/>
      <c r="BF32" s="426"/>
      <c r="BG32" s="426"/>
      <c r="BH32" s="426"/>
      <c r="BI32" s="426"/>
      <c r="BJ32" s="426"/>
      <c r="BK32" s="426"/>
      <c r="BL32" s="426"/>
      <c r="BM32" s="426"/>
      <c r="BN32" s="426"/>
      <c r="BO32" s="426"/>
      <c r="BP32" s="426"/>
      <c r="BQ32" s="426"/>
    </row>
    <row r="33" spans="1:69" s="393" customFormat="1" ht="16.5" customHeight="1">
      <c r="A33" s="427">
        <f t="shared" si="7"/>
        <v>2025</v>
      </c>
      <c r="B33" s="428"/>
      <c r="C33" s="428">
        <f t="shared" si="0"/>
        <v>378</v>
      </c>
      <c r="D33" s="428">
        <f t="shared" si="1"/>
        <v>454</v>
      </c>
      <c r="E33" s="428">
        <f t="shared" si="2"/>
        <v>455</v>
      </c>
      <c r="F33" s="428">
        <f t="shared" si="3"/>
        <v>300</v>
      </c>
      <c r="G33" s="428">
        <f t="shared" si="4"/>
        <v>268</v>
      </c>
      <c r="H33" s="428">
        <f t="shared" si="5"/>
        <v>267</v>
      </c>
      <c r="I33" s="428">
        <f t="shared" si="6"/>
        <v>268</v>
      </c>
      <c r="J33" s="429"/>
      <c r="K33" s="430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6"/>
      <c r="AR33" s="406"/>
      <c r="AS33" s="406"/>
      <c r="AT33" s="406"/>
      <c r="AU33" s="406"/>
      <c r="AV33" s="406"/>
      <c r="AW33" s="406"/>
      <c r="AX33" s="406"/>
      <c r="AY33" s="406"/>
      <c r="AZ33" s="406"/>
      <c r="BA33" s="406"/>
      <c r="BB33" s="406"/>
      <c r="BC33" s="406"/>
      <c r="BD33" s="406"/>
      <c r="BE33" s="406"/>
      <c r="BF33" s="406"/>
      <c r="BG33" s="406"/>
      <c r="BH33" s="406"/>
      <c r="BI33" s="406"/>
      <c r="BJ33" s="406"/>
      <c r="BK33" s="406"/>
      <c r="BL33" s="406"/>
      <c r="BM33" s="406"/>
      <c r="BN33" s="406"/>
      <c r="BO33" s="406"/>
      <c r="BP33" s="406"/>
      <c r="BQ33" s="406"/>
    </row>
    <row r="34" spans="1:69" ht="16.5" customHeight="1">
      <c r="A34" s="407">
        <f t="shared" si="7"/>
        <v>2026</v>
      </c>
      <c r="B34" s="417"/>
      <c r="C34" s="417">
        <f t="shared" si="0"/>
        <v>384</v>
      </c>
      <c r="D34" s="417">
        <f t="shared" si="1"/>
        <v>468</v>
      </c>
      <c r="E34" s="417">
        <f t="shared" si="2"/>
        <v>469</v>
      </c>
      <c r="F34" s="417">
        <f t="shared" si="3"/>
        <v>302</v>
      </c>
      <c r="G34" s="417">
        <f t="shared" si="4"/>
        <v>268</v>
      </c>
      <c r="H34" s="417">
        <f t="shared" si="5"/>
        <v>268</v>
      </c>
      <c r="I34" s="417">
        <f t="shared" si="6"/>
        <v>268</v>
      </c>
      <c r="J34" s="418"/>
      <c r="K34" s="419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6"/>
      <c r="AD34" s="426"/>
      <c r="AE34" s="426"/>
      <c r="AF34" s="426"/>
      <c r="AG34" s="426"/>
      <c r="AH34" s="426"/>
      <c r="AI34" s="426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426"/>
      <c r="AZ34" s="426"/>
      <c r="BA34" s="426"/>
      <c r="BB34" s="426"/>
      <c r="BC34" s="426"/>
      <c r="BD34" s="426"/>
      <c r="BE34" s="426"/>
      <c r="BF34" s="426"/>
      <c r="BG34" s="426"/>
      <c r="BH34" s="426"/>
      <c r="BI34" s="426"/>
      <c r="BJ34" s="426"/>
      <c r="BK34" s="426"/>
      <c r="BL34" s="426"/>
      <c r="BM34" s="426"/>
      <c r="BN34" s="426"/>
      <c r="BO34" s="426"/>
      <c r="BP34" s="426"/>
      <c r="BQ34" s="426"/>
    </row>
    <row r="35" spans="1:69" ht="16.5" customHeight="1">
      <c r="A35" s="407">
        <f t="shared" si="7"/>
        <v>2027</v>
      </c>
      <c r="B35" s="417"/>
      <c r="C35" s="417">
        <f t="shared" si="0"/>
        <v>390</v>
      </c>
      <c r="D35" s="417">
        <f t="shared" si="1"/>
        <v>482</v>
      </c>
      <c r="E35" s="417">
        <f t="shared" si="2"/>
        <v>483</v>
      </c>
      <c r="F35" s="417">
        <f t="shared" si="3"/>
        <v>304</v>
      </c>
      <c r="G35" s="417">
        <f t="shared" si="4"/>
        <v>268</v>
      </c>
      <c r="H35" s="417">
        <f t="shared" si="5"/>
        <v>268</v>
      </c>
      <c r="I35" s="417">
        <f t="shared" si="6"/>
        <v>268</v>
      </c>
      <c r="J35" s="418"/>
      <c r="K35" s="419"/>
      <c r="L35" s="426"/>
      <c r="M35" s="426"/>
      <c r="N35" s="42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6"/>
      <c r="BH35" s="406"/>
      <c r="BI35" s="406"/>
      <c r="BJ35" s="406"/>
      <c r="BK35" s="406"/>
      <c r="BL35" s="406"/>
      <c r="BM35" s="406"/>
      <c r="BN35" s="406"/>
      <c r="BO35" s="406"/>
      <c r="BP35" s="406"/>
      <c r="BQ35" s="406"/>
    </row>
    <row r="36" spans="1:69" ht="16.5" customHeight="1">
      <c r="A36" s="407">
        <f t="shared" si="7"/>
        <v>2028</v>
      </c>
      <c r="B36" s="417"/>
      <c r="C36" s="417">
        <f t="shared" si="0"/>
        <v>397</v>
      </c>
      <c r="D36" s="417">
        <f t="shared" si="1"/>
        <v>497</v>
      </c>
      <c r="E36" s="417">
        <f t="shared" si="2"/>
        <v>497</v>
      </c>
      <c r="F36" s="417">
        <f t="shared" si="3"/>
        <v>306</v>
      </c>
      <c r="G36" s="417">
        <f t="shared" si="4"/>
        <v>268</v>
      </c>
      <c r="H36" s="417">
        <f t="shared" si="5"/>
        <v>268</v>
      </c>
      <c r="I36" s="417">
        <f t="shared" si="6"/>
        <v>268</v>
      </c>
      <c r="J36" s="418"/>
      <c r="K36" s="419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6"/>
      <c r="AD36" s="426"/>
      <c r="AE36" s="426"/>
      <c r="AF36" s="426"/>
      <c r="AG36" s="426"/>
      <c r="AH36" s="426"/>
      <c r="AI36" s="426"/>
      <c r="AJ36" s="426"/>
      <c r="AK36" s="426"/>
      <c r="AL36" s="426"/>
      <c r="AM36" s="426"/>
      <c r="AN36" s="426"/>
      <c r="AO36" s="426"/>
      <c r="AP36" s="426"/>
      <c r="AQ36" s="426"/>
      <c r="AR36" s="426"/>
      <c r="AS36" s="426"/>
      <c r="AT36" s="426"/>
      <c r="AU36" s="426"/>
      <c r="AV36" s="426"/>
      <c r="AW36" s="426"/>
      <c r="AX36" s="426"/>
      <c r="AY36" s="426"/>
      <c r="AZ36" s="426"/>
      <c r="BA36" s="426"/>
      <c r="BB36" s="426"/>
      <c r="BC36" s="426"/>
      <c r="BD36" s="426"/>
      <c r="BE36" s="426"/>
      <c r="BF36" s="426"/>
      <c r="BG36" s="426"/>
      <c r="BH36" s="426"/>
      <c r="BI36" s="426"/>
      <c r="BJ36" s="426"/>
      <c r="BK36" s="426"/>
      <c r="BL36" s="426"/>
      <c r="BM36" s="426"/>
      <c r="BN36" s="426"/>
      <c r="BO36" s="426"/>
      <c r="BP36" s="426"/>
      <c r="BQ36" s="426"/>
    </row>
    <row r="37" spans="1:69" ht="16.5" customHeight="1">
      <c r="A37" s="407">
        <f t="shared" si="7"/>
        <v>2029</v>
      </c>
      <c r="B37" s="417"/>
      <c r="C37" s="417">
        <f t="shared" si="0"/>
        <v>403</v>
      </c>
      <c r="D37" s="417">
        <f t="shared" si="1"/>
        <v>511</v>
      </c>
      <c r="E37" s="417">
        <f t="shared" si="2"/>
        <v>512</v>
      </c>
      <c r="F37" s="417">
        <f t="shared" si="3"/>
        <v>308</v>
      </c>
      <c r="G37" s="417">
        <f t="shared" si="4"/>
        <v>269</v>
      </c>
      <c r="H37" s="417">
        <f t="shared" si="5"/>
        <v>268</v>
      </c>
      <c r="I37" s="417">
        <f t="shared" si="6"/>
        <v>269</v>
      </c>
      <c r="J37" s="418"/>
      <c r="K37" s="419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6"/>
      <c r="AD37" s="426"/>
      <c r="AE37" s="426"/>
      <c r="AF37" s="426"/>
      <c r="AG37" s="426"/>
      <c r="AH37" s="426"/>
      <c r="AI37" s="426"/>
      <c r="AJ37" s="426"/>
      <c r="AK37" s="426"/>
      <c r="AL37" s="426"/>
      <c r="AM37" s="426"/>
      <c r="AN37" s="426"/>
      <c r="AO37" s="426"/>
      <c r="AP37" s="426"/>
      <c r="AQ37" s="426"/>
      <c r="AR37" s="426"/>
      <c r="AS37" s="426"/>
      <c r="AT37" s="426"/>
      <c r="AU37" s="426"/>
      <c r="AV37" s="426"/>
      <c r="AW37" s="426"/>
      <c r="AX37" s="426"/>
      <c r="AY37" s="426"/>
      <c r="AZ37" s="426"/>
      <c r="BA37" s="426"/>
      <c r="BB37" s="426"/>
      <c r="BC37" s="426"/>
      <c r="BD37" s="426"/>
      <c r="BE37" s="426"/>
      <c r="BF37" s="426"/>
      <c r="BG37" s="426"/>
      <c r="BH37" s="426"/>
      <c r="BI37" s="426"/>
      <c r="BJ37" s="426"/>
      <c r="BK37" s="426"/>
      <c r="BL37" s="426"/>
      <c r="BM37" s="426"/>
      <c r="BN37" s="426"/>
      <c r="BO37" s="426"/>
      <c r="BP37" s="426"/>
      <c r="BQ37" s="426"/>
    </row>
    <row r="38" spans="1:69" s="393" customFormat="1" ht="16.5" customHeight="1">
      <c r="A38" s="427">
        <f t="shared" si="7"/>
        <v>2030</v>
      </c>
      <c r="B38" s="428"/>
      <c r="C38" s="428">
        <f t="shared" si="0"/>
        <v>410</v>
      </c>
      <c r="D38" s="428">
        <f t="shared" si="1"/>
        <v>527</v>
      </c>
      <c r="E38" s="428">
        <f t="shared" si="2"/>
        <v>527</v>
      </c>
      <c r="F38" s="428">
        <f t="shared" si="3"/>
        <v>310</v>
      </c>
      <c r="G38" s="428">
        <f t="shared" si="4"/>
        <v>269</v>
      </c>
      <c r="H38" s="428">
        <f t="shared" si="5"/>
        <v>268</v>
      </c>
      <c r="I38" s="428">
        <f t="shared" si="6"/>
        <v>269</v>
      </c>
      <c r="J38" s="429"/>
      <c r="K38" s="430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  <c r="AT38" s="406"/>
      <c r="AU38" s="406"/>
      <c r="AV38" s="406"/>
      <c r="AW38" s="406"/>
      <c r="AX38" s="406"/>
      <c r="AY38" s="406"/>
      <c r="AZ38" s="406"/>
      <c r="BA38" s="406"/>
      <c r="BB38" s="406"/>
      <c r="BC38" s="406"/>
      <c r="BD38" s="406"/>
      <c r="BE38" s="406"/>
      <c r="BF38" s="406"/>
      <c r="BG38" s="406"/>
      <c r="BH38" s="406"/>
      <c r="BI38" s="406"/>
      <c r="BJ38" s="406"/>
      <c r="BK38" s="406"/>
      <c r="BL38" s="406"/>
      <c r="BM38" s="406"/>
      <c r="BN38" s="406"/>
      <c r="BO38" s="406"/>
      <c r="BP38" s="406"/>
      <c r="BQ38" s="406"/>
    </row>
    <row r="39" spans="1:69" ht="16.5" customHeight="1">
      <c r="A39" s="407">
        <f t="shared" si="7"/>
        <v>2031</v>
      </c>
      <c r="B39" s="417"/>
      <c r="C39" s="417">
        <f t="shared" si="0"/>
        <v>416</v>
      </c>
      <c r="D39" s="417">
        <f t="shared" si="1"/>
        <v>542</v>
      </c>
      <c r="E39" s="417">
        <f t="shared" si="2"/>
        <v>543</v>
      </c>
      <c r="F39" s="417">
        <f t="shared" si="3"/>
        <v>312</v>
      </c>
      <c r="G39" s="417">
        <f t="shared" si="4"/>
        <v>269</v>
      </c>
      <c r="H39" s="417">
        <f t="shared" si="5"/>
        <v>268</v>
      </c>
      <c r="I39" s="417">
        <f t="shared" si="6"/>
        <v>269</v>
      </c>
      <c r="J39" s="418"/>
      <c r="K39" s="419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  <c r="AA39" s="426"/>
      <c r="AB39" s="426"/>
      <c r="AC39" s="426"/>
      <c r="AD39" s="426"/>
      <c r="AE39" s="426"/>
      <c r="AF39" s="426"/>
      <c r="AG39" s="426"/>
      <c r="AH39" s="426"/>
      <c r="AI39" s="426"/>
      <c r="AJ39" s="426"/>
      <c r="AK39" s="426"/>
      <c r="AL39" s="426"/>
      <c r="AM39" s="426"/>
      <c r="AN39" s="426"/>
      <c r="AO39" s="426"/>
      <c r="AP39" s="426"/>
      <c r="AQ39" s="426"/>
      <c r="AR39" s="426"/>
      <c r="AS39" s="426"/>
      <c r="AT39" s="426"/>
      <c r="AU39" s="426"/>
      <c r="AV39" s="426"/>
      <c r="AW39" s="426"/>
      <c r="AX39" s="426"/>
      <c r="AY39" s="426"/>
      <c r="AZ39" s="426"/>
      <c r="BA39" s="426"/>
      <c r="BB39" s="426"/>
      <c r="BC39" s="426"/>
      <c r="BD39" s="426"/>
      <c r="BE39" s="426"/>
      <c r="BF39" s="426"/>
      <c r="BG39" s="426"/>
      <c r="BH39" s="426"/>
      <c r="BI39" s="426"/>
      <c r="BJ39" s="426"/>
      <c r="BK39" s="426"/>
      <c r="BL39" s="426"/>
      <c r="BM39" s="426"/>
      <c r="BN39" s="426"/>
      <c r="BO39" s="426"/>
      <c r="BP39" s="426"/>
      <c r="BQ39" s="426"/>
    </row>
    <row r="40" spans="1:69" ht="16.5" customHeight="1">
      <c r="A40" s="407">
        <f t="shared" si="7"/>
        <v>2032</v>
      </c>
      <c r="B40" s="417"/>
      <c r="C40" s="417">
        <f t="shared" si="0"/>
        <v>422</v>
      </c>
      <c r="D40" s="417">
        <f t="shared" si="1"/>
        <v>559</v>
      </c>
      <c r="E40" s="417">
        <f t="shared" si="2"/>
        <v>560</v>
      </c>
      <c r="F40" s="417">
        <f t="shared" si="3"/>
        <v>314</v>
      </c>
      <c r="G40" s="417">
        <f t="shared" si="4"/>
        <v>269</v>
      </c>
      <c r="H40" s="417">
        <f t="shared" si="5"/>
        <v>268</v>
      </c>
      <c r="I40" s="417">
        <f t="shared" si="6"/>
        <v>269</v>
      </c>
      <c r="J40" s="418"/>
      <c r="K40" s="419"/>
      <c r="L40" s="426"/>
      <c r="M40" s="426"/>
      <c r="N40" s="42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6"/>
      <c r="AR40" s="406"/>
      <c r="AS40" s="406"/>
      <c r="AT40" s="406"/>
      <c r="AU40" s="406"/>
      <c r="AV40" s="406"/>
      <c r="AW40" s="406"/>
      <c r="AX40" s="406"/>
      <c r="AY40" s="406"/>
      <c r="AZ40" s="406"/>
      <c r="BA40" s="406"/>
      <c r="BB40" s="406"/>
      <c r="BC40" s="406"/>
      <c r="BD40" s="406"/>
      <c r="BE40" s="406"/>
      <c r="BF40" s="406"/>
      <c r="BG40" s="406"/>
      <c r="BH40" s="406"/>
      <c r="BI40" s="406"/>
      <c r="BJ40" s="406"/>
      <c r="BK40" s="406"/>
      <c r="BL40" s="406"/>
      <c r="BM40" s="406"/>
      <c r="BN40" s="406"/>
      <c r="BO40" s="406"/>
      <c r="BP40" s="406"/>
      <c r="BQ40" s="406"/>
    </row>
    <row r="41" spans="1:69" ht="16.5" customHeight="1">
      <c r="A41" s="407">
        <f t="shared" si="7"/>
        <v>2033</v>
      </c>
      <c r="B41" s="417"/>
      <c r="C41" s="417">
        <f t="shared" si="0"/>
        <v>429</v>
      </c>
      <c r="D41" s="417">
        <f t="shared" si="1"/>
        <v>575</v>
      </c>
      <c r="E41" s="417">
        <f t="shared" si="2"/>
        <v>576</v>
      </c>
      <c r="F41" s="417">
        <f t="shared" si="3"/>
        <v>316</v>
      </c>
      <c r="G41" s="417">
        <f t="shared" si="4"/>
        <v>269</v>
      </c>
      <c r="H41" s="417">
        <f t="shared" si="5"/>
        <v>268</v>
      </c>
      <c r="I41" s="417">
        <f t="shared" si="6"/>
        <v>269</v>
      </c>
      <c r="J41" s="418"/>
      <c r="K41" s="419"/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6"/>
      <c r="AD41" s="426"/>
      <c r="AE41" s="426"/>
      <c r="AF41" s="426"/>
      <c r="AG41" s="426"/>
      <c r="AH41" s="426"/>
      <c r="AI41" s="426"/>
      <c r="AJ41" s="426"/>
      <c r="AK41" s="426"/>
      <c r="AL41" s="426"/>
      <c r="AM41" s="426"/>
      <c r="AN41" s="426"/>
      <c r="AO41" s="426"/>
      <c r="AP41" s="426"/>
      <c r="AQ41" s="426"/>
      <c r="AR41" s="426"/>
      <c r="AS41" s="426"/>
      <c r="AT41" s="426"/>
      <c r="AU41" s="426"/>
      <c r="AV41" s="426"/>
      <c r="AW41" s="426"/>
      <c r="AX41" s="426"/>
      <c r="AY41" s="426"/>
      <c r="AZ41" s="426"/>
      <c r="BA41" s="426"/>
      <c r="BB41" s="426"/>
      <c r="BC41" s="426"/>
      <c r="BD41" s="426"/>
      <c r="BE41" s="426"/>
      <c r="BF41" s="426"/>
      <c r="BG41" s="426"/>
      <c r="BH41" s="426"/>
      <c r="BI41" s="426"/>
      <c r="BJ41" s="426"/>
      <c r="BK41" s="426"/>
      <c r="BL41" s="426"/>
      <c r="BM41" s="426"/>
      <c r="BN41" s="426"/>
      <c r="BO41" s="426"/>
      <c r="BP41" s="426"/>
      <c r="BQ41" s="426"/>
    </row>
    <row r="42" spans="1:69" ht="16.5" customHeight="1">
      <c r="A42" s="407">
        <f t="shared" si="7"/>
        <v>2034</v>
      </c>
      <c r="B42" s="417"/>
      <c r="C42" s="417">
        <f t="shared" si="0"/>
        <v>435</v>
      </c>
      <c r="D42" s="417">
        <f t="shared" si="1"/>
        <v>593</v>
      </c>
      <c r="E42" s="417">
        <f t="shared" si="2"/>
        <v>594</v>
      </c>
      <c r="F42" s="417">
        <f t="shared" si="3"/>
        <v>317</v>
      </c>
      <c r="G42" s="417">
        <f t="shared" si="4"/>
        <v>269</v>
      </c>
      <c r="H42" s="417">
        <f t="shared" si="5"/>
        <v>269</v>
      </c>
      <c r="I42" s="417">
        <f t="shared" si="6"/>
        <v>269</v>
      </c>
      <c r="J42" s="418"/>
      <c r="K42" s="419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  <c r="BK42" s="426"/>
      <c r="BL42" s="426"/>
      <c r="BM42" s="426"/>
      <c r="BN42" s="426"/>
      <c r="BO42" s="426"/>
      <c r="BP42" s="426"/>
      <c r="BQ42" s="426"/>
    </row>
    <row r="43" spans="1:69" s="393" customFormat="1" ht="16.5" customHeight="1">
      <c r="A43" s="427">
        <f t="shared" si="7"/>
        <v>2035</v>
      </c>
      <c r="B43" s="431"/>
      <c r="C43" s="428">
        <f t="shared" si="0"/>
        <v>441</v>
      </c>
      <c r="D43" s="428">
        <f t="shared" si="1"/>
        <v>610</v>
      </c>
      <c r="E43" s="428">
        <f t="shared" si="2"/>
        <v>611</v>
      </c>
      <c r="F43" s="428">
        <f t="shared" si="3"/>
        <v>319</v>
      </c>
      <c r="G43" s="428">
        <f t="shared" si="4"/>
        <v>269</v>
      </c>
      <c r="H43" s="428">
        <f t="shared" si="5"/>
        <v>269</v>
      </c>
      <c r="I43" s="428">
        <f t="shared" si="6"/>
        <v>269</v>
      </c>
      <c r="J43" s="429"/>
      <c r="K43" s="430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6"/>
      <c r="AR43" s="406"/>
      <c r="AS43" s="406"/>
      <c r="AT43" s="406"/>
      <c r="AU43" s="406"/>
      <c r="AV43" s="406"/>
      <c r="AW43" s="406"/>
      <c r="AX43" s="406"/>
      <c r="AY43" s="406"/>
      <c r="AZ43" s="406"/>
      <c r="BA43" s="406"/>
      <c r="BB43" s="406"/>
      <c r="BC43" s="406"/>
      <c r="BD43" s="406"/>
      <c r="BE43" s="406"/>
      <c r="BF43" s="406"/>
      <c r="BG43" s="406"/>
      <c r="BH43" s="406"/>
      <c r="BI43" s="406"/>
      <c r="BJ43" s="406"/>
      <c r="BK43" s="406"/>
      <c r="BL43" s="406"/>
      <c r="BM43" s="406"/>
      <c r="BN43" s="406"/>
      <c r="BO43" s="406"/>
      <c r="BP43" s="406"/>
      <c r="BQ43" s="406"/>
    </row>
    <row r="44" spans="1:69" ht="16.5" customHeight="1">
      <c r="A44" s="407">
        <f t="shared" si="7"/>
        <v>2036</v>
      </c>
      <c r="B44" s="432"/>
      <c r="C44" s="417">
        <f t="shared" si="0"/>
        <v>448</v>
      </c>
      <c r="D44" s="417">
        <f t="shared" si="1"/>
        <v>629</v>
      </c>
      <c r="E44" s="417">
        <f t="shared" si="2"/>
        <v>630</v>
      </c>
      <c r="F44" s="417">
        <f t="shared" si="3"/>
        <v>321</v>
      </c>
      <c r="G44" s="417">
        <f t="shared" si="4"/>
        <v>269</v>
      </c>
      <c r="H44" s="417">
        <f t="shared" si="5"/>
        <v>269</v>
      </c>
      <c r="I44" s="417">
        <f t="shared" si="6"/>
        <v>269</v>
      </c>
      <c r="J44" s="418"/>
      <c r="K44" s="419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6"/>
      <c r="AT44" s="426"/>
      <c r="AU44" s="426"/>
      <c r="AV44" s="426"/>
      <c r="AW44" s="426"/>
      <c r="AX44" s="426"/>
      <c r="AY44" s="426"/>
      <c r="AZ44" s="426"/>
      <c r="BA44" s="426"/>
      <c r="BB44" s="426"/>
      <c r="BC44" s="426"/>
      <c r="BD44" s="426"/>
      <c r="BE44" s="426"/>
      <c r="BF44" s="426"/>
      <c r="BG44" s="426"/>
      <c r="BH44" s="426"/>
      <c r="BI44" s="426"/>
      <c r="BJ44" s="426"/>
      <c r="BK44" s="426"/>
      <c r="BL44" s="426"/>
      <c r="BM44" s="426"/>
      <c r="BN44" s="426"/>
      <c r="BO44" s="426"/>
      <c r="BP44" s="426"/>
      <c r="BQ44" s="426"/>
    </row>
    <row r="45" spans="1:69" ht="16.5" customHeight="1">
      <c r="A45" s="433" t="s">
        <v>31</v>
      </c>
      <c r="B45" s="434"/>
      <c r="C45" s="435"/>
      <c r="D45" s="436"/>
      <c r="E45" s="436"/>
      <c r="F45" s="436"/>
      <c r="G45" s="436" t="s">
        <v>32</v>
      </c>
      <c r="H45" s="436"/>
      <c r="I45" s="436"/>
      <c r="J45" s="437"/>
      <c r="K45" s="438"/>
      <c r="L45" s="439"/>
      <c r="M45" s="439"/>
      <c r="N45" s="439"/>
      <c r="O45" s="439"/>
      <c r="P45" s="439"/>
      <c r="Q45" s="439"/>
      <c r="R45" s="439"/>
      <c r="S45" s="439"/>
      <c r="T45" s="439"/>
      <c r="U45" s="440"/>
      <c r="V45" s="440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16"/>
      <c r="AQ45" s="416"/>
      <c r="AR45" s="416"/>
      <c r="AS45" s="416"/>
      <c r="AT45" s="416"/>
      <c r="AU45" s="416"/>
      <c r="AV45" s="416"/>
      <c r="AW45" s="416"/>
      <c r="AX45" s="416"/>
      <c r="AY45" s="416"/>
      <c r="AZ45" s="416"/>
      <c r="BA45" s="416"/>
      <c r="BB45" s="416"/>
      <c r="BC45" s="416"/>
      <c r="BD45" s="416"/>
      <c r="BE45" s="416"/>
      <c r="BF45" s="416"/>
      <c r="BG45" s="416"/>
      <c r="BH45" s="416"/>
      <c r="BI45" s="416"/>
      <c r="BJ45" s="416"/>
      <c r="BK45" s="416"/>
      <c r="BL45" s="416"/>
      <c r="BM45" s="416"/>
      <c r="BN45" s="416"/>
      <c r="BO45" s="416"/>
      <c r="BP45" s="416"/>
      <c r="BQ45" s="416"/>
    </row>
    <row r="46" spans="1:69" ht="16.5" customHeight="1">
      <c r="A46" s="677" t="s">
        <v>59</v>
      </c>
      <c r="B46" s="678"/>
      <c r="C46" s="623">
        <f>F78</f>
        <v>0.74135630771803918</v>
      </c>
      <c r="D46" s="624">
        <f>G127</f>
        <v>0.72653120393600146</v>
      </c>
      <c r="E46" s="624">
        <f>G171</f>
        <v>0.72653120393600146</v>
      </c>
      <c r="F46" s="624">
        <f>H213</f>
        <v>0.77391667252029439</v>
      </c>
      <c r="G46" s="624">
        <f>G257</f>
        <v>0.8039243989331335</v>
      </c>
      <c r="H46" s="624">
        <f>G300</f>
        <v>0.79460691692642083</v>
      </c>
      <c r="I46" s="628"/>
      <c r="J46" s="679" t="s">
        <v>441</v>
      </c>
      <c r="K46" s="680"/>
      <c r="L46" s="443" t="s">
        <v>439</v>
      </c>
      <c r="M46" s="444">
        <f>MAX(C46:H46)</f>
        <v>0.8039243989331335</v>
      </c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16"/>
      <c r="AQ46" s="416"/>
      <c r="AR46" s="416"/>
      <c r="AS46" s="416"/>
      <c r="AT46" s="416"/>
      <c r="AU46" s="416"/>
      <c r="AV46" s="416"/>
      <c r="AW46" s="416"/>
      <c r="AX46" s="416"/>
      <c r="AY46" s="416"/>
      <c r="AZ46" s="416"/>
      <c r="BA46" s="416"/>
      <c r="BB46" s="416"/>
      <c r="BC46" s="416"/>
      <c r="BD46" s="416"/>
      <c r="BE46" s="416"/>
      <c r="BF46" s="416"/>
      <c r="BG46" s="416"/>
      <c r="BH46" s="416"/>
      <c r="BI46" s="416"/>
      <c r="BJ46" s="416"/>
      <c r="BK46" s="416"/>
      <c r="BL46" s="416"/>
      <c r="BM46" s="416"/>
      <c r="BN46" s="416"/>
      <c r="BO46" s="416"/>
      <c r="BP46" s="416"/>
      <c r="BQ46" s="416"/>
    </row>
    <row r="47" spans="1:69" ht="16.5" customHeight="1">
      <c r="A47" s="677" t="s">
        <v>33</v>
      </c>
      <c r="B47" s="678"/>
      <c r="C47" s="625">
        <f>F79</f>
        <v>1.1647913541880923</v>
      </c>
      <c r="D47" s="626">
        <f>G128</f>
        <v>1.2381629277621551</v>
      </c>
      <c r="E47" s="626">
        <f>G172</f>
        <v>1.2381629277621551</v>
      </c>
      <c r="F47" s="626">
        <f>H214</f>
        <v>1.0297035871924307</v>
      </c>
      <c r="G47" s="626">
        <f>G258</f>
        <v>0.9168359223718201</v>
      </c>
      <c r="H47" s="626">
        <f>G301</f>
        <v>0.96566679230799313</v>
      </c>
      <c r="I47" s="629"/>
      <c r="J47" s="679"/>
      <c r="K47" s="680"/>
      <c r="L47" s="446" t="s">
        <v>440</v>
      </c>
      <c r="M47" s="444">
        <f>MIN(C47:H47)</f>
        <v>0.9168359223718201</v>
      </c>
      <c r="N47" s="439"/>
      <c r="O47" s="439"/>
      <c r="P47" s="439"/>
      <c r="Q47" s="439"/>
      <c r="R47" s="439"/>
      <c r="S47" s="439"/>
      <c r="T47" s="439"/>
      <c r="U47" s="440"/>
      <c r="V47" s="440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16"/>
      <c r="AQ47" s="416"/>
      <c r="AR47" s="416"/>
      <c r="AS47" s="416"/>
      <c r="AT47" s="416"/>
      <c r="AU47" s="416"/>
      <c r="AV47" s="416"/>
      <c r="AW47" s="416"/>
      <c r="AX47" s="416"/>
      <c r="AY47" s="416"/>
      <c r="AZ47" s="416"/>
      <c r="BA47" s="416"/>
      <c r="BB47" s="416"/>
      <c r="BC47" s="416"/>
      <c r="BD47" s="416"/>
      <c r="BE47" s="416"/>
      <c r="BF47" s="416"/>
      <c r="BG47" s="416"/>
      <c r="BH47" s="416"/>
      <c r="BI47" s="416"/>
      <c r="BJ47" s="416"/>
      <c r="BK47" s="416"/>
      <c r="BL47" s="416"/>
      <c r="BM47" s="416"/>
      <c r="BN47" s="416"/>
      <c r="BO47" s="416"/>
      <c r="BP47" s="416"/>
      <c r="BQ47" s="416"/>
    </row>
    <row r="48" spans="1:69" ht="16.5" customHeight="1">
      <c r="A48" s="677" t="s">
        <v>60</v>
      </c>
      <c r="B48" s="678"/>
      <c r="C48" s="625">
        <f>F80</f>
        <v>1.1647913541880923</v>
      </c>
      <c r="D48" s="626">
        <f>G129</f>
        <v>1.2381629277621551</v>
      </c>
      <c r="E48" s="626">
        <f>G173</f>
        <v>1.2381629277621551</v>
      </c>
      <c r="F48" s="626">
        <f>H215</f>
        <v>1.0297035871924307</v>
      </c>
      <c r="G48" s="626">
        <f>G259</f>
        <v>0.9168359223718201</v>
      </c>
      <c r="H48" s="626">
        <f>G302</f>
        <v>0.96566679230799313</v>
      </c>
      <c r="I48" s="629"/>
      <c r="J48" s="679"/>
      <c r="K48" s="680"/>
      <c r="L48" s="446" t="s">
        <v>440</v>
      </c>
      <c r="M48" s="444">
        <f t="shared" ref="M48:M50" si="8">MIN(C48:H48)</f>
        <v>0.9168359223718201</v>
      </c>
      <c r="N48" s="439"/>
      <c r="O48" s="439"/>
      <c r="P48" s="439"/>
      <c r="Q48" s="439"/>
      <c r="R48" s="439"/>
      <c r="S48" s="439"/>
      <c r="T48" s="439"/>
      <c r="U48" s="440"/>
      <c r="V48" s="440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16"/>
      <c r="AQ48" s="416"/>
      <c r="AR48" s="416"/>
      <c r="AS48" s="416"/>
      <c r="AT48" s="416"/>
      <c r="AU48" s="416"/>
      <c r="AV48" s="416"/>
      <c r="AW48" s="416"/>
      <c r="AX48" s="416"/>
      <c r="AY48" s="416"/>
      <c r="AZ48" s="416"/>
      <c r="BA48" s="416"/>
      <c r="BB48" s="416"/>
      <c r="BC48" s="416"/>
      <c r="BD48" s="416"/>
      <c r="BE48" s="416"/>
      <c r="BF48" s="416"/>
      <c r="BG48" s="416"/>
      <c r="BH48" s="416"/>
      <c r="BI48" s="416"/>
      <c r="BJ48" s="416"/>
      <c r="BK48" s="416"/>
      <c r="BL48" s="416"/>
      <c r="BM48" s="416"/>
      <c r="BN48" s="416"/>
      <c r="BO48" s="416"/>
      <c r="BP48" s="416"/>
      <c r="BQ48" s="416"/>
    </row>
    <row r="49" spans="1:69" ht="16.5" customHeight="1">
      <c r="A49" s="677" t="s">
        <v>61</v>
      </c>
      <c r="B49" s="678"/>
      <c r="C49" s="625">
        <f>F81</f>
        <v>4.5785320348573117</v>
      </c>
      <c r="D49" s="626">
        <f>G130</f>
        <v>4.7319000404382399</v>
      </c>
      <c r="E49" s="626">
        <f>G174</f>
        <v>2.5198883864194217</v>
      </c>
      <c r="F49" s="626">
        <f>H216</f>
        <v>4.2701684070324735</v>
      </c>
      <c r="G49" s="626">
        <f>G260</f>
        <v>-18.920751067546615</v>
      </c>
      <c r="H49" s="626">
        <f>G303</f>
        <v>3.8968150658077918</v>
      </c>
      <c r="I49" s="630"/>
      <c r="J49" s="679"/>
      <c r="K49" s="680"/>
      <c r="L49" s="446" t="s">
        <v>440</v>
      </c>
      <c r="M49" s="444">
        <f t="shared" si="8"/>
        <v>-18.920751067546615</v>
      </c>
      <c r="N49" s="439"/>
      <c r="O49" s="439"/>
      <c r="P49" s="439"/>
      <c r="Q49" s="439"/>
      <c r="R49" s="439"/>
      <c r="S49" s="439"/>
      <c r="T49" s="439"/>
      <c r="U49" s="440"/>
      <c r="V49" s="440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16"/>
      <c r="AQ49" s="416"/>
      <c r="AR49" s="416"/>
      <c r="AS49" s="416"/>
      <c r="AT49" s="416"/>
      <c r="AU49" s="416"/>
      <c r="AV49" s="416"/>
      <c r="AW49" s="416"/>
      <c r="AX49" s="416"/>
      <c r="AY49" s="416"/>
      <c r="AZ49" s="416"/>
      <c r="BA49" s="416"/>
      <c r="BB49" s="416"/>
      <c r="BC49" s="416"/>
      <c r="BD49" s="416"/>
      <c r="BE49" s="416"/>
      <c r="BF49" s="416"/>
      <c r="BG49" s="416"/>
      <c r="BH49" s="416"/>
      <c r="BI49" s="416"/>
      <c r="BJ49" s="416"/>
      <c r="BK49" s="416"/>
      <c r="BL49" s="416"/>
      <c r="BM49" s="416"/>
      <c r="BN49" s="416"/>
      <c r="BO49" s="416"/>
      <c r="BP49" s="416"/>
      <c r="BQ49" s="416"/>
    </row>
    <row r="50" spans="1:69" ht="16.5" customHeight="1">
      <c r="A50" s="677" t="s">
        <v>62</v>
      </c>
      <c r="B50" s="678"/>
      <c r="C50" s="625">
        <f>F82</f>
        <v>4.5785320348573117</v>
      </c>
      <c r="D50" s="626">
        <f>G131</f>
        <v>4.7319000404382399</v>
      </c>
      <c r="E50" s="626">
        <f>G175</f>
        <v>4.7319000404382399</v>
      </c>
      <c r="F50" s="626">
        <f>H217</f>
        <v>4.2701684070324735</v>
      </c>
      <c r="G50" s="626">
        <f>G261</f>
        <v>3.8287599377054589</v>
      </c>
      <c r="H50" s="626">
        <f>G304</f>
        <v>0.37833155978716426</v>
      </c>
      <c r="I50" s="630"/>
      <c r="J50" s="679"/>
      <c r="K50" s="680"/>
      <c r="L50" s="446" t="s">
        <v>440</v>
      </c>
      <c r="M50" s="444">
        <f t="shared" si="8"/>
        <v>0.37833155978716426</v>
      </c>
      <c r="N50" s="439"/>
      <c r="O50" s="439"/>
      <c r="P50" s="439"/>
      <c r="Q50" s="439"/>
      <c r="R50" s="439"/>
      <c r="S50" s="439"/>
      <c r="T50" s="439"/>
      <c r="U50" s="440"/>
      <c r="V50" s="440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16"/>
      <c r="AQ50" s="416"/>
      <c r="AR50" s="416"/>
      <c r="AS50" s="416"/>
      <c r="AT50" s="416"/>
      <c r="AU50" s="416"/>
      <c r="AV50" s="416"/>
      <c r="AW50" s="416"/>
      <c r="AX50" s="416"/>
      <c r="AY50" s="416"/>
      <c r="AZ50" s="416"/>
      <c r="BA50" s="416"/>
      <c r="BB50" s="416"/>
      <c r="BC50" s="416"/>
      <c r="BD50" s="416"/>
      <c r="BE50" s="416"/>
      <c r="BF50" s="416"/>
      <c r="BG50" s="416"/>
      <c r="BH50" s="416"/>
      <c r="BI50" s="416"/>
      <c r="BJ50" s="416"/>
      <c r="BK50" s="416"/>
      <c r="BL50" s="416"/>
      <c r="BM50" s="416"/>
      <c r="BN50" s="416"/>
      <c r="BO50" s="416"/>
      <c r="BP50" s="416"/>
      <c r="BQ50" s="416"/>
    </row>
    <row r="51" spans="1:69" ht="23.1" customHeight="1">
      <c r="A51" s="448"/>
      <c r="B51" s="449"/>
      <c r="C51" s="450"/>
      <c r="D51" s="450"/>
      <c r="E51" s="450"/>
      <c r="F51" s="451"/>
      <c r="G51" s="451"/>
      <c r="H51" s="451"/>
      <c r="I51" s="451"/>
      <c r="J51" s="452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</row>
    <row r="52" spans="1:69" ht="23.1" customHeight="1">
      <c r="A52" s="448"/>
      <c r="B52" s="449"/>
      <c r="C52" s="450"/>
      <c r="D52" s="450"/>
      <c r="E52" s="450"/>
      <c r="F52" s="451"/>
      <c r="G52" s="451"/>
      <c r="H52" s="451"/>
      <c r="I52" s="451"/>
      <c r="J52" s="452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</row>
    <row r="53" spans="1:69" ht="23.1" customHeight="1">
      <c r="A53" s="448"/>
      <c r="B53" s="449"/>
      <c r="C53" s="450"/>
      <c r="D53" s="450"/>
      <c r="E53" s="450"/>
      <c r="F53" s="451"/>
      <c r="G53" s="451"/>
      <c r="H53" s="451"/>
      <c r="I53" s="451"/>
      <c r="J53" s="452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</row>
    <row r="54" spans="1:69" ht="23.1" customHeight="1">
      <c r="A54" s="448"/>
      <c r="B54" s="449"/>
      <c r="C54" s="450"/>
      <c r="D54" s="450"/>
      <c r="E54" s="450"/>
      <c r="F54" s="451"/>
      <c r="G54" s="451"/>
      <c r="H54" s="451"/>
      <c r="I54" s="451"/>
      <c r="J54" s="452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</row>
    <row r="55" spans="1:69" ht="23.1" customHeight="1">
      <c r="A55" s="448"/>
      <c r="B55" s="449"/>
      <c r="C55" s="450"/>
      <c r="D55" s="450"/>
      <c r="E55" s="450"/>
      <c r="F55" s="451"/>
      <c r="G55" s="451"/>
      <c r="H55" s="451"/>
      <c r="I55" s="451"/>
      <c r="J55" s="452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</row>
    <row r="56" spans="1:69" ht="23.1" customHeight="1">
      <c r="A56" s="448"/>
      <c r="B56" s="449"/>
      <c r="C56" s="450"/>
      <c r="D56" s="450"/>
      <c r="E56" s="450"/>
      <c r="F56" s="451"/>
      <c r="G56" s="451"/>
      <c r="H56" s="451"/>
      <c r="I56" s="451"/>
      <c r="J56" s="452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16"/>
      <c r="AP56" s="416"/>
      <c r="AQ56" s="416"/>
      <c r="AR56" s="416"/>
      <c r="AS56" s="416"/>
      <c r="AT56" s="416"/>
      <c r="AU56" s="416"/>
      <c r="AV56" s="416"/>
      <c r="AW56" s="416"/>
      <c r="AX56" s="416"/>
      <c r="AY56" s="416"/>
      <c r="AZ56" s="416"/>
      <c r="BA56" s="416"/>
      <c r="BB56" s="416"/>
      <c r="BC56" s="416"/>
      <c r="BD56" s="416"/>
      <c r="BE56" s="416"/>
      <c r="BF56" s="416"/>
      <c r="BG56" s="416"/>
      <c r="BH56" s="416"/>
      <c r="BI56" s="416"/>
      <c r="BJ56" s="416"/>
      <c r="BK56" s="416"/>
      <c r="BL56" s="416"/>
      <c r="BM56" s="416"/>
      <c r="BN56" s="416"/>
      <c r="BO56" s="416"/>
      <c r="BP56" s="416"/>
      <c r="BQ56" s="416"/>
    </row>
    <row r="57" spans="1:69" ht="23.1" customHeight="1">
      <c r="A57" s="448"/>
      <c r="B57" s="449"/>
      <c r="C57" s="450"/>
      <c r="D57" s="450"/>
      <c r="E57" s="450"/>
      <c r="F57" s="451"/>
      <c r="G57" s="451"/>
      <c r="H57" s="451"/>
      <c r="I57" s="451"/>
      <c r="J57" s="452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16"/>
      <c r="AP57" s="416"/>
      <c r="AQ57" s="416"/>
      <c r="AR57" s="416"/>
      <c r="AS57" s="416"/>
      <c r="AT57" s="416"/>
      <c r="AU57" s="416"/>
      <c r="AV57" s="416"/>
      <c r="AW57" s="416"/>
      <c r="AX57" s="416"/>
      <c r="AY57" s="416"/>
      <c r="AZ57" s="416"/>
      <c r="BA57" s="416"/>
      <c r="BB57" s="416"/>
      <c r="BC57" s="416"/>
      <c r="BD57" s="416"/>
      <c r="BE57" s="416"/>
      <c r="BF57" s="416"/>
      <c r="BG57" s="416"/>
      <c r="BH57" s="416"/>
      <c r="BI57" s="416"/>
      <c r="BJ57" s="416"/>
      <c r="BK57" s="416"/>
      <c r="BL57" s="416"/>
      <c r="BM57" s="416"/>
      <c r="BN57" s="416"/>
      <c r="BO57" s="416"/>
      <c r="BP57" s="416"/>
      <c r="BQ57" s="416"/>
    </row>
    <row r="58" spans="1:69" ht="23.1" customHeight="1">
      <c r="A58" s="448"/>
      <c r="B58" s="449"/>
      <c r="C58" s="450"/>
      <c r="D58" s="450"/>
      <c r="E58" s="450"/>
      <c r="F58" s="451"/>
      <c r="G58" s="451"/>
      <c r="H58" s="451"/>
      <c r="I58" s="451"/>
      <c r="J58" s="452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16"/>
      <c r="AP58" s="416"/>
      <c r="AQ58" s="416"/>
      <c r="AR58" s="416"/>
      <c r="AS58" s="416"/>
      <c r="AT58" s="416"/>
      <c r="AU58" s="416"/>
      <c r="AV58" s="416"/>
      <c r="AW58" s="416"/>
      <c r="AX58" s="416"/>
      <c r="AY58" s="416"/>
      <c r="AZ58" s="416"/>
      <c r="BA58" s="416"/>
      <c r="BB58" s="416"/>
      <c r="BC58" s="416"/>
      <c r="BD58" s="416"/>
      <c r="BE58" s="416"/>
      <c r="BF58" s="416"/>
      <c r="BG58" s="416"/>
      <c r="BH58" s="416"/>
      <c r="BI58" s="416"/>
      <c r="BJ58" s="416"/>
      <c r="BK58" s="416"/>
      <c r="BL58" s="416"/>
      <c r="BM58" s="416"/>
      <c r="BN58" s="416"/>
      <c r="BO58" s="416"/>
      <c r="BP58" s="416"/>
      <c r="BQ58" s="416"/>
    </row>
    <row r="59" spans="1:69" ht="23.1" customHeight="1">
      <c r="A59" s="448"/>
      <c r="B59" s="449"/>
      <c r="C59" s="450"/>
      <c r="D59" s="450"/>
      <c r="E59" s="450"/>
      <c r="F59" s="451"/>
      <c r="G59" s="451"/>
      <c r="H59" s="451"/>
      <c r="I59" s="451"/>
      <c r="J59" s="452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16"/>
      <c r="AP59" s="416"/>
      <c r="AQ59" s="416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6"/>
      <c r="BC59" s="416"/>
      <c r="BD59" s="416"/>
      <c r="BE59" s="416"/>
      <c r="BF59" s="416"/>
      <c r="BG59" s="416"/>
      <c r="BH59" s="416"/>
      <c r="BI59" s="416"/>
      <c r="BJ59" s="416"/>
      <c r="BK59" s="416"/>
      <c r="BL59" s="416"/>
      <c r="BM59" s="416"/>
      <c r="BN59" s="416"/>
      <c r="BO59" s="416"/>
      <c r="BP59" s="416"/>
      <c r="BQ59" s="416"/>
    </row>
    <row r="60" spans="1:69" ht="23.1" customHeight="1">
      <c r="A60" s="448"/>
      <c r="B60" s="449"/>
      <c r="C60" s="450"/>
      <c r="D60" s="450"/>
      <c r="E60" s="450"/>
      <c r="F60" s="451"/>
      <c r="G60" s="451"/>
      <c r="H60" s="451"/>
      <c r="I60" s="451"/>
      <c r="J60" s="452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16"/>
      <c r="AP60" s="416"/>
      <c r="AQ60" s="416"/>
      <c r="AR60" s="416"/>
      <c r="AS60" s="416"/>
      <c r="AT60" s="416"/>
      <c r="AU60" s="416"/>
      <c r="AV60" s="416"/>
      <c r="AW60" s="416"/>
      <c r="AX60" s="416"/>
      <c r="AY60" s="416"/>
      <c r="AZ60" s="416"/>
      <c r="BA60" s="416"/>
      <c r="BB60" s="416"/>
      <c r="BC60" s="416"/>
      <c r="BD60" s="416"/>
      <c r="BE60" s="416"/>
      <c r="BF60" s="416"/>
      <c r="BG60" s="416"/>
      <c r="BH60" s="416"/>
      <c r="BI60" s="416"/>
      <c r="BJ60" s="416"/>
      <c r="BK60" s="416"/>
      <c r="BL60" s="416"/>
      <c r="BM60" s="416"/>
      <c r="BN60" s="416"/>
      <c r="BO60" s="416"/>
      <c r="BP60" s="416"/>
      <c r="BQ60" s="416"/>
    </row>
    <row r="61" spans="1:69" ht="23.1" customHeight="1">
      <c r="A61" s="448"/>
      <c r="B61" s="449"/>
      <c r="C61" s="450"/>
      <c r="D61" s="450"/>
      <c r="E61" s="450"/>
      <c r="F61" s="451"/>
      <c r="G61" s="451"/>
      <c r="H61" s="451"/>
      <c r="I61" s="451"/>
      <c r="J61" s="452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16"/>
      <c r="AP61" s="416"/>
      <c r="AQ61" s="416"/>
      <c r="AR61" s="416"/>
      <c r="AS61" s="416"/>
      <c r="AT61" s="416"/>
      <c r="AU61" s="416"/>
      <c r="AV61" s="416"/>
      <c r="AW61" s="416"/>
      <c r="AX61" s="416"/>
      <c r="AY61" s="416"/>
      <c r="AZ61" s="416"/>
      <c r="BA61" s="416"/>
      <c r="BB61" s="416"/>
      <c r="BC61" s="416"/>
      <c r="BD61" s="416"/>
      <c r="BE61" s="416"/>
      <c r="BF61" s="416"/>
      <c r="BG61" s="416"/>
      <c r="BH61" s="416"/>
      <c r="BI61" s="416"/>
      <c r="BJ61" s="416"/>
      <c r="BK61" s="416"/>
      <c r="BL61" s="416"/>
      <c r="BM61" s="416"/>
      <c r="BN61" s="416"/>
      <c r="BO61" s="416"/>
      <c r="BP61" s="416"/>
      <c r="BQ61" s="416"/>
    </row>
    <row r="62" spans="1:69" ht="23.1" customHeight="1">
      <c r="A62" s="448"/>
      <c r="B62" s="449"/>
      <c r="C62" s="450"/>
      <c r="D62" s="450"/>
      <c r="E62" s="450"/>
      <c r="F62" s="451"/>
      <c r="G62" s="451"/>
      <c r="H62" s="451"/>
      <c r="I62" s="451"/>
      <c r="J62" s="452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16"/>
      <c r="AP62" s="416"/>
      <c r="AQ62" s="416"/>
      <c r="AR62" s="416"/>
      <c r="AS62" s="416"/>
      <c r="AT62" s="416"/>
      <c r="AU62" s="416"/>
      <c r="AV62" s="416"/>
      <c r="AW62" s="416"/>
      <c r="AX62" s="416"/>
      <c r="AY62" s="416"/>
      <c r="AZ62" s="416"/>
      <c r="BA62" s="416"/>
      <c r="BB62" s="416"/>
      <c r="BC62" s="416"/>
      <c r="BD62" s="416"/>
      <c r="BE62" s="416"/>
      <c r="BF62" s="416"/>
      <c r="BG62" s="416"/>
      <c r="BH62" s="416"/>
      <c r="BI62" s="416"/>
      <c r="BJ62" s="416"/>
      <c r="BK62" s="416"/>
      <c r="BL62" s="416"/>
      <c r="BM62" s="416"/>
      <c r="BN62" s="416"/>
      <c r="BO62" s="416"/>
      <c r="BP62" s="416"/>
      <c r="BQ62" s="416"/>
    </row>
    <row r="63" spans="1:69" ht="23.1" customHeight="1">
      <c r="A63" s="448"/>
      <c r="B63" s="449"/>
      <c r="C63" s="450"/>
      <c r="D63" s="450"/>
      <c r="E63" s="450"/>
      <c r="F63" s="451"/>
      <c r="G63" s="451"/>
      <c r="H63" s="451"/>
      <c r="I63" s="451"/>
      <c r="J63" s="452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16"/>
      <c r="AP63" s="416"/>
      <c r="AQ63" s="416"/>
      <c r="AR63" s="416"/>
      <c r="AS63" s="416"/>
      <c r="AT63" s="416"/>
      <c r="AU63" s="416"/>
      <c r="AV63" s="416"/>
      <c r="AW63" s="416"/>
      <c r="AX63" s="416"/>
      <c r="AY63" s="416"/>
      <c r="AZ63" s="416"/>
      <c r="BA63" s="416"/>
      <c r="BB63" s="416"/>
      <c r="BC63" s="416"/>
      <c r="BD63" s="416"/>
      <c r="BE63" s="416"/>
      <c r="BF63" s="416"/>
      <c r="BG63" s="416"/>
      <c r="BH63" s="416"/>
      <c r="BI63" s="416"/>
      <c r="BJ63" s="416"/>
      <c r="BK63" s="416"/>
      <c r="BL63" s="416"/>
      <c r="BM63" s="416"/>
      <c r="BN63" s="416"/>
      <c r="BO63" s="416"/>
      <c r="BP63" s="416"/>
      <c r="BQ63" s="416"/>
    </row>
    <row r="64" spans="1:69" ht="23.1" customHeight="1">
      <c r="A64" s="448"/>
      <c r="B64" s="449"/>
      <c r="C64" s="450"/>
      <c r="D64" s="450"/>
      <c r="E64" s="450"/>
      <c r="F64" s="451"/>
      <c r="G64" s="451"/>
      <c r="H64" s="451"/>
      <c r="I64" s="451"/>
      <c r="J64" s="452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16"/>
      <c r="AP64" s="416"/>
      <c r="AQ64" s="416"/>
      <c r="AR64" s="416"/>
      <c r="AS64" s="416"/>
      <c r="AT64" s="416"/>
      <c r="AU64" s="416"/>
      <c r="AV64" s="416"/>
      <c r="AW64" s="416"/>
      <c r="AX64" s="416"/>
      <c r="AY64" s="416"/>
      <c r="AZ64" s="416"/>
      <c r="BA64" s="416"/>
      <c r="BB64" s="416"/>
      <c r="BC64" s="416"/>
      <c r="BD64" s="416"/>
      <c r="BE64" s="416"/>
      <c r="BF64" s="416"/>
      <c r="BG64" s="416"/>
      <c r="BH64" s="416"/>
      <c r="BI64" s="416"/>
      <c r="BJ64" s="416"/>
      <c r="BK64" s="416"/>
      <c r="BL64" s="416"/>
      <c r="BM64" s="416"/>
      <c r="BN64" s="416"/>
      <c r="BO64" s="416"/>
      <c r="BP64" s="416"/>
      <c r="BQ64" s="416"/>
    </row>
    <row r="65" spans="1:69" ht="23.1" customHeight="1">
      <c r="A65" s="448"/>
      <c r="B65" s="449"/>
      <c r="C65" s="450"/>
      <c r="D65" s="450"/>
      <c r="E65" s="450"/>
      <c r="F65" s="451"/>
      <c r="G65" s="451"/>
      <c r="H65" s="451"/>
      <c r="I65" s="451"/>
      <c r="J65" s="452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16"/>
      <c r="AP65" s="416"/>
      <c r="AQ65" s="416"/>
      <c r="AR65" s="416"/>
      <c r="AS65" s="416"/>
      <c r="AT65" s="416"/>
      <c r="AU65" s="416"/>
      <c r="AV65" s="416"/>
      <c r="AW65" s="416"/>
      <c r="AX65" s="416"/>
      <c r="AY65" s="416"/>
      <c r="AZ65" s="416"/>
      <c r="BA65" s="416"/>
      <c r="BB65" s="416"/>
      <c r="BC65" s="416"/>
      <c r="BD65" s="416"/>
      <c r="BE65" s="416"/>
      <c r="BF65" s="416"/>
      <c r="BG65" s="416"/>
      <c r="BH65" s="416"/>
      <c r="BI65" s="416"/>
      <c r="BJ65" s="416"/>
      <c r="BK65" s="416"/>
      <c r="BL65" s="416"/>
      <c r="BM65" s="416"/>
      <c r="BN65" s="416"/>
      <c r="BO65" s="416"/>
      <c r="BP65" s="416"/>
      <c r="BQ65" s="416"/>
    </row>
    <row r="66" spans="1:69" ht="23.1" customHeight="1">
      <c r="A66" s="448"/>
      <c r="B66" s="449"/>
      <c r="C66" s="450"/>
      <c r="D66" s="450"/>
      <c r="E66" s="450"/>
      <c r="F66" s="451"/>
      <c r="G66" s="451"/>
      <c r="H66" s="451"/>
      <c r="I66" s="451"/>
      <c r="J66" s="452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16"/>
      <c r="AP66" s="416"/>
      <c r="AQ66" s="416"/>
      <c r="AR66" s="416"/>
      <c r="AS66" s="416"/>
      <c r="AT66" s="416"/>
      <c r="AU66" s="416"/>
      <c r="AV66" s="416"/>
      <c r="AW66" s="416"/>
      <c r="AX66" s="416"/>
      <c r="AY66" s="416"/>
      <c r="AZ66" s="416"/>
      <c r="BA66" s="416"/>
      <c r="BB66" s="416"/>
      <c r="BC66" s="416"/>
      <c r="BD66" s="416"/>
      <c r="BE66" s="416"/>
      <c r="BF66" s="416"/>
      <c r="BG66" s="416"/>
      <c r="BH66" s="416"/>
      <c r="BI66" s="416"/>
      <c r="BJ66" s="416"/>
      <c r="BK66" s="416"/>
      <c r="BL66" s="416"/>
      <c r="BM66" s="416"/>
      <c r="BN66" s="416"/>
      <c r="BO66" s="416"/>
      <c r="BP66" s="416"/>
      <c r="BQ66" s="416"/>
    </row>
    <row r="67" spans="1:69" ht="23.1" customHeight="1">
      <c r="A67" s="448"/>
      <c r="B67" s="449"/>
      <c r="C67" s="450"/>
      <c r="D67" s="450"/>
      <c r="E67" s="450"/>
      <c r="F67" s="451"/>
      <c r="G67" s="451"/>
      <c r="H67" s="451"/>
      <c r="I67" s="451"/>
      <c r="J67" s="452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16"/>
      <c r="AP67" s="416"/>
      <c r="AQ67" s="416"/>
      <c r="AR67" s="416"/>
      <c r="AS67" s="416"/>
      <c r="AT67" s="416"/>
      <c r="AU67" s="416"/>
      <c r="AV67" s="416"/>
      <c r="AW67" s="416"/>
      <c r="AX67" s="416"/>
      <c r="AY67" s="416"/>
      <c r="AZ67" s="416"/>
      <c r="BA67" s="416"/>
      <c r="BB67" s="416"/>
      <c r="BC67" s="416"/>
      <c r="BD67" s="416"/>
      <c r="BE67" s="416"/>
      <c r="BF67" s="416"/>
      <c r="BG67" s="416"/>
      <c r="BH67" s="416"/>
      <c r="BI67" s="416"/>
      <c r="BJ67" s="416"/>
      <c r="BK67" s="416"/>
      <c r="BL67" s="416"/>
      <c r="BM67" s="416"/>
      <c r="BN67" s="416"/>
      <c r="BO67" s="416"/>
      <c r="BP67" s="416"/>
      <c r="BQ67" s="416"/>
    </row>
    <row r="68" spans="1:69" ht="23.1" customHeight="1">
      <c r="A68" s="448"/>
      <c r="B68" s="449"/>
      <c r="C68" s="450"/>
      <c r="D68" s="450"/>
      <c r="E68" s="450"/>
      <c r="F68" s="451"/>
      <c r="G68" s="451"/>
      <c r="H68" s="451"/>
      <c r="I68" s="451"/>
      <c r="J68" s="452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16"/>
      <c r="AP68" s="416"/>
      <c r="AQ68" s="416"/>
      <c r="AR68" s="416"/>
      <c r="AS68" s="416"/>
      <c r="AT68" s="416"/>
      <c r="AU68" s="416"/>
      <c r="AV68" s="416"/>
      <c r="AW68" s="416"/>
      <c r="AX68" s="416"/>
      <c r="AY68" s="416"/>
      <c r="AZ68" s="416"/>
      <c r="BA68" s="416"/>
      <c r="BB68" s="416"/>
      <c r="BC68" s="416"/>
      <c r="BD68" s="416"/>
      <c r="BE68" s="416"/>
      <c r="BF68" s="416"/>
      <c r="BG68" s="416"/>
      <c r="BH68" s="416"/>
      <c r="BI68" s="416"/>
      <c r="BJ68" s="416"/>
      <c r="BK68" s="416"/>
      <c r="BL68" s="416"/>
      <c r="BM68" s="416"/>
      <c r="BN68" s="416"/>
      <c r="BO68" s="416"/>
      <c r="BP68" s="416"/>
      <c r="BQ68" s="416"/>
    </row>
    <row r="69" spans="1:69" ht="23.1" customHeight="1">
      <c r="A69" s="448"/>
      <c r="B69" s="449"/>
      <c r="C69" s="450"/>
      <c r="D69" s="450"/>
      <c r="E69" s="450"/>
      <c r="F69" s="451"/>
      <c r="G69" s="451"/>
      <c r="H69" s="451"/>
      <c r="I69" s="451"/>
      <c r="J69" s="452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16"/>
      <c r="AP69" s="416"/>
      <c r="AQ69" s="416"/>
      <c r="AR69" s="416"/>
      <c r="AS69" s="416"/>
      <c r="AT69" s="416"/>
      <c r="AU69" s="416"/>
      <c r="AV69" s="416"/>
      <c r="AW69" s="416"/>
      <c r="AX69" s="416"/>
      <c r="AY69" s="416"/>
      <c r="AZ69" s="416"/>
      <c r="BA69" s="416"/>
      <c r="BB69" s="416"/>
      <c r="BC69" s="416"/>
      <c r="BD69" s="416"/>
      <c r="BE69" s="416"/>
      <c r="BF69" s="416"/>
      <c r="BG69" s="416"/>
      <c r="BH69" s="416"/>
      <c r="BI69" s="416"/>
      <c r="BJ69" s="416"/>
      <c r="BK69" s="416"/>
      <c r="BL69" s="416"/>
      <c r="BM69" s="416"/>
      <c r="BN69" s="416"/>
      <c r="BO69" s="416"/>
      <c r="BP69" s="416"/>
      <c r="BQ69" s="416"/>
    </row>
    <row r="70" spans="1:69" ht="23.1" customHeight="1">
      <c r="A70" s="448"/>
      <c r="B70" s="449"/>
      <c r="C70" s="450"/>
      <c r="D70" s="450"/>
      <c r="E70" s="450"/>
      <c r="F70" s="451"/>
      <c r="G70" s="451"/>
      <c r="H70" s="451"/>
      <c r="I70" s="451"/>
      <c r="J70" s="452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16"/>
      <c r="AP70" s="416"/>
      <c r="AQ70" s="416"/>
      <c r="AR70" s="416"/>
      <c r="AS70" s="416"/>
      <c r="AT70" s="416"/>
      <c r="AU70" s="416"/>
      <c r="AV70" s="416"/>
      <c r="AW70" s="416"/>
      <c r="AX70" s="416"/>
      <c r="AY70" s="416"/>
      <c r="AZ70" s="416"/>
      <c r="BA70" s="416"/>
      <c r="BB70" s="416"/>
      <c r="BC70" s="416"/>
      <c r="BD70" s="416"/>
      <c r="BE70" s="416"/>
      <c r="BF70" s="416"/>
      <c r="BG70" s="416"/>
      <c r="BH70" s="416"/>
      <c r="BI70" s="416"/>
      <c r="BJ70" s="416"/>
      <c r="BK70" s="416"/>
      <c r="BL70" s="416"/>
      <c r="BM70" s="416"/>
      <c r="BN70" s="416"/>
      <c r="BO70" s="416"/>
      <c r="BP70" s="416"/>
      <c r="BQ70" s="416"/>
    </row>
    <row r="71" spans="1:69">
      <c r="A71" s="396" t="s">
        <v>305</v>
      </c>
      <c r="B71" s="453"/>
      <c r="C71" s="397"/>
      <c r="D71" s="397"/>
      <c r="E71" s="397"/>
      <c r="F71" s="397"/>
      <c r="G71" s="397"/>
      <c r="H71" s="397"/>
      <c r="I71" s="454"/>
      <c r="J71" s="397"/>
      <c r="K71" s="397"/>
      <c r="L71" s="397"/>
      <c r="M71" s="397"/>
      <c r="N71" s="397"/>
      <c r="O71" s="397"/>
      <c r="P71" s="397"/>
      <c r="Q71" s="397"/>
      <c r="R71" s="397"/>
      <c r="S71" s="397"/>
      <c r="T71" s="397"/>
      <c r="U71" s="397"/>
      <c r="V71" s="397"/>
      <c r="W71" s="397"/>
      <c r="X71" s="397"/>
      <c r="Y71" s="397"/>
      <c r="Z71" s="397"/>
      <c r="AA71" s="397"/>
      <c r="AB71" s="397"/>
      <c r="AC71" s="397"/>
      <c r="AD71" s="397"/>
      <c r="AE71" s="397"/>
      <c r="AF71" s="397"/>
      <c r="AG71" s="397"/>
      <c r="AH71" s="397"/>
      <c r="AI71" s="397"/>
      <c r="AJ71" s="397"/>
      <c r="AK71" s="397"/>
      <c r="AL71" s="397"/>
      <c r="AM71" s="397"/>
      <c r="AN71" s="397"/>
      <c r="AO71" s="397"/>
      <c r="AP71" s="397"/>
      <c r="AQ71" s="397"/>
      <c r="AR71" s="397"/>
      <c r="AS71" s="397"/>
      <c r="AT71" s="397"/>
      <c r="AU71" s="397"/>
      <c r="AV71" s="397"/>
      <c r="AW71" s="397"/>
      <c r="AX71" s="397"/>
      <c r="AY71" s="397"/>
      <c r="AZ71" s="397"/>
      <c r="BA71" s="397"/>
      <c r="BB71" s="397"/>
      <c r="BC71" s="397"/>
      <c r="BD71" s="397"/>
      <c r="BE71" s="397"/>
      <c r="BF71" s="397"/>
      <c r="BG71" s="397"/>
      <c r="BH71" s="397"/>
      <c r="BI71" s="397"/>
      <c r="BJ71" s="397"/>
      <c r="BK71" s="397"/>
      <c r="BL71" s="397"/>
      <c r="BM71" s="397"/>
      <c r="BN71" s="397"/>
      <c r="BO71" s="397"/>
      <c r="BP71" s="397"/>
      <c r="BQ71" s="397"/>
    </row>
    <row r="72" spans="1:69">
      <c r="A72" s="455" t="s">
        <v>29</v>
      </c>
      <c r="B72" s="456" t="s">
        <v>306</v>
      </c>
      <c r="C72" s="457" t="s">
        <v>63</v>
      </c>
      <c r="D72" s="458"/>
      <c r="E72" s="458"/>
      <c r="F72" s="459"/>
      <c r="G72" s="460" t="s">
        <v>64</v>
      </c>
      <c r="H72" s="461">
        <f>RSQ(I73:I92,B73:B92)</f>
        <v>0.74135630771803918</v>
      </c>
      <c r="I72" s="462" t="s">
        <v>309</v>
      </c>
      <c r="J72" s="463" t="s">
        <v>65</v>
      </c>
      <c r="K72" s="464" t="s">
        <v>34</v>
      </c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K72" s="397"/>
      <c r="AL72" s="397"/>
      <c r="AM72" s="397"/>
      <c r="AN72" s="397"/>
      <c r="AO72" s="397"/>
      <c r="AP72" s="397"/>
      <c r="AQ72" s="397"/>
      <c r="AR72" s="397"/>
      <c r="AS72" s="397"/>
      <c r="AT72" s="397"/>
      <c r="AU72" s="397"/>
      <c r="AV72" s="397"/>
      <c r="AW72" s="397"/>
      <c r="AX72" s="397"/>
      <c r="AY72" s="397"/>
      <c r="AZ72" s="397"/>
      <c r="BA72" s="397"/>
      <c r="BB72" s="397"/>
      <c r="BC72" s="397"/>
      <c r="BD72" s="397"/>
      <c r="BE72" s="397"/>
      <c r="BF72" s="397"/>
      <c r="BG72" s="397"/>
      <c r="BH72" s="397"/>
      <c r="BI72" s="397"/>
      <c r="BJ72" s="397"/>
      <c r="BK72" s="397"/>
      <c r="BL72" s="397"/>
      <c r="BM72" s="397"/>
      <c r="BN72" s="397"/>
      <c r="BO72" s="397"/>
      <c r="BP72" s="397"/>
      <c r="BQ72" s="397"/>
    </row>
    <row r="73" spans="1:69">
      <c r="A73" s="465"/>
      <c r="B73" s="466"/>
      <c r="C73" s="466"/>
      <c r="D73" s="467" t="s">
        <v>66</v>
      </c>
      <c r="E73" s="468"/>
      <c r="F73" s="468"/>
      <c r="G73" s="469"/>
      <c r="H73" s="470"/>
      <c r="I73" s="471"/>
      <c r="J73" s="472"/>
      <c r="K73" s="473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7"/>
      <c r="AH73" s="397"/>
      <c r="AI73" s="397"/>
      <c r="AJ73" s="397"/>
      <c r="AK73" s="397"/>
      <c r="AL73" s="397"/>
      <c r="AM73" s="397"/>
      <c r="AN73" s="397"/>
      <c r="AO73" s="397"/>
      <c r="AP73" s="397"/>
      <c r="AQ73" s="397"/>
      <c r="AR73" s="397"/>
      <c r="AS73" s="397"/>
      <c r="AT73" s="397"/>
      <c r="AU73" s="397"/>
      <c r="AV73" s="397"/>
      <c r="AW73" s="397"/>
      <c r="AX73" s="397"/>
      <c r="AY73" s="397"/>
      <c r="AZ73" s="397"/>
      <c r="BA73" s="397"/>
      <c r="BB73" s="397"/>
      <c r="BC73" s="397"/>
      <c r="BD73" s="397"/>
      <c r="BE73" s="397"/>
      <c r="BF73" s="397"/>
      <c r="BG73" s="397"/>
      <c r="BH73" s="397"/>
      <c r="BI73" s="397"/>
      <c r="BJ73" s="397"/>
      <c r="BK73" s="397"/>
      <c r="BL73" s="397"/>
      <c r="BM73" s="397"/>
      <c r="BN73" s="397"/>
      <c r="BO73" s="397"/>
      <c r="BP73" s="397"/>
      <c r="BQ73" s="397"/>
    </row>
    <row r="74" spans="1:69">
      <c r="A74" s="407"/>
      <c r="B74" s="474"/>
      <c r="C74" s="474"/>
      <c r="D74" s="475"/>
      <c r="E74" s="475"/>
      <c r="F74" s="475"/>
      <c r="G74" s="469"/>
      <c r="H74" s="470"/>
      <c r="I74" s="476"/>
      <c r="J74" s="477"/>
      <c r="K74" s="478"/>
      <c r="L74" s="397"/>
      <c r="M74" s="397"/>
      <c r="N74" s="397"/>
      <c r="O74" s="397"/>
      <c r="P74" s="397"/>
      <c r="Q74" s="397"/>
      <c r="R74" s="397"/>
      <c r="S74" s="397"/>
      <c r="T74" s="397"/>
      <c r="U74" s="397"/>
      <c r="V74" s="397"/>
      <c r="W74" s="397"/>
      <c r="X74" s="397"/>
      <c r="Y74" s="397"/>
      <c r="Z74" s="397"/>
      <c r="AA74" s="397"/>
      <c r="AB74" s="397"/>
      <c r="AC74" s="397"/>
      <c r="AD74" s="397"/>
      <c r="AE74" s="397"/>
      <c r="AF74" s="397"/>
      <c r="AG74" s="397"/>
      <c r="AH74" s="397"/>
      <c r="AI74" s="397"/>
      <c r="AJ74" s="397"/>
      <c r="AK74" s="397"/>
      <c r="AL74" s="397"/>
      <c r="AM74" s="397"/>
      <c r="AN74" s="397"/>
      <c r="AO74" s="397"/>
      <c r="AP74" s="397"/>
      <c r="AQ74" s="397"/>
      <c r="AR74" s="397"/>
      <c r="AS74" s="397"/>
      <c r="AT74" s="397"/>
      <c r="AU74" s="397"/>
      <c r="AV74" s="397"/>
      <c r="AW74" s="397"/>
      <c r="AX74" s="397"/>
      <c r="AY74" s="397"/>
      <c r="AZ74" s="397"/>
      <c r="BA74" s="397"/>
      <c r="BB74" s="397"/>
      <c r="BC74" s="397"/>
      <c r="BD74" s="397"/>
      <c r="BE74" s="397"/>
      <c r="BF74" s="397"/>
      <c r="BG74" s="397"/>
      <c r="BH74" s="397"/>
      <c r="BI74" s="397"/>
      <c r="BJ74" s="397"/>
      <c r="BK74" s="397"/>
      <c r="BL74" s="397"/>
      <c r="BM74" s="397"/>
      <c r="BN74" s="397"/>
      <c r="BO74" s="397"/>
      <c r="BP74" s="397"/>
      <c r="BQ74" s="397"/>
    </row>
    <row r="75" spans="1:69">
      <c r="A75" s="407"/>
      <c r="B75" s="474"/>
      <c r="C75" s="474"/>
      <c r="D75" s="467" t="s">
        <v>35</v>
      </c>
      <c r="E75" s="479">
        <f>INDEX(LINEST(B83:B92,C83:C92),1)</f>
        <v>6.3633711042658092</v>
      </c>
      <c r="F75" s="475"/>
      <c r="G75" s="470"/>
      <c r="H75" s="470"/>
      <c r="I75" s="476"/>
      <c r="J75" s="477"/>
      <c r="K75" s="478"/>
      <c r="L75" s="397"/>
      <c r="M75" s="397"/>
      <c r="N75" s="397"/>
      <c r="O75" s="397"/>
      <c r="P75" s="397"/>
      <c r="Q75" s="397"/>
      <c r="R75" s="397"/>
      <c r="S75" s="397"/>
      <c r="T75" s="397"/>
      <c r="U75" s="397"/>
      <c r="V75" s="397"/>
      <c r="W75" s="397"/>
      <c r="X75" s="397"/>
      <c r="Y75" s="397"/>
      <c r="Z75" s="397"/>
      <c r="AA75" s="397"/>
      <c r="AB75" s="397"/>
      <c r="AC75" s="397"/>
      <c r="AD75" s="397"/>
      <c r="AE75" s="397"/>
      <c r="AF75" s="397"/>
      <c r="AG75" s="397"/>
      <c r="AH75" s="397"/>
      <c r="AI75" s="397"/>
      <c r="AJ75" s="397"/>
      <c r="AK75" s="397"/>
      <c r="AL75" s="397"/>
      <c r="AM75" s="397"/>
      <c r="AN75" s="397"/>
      <c r="AO75" s="397"/>
      <c r="AP75" s="397"/>
      <c r="AQ75" s="397"/>
      <c r="AR75" s="397"/>
      <c r="AS75" s="397"/>
      <c r="AT75" s="397"/>
      <c r="AU75" s="397"/>
      <c r="AV75" s="397"/>
      <c r="AW75" s="397"/>
      <c r="AX75" s="397"/>
      <c r="AY75" s="397"/>
      <c r="AZ75" s="397"/>
      <c r="BA75" s="397"/>
      <c r="BB75" s="397"/>
      <c r="BC75" s="397"/>
      <c r="BD75" s="397"/>
      <c r="BE75" s="397"/>
      <c r="BF75" s="397"/>
      <c r="BG75" s="397"/>
      <c r="BH75" s="397"/>
      <c r="BI75" s="397"/>
      <c r="BJ75" s="397"/>
      <c r="BK75" s="397"/>
      <c r="BL75" s="397"/>
      <c r="BM75" s="397"/>
      <c r="BN75" s="397"/>
      <c r="BO75" s="397"/>
      <c r="BP75" s="397"/>
      <c r="BQ75" s="397"/>
    </row>
    <row r="76" spans="1:69">
      <c r="A76" s="407"/>
      <c r="B76" s="474"/>
      <c r="C76" s="474"/>
      <c r="D76" s="467" t="s">
        <v>36</v>
      </c>
      <c r="E76" s="479">
        <f>INDEX(LINEST(B83:B92,C83:C92),2)</f>
        <v>186.80953064766291</v>
      </c>
      <c r="F76" s="475"/>
      <c r="G76" s="470"/>
      <c r="H76" s="470"/>
      <c r="I76" s="476"/>
      <c r="J76" s="477"/>
      <c r="K76" s="478"/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7"/>
      <c r="AH76" s="397"/>
      <c r="AI76" s="397"/>
      <c r="AJ76" s="397"/>
      <c r="AK76" s="397"/>
      <c r="AL76" s="397"/>
      <c r="AM76" s="397"/>
      <c r="AN76" s="397"/>
      <c r="AO76" s="397"/>
      <c r="AP76" s="397"/>
      <c r="AQ76" s="397"/>
      <c r="AR76" s="397"/>
      <c r="AS76" s="397"/>
      <c r="AT76" s="397"/>
      <c r="AU76" s="397"/>
      <c r="AV76" s="397"/>
      <c r="AW76" s="397"/>
      <c r="AX76" s="397"/>
      <c r="AY76" s="397"/>
      <c r="AZ76" s="397"/>
      <c r="BA76" s="397"/>
      <c r="BB76" s="397"/>
      <c r="BC76" s="397"/>
      <c r="BD76" s="397"/>
      <c r="BE76" s="397"/>
      <c r="BF76" s="397"/>
      <c r="BG76" s="397"/>
      <c r="BH76" s="397"/>
      <c r="BI76" s="397"/>
      <c r="BJ76" s="397"/>
      <c r="BK76" s="397"/>
      <c r="BL76" s="397"/>
      <c r="BM76" s="397"/>
      <c r="BN76" s="397"/>
      <c r="BO76" s="397"/>
      <c r="BP76" s="397"/>
      <c r="BQ76" s="397"/>
    </row>
    <row r="77" spans="1:69">
      <c r="A77" s="407"/>
      <c r="B77" s="474"/>
      <c r="C77" s="474"/>
      <c r="D77" s="475"/>
      <c r="E77" s="475"/>
      <c r="F77" s="475"/>
      <c r="G77" s="470"/>
      <c r="H77" s="470"/>
      <c r="I77" s="476"/>
      <c r="J77" s="477"/>
      <c r="K77" s="478"/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/>
      <c r="X77" s="397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397"/>
      <c r="AK77" s="397"/>
      <c r="AL77" s="397"/>
      <c r="AM77" s="397"/>
      <c r="AN77" s="397"/>
      <c r="AO77" s="397"/>
      <c r="AP77" s="397"/>
      <c r="AQ77" s="397"/>
      <c r="AR77" s="397"/>
      <c r="AS77" s="397"/>
      <c r="AT77" s="397"/>
      <c r="AU77" s="397"/>
      <c r="AV77" s="397"/>
      <c r="AW77" s="397"/>
      <c r="AX77" s="397"/>
      <c r="AY77" s="397"/>
      <c r="AZ77" s="397"/>
      <c r="BA77" s="397"/>
      <c r="BB77" s="397"/>
      <c r="BC77" s="397"/>
      <c r="BD77" s="397"/>
      <c r="BE77" s="397"/>
      <c r="BF77" s="397"/>
      <c r="BG77" s="397"/>
      <c r="BH77" s="397"/>
      <c r="BI77" s="397"/>
      <c r="BJ77" s="397"/>
      <c r="BK77" s="397"/>
      <c r="BL77" s="397"/>
      <c r="BM77" s="397"/>
      <c r="BN77" s="397"/>
      <c r="BO77" s="397"/>
      <c r="BP77" s="397"/>
      <c r="BQ77" s="397"/>
    </row>
    <row r="78" spans="1:69">
      <c r="A78" s="407"/>
      <c r="B78" s="474"/>
      <c r="C78" s="474"/>
      <c r="D78" s="681" t="s">
        <v>59</v>
      </c>
      <c r="E78" s="682"/>
      <c r="F78" s="480">
        <f>H72</f>
        <v>0.74135630771803918</v>
      </c>
      <c r="G78" s="470"/>
      <c r="H78" s="470"/>
      <c r="I78" s="476"/>
      <c r="J78" s="477"/>
      <c r="K78" s="478"/>
      <c r="L78" s="397"/>
      <c r="M78" s="397"/>
      <c r="N78" s="397"/>
      <c r="O78" s="397"/>
      <c r="P78" s="397"/>
      <c r="Q78" s="397"/>
      <c r="R78" s="397"/>
      <c r="S78" s="397"/>
      <c r="T78" s="397"/>
      <c r="U78" s="397"/>
      <c r="V78" s="397"/>
      <c r="W78" s="397"/>
      <c r="X78" s="397"/>
      <c r="Y78" s="397"/>
      <c r="Z78" s="397"/>
      <c r="AA78" s="397"/>
      <c r="AB78" s="397"/>
      <c r="AC78" s="397"/>
      <c r="AD78" s="397"/>
      <c r="AE78" s="397"/>
      <c r="AF78" s="397"/>
      <c r="AG78" s="397"/>
      <c r="AH78" s="397"/>
      <c r="AI78" s="397"/>
      <c r="AJ78" s="397"/>
      <c r="AK78" s="397"/>
      <c r="AL78" s="397"/>
      <c r="AM78" s="397"/>
      <c r="AN78" s="397"/>
      <c r="AO78" s="397"/>
      <c r="AP78" s="397"/>
      <c r="AQ78" s="397"/>
      <c r="AR78" s="397"/>
      <c r="AS78" s="397"/>
      <c r="AT78" s="397"/>
      <c r="AU78" s="397"/>
      <c r="AV78" s="397"/>
      <c r="AW78" s="397"/>
      <c r="AX78" s="397"/>
      <c r="AY78" s="397"/>
      <c r="AZ78" s="397"/>
      <c r="BA78" s="397"/>
      <c r="BB78" s="397"/>
      <c r="BC78" s="397"/>
      <c r="BD78" s="397"/>
      <c r="BE78" s="397"/>
      <c r="BF78" s="397"/>
      <c r="BG78" s="397"/>
      <c r="BH78" s="397"/>
      <c r="BI78" s="397"/>
      <c r="BJ78" s="397"/>
      <c r="BK78" s="397"/>
      <c r="BL78" s="397"/>
      <c r="BM78" s="397"/>
      <c r="BN78" s="397"/>
      <c r="BO78" s="397"/>
      <c r="BP78" s="397"/>
      <c r="BQ78" s="397"/>
    </row>
    <row r="79" spans="1:69">
      <c r="A79" s="407"/>
      <c r="B79" s="474"/>
      <c r="C79" s="474"/>
      <c r="D79" s="681" t="s">
        <v>33</v>
      </c>
      <c r="E79" s="682"/>
      <c r="F79" s="481">
        <f>SUM(K73:K92)</f>
        <v>1.1647913541880923</v>
      </c>
      <c r="G79" s="470"/>
      <c r="H79" s="470"/>
      <c r="I79" s="476"/>
      <c r="J79" s="477"/>
      <c r="K79" s="478"/>
      <c r="L79" s="397"/>
      <c r="M79" s="397"/>
      <c r="N79" s="397"/>
      <c r="O79" s="397"/>
      <c r="P79" s="397"/>
      <c r="Q79" s="397"/>
      <c r="R79" s="397"/>
      <c r="S79" s="397"/>
      <c r="T79" s="397"/>
      <c r="U79" s="397"/>
      <c r="V79" s="397"/>
      <c r="W79" s="397"/>
      <c r="X79" s="397"/>
      <c r="Y79" s="397"/>
      <c r="Z79" s="397"/>
      <c r="AA79" s="397"/>
      <c r="AB79" s="397"/>
      <c r="AC79" s="397"/>
      <c r="AD79" s="397"/>
      <c r="AE79" s="397"/>
      <c r="AF79" s="397"/>
      <c r="AG79" s="397"/>
      <c r="AH79" s="397"/>
      <c r="AI79" s="397"/>
      <c r="AJ79" s="397"/>
      <c r="AK79" s="397"/>
      <c r="AL79" s="397"/>
      <c r="AM79" s="397"/>
      <c r="AN79" s="397"/>
      <c r="AO79" s="397"/>
      <c r="AP79" s="397"/>
      <c r="AQ79" s="397"/>
      <c r="AR79" s="397"/>
      <c r="AS79" s="397"/>
      <c r="AT79" s="397"/>
      <c r="AU79" s="397"/>
      <c r="AV79" s="397"/>
      <c r="AW79" s="397"/>
      <c r="AX79" s="397"/>
      <c r="AY79" s="397"/>
      <c r="AZ79" s="397"/>
      <c r="BA79" s="397"/>
      <c r="BB79" s="397"/>
      <c r="BC79" s="397"/>
      <c r="BD79" s="397"/>
      <c r="BE79" s="397"/>
      <c r="BF79" s="397"/>
      <c r="BG79" s="397"/>
      <c r="BH79" s="397"/>
      <c r="BI79" s="397"/>
      <c r="BJ79" s="397"/>
      <c r="BK79" s="397"/>
      <c r="BL79" s="397"/>
      <c r="BM79" s="397"/>
      <c r="BN79" s="397"/>
      <c r="BO79" s="397"/>
      <c r="BP79" s="397"/>
      <c r="BQ79" s="397"/>
    </row>
    <row r="80" spans="1:69">
      <c r="A80" s="407"/>
      <c r="B80" s="474"/>
      <c r="C80" s="474"/>
      <c r="D80" s="681" t="s">
        <v>60</v>
      </c>
      <c r="E80" s="682"/>
      <c r="F80" s="481">
        <f>SUM(K83:K92)</f>
        <v>1.1647913541880923</v>
      </c>
      <c r="G80" s="470"/>
      <c r="H80" s="470"/>
      <c r="I80" s="476"/>
      <c r="J80" s="477"/>
      <c r="K80" s="478"/>
      <c r="L80" s="397"/>
      <c r="M80" s="397"/>
      <c r="N80" s="397"/>
      <c r="O80" s="397"/>
      <c r="P80" s="397"/>
      <c r="Q80" s="397"/>
      <c r="R80" s="397"/>
      <c r="S80" s="397"/>
      <c r="T80" s="397"/>
      <c r="U80" s="397"/>
      <c r="V80" s="397"/>
      <c r="W80" s="397"/>
      <c r="X80" s="397"/>
      <c r="Y80" s="397"/>
      <c r="Z80" s="397"/>
      <c r="AA80" s="397"/>
      <c r="AB80" s="397"/>
      <c r="AC80" s="397"/>
      <c r="AD80" s="397"/>
      <c r="AE80" s="397"/>
      <c r="AF80" s="397"/>
      <c r="AG80" s="397"/>
      <c r="AH80" s="397"/>
      <c r="AI80" s="397"/>
      <c r="AJ80" s="397"/>
      <c r="AK80" s="397"/>
      <c r="AL80" s="397"/>
      <c r="AM80" s="397"/>
      <c r="AN80" s="397"/>
      <c r="AO80" s="397"/>
      <c r="AP80" s="397"/>
      <c r="AQ80" s="397"/>
      <c r="AR80" s="397"/>
      <c r="AS80" s="397"/>
      <c r="AT80" s="397"/>
      <c r="AU80" s="397"/>
      <c r="AV80" s="397"/>
      <c r="AW80" s="397"/>
      <c r="AX80" s="397"/>
      <c r="AY80" s="397"/>
      <c r="AZ80" s="397"/>
      <c r="BA80" s="397"/>
      <c r="BB80" s="397"/>
      <c r="BC80" s="397"/>
      <c r="BD80" s="397"/>
      <c r="BE80" s="397"/>
      <c r="BF80" s="397"/>
      <c r="BG80" s="397"/>
      <c r="BH80" s="397"/>
      <c r="BI80" s="397"/>
      <c r="BJ80" s="397"/>
      <c r="BK80" s="397"/>
      <c r="BL80" s="397"/>
      <c r="BM80" s="397"/>
      <c r="BN80" s="397"/>
      <c r="BO80" s="397"/>
      <c r="BP80" s="397"/>
      <c r="BQ80" s="397"/>
    </row>
    <row r="81" spans="1:69">
      <c r="A81" s="407"/>
      <c r="B81" s="474"/>
      <c r="C81" s="474"/>
      <c r="D81" s="681" t="s">
        <v>61</v>
      </c>
      <c r="E81" s="682"/>
      <c r="F81" s="482">
        <f>SUM(J73:J92)/C92</f>
        <v>4.5785320348573117</v>
      </c>
      <c r="G81" s="467"/>
      <c r="H81" s="475"/>
      <c r="I81" s="476"/>
      <c r="J81" s="477"/>
      <c r="K81" s="478"/>
      <c r="L81" s="397"/>
      <c r="M81" s="397"/>
      <c r="N81" s="397"/>
      <c r="O81" s="397"/>
      <c r="P81" s="397"/>
      <c r="Q81" s="397"/>
      <c r="R81" s="397"/>
      <c r="S81" s="397"/>
      <c r="T81" s="397"/>
      <c r="U81" s="397"/>
      <c r="V81" s="397"/>
      <c r="W81" s="397"/>
      <c r="X81" s="397"/>
      <c r="Y81" s="397"/>
      <c r="Z81" s="397"/>
      <c r="AA81" s="397"/>
      <c r="AB81" s="397"/>
      <c r="AC81" s="397"/>
      <c r="AD81" s="397"/>
      <c r="AE81" s="397"/>
      <c r="AF81" s="397"/>
      <c r="AG81" s="397"/>
      <c r="AH81" s="397"/>
      <c r="AI81" s="397"/>
      <c r="AJ81" s="397"/>
      <c r="AK81" s="397"/>
      <c r="AL81" s="397"/>
      <c r="AM81" s="397"/>
      <c r="AN81" s="397"/>
      <c r="AO81" s="397"/>
      <c r="AP81" s="397"/>
      <c r="AQ81" s="397"/>
      <c r="AR81" s="397"/>
      <c r="AS81" s="397"/>
      <c r="AT81" s="397"/>
      <c r="AU81" s="397"/>
      <c r="AV81" s="397"/>
      <c r="AW81" s="397"/>
      <c r="AX81" s="397"/>
      <c r="AY81" s="397"/>
      <c r="AZ81" s="397"/>
      <c r="BA81" s="397"/>
      <c r="BB81" s="397"/>
      <c r="BC81" s="397"/>
      <c r="BD81" s="397"/>
      <c r="BE81" s="397"/>
      <c r="BF81" s="397"/>
      <c r="BG81" s="397"/>
      <c r="BH81" s="397"/>
      <c r="BI81" s="397"/>
      <c r="BJ81" s="397"/>
      <c r="BK81" s="397"/>
      <c r="BL81" s="397"/>
      <c r="BM81" s="397"/>
      <c r="BN81" s="397"/>
      <c r="BO81" s="397"/>
      <c r="BP81" s="397"/>
      <c r="BQ81" s="397"/>
    </row>
    <row r="82" spans="1:69">
      <c r="A82" s="407"/>
      <c r="B82" s="474"/>
      <c r="C82" s="474"/>
      <c r="D82" s="681" t="s">
        <v>62</v>
      </c>
      <c r="E82" s="682"/>
      <c r="F82" s="482">
        <f>SUM(J83:J92)/10</f>
        <v>4.5785320348573117</v>
      </c>
      <c r="G82" s="467"/>
      <c r="H82" s="475"/>
      <c r="I82" s="476"/>
      <c r="J82" s="477"/>
      <c r="K82" s="478"/>
      <c r="L82" s="397"/>
      <c r="M82" s="397"/>
      <c r="N82" s="397"/>
      <c r="O82" s="397"/>
      <c r="P82" s="397"/>
      <c r="Q82" s="397"/>
      <c r="R82" s="397"/>
      <c r="S82" s="397"/>
      <c r="T82" s="397"/>
      <c r="U82" s="397"/>
      <c r="V82" s="397"/>
      <c r="W82" s="397"/>
      <c r="X82" s="397"/>
      <c r="Y82" s="397"/>
      <c r="Z82" s="397"/>
      <c r="AA82" s="397"/>
      <c r="AB82" s="397"/>
      <c r="AC82" s="397"/>
      <c r="AD82" s="397"/>
      <c r="AE82" s="397"/>
      <c r="AF82" s="397"/>
      <c r="AG82" s="397"/>
      <c r="AH82" s="397"/>
      <c r="AI82" s="397"/>
      <c r="AJ82" s="397"/>
      <c r="AK82" s="397"/>
      <c r="AL82" s="397"/>
      <c r="AM82" s="397"/>
      <c r="AN82" s="397"/>
      <c r="AO82" s="397"/>
      <c r="AP82" s="397"/>
      <c r="AQ82" s="397"/>
      <c r="AR82" s="397"/>
      <c r="AS82" s="397"/>
      <c r="AT82" s="397"/>
      <c r="AU82" s="397"/>
      <c r="AV82" s="397"/>
      <c r="AW82" s="397"/>
      <c r="AX82" s="397"/>
      <c r="AY82" s="397"/>
      <c r="AZ82" s="397"/>
      <c r="BA82" s="397"/>
      <c r="BB82" s="397"/>
      <c r="BC82" s="397"/>
      <c r="BD82" s="397"/>
      <c r="BE82" s="397"/>
      <c r="BF82" s="397"/>
      <c r="BG82" s="397"/>
      <c r="BH82" s="397"/>
      <c r="BI82" s="397"/>
      <c r="BJ82" s="397"/>
      <c r="BK82" s="397"/>
      <c r="BL82" s="397"/>
      <c r="BM82" s="397"/>
      <c r="BN82" s="397"/>
      <c r="BO82" s="397"/>
      <c r="BP82" s="397"/>
      <c r="BQ82" s="397"/>
    </row>
    <row r="83" spans="1:69">
      <c r="A83" s="407">
        <f t="shared" ref="A83:B88" si="9">A14</f>
        <v>2006</v>
      </c>
      <c r="B83" s="474">
        <f t="shared" si="9"/>
        <v>196.36515031485453</v>
      </c>
      <c r="C83" s="474">
        <v>1</v>
      </c>
      <c r="D83" s="475"/>
      <c r="E83" s="475"/>
      <c r="F83" s="475"/>
      <c r="G83" s="467"/>
      <c r="H83" s="475"/>
      <c r="I83" s="476">
        <f t="shared" ref="I83:I113" si="10">ROUND($E$75*C83+$E$76,$G$1)</f>
        <v>193</v>
      </c>
      <c r="J83" s="477">
        <f t="shared" ref="J83:J92" si="11">ABS(B83-I83)/B83*100</f>
        <v>1.713720743960323</v>
      </c>
      <c r="K83" s="478">
        <f t="shared" ref="K83:K92" si="12">(B83-I83)^2/1000</f>
        <v>1.1324236641565554E-2</v>
      </c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397"/>
      <c r="AF83" s="397"/>
      <c r="AG83" s="397"/>
      <c r="AH83" s="397"/>
      <c r="AI83" s="397"/>
      <c r="AJ83" s="397"/>
      <c r="AK83" s="397"/>
      <c r="AL83" s="397"/>
      <c r="AM83" s="397"/>
      <c r="AN83" s="397"/>
      <c r="AO83" s="397"/>
      <c r="AP83" s="397"/>
      <c r="AQ83" s="397"/>
      <c r="AR83" s="397"/>
      <c r="AS83" s="397"/>
      <c r="AT83" s="397"/>
      <c r="AU83" s="397"/>
      <c r="AV83" s="397"/>
      <c r="AW83" s="397"/>
      <c r="AX83" s="397"/>
      <c r="AY83" s="397"/>
      <c r="AZ83" s="397"/>
      <c r="BA83" s="397"/>
      <c r="BB83" s="397"/>
      <c r="BC83" s="397"/>
      <c r="BD83" s="397"/>
      <c r="BE83" s="397"/>
      <c r="BF83" s="397"/>
      <c r="BG83" s="397"/>
      <c r="BH83" s="397"/>
      <c r="BI83" s="397"/>
      <c r="BJ83" s="397"/>
      <c r="BK83" s="397"/>
      <c r="BL83" s="397"/>
      <c r="BM83" s="397"/>
      <c r="BN83" s="397"/>
      <c r="BO83" s="397"/>
      <c r="BP83" s="397"/>
      <c r="BQ83" s="397"/>
    </row>
    <row r="84" spans="1:69">
      <c r="A84" s="407">
        <f t="shared" si="9"/>
        <v>2007</v>
      </c>
      <c r="B84" s="474">
        <f t="shared" si="9"/>
        <v>186.80309116783457</v>
      </c>
      <c r="C84" s="474">
        <v>2</v>
      </c>
      <c r="D84" s="475"/>
      <c r="E84" s="475"/>
      <c r="F84" s="475"/>
      <c r="G84" s="467"/>
      <c r="H84" s="475"/>
      <c r="I84" s="476">
        <f t="shared" si="10"/>
        <v>200</v>
      </c>
      <c r="J84" s="477">
        <f t="shared" si="11"/>
        <v>7.0646094503375094</v>
      </c>
      <c r="K84" s="478">
        <f t="shared" si="12"/>
        <v>0.17415840272448604</v>
      </c>
      <c r="L84" s="397"/>
      <c r="M84" s="397"/>
      <c r="N84" s="397"/>
      <c r="O84" s="397"/>
      <c r="P84" s="397"/>
      <c r="Q84" s="397"/>
      <c r="R84" s="397"/>
      <c r="S84" s="397"/>
      <c r="T84" s="397"/>
      <c r="U84" s="397"/>
      <c r="V84" s="397"/>
      <c r="W84" s="397"/>
      <c r="X84" s="397"/>
      <c r="Y84" s="397"/>
      <c r="Z84" s="397"/>
      <c r="AA84" s="397"/>
      <c r="AB84" s="397"/>
      <c r="AC84" s="397"/>
      <c r="AD84" s="397"/>
      <c r="AE84" s="397"/>
      <c r="AF84" s="397"/>
      <c r="AG84" s="397"/>
      <c r="AH84" s="397"/>
      <c r="AI84" s="397"/>
      <c r="AJ84" s="397"/>
      <c r="AK84" s="397"/>
      <c r="AL84" s="397"/>
      <c r="AM84" s="397"/>
      <c r="AN84" s="397"/>
      <c r="AO84" s="397"/>
      <c r="AP84" s="397"/>
      <c r="AQ84" s="397"/>
      <c r="AR84" s="397"/>
      <c r="AS84" s="397"/>
      <c r="AT84" s="397"/>
      <c r="AU84" s="397"/>
      <c r="AV84" s="397"/>
      <c r="AW84" s="397"/>
      <c r="AX84" s="397"/>
      <c r="AY84" s="397"/>
      <c r="AZ84" s="397"/>
      <c r="BA84" s="397"/>
      <c r="BB84" s="397"/>
      <c r="BC84" s="397"/>
      <c r="BD84" s="397"/>
      <c r="BE84" s="397"/>
      <c r="BF84" s="397"/>
      <c r="BG84" s="397"/>
      <c r="BH84" s="397"/>
      <c r="BI84" s="397"/>
      <c r="BJ84" s="397"/>
      <c r="BK84" s="397"/>
      <c r="BL84" s="397"/>
      <c r="BM84" s="397"/>
      <c r="BN84" s="397"/>
      <c r="BO84" s="397"/>
      <c r="BP84" s="397"/>
      <c r="BQ84" s="397"/>
    </row>
    <row r="85" spans="1:69">
      <c r="A85" s="407">
        <f t="shared" si="9"/>
        <v>2008</v>
      </c>
      <c r="B85" s="474">
        <f t="shared" si="9"/>
        <v>191.41261141366209</v>
      </c>
      <c r="C85" s="474">
        <v>3</v>
      </c>
      <c r="D85" s="475"/>
      <c r="E85" s="475"/>
      <c r="F85" s="475"/>
      <c r="G85" s="467"/>
      <c r="H85" s="475"/>
      <c r="I85" s="476">
        <f t="shared" si="10"/>
        <v>206</v>
      </c>
      <c r="J85" s="477">
        <f t="shared" si="11"/>
        <v>7.6209129997255403</v>
      </c>
      <c r="K85" s="478">
        <f t="shared" si="12"/>
        <v>0.21279190576882148</v>
      </c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/>
      <c r="X85" s="397"/>
      <c r="Y85" s="397"/>
      <c r="Z85" s="397"/>
      <c r="AA85" s="397"/>
      <c r="AB85" s="397"/>
      <c r="AC85" s="397"/>
      <c r="AD85" s="397"/>
      <c r="AE85" s="397"/>
      <c r="AF85" s="397"/>
      <c r="AG85" s="397"/>
      <c r="AH85" s="397"/>
      <c r="AI85" s="397"/>
      <c r="AJ85" s="397"/>
      <c r="AK85" s="397"/>
      <c r="AL85" s="397"/>
      <c r="AM85" s="397"/>
      <c r="AN85" s="397"/>
      <c r="AO85" s="397"/>
      <c r="AP85" s="397"/>
      <c r="AQ85" s="397"/>
      <c r="AR85" s="397"/>
      <c r="AS85" s="397"/>
      <c r="AT85" s="397"/>
      <c r="AU85" s="397"/>
      <c r="AV85" s="397"/>
      <c r="AW85" s="397"/>
      <c r="AX85" s="397"/>
      <c r="AY85" s="397"/>
      <c r="AZ85" s="397"/>
      <c r="BA85" s="397"/>
      <c r="BB85" s="397"/>
      <c r="BC85" s="397"/>
      <c r="BD85" s="397"/>
      <c r="BE85" s="397"/>
      <c r="BF85" s="397"/>
      <c r="BG85" s="397"/>
      <c r="BH85" s="397"/>
      <c r="BI85" s="397"/>
      <c r="BJ85" s="397"/>
      <c r="BK85" s="397"/>
      <c r="BL85" s="397"/>
      <c r="BM85" s="397"/>
      <c r="BN85" s="397"/>
      <c r="BO85" s="397"/>
      <c r="BP85" s="397"/>
      <c r="BQ85" s="397"/>
    </row>
    <row r="86" spans="1:69">
      <c r="A86" s="407">
        <f t="shared" si="9"/>
        <v>2009</v>
      </c>
      <c r="B86" s="474">
        <f t="shared" si="9"/>
        <v>225.41413294191653</v>
      </c>
      <c r="C86" s="474">
        <v>4</v>
      </c>
      <c r="D86" s="475"/>
      <c r="E86" s="475"/>
      <c r="F86" s="475"/>
      <c r="G86" s="467"/>
      <c r="H86" s="475"/>
      <c r="I86" s="476">
        <f t="shared" si="10"/>
        <v>212</v>
      </c>
      <c r="J86" s="477">
        <f t="shared" si="11"/>
        <v>5.9508837209302285</v>
      </c>
      <c r="K86" s="478">
        <f t="shared" si="12"/>
        <v>0.17993896258341033</v>
      </c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7"/>
      <c r="Y86" s="397"/>
      <c r="Z86" s="397"/>
      <c r="AA86" s="397"/>
      <c r="AB86" s="397"/>
      <c r="AC86" s="397"/>
      <c r="AD86" s="397"/>
      <c r="AE86" s="397"/>
      <c r="AF86" s="397"/>
      <c r="AG86" s="397"/>
      <c r="AH86" s="397"/>
      <c r="AI86" s="397"/>
      <c r="AJ86" s="397"/>
      <c r="AK86" s="397"/>
      <c r="AL86" s="397"/>
      <c r="AM86" s="397"/>
      <c r="AN86" s="397"/>
      <c r="AO86" s="397"/>
      <c r="AP86" s="397"/>
      <c r="AQ86" s="397"/>
      <c r="AR86" s="397"/>
      <c r="AS86" s="397"/>
      <c r="AT86" s="397"/>
      <c r="AU86" s="397"/>
      <c r="AV86" s="397"/>
      <c r="AW86" s="397"/>
      <c r="AX86" s="397"/>
      <c r="AY86" s="397"/>
      <c r="AZ86" s="397"/>
      <c r="BA86" s="397"/>
      <c r="BB86" s="397"/>
      <c r="BC86" s="397"/>
      <c r="BD86" s="397"/>
      <c r="BE86" s="397"/>
      <c r="BF86" s="397"/>
      <c r="BG86" s="397"/>
      <c r="BH86" s="397"/>
      <c r="BI86" s="397"/>
      <c r="BJ86" s="397"/>
      <c r="BK86" s="397"/>
      <c r="BL86" s="397"/>
      <c r="BM86" s="397"/>
      <c r="BN86" s="397"/>
      <c r="BO86" s="397"/>
      <c r="BP86" s="397"/>
      <c r="BQ86" s="397"/>
    </row>
    <row r="87" spans="1:69">
      <c r="A87" s="407">
        <f t="shared" si="9"/>
        <v>2010</v>
      </c>
      <c r="B87" s="474">
        <f t="shared" si="9"/>
        <v>225.81987982335482</v>
      </c>
      <c r="C87" s="474">
        <v>5</v>
      </c>
      <c r="D87" s="475"/>
      <c r="E87" s="475"/>
      <c r="F87" s="475"/>
      <c r="G87" s="467"/>
      <c r="H87" s="475"/>
      <c r="I87" s="476">
        <f t="shared" si="10"/>
        <v>219</v>
      </c>
      <c r="J87" s="477">
        <f t="shared" si="11"/>
        <v>3.0200528973310949</v>
      </c>
      <c r="K87" s="478">
        <f t="shared" si="12"/>
        <v>4.6510760805002237E-2</v>
      </c>
      <c r="L87" s="397"/>
      <c r="M87" s="397"/>
      <c r="N87" s="397"/>
      <c r="O87" s="397"/>
      <c r="P87" s="397"/>
      <c r="Q87" s="397"/>
      <c r="R87" s="397"/>
      <c r="S87" s="397"/>
      <c r="T87" s="397"/>
      <c r="U87" s="397"/>
      <c r="V87" s="397"/>
      <c r="W87" s="397"/>
      <c r="X87" s="397"/>
      <c r="Y87" s="397"/>
      <c r="Z87" s="397"/>
      <c r="AA87" s="397"/>
      <c r="AB87" s="397"/>
      <c r="AC87" s="397"/>
      <c r="AD87" s="397"/>
      <c r="AE87" s="397"/>
      <c r="AF87" s="397"/>
      <c r="AG87" s="397"/>
      <c r="AH87" s="397"/>
      <c r="AI87" s="397"/>
      <c r="AJ87" s="397"/>
      <c r="AK87" s="397"/>
      <c r="AL87" s="397"/>
      <c r="AM87" s="397"/>
      <c r="AN87" s="397"/>
      <c r="AO87" s="397"/>
      <c r="AP87" s="397"/>
      <c r="AQ87" s="397"/>
      <c r="AR87" s="397"/>
      <c r="AS87" s="397"/>
      <c r="AT87" s="397"/>
      <c r="AU87" s="397"/>
      <c r="AV87" s="397"/>
      <c r="AW87" s="397"/>
      <c r="AX87" s="397"/>
      <c r="AY87" s="397"/>
      <c r="AZ87" s="397"/>
      <c r="BA87" s="397"/>
      <c r="BB87" s="397"/>
      <c r="BC87" s="397"/>
      <c r="BD87" s="397"/>
      <c r="BE87" s="397"/>
      <c r="BF87" s="397"/>
      <c r="BG87" s="397"/>
      <c r="BH87" s="397"/>
      <c r="BI87" s="397"/>
      <c r="BJ87" s="397"/>
      <c r="BK87" s="397"/>
      <c r="BL87" s="397"/>
      <c r="BM87" s="397"/>
      <c r="BN87" s="397"/>
      <c r="BO87" s="397"/>
      <c r="BP87" s="397"/>
      <c r="BQ87" s="397"/>
    </row>
    <row r="88" spans="1:69">
      <c r="A88" s="407">
        <f t="shared" si="9"/>
        <v>2011</v>
      </c>
      <c r="B88" s="474">
        <f t="shared" si="9"/>
        <v>229.42960393702214</v>
      </c>
      <c r="C88" s="474">
        <v>6</v>
      </c>
      <c r="D88" s="467"/>
      <c r="E88" s="467"/>
      <c r="F88" s="475"/>
      <c r="G88" s="467"/>
      <c r="H88" s="475"/>
      <c r="I88" s="476">
        <f t="shared" si="10"/>
        <v>225</v>
      </c>
      <c r="J88" s="477">
        <f t="shared" si="11"/>
        <v>1.9307028652841383</v>
      </c>
      <c r="K88" s="478">
        <f t="shared" si="12"/>
        <v>1.9621391038882014E-2</v>
      </c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/>
      <c r="X88" s="397"/>
      <c r="Y88" s="397"/>
      <c r="Z88" s="397"/>
      <c r="AA88" s="397"/>
      <c r="AB88" s="397"/>
      <c r="AC88" s="397"/>
      <c r="AD88" s="397"/>
      <c r="AE88" s="397"/>
      <c r="AF88" s="397"/>
      <c r="AG88" s="397"/>
      <c r="AH88" s="397"/>
      <c r="AI88" s="397"/>
      <c r="AJ88" s="397"/>
      <c r="AK88" s="397"/>
      <c r="AL88" s="397"/>
      <c r="AM88" s="397"/>
      <c r="AN88" s="397"/>
      <c r="AO88" s="397"/>
      <c r="AP88" s="397"/>
      <c r="AQ88" s="397"/>
      <c r="AR88" s="397"/>
      <c r="AS88" s="397"/>
      <c r="AT88" s="397"/>
      <c r="AU88" s="397"/>
      <c r="AV88" s="397"/>
      <c r="AW88" s="397"/>
      <c r="AX88" s="397"/>
      <c r="AY88" s="397"/>
      <c r="AZ88" s="397"/>
      <c r="BA88" s="397"/>
      <c r="BB88" s="397"/>
      <c r="BC88" s="397"/>
      <c r="BD88" s="397"/>
      <c r="BE88" s="397"/>
      <c r="BF88" s="397"/>
      <c r="BG88" s="397"/>
      <c r="BH88" s="397"/>
      <c r="BI88" s="397"/>
      <c r="BJ88" s="397"/>
      <c r="BK88" s="397"/>
      <c r="BL88" s="397"/>
      <c r="BM88" s="397"/>
      <c r="BN88" s="397"/>
      <c r="BO88" s="397"/>
      <c r="BP88" s="397"/>
      <c r="BQ88" s="397"/>
    </row>
    <row r="89" spans="1:69">
      <c r="A89" s="407">
        <f t="shared" ref="A89:B104" si="13">A20</f>
        <v>2012</v>
      </c>
      <c r="B89" s="474">
        <f t="shared" si="13"/>
        <v>239.00417403187714</v>
      </c>
      <c r="C89" s="474">
        <v>7</v>
      </c>
      <c r="D89" s="467"/>
      <c r="E89" s="467"/>
      <c r="F89" s="475"/>
      <c r="G89" s="467"/>
      <c r="H89" s="475"/>
      <c r="I89" s="476">
        <f t="shared" si="10"/>
        <v>231</v>
      </c>
      <c r="J89" s="477">
        <f t="shared" si="11"/>
        <v>3.3489683032939777</v>
      </c>
      <c r="K89" s="478">
        <f t="shared" si="12"/>
        <v>6.4066801932576384E-2</v>
      </c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/>
      <c r="X89" s="397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397"/>
      <c r="AK89" s="397"/>
      <c r="AL89" s="397"/>
      <c r="AM89" s="397"/>
      <c r="AN89" s="397"/>
      <c r="AO89" s="397"/>
      <c r="AP89" s="397"/>
      <c r="AQ89" s="397"/>
      <c r="AR89" s="397"/>
      <c r="AS89" s="397"/>
      <c r="AT89" s="397"/>
      <c r="AU89" s="397"/>
      <c r="AV89" s="397"/>
      <c r="AW89" s="397"/>
      <c r="AX89" s="397"/>
      <c r="AY89" s="397"/>
      <c r="AZ89" s="397"/>
      <c r="BA89" s="397"/>
      <c r="BB89" s="397"/>
      <c r="BC89" s="397"/>
      <c r="BD89" s="397"/>
      <c r="BE89" s="397"/>
      <c r="BF89" s="397"/>
      <c r="BG89" s="397"/>
      <c r="BH89" s="397"/>
      <c r="BI89" s="397"/>
      <c r="BJ89" s="397"/>
      <c r="BK89" s="397"/>
      <c r="BL89" s="397"/>
      <c r="BM89" s="397"/>
      <c r="BN89" s="397"/>
      <c r="BO89" s="397"/>
      <c r="BP89" s="397"/>
      <c r="BQ89" s="397"/>
    </row>
    <row r="90" spans="1:69">
      <c r="A90" s="407">
        <f t="shared" si="13"/>
        <v>2013</v>
      </c>
      <c r="B90" s="474">
        <f t="shared" si="13"/>
        <v>252.23289518031683</v>
      </c>
      <c r="C90" s="474">
        <v>8</v>
      </c>
      <c r="D90" s="475"/>
      <c r="E90" s="475"/>
      <c r="F90" s="475"/>
      <c r="G90" s="467"/>
      <c r="H90" s="467"/>
      <c r="I90" s="476">
        <f t="shared" si="10"/>
        <v>238</v>
      </c>
      <c r="J90" s="477">
        <f t="shared" si="11"/>
        <v>5.6427593118423296</v>
      </c>
      <c r="K90" s="478">
        <f t="shared" si="12"/>
        <v>0.20257530521388609</v>
      </c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75"/>
      <c r="AG90" s="475"/>
      <c r="AH90" s="475"/>
      <c r="AI90" s="475"/>
      <c r="AJ90" s="475"/>
      <c r="AK90" s="475"/>
      <c r="AL90" s="475"/>
      <c r="AM90" s="475"/>
      <c r="AN90" s="475"/>
      <c r="AO90" s="475"/>
      <c r="AP90" s="475"/>
      <c r="AQ90" s="475"/>
      <c r="AR90" s="475"/>
      <c r="AS90" s="475"/>
      <c r="AT90" s="475"/>
      <c r="AU90" s="475"/>
      <c r="AV90" s="475"/>
      <c r="AW90" s="475"/>
      <c r="AX90" s="475"/>
      <c r="AY90" s="475"/>
      <c r="AZ90" s="475"/>
      <c r="BA90" s="475"/>
      <c r="BB90" s="475"/>
      <c r="BC90" s="475"/>
      <c r="BD90" s="475"/>
      <c r="BE90" s="475"/>
      <c r="BF90" s="475"/>
      <c r="BG90" s="475"/>
      <c r="BH90" s="475"/>
      <c r="BI90" s="475"/>
      <c r="BJ90" s="475"/>
      <c r="BK90" s="475"/>
      <c r="BL90" s="475"/>
      <c r="BM90" s="475"/>
      <c r="BN90" s="475"/>
      <c r="BO90" s="475"/>
      <c r="BP90" s="475"/>
      <c r="BQ90" s="475"/>
    </row>
    <row r="91" spans="1:69">
      <c r="A91" s="407">
        <f t="shared" si="13"/>
        <v>2014</v>
      </c>
      <c r="B91" s="474">
        <f t="shared" si="13"/>
        <v>234.00482430406154</v>
      </c>
      <c r="C91" s="474">
        <v>9</v>
      </c>
      <c r="D91" s="475"/>
      <c r="E91" s="475"/>
      <c r="F91" s="475"/>
      <c r="G91" s="467"/>
      <c r="H91" s="475"/>
      <c r="I91" s="476">
        <f t="shared" si="10"/>
        <v>244</v>
      </c>
      <c r="J91" s="477">
        <f t="shared" si="11"/>
        <v>4.2713545439349199</v>
      </c>
      <c r="K91" s="478">
        <f t="shared" si="12"/>
        <v>9.9903537192678818E-2</v>
      </c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  <c r="AD91" s="397"/>
      <c r="AE91" s="397"/>
      <c r="AF91" s="397"/>
      <c r="AG91" s="397"/>
      <c r="AH91" s="397"/>
      <c r="AI91" s="397"/>
      <c r="AJ91" s="397"/>
      <c r="AK91" s="397"/>
      <c r="AL91" s="397"/>
      <c r="AM91" s="397"/>
      <c r="AN91" s="397"/>
      <c r="AO91" s="397"/>
      <c r="AP91" s="397"/>
      <c r="AQ91" s="397"/>
      <c r="AR91" s="397"/>
      <c r="AS91" s="397"/>
      <c r="AT91" s="397"/>
      <c r="AU91" s="397"/>
      <c r="AV91" s="397"/>
      <c r="AW91" s="397"/>
      <c r="AX91" s="397"/>
      <c r="AY91" s="397"/>
      <c r="AZ91" s="397"/>
      <c r="BA91" s="397"/>
      <c r="BB91" s="397"/>
      <c r="BC91" s="397"/>
      <c r="BD91" s="397"/>
      <c r="BE91" s="397"/>
      <c r="BF91" s="397"/>
      <c r="BG91" s="397"/>
      <c r="BH91" s="397"/>
      <c r="BI91" s="397"/>
      <c r="BJ91" s="397"/>
      <c r="BK91" s="397"/>
      <c r="BL91" s="397"/>
      <c r="BM91" s="397"/>
      <c r="BN91" s="397"/>
      <c r="BO91" s="397"/>
      <c r="BP91" s="397"/>
      <c r="BQ91" s="397"/>
    </row>
    <row r="92" spans="1:69" ht="14.25" thickBot="1">
      <c r="A92" s="420">
        <f t="shared" si="13"/>
        <v>2015</v>
      </c>
      <c r="B92" s="483">
        <f t="shared" si="13"/>
        <v>237.59435409634858</v>
      </c>
      <c r="C92" s="483">
        <v>10</v>
      </c>
      <c r="D92" s="484"/>
      <c r="E92" s="484"/>
      <c r="F92" s="484"/>
      <c r="G92" s="485"/>
      <c r="H92" s="484"/>
      <c r="I92" s="486">
        <f t="shared" si="10"/>
        <v>250</v>
      </c>
      <c r="J92" s="487">
        <f t="shared" si="11"/>
        <v>5.221355511933047</v>
      </c>
      <c r="K92" s="488">
        <f t="shared" si="12"/>
        <v>0.15390005028678322</v>
      </c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  <c r="AF92" s="489"/>
      <c r="AG92" s="489"/>
      <c r="AH92" s="489"/>
      <c r="AI92" s="489"/>
      <c r="AJ92" s="489"/>
      <c r="AK92" s="489"/>
      <c r="AL92" s="489"/>
      <c r="AM92" s="489"/>
      <c r="AN92" s="489"/>
      <c r="AO92" s="489"/>
      <c r="AP92" s="489"/>
      <c r="AQ92" s="489"/>
      <c r="AR92" s="489"/>
      <c r="AS92" s="489"/>
      <c r="AT92" s="489"/>
      <c r="AU92" s="489"/>
      <c r="AV92" s="489"/>
      <c r="AW92" s="489"/>
      <c r="AX92" s="489"/>
      <c r="AY92" s="489"/>
      <c r="AZ92" s="489"/>
      <c r="BA92" s="489"/>
      <c r="BB92" s="489"/>
      <c r="BC92" s="489"/>
      <c r="BD92" s="489"/>
      <c r="BE92" s="489"/>
      <c r="BF92" s="489"/>
      <c r="BG92" s="489"/>
      <c r="BH92" s="489"/>
      <c r="BI92" s="489"/>
      <c r="BJ92" s="489"/>
      <c r="BK92" s="489"/>
      <c r="BL92" s="489"/>
      <c r="BM92" s="489"/>
      <c r="BN92" s="489"/>
      <c r="BO92" s="489"/>
      <c r="BP92" s="489"/>
      <c r="BQ92" s="489"/>
    </row>
    <row r="93" spans="1:69" ht="14.25" thickTop="1">
      <c r="A93" s="407">
        <f t="shared" si="13"/>
        <v>2016</v>
      </c>
      <c r="B93" s="474">
        <f t="shared" ref="B93:B113" si="14">ROUND(E$75*C93+E$76,$G$1)</f>
        <v>320</v>
      </c>
      <c r="C93" s="474">
        <v>21</v>
      </c>
      <c r="D93" s="475"/>
      <c r="E93" s="475"/>
      <c r="F93" s="475"/>
      <c r="G93" s="475"/>
      <c r="H93" s="475"/>
      <c r="I93" s="476">
        <f t="shared" si="10"/>
        <v>320</v>
      </c>
      <c r="J93" s="477"/>
      <c r="K93" s="478"/>
      <c r="L93" s="475"/>
      <c r="M93" s="475"/>
      <c r="N93" s="475"/>
      <c r="O93" s="475"/>
      <c r="P93" s="475"/>
      <c r="Q93" s="475"/>
      <c r="R93" s="475"/>
      <c r="S93" s="475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75"/>
      <c r="AE93" s="475"/>
      <c r="AF93" s="475"/>
      <c r="AG93" s="475"/>
      <c r="AH93" s="475"/>
      <c r="AI93" s="475"/>
      <c r="AJ93" s="475"/>
      <c r="AK93" s="475"/>
      <c r="AL93" s="475"/>
      <c r="AM93" s="475"/>
      <c r="AN93" s="475"/>
      <c r="AO93" s="475"/>
      <c r="AP93" s="475"/>
      <c r="AQ93" s="475"/>
      <c r="AR93" s="475"/>
      <c r="AS93" s="475"/>
      <c r="AT93" s="475"/>
      <c r="AU93" s="475"/>
      <c r="AV93" s="475"/>
      <c r="AW93" s="475"/>
      <c r="AX93" s="475"/>
      <c r="AY93" s="475"/>
      <c r="AZ93" s="475"/>
      <c r="BA93" s="475"/>
      <c r="BB93" s="475"/>
      <c r="BC93" s="475"/>
      <c r="BD93" s="475"/>
      <c r="BE93" s="475"/>
      <c r="BF93" s="475"/>
      <c r="BG93" s="475"/>
      <c r="BH93" s="475"/>
      <c r="BI93" s="475"/>
      <c r="BJ93" s="475"/>
      <c r="BK93" s="475"/>
      <c r="BL93" s="475"/>
      <c r="BM93" s="475"/>
      <c r="BN93" s="475"/>
      <c r="BO93" s="475"/>
      <c r="BP93" s="475"/>
      <c r="BQ93" s="475"/>
    </row>
    <row r="94" spans="1:69">
      <c r="A94" s="407">
        <f t="shared" si="13"/>
        <v>2017</v>
      </c>
      <c r="B94" s="474">
        <f t="shared" si="14"/>
        <v>327</v>
      </c>
      <c r="C94" s="474">
        <v>22</v>
      </c>
      <c r="D94" s="490"/>
      <c r="E94" s="490"/>
      <c r="F94" s="475"/>
      <c r="G94" s="475"/>
      <c r="H94" s="475"/>
      <c r="I94" s="476">
        <f t="shared" si="10"/>
        <v>327</v>
      </c>
      <c r="J94" s="477"/>
      <c r="K94" s="478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75"/>
      <c r="AE94" s="475"/>
      <c r="AF94" s="475"/>
      <c r="AG94" s="475"/>
      <c r="AH94" s="475"/>
      <c r="AI94" s="475"/>
      <c r="AJ94" s="475"/>
      <c r="AK94" s="475"/>
      <c r="AL94" s="475"/>
      <c r="AM94" s="475"/>
      <c r="AN94" s="475"/>
      <c r="AO94" s="475"/>
      <c r="AP94" s="475"/>
      <c r="AQ94" s="475"/>
      <c r="AR94" s="475"/>
      <c r="AS94" s="475"/>
      <c r="AT94" s="475"/>
      <c r="AU94" s="475"/>
      <c r="AV94" s="475"/>
      <c r="AW94" s="475"/>
      <c r="AX94" s="475"/>
      <c r="AY94" s="475"/>
      <c r="AZ94" s="475"/>
      <c r="BA94" s="475"/>
      <c r="BB94" s="475"/>
      <c r="BC94" s="475"/>
      <c r="BD94" s="475"/>
      <c r="BE94" s="475"/>
      <c r="BF94" s="475"/>
      <c r="BG94" s="475"/>
      <c r="BH94" s="475"/>
      <c r="BI94" s="475"/>
      <c r="BJ94" s="475"/>
      <c r="BK94" s="475"/>
      <c r="BL94" s="475"/>
      <c r="BM94" s="475"/>
      <c r="BN94" s="475"/>
      <c r="BO94" s="475"/>
      <c r="BP94" s="475"/>
      <c r="BQ94" s="475"/>
    </row>
    <row r="95" spans="1:69">
      <c r="A95" s="407">
        <f t="shared" si="13"/>
        <v>2018</v>
      </c>
      <c r="B95" s="474">
        <f t="shared" si="14"/>
        <v>333</v>
      </c>
      <c r="C95" s="474">
        <v>23</v>
      </c>
      <c r="D95" s="490"/>
      <c r="E95" s="490"/>
      <c r="F95" s="475"/>
      <c r="G95" s="475"/>
      <c r="H95" s="475"/>
      <c r="I95" s="476">
        <f t="shared" si="10"/>
        <v>333</v>
      </c>
      <c r="J95" s="477"/>
      <c r="K95" s="478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7"/>
      <c r="Y95" s="397"/>
      <c r="Z95" s="397"/>
      <c r="AA95" s="397"/>
      <c r="AB95" s="397"/>
      <c r="AC95" s="397"/>
      <c r="AD95" s="397"/>
      <c r="AE95" s="397"/>
      <c r="AF95" s="397"/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  <c r="AV95" s="397"/>
      <c r="AW95" s="397"/>
      <c r="AX95" s="397"/>
      <c r="AY95" s="397"/>
      <c r="AZ95" s="397"/>
      <c r="BA95" s="397"/>
      <c r="BB95" s="397"/>
      <c r="BC95" s="397"/>
      <c r="BD95" s="397"/>
      <c r="BE95" s="397"/>
      <c r="BF95" s="397"/>
      <c r="BG95" s="397"/>
      <c r="BH95" s="397"/>
      <c r="BI95" s="397"/>
      <c r="BJ95" s="397"/>
      <c r="BK95" s="397"/>
      <c r="BL95" s="397"/>
      <c r="BM95" s="397"/>
      <c r="BN95" s="397"/>
      <c r="BO95" s="397"/>
      <c r="BP95" s="397"/>
      <c r="BQ95" s="397"/>
    </row>
    <row r="96" spans="1:69">
      <c r="A96" s="407">
        <f t="shared" si="13"/>
        <v>2019</v>
      </c>
      <c r="B96" s="474">
        <f t="shared" si="14"/>
        <v>340</v>
      </c>
      <c r="C96" s="474">
        <v>24</v>
      </c>
      <c r="D96" s="490"/>
      <c r="E96" s="490"/>
      <c r="F96" s="475"/>
      <c r="G96" s="475"/>
      <c r="H96" s="475"/>
      <c r="I96" s="476">
        <f t="shared" si="10"/>
        <v>340</v>
      </c>
      <c r="J96" s="477"/>
      <c r="K96" s="478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7"/>
      <c r="AV96" s="397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7"/>
      <c r="BK96" s="397"/>
      <c r="BL96" s="397"/>
      <c r="BM96" s="397"/>
      <c r="BN96" s="397"/>
      <c r="BO96" s="397"/>
      <c r="BP96" s="397"/>
      <c r="BQ96" s="397"/>
    </row>
    <row r="97" spans="1:69">
      <c r="A97" s="407">
        <f t="shared" si="13"/>
        <v>2020</v>
      </c>
      <c r="B97" s="474">
        <f t="shared" si="14"/>
        <v>346</v>
      </c>
      <c r="C97" s="474">
        <v>25</v>
      </c>
      <c r="D97" s="490"/>
      <c r="E97" s="490"/>
      <c r="F97" s="475"/>
      <c r="G97" s="475"/>
      <c r="H97" s="475"/>
      <c r="I97" s="476">
        <f t="shared" si="10"/>
        <v>346</v>
      </c>
      <c r="J97" s="477"/>
      <c r="K97" s="478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7"/>
      <c r="Y97" s="397"/>
      <c r="Z97" s="397"/>
      <c r="AA97" s="397"/>
      <c r="AB97" s="397"/>
      <c r="AC97" s="397"/>
      <c r="AD97" s="397"/>
      <c r="AE97" s="397"/>
      <c r="AF97" s="397"/>
      <c r="AG97" s="397"/>
      <c r="AH97" s="397"/>
      <c r="AI97" s="397"/>
      <c r="AJ97" s="397"/>
      <c r="AK97" s="397"/>
      <c r="AL97" s="397"/>
      <c r="AM97" s="397"/>
      <c r="AN97" s="397"/>
      <c r="AO97" s="397"/>
      <c r="AP97" s="397"/>
      <c r="AQ97" s="397"/>
      <c r="AR97" s="397"/>
      <c r="AS97" s="397"/>
      <c r="AT97" s="397"/>
      <c r="AU97" s="397"/>
      <c r="AV97" s="397"/>
      <c r="AW97" s="397"/>
      <c r="AX97" s="397"/>
      <c r="AY97" s="397"/>
      <c r="AZ97" s="397"/>
      <c r="BA97" s="397"/>
      <c r="BB97" s="397"/>
      <c r="BC97" s="397"/>
      <c r="BD97" s="397"/>
      <c r="BE97" s="397"/>
      <c r="BF97" s="397"/>
      <c r="BG97" s="397"/>
      <c r="BH97" s="397"/>
      <c r="BI97" s="397"/>
      <c r="BJ97" s="397"/>
      <c r="BK97" s="397"/>
      <c r="BL97" s="397"/>
      <c r="BM97" s="397"/>
      <c r="BN97" s="397"/>
      <c r="BO97" s="397"/>
      <c r="BP97" s="397"/>
      <c r="BQ97" s="397"/>
    </row>
    <row r="98" spans="1:69">
      <c r="A98" s="407">
        <f t="shared" si="13"/>
        <v>2021</v>
      </c>
      <c r="B98" s="474">
        <f t="shared" si="14"/>
        <v>352</v>
      </c>
      <c r="C98" s="474">
        <v>26</v>
      </c>
      <c r="D98" s="490"/>
      <c r="E98" s="490"/>
      <c r="F98" s="475"/>
      <c r="G98" s="475"/>
      <c r="H98" s="475"/>
      <c r="I98" s="476">
        <f t="shared" si="10"/>
        <v>352</v>
      </c>
      <c r="J98" s="477"/>
      <c r="K98" s="478"/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/>
      <c r="X98" s="397"/>
      <c r="Y98" s="397"/>
      <c r="Z98" s="397"/>
      <c r="AA98" s="397"/>
      <c r="AB98" s="397"/>
      <c r="AC98" s="397"/>
      <c r="AD98" s="397"/>
      <c r="AE98" s="397"/>
      <c r="AF98" s="397"/>
      <c r="AG98" s="397"/>
      <c r="AH98" s="397"/>
      <c r="AI98" s="397"/>
      <c r="AJ98" s="397"/>
      <c r="AK98" s="397"/>
      <c r="AL98" s="397"/>
      <c r="AM98" s="397"/>
      <c r="AN98" s="397"/>
      <c r="AO98" s="397"/>
      <c r="AP98" s="397"/>
      <c r="AQ98" s="397"/>
      <c r="AR98" s="397"/>
      <c r="AS98" s="397"/>
      <c r="AT98" s="397"/>
      <c r="AU98" s="397"/>
      <c r="AV98" s="397"/>
      <c r="AW98" s="397"/>
      <c r="AX98" s="397"/>
      <c r="AY98" s="397"/>
      <c r="AZ98" s="397"/>
      <c r="BA98" s="397"/>
      <c r="BB98" s="397"/>
      <c r="BC98" s="397"/>
      <c r="BD98" s="397"/>
      <c r="BE98" s="397"/>
      <c r="BF98" s="397"/>
      <c r="BG98" s="397"/>
      <c r="BH98" s="397"/>
      <c r="BI98" s="397"/>
      <c r="BJ98" s="397"/>
      <c r="BK98" s="397"/>
      <c r="BL98" s="397"/>
      <c r="BM98" s="397"/>
      <c r="BN98" s="397"/>
      <c r="BO98" s="397"/>
      <c r="BP98" s="397"/>
      <c r="BQ98" s="397"/>
    </row>
    <row r="99" spans="1:69">
      <c r="A99" s="407">
        <f t="shared" si="13"/>
        <v>2022</v>
      </c>
      <c r="B99" s="474">
        <f t="shared" si="14"/>
        <v>359</v>
      </c>
      <c r="C99" s="474">
        <v>27</v>
      </c>
      <c r="D99" s="490"/>
      <c r="E99" s="490"/>
      <c r="F99" s="475"/>
      <c r="G99" s="475"/>
      <c r="H99" s="475"/>
      <c r="I99" s="476">
        <f t="shared" si="10"/>
        <v>359</v>
      </c>
      <c r="J99" s="477"/>
      <c r="K99" s="478"/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/>
      <c r="X99" s="397"/>
      <c r="Y99" s="397"/>
      <c r="Z99" s="397"/>
      <c r="AA99" s="397"/>
      <c r="AB99" s="397"/>
      <c r="AC99" s="397"/>
      <c r="AD99" s="397"/>
      <c r="AE99" s="397"/>
      <c r="AF99" s="397"/>
      <c r="AG99" s="397"/>
      <c r="AH99" s="397"/>
      <c r="AI99" s="397"/>
      <c r="AJ99" s="397"/>
      <c r="AK99" s="397"/>
      <c r="AL99" s="397"/>
      <c r="AM99" s="397"/>
      <c r="AN99" s="397"/>
      <c r="AO99" s="397"/>
      <c r="AP99" s="397"/>
      <c r="AQ99" s="397"/>
      <c r="AR99" s="397"/>
      <c r="AS99" s="397"/>
      <c r="AT99" s="397"/>
      <c r="AU99" s="397"/>
      <c r="AV99" s="397"/>
      <c r="AW99" s="397"/>
      <c r="AX99" s="397"/>
      <c r="AY99" s="397"/>
      <c r="AZ99" s="397"/>
      <c r="BA99" s="397"/>
      <c r="BB99" s="397"/>
      <c r="BC99" s="397"/>
      <c r="BD99" s="397"/>
      <c r="BE99" s="397"/>
      <c r="BF99" s="397"/>
      <c r="BG99" s="397"/>
      <c r="BH99" s="397"/>
      <c r="BI99" s="397"/>
      <c r="BJ99" s="397"/>
      <c r="BK99" s="397"/>
      <c r="BL99" s="397"/>
      <c r="BM99" s="397"/>
      <c r="BN99" s="397"/>
      <c r="BO99" s="397"/>
      <c r="BP99" s="397"/>
      <c r="BQ99" s="397"/>
    </row>
    <row r="100" spans="1:69">
      <c r="A100" s="407">
        <f t="shared" si="13"/>
        <v>2023</v>
      </c>
      <c r="B100" s="474">
        <f t="shared" si="14"/>
        <v>365</v>
      </c>
      <c r="C100" s="474">
        <v>28</v>
      </c>
      <c r="D100" s="490"/>
      <c r="E100" s="490"/>
      <c r="F100" s="475"/>
      <c r="G100" s="475"/>
      <c r="H100" s="475"/>
      <c r="I100" s="476">
        <f t="shared" si="10"/>
        <v>365</v>
      </c>
      <c r="J100" s="477"/>
      <c r="K100" s="478"/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/>
      <c r="X100" s="397"/>
      <c r="Y100" s="397"/>
      <c r="Z100" s="397"/>
      <c r="AA100" s="397"/>
      <c r="AB100" s="397"/>
      <c r="AC100" s="397"/>
      <c r="AD100" s="397"/>
      <c r="AE100" s="397"/>
      <c r="AF100" s="397"/>
      <c r="AG100" s="397"/>
      <c r="AH100" s="397"/>
      <c r="AI100" s="397"/>
      <c r="AJ100" s="397"/>
      <c r="AK100" s="397"/>
      <c r="AL100" s="397"/>
      <c r="AM100" s="397"/>
      <c r="AN100" s="397"/>
      <c r="AO100" s="397"/>
      <c r="AP100" s="397"/>
      <c r="AQ100" s="397"/>
      <c r="AR100" s="397"/>
      <c r="AS100" s="397"/>
      <c r="AT100" s="397"/>
      <c r="AU100" s="397"/>
      <c r="AV100" s="397"/>
      <c r="AW100" s="397"/>
      <c r="AX100" s="397"/>
      <c r="AY100" s="397"/>
      <c r="AZ100" s="397"/>
      <c r="BA100" s="397"/>
      <c r="BB100" s="397"/>
      <c r="BC100" s="397"/>
      <c r="BD100" s="397"/>
      <c r="BE100" s="397"/>
      <c r="BF100" s="397"/>
      <c r="BG100" s="397"/>
      <c r="BH100" s="397"/>
      <c r="BI100" s="397"/>
      <c r="BJ100" s="397"/>
      <c r="BK100" s="397"/>
      <c r="BL100" s="397"/>
      <c r="BM100" s="397"/>
      <c r="BN100" s="397"/>
      <c r="BO100" s="397"/>
      <c r="BP100" s="397"/>
      <c r="BQ100" s="397"/>
    </row>
    <row r="101" spans="1:69">
      <c r="A101" s="407">
        <f t="shared" si="13"/>
        <v>2024</v>
      </c>
      <c r="B101" s="474">
        <f t="shared" si="14"/>
        <v>371</v>
      </c>
      <c r="C101" s="474">
        <v>29</v>
      </c>
      <c r="D101" s="490"/>
      <c r="E101" s="490"/>
      <c r="F101" s="475"/>
      <c r="G101" s="475"/>
      <c r="H101" s="475"/>
      <c r="I101" s="476">
        <f t="shared" si="10"/>
        <v>371</v>
      </c>
      <c r="J101" s="477"/>
      <c r="K101" s="478"/>
      <c r="L101" s="397"/>
      <c r="M101" s="397"/>
      <c r="N101" s="397"/>
      <c r="O101" s="397"/>
      <c r="P101" s="397"/>
      <c r="Q101" s="397"/>
      <c r="R101" s="397"/>
      <c r="S101" s="397"/>
      <c r="T101" s="397"/>
      <c r="U101" s="397"/>
      <c r="V101" s="397"/>
      <c r="W101" s="397"/>
      <c r="X101" s="397"/>
      <c r="Y101" s="397"/>
      <c r="Z101" s="397"/>
      <c r="AA101" s="397"/>
      <c r="AB101" s="397"/>
      <c r="AC101" s="397"/>
      <c r="AD101" s="397"/>
      <c r="AE101" s="397"/>
      <c r="AF101" s="397"/>
      <c r="AG101" s="397"/>
      <c r="AH101" s="397"/>
      <c r="AI101" s="397"/>
      <c r="AJ101" s="397"/>
      <c r="AK101" s="397"/>
      <c r="AL101" s="397"/>
      <c r="AM101" s="397"/>
      <c r="AN101" s="397"/>
      <c r="AO101" s="397"/>
      <c r="AP101" s="397"/>
      <c r="AQ101" s="397"/>
      <c r="AR101" s="397"/>
      <c r="AS101" s="397"/>
      <c r="AT101" s="397"/>
      <c r="AU101" s="397"/>
      <c r="AV101" s="397"/>
      <c r="AW101" s="397"/>
      <c r="AX101" s="397"/>
      <c r="AY101" s="397"/>
      <c r="AZ101" s="397"/>
      <c r="BA101" s="397"/>
      <c r="BB101" s="397"/>
      <c r="BC101" s="397"/>
      <c r="BD101" s="397"/>
      <c r="BE101" s="397"/>
      <c r="BF101" s="397"/>
      <c r="BG101" s="397"/>
      <c r="BH101" s="397"/>
      <c r="BI101" s="397"/>
      <c r="BJ101" s="397"/>
      <c r="BK101" s="397"/>
      <c r="BL101" s="397"/>
      <c r="BM101" s="397"/>
      <c r="BN101" s="397"/>
      <c r="BO101" s="397"/>
      <c r="BP101" s="397"/>
      <c r="BQ101" s="397"/>
    </row>
    <row r="102" spans="1:69">
      <c r="A102" s="407">
        <f t="shared" si="13"/>
        <v>2025</v>
      </c>
      <c r="B102" s="474">
        <f t="shared" si="14"/>
        <v>378</v>
      </c>
      <c r="C102" s="474">
        <v>30</v>
      </c>
      <c r="D102" s="490"/>
      <c r="E102" s="490"/>
      <c r="F102" s="475"/>
      <c r="G102" s="475"/>
      <c r="H102" s="475"/>
      <c r="I102" s="476">
        <f t="shared" si="10"/>
        <v>378</v>
      </c>
      <c r="J102" s="477"/>
      <c r="K102" s="478"/>
      <c r="L102" s="397"/>
      <c r="M102" s="397"/>
      <c r="N102" s="397"/>
      <c r="O102" s="397"/>
      <c r="P102" s="397"/>
      <c r="Q102" s="397"/>
      <c r="R102" s="397"/>
      <c r="S102" s="397"/>
      <c r="T102" s="397"/>
      <c r="U102" s="397"/>
      <c r="V102" s="397"/>
      <c r="W102" s="397"/>
      <c r="X102" s="397"/>
      <c r="Y102" s="397"/>
      <c r="Z102" s="397"/>
      <c r="AA102" s="397"/>
      <c r="AB102" s="397"/>
      <c r="AC102" s="397"/>
      <c r="AD102" s="397"/>
      <c r="AE102" s="397"/>
      <c r="AF102" s="397"/>
      <c r="AG102" s="397"/>
      <c r="AH102" s="397"/>
      <c r="AI102" s="397"/>
      <c r="AJ102" s="397"/>
      <c r="AK102" s="397"/>
      <c r="AL102" s="397"/>
      <c r="AM102" s="397"/>
      <c r="AN102" s="397"/>
      <c r="AO102" s="397"/>
      <c r="AP102" s="397"/>
      <c r="AQ102" s="397"/>
      <c r="AR102" s="397"/>
      <c r="AS102" s="397"/>
      <c r="AT102" s="397"/>
      <c r="AU102" s="397"/>
      <c r="AV102" s="397"/>
      <c r="AW102" s="397"/>
      <c r="AX102" s="397"/>
      <c r="AY102" s="397"/>
      <c r="AZ102" s="397"/>
      <c r="BA102" s="397"/>
      <c r="BB102" s="397"/>
      <c r="BC102" s="397"/>
      <c r="BD102" s="397"/>
      <c r="BE102" s="397"/>
      <c r="BF102" s="397"/>
      <c r="BG102" s="397"/>
      <c r="BH102" s="397"/>
      <c r="BI102" s="397"/>
      <c r="BJ102" s="397"/>
      <c r="BK102" s="397"/>
      <c r="BL102" s="397"/>
      <c r="BM102" s="397"/>
      <c r="BN102" s="397"/>
      <c r="BO102" s="397"/>
      <c r="BP102" s="397"/>
      <c r="BQ102" s="397"/>
    </row>
    <row r="103" spans="1:69">
      <c r="A103" s="407">
        <f t="shared" si="13"/>
        <v>2026</v>
      </c>
      <c r="B103" s="474">
        <f t="shared" si="14"/>
        <v>384</v>
      </c>
      <c r="C103" s="474">
        <v>31</v>
      </c>
      <c r="D103" s="490"/>
      <c r="E103" s="490"/>
      <c r="F103" s="475"/>
      <c r="G103" s="475"/>
      <c r="H103" s="475"/>
      <c r="I103" s="476">
        <f t="shared" si="10"/>
        <v>384</v>
      </c>
      <c r="J103" s="477"/>
      <c r="K103" s="478"/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/>
      <c r="X103" s="397"/>
      <c r="Y103" s="397"/>
      <c r="Z103" s="397"/>
      <c r="AA103" s="397"/>
      <c r="AB103" s="397"/>
      <c r="AC103" s="397"/>
      <c r="AD103" s="397"/>
      <c r="AE103" s="397"/>
      <c r="AF103" s="397"/>
      <c r="AG103" s="397"/>
      <c r="AH103" s="397"/>
      <c r="AI103" s="397"/>
      <c r="AJ103" s="397"/>
      <c r="AK103" s="397"/>
      <c r="AL103" s="397"/>
      <c r="AM103" s="397"/>
      <c r="AN103" s="397"/>
      <c r="AO103" s="397"/>
      <c r="AP103" s="397"/>
      <c r="AQ103" s="397"/>
      <c r="AR103" s="397"/>
      <c r="AS103" s="397"/>
      <c r="AT103" s="397"/>
      <c r="AU103" s="397"/>
      <c r="AV103" s="397"/>
      <c r="AW103" s="397"/>
      <c r="AX103" s="397"/>
      <c r="AY103" s="397"/>
      <c r="AZ103" s="397"/>
      <c r="BA103" s="397"/>
      <c r="BB103" s="397"/>
      <c r="BC103" s="397"/>
      <c r="BD103" s="397"/>
      <c r="BE103" s="397"/>
      <c r="BF103" s="397"/>
      <c r="BG103" s="397"/>
      <c r="BH103" s="397"/>
      <c r="BI103" s="397"/>
      <c r="BJ103" s="397"/>
      <c r="BK103" s="397"/>
      <c r="BL103" s="397"/>
      <c r="BM103" s="397"/>
      <c r="BN103" s="397"/>
      <c r="BO103" s="397"/>
      <c r="BP103" s="397"/>
      <c r="BQ103" s="397"/>
    </row>
    <row r="104" spans="1:69">
      <c r="A104" s="407">
        <f t="shared" si="13"/>
        <v>2027</v>
      </c>
      <c r="B104" s="474">
        <f t="shared" si="14"/>
        <v>390</v>
      </c>
      <c r="C104" s="474">
        <v>32</v>
      </c>
      <c r="D104" s="490"/>
      <c r="E104" s="490"/>
      <c r="F104" s="475"/>
      <c r="G104" s="475"/>
      <c r="H104" s="475"/>
      <c r="I104" s="476">
        <f t="shared" si="10"/>
        <v>390</v>
      </c>
      <c r="J104" s="477"/>
      <c r="K104" s="478"/>
      <c r="L104" s="397"/>
      <c r="M104" s="397"/>
      <c r="N104" s="397"/>
      <c r="O104" s="397"/>
      <c r="P104" s="397"/>
      <c r="Q104" s="397"/>
      <c r="R104" s="397"/>
      <c r="S104" s="397"/>
      <c r="T104" s="397"/>
      <c r="U104" s="397"/>
      <c r="V104" s="397"/>
      <c r="W104" s="397"/>
      <c r="X104" s="397"/>
      <c r="Y104" s="397"/>
      <c r="Z104" s="397"/>
      <c r="AA104" s="397"/>
      <c r="AB104" s="397"/>
      <c r="AC104" s="397"/>
      <c r="AD104" s="397"/>
      <c r="AE104" s="397"/>
      <c r="AF104" s="397"/>
      <c r="AG104" s="397"/>
      <c r="AH104" s="397"/>
      <c r="AI104" s="397"/>
      <c r="AJ104" s="397"/>
      <c r="AK104" s="397"/>
      <c r="AL104" s="397"/>
      <c r="AM104" s="397"/>
      <c r="AN104" s="397"/>
      <c r="AO104" s="397"/>
      <c r="AP104" s="397"/>
      <c r="AQ104" s="397"/>
      <c r="AR104" s="397"/>
      <c r="AS104" s="397"/>
      <c r="AT104" s="397"/>
      <c r="AU104" s="397"/>
      <c r="AV104" s="397"/>
      <c r="AW104" s="397"/>
      <c r="AX104" s="397"/>
      <c r="AY104" s="397"/>
      <c r="AZ104" s="397"/>
      <c r="BA104" s="397"/>
      <c r="BB104" s="397"/>
      <c r="BC104" s="397"/>
      <c r="BD104" s="397"/>
      <c r="BE104" s="397"/>
      <c r="BF104" s="397"/>
      <c r="BG104" s="397"/>
      <c r="BH104" s="397"/>
      <c r="BI104" s="397"/>
      <c r="BJ104" s="397"/>
      <c r="BK104" s="397"/>
      <c r="BL104" s="397"/>
      <c r="BM104" s="397"/>
      <c r="BN104" s="397"/>
      <c r="BO104" s="397"/>
      <c r="BP104" s="397"/>
      <c r="BQ104" s="397"/>
    </row>
    <row r="105" spans="1:69">
      <c r="A105" s="407">
        <f t="shared" ref="A105:A113" si="15">A36</f>
        <v>2028</v>
      </c>
      <c r="B105" s="474">
        <f t="shared" si="14"/>
        <v>397</v>
      </c>
      <c r="C105" s="474">
        <v>33</v>
      </c>
      <c r="D105" s="490"/>
      <c r="E105" s="490"/>
      <c r="F105" s="475"/>
      <c r="G105" s="475"/>
      <c r="H105" s="475"/>
      <c r="I105" s="476">
        <f t="shared" si="10"/>
        <v>397</v>
      </c>
      <c r="J105" s="477"/>
      <c r="K105" s="478"/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/>
      <c r="X105" s="397"/>
      <c r="Y105" s="397"/>
      <c r="Z105" s="397"/>
      <c r="AA105" s="397"/>
      <c r="AB105" s="397"/>
      <c r="AC105" s="397"/>
      <c r="AD105" s="397"/>
      <c r="AE105" s="397"/>
      <c r="AF105" s="397"/>
      <c r="AG105" s="397"/>
      <c r="AH105" s="397"/>
      <c r="AI105" s="397"/>
      <c r="AJ105" s="397"/>
      <c r="AK105" s="397"/>
      <c r="AL105" s="397"/>
      <c r="AM105" s="397"/>
      <c r="AN105" s="397"/>
      <c r="AO105" s="397"/>
      <c r="AP105" s="397"/>
      <c r="AQ105" s="397"/>
      <c r="AR105" s="397"/>
      <c r="AS105" s="397"/>
      <c r="AT105" s="397"/>
      <c r="AU105" s="397"/>
      <c r="AV105" s="397"/>
      <c r="AW105" s="397"/>
      <c r="AX105" s="397"/>
      <c r="AY105" s="397"/>
      <c r="AZ105" s="397"/>
      <c r="BA105" s="397"/>
      <c r="BB105" s="397"/>
      <c r="BC105" s="397"/>
      <c r="BD105" s="397"/>
      <c r="BE105" s="397"/>
      <c r="BF105" s="397"/>
      <c r="BG105" s="397"/>
      <c r="BH105" s="397"/>
      <c r="BI105" s="397"/>
      <c r="BJ105" s="397"/>
      <c r="BK105" s="397"/>
      <c r="BL105" s="397"/>
      <c r="BM105" s="397"/>
      <c r="BN105" s="397"/>
      <c r="BO105" s="397"/>
      <c r="BP105" s="397"/>
      <c r="BQ105" s="397"/>
    </row>
    <row r="106" spans="1:69">
      <c r="A106" s="407">
        <f t="shared" si="15"/>
        <v>2029</v>
      </c>
      <c r="B106" s="474">
        <f t="shared" si="14"/>
        <v>403</v>
      </c>
      <c r="C106" s="474">
        <v>34</v>
      </c>
      <c r="D106" s="490"/>
      <c r="E106" s="490"/>
      <c r="F106" s="475"/>
      <c r="G106" s="475"/>
      <c r="H106" s="475"/>
      <c r="I106" s="476">
        <f t="shared" si="10"/>
        <v>403</v>
      </c>
      <c r="J106" s="477"/>
      <c r="K106" s="478"/>
      <c r="L106" s="397"/>
      <c r="M106" s="397"/>
      <c r="N106" s="397"/>
      <c r="O106" s="397"/>
      <c r="P106" s="397"/>
      <c r="Q106" s="397"/>
      <c r="R106" s="397"/>
      <c r="S106" s="397"/>
      <c r="T106" s="397"/>
      <c r="U106" s="397"/>
      <c r="V106" s="397"/>
      <c r="W106" s="397"/>
      <c r="X106" s="397"/>
      <c r="Y106" s="397"/>
      <c r="Z106" s="397"/>
      <c r="AA106" s="397"/>
      <c r="AB106" s="397"/>
      <c r="AC106" s="397"/>
      <c r="AD106" s="397"/>
      <c r="AE106" s="397"/>
      <c r="AF106" s="397"/>
      <c r="AG106" s="397"/>
      <c r="AH106" s="397"/>
      <c r="AI106" s="397"/>
      <c r="AJ106" s="397"/>
      <c r="AK106" s="397"/>
      <c r="AL106" s="397"/>
      <c r="AM106" s="397"/>
      <c r="AN106" s="397"/>
      <c r="AO106" s="397"/>
      <c r="AP106" s="397"/>
      <c r="AQ106" s="397"/>
      <c r="AR106" s="397"/>
      <c r="AS106" s="397"/>
      <c r="AT106" s="397"/>
      <c r="AU106" s="397"/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397"/>
      <c r="BF106" s="397"/>
      <c r="BG106" s="397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</row>
    <row r="107" spans="1:69">
      <c r="A107" s="407">
        <f t="shared" si="15"/>
        <v>2030</v>
      </c>
      <c r="B107" s="474">
        <f t="shared" si="14"/>
        <v>410</v>
      </c>
      <c r="C107" s="474">
        <v>35</v>
      </c>
      <c r="D107" s="490"/>
      <c r="E107" s="490"/>
      <c r="F107" s="475"/>
      <c r="G107" s="475"/>
      <c r="H107" s="475"/>
      <c r="I107" s="476">
        <f t="shared" si="10"/>
        <v>410</v>
      </c>
      <c r="J107" s="477"/>
      <c r="K107" s="478"/>
      <c r="L107" s="397"/>
      <c r="M107" s="397"/>
      <c r="N107" s="397"/>
      <c r="O107" s="397"/>
      <c r="P107" s="397"/>
      <c r="Q107" s="397"/>
      <c r="R107" s="397"/>
      <c r="S107" s="397"/>
      <c r="T107" s="397"/>
      <c r="U107" s="397"/>
      <c r="V107" s="397"/>
      <c r="W107" s="397"/>
      <c r="X107" s="397"/>
      <c r="Y107" s="397"/>
      <c r="Z107" s="397"/>
      <c r="AA107" s="397"/>
      <c r="AB107" s="397"/>
      <c r="AC107" s="397"/>
      <c r="AD107" s="397"/>
      <c r="AE107" s="397"/>
      <c r="AF107" s="397"/>
      <c r="AG107" s="397"/>
      <c r="AH107" s="397"/>
      <c r="AI107" s="397"/>
      <c r="AJ107" s="397"/>
      <c r="AK107" s="397"/>
      <c r="AL107" s="397"/>
      <c r="AM107" s="397"/>
      <c r="AN107" s="397"/>
      <c r="AO107" s="397"/>
      <c r="AP107" s="397"/>
      <c r="AQ107" s="397"/>
      <c r="AR107" s="397"/>
      <c r="AS107" s="397"/>
      <c r="AT107" s="397"/>
      <c r="AU107" s="397"/>
      <c r="AV107" s="397"/>
      <c r="AW107" s="397"/>
      <c r="AX107" s="397"/>
      <c r="AY107" s="397"/>
      <c r="AZ107" s="397"/>
      <c r="BA107" s="397"/>
      <c r="BB107" s="397"/>
      <c r="BC107" s="397"/>
      <c r="BD107" s="397"/>
      <c r="BE107" s="397"/>
      <c r="BF107" s="397"/>
      <c r="BG107" s="397"/>
      <c r="BH107" s="397"/>
      <c r="BI107" s="397"/>
      <c r="BJ107" s="397"/>
      <c r="BK107" s="397"/>
      <c r="BL107" s="397"/>
      <c r="BM107" s="397"/>
      <c r="BN107" s="397"/>
      <c r="BO107" s="397"/>
      <c r="BP107" s="397"/>
      <c r="BQ107" s="397"/>
    </row>
    <row r="108" spans="1:69">
      <c r="A108" s="407">
        <f t="shared" si="15"/>
        <v>2031</v>
      </c>
      <c r="B108" s="474">
        <f t="shared" si="14"/>
        <v>416</v>
      </c>
      <c r="C108" s="474">
        <v>36</v>
      </c>
      <c r="D108" s="490"/>
      <c r="E108" s="490"/>
      <c r="F108" s="475"/>
      <c r="G108" s="475"/>
      <c r="H108" s="475"/>
      <c r="I108" s="476">
        <f t="shared" si="10"/>
        <v>416</v>
      </c>
      <c r="J108" s="477"/>
      <c r="K108" s="478"/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/>
      <c r="X108" s="397"/>
      <c r="Y108" s="397"/>
      <c r="Z108" s="397"/>
      <c r="AA108" s="397"/>
      <c r="AB108" s="397"/>
      <c r="AC108" s="397"/>
      <c r="AD108" s="397"/>
      <c r="AE108" s="397"/>
      <c r="AF108" s="397"/>
      <c r="AG108" s="397"/>
      <c r="AH108" s="397"/>
      <c r="AI108" s="397"/>
      <c r="AJ108" s="397"/>
      <c r="AK108" s="397"/>
      <c r="AL108" s="397"/>
      <c r="AM108" s="397"/>
      <c r="AN108" s="397"/>
      <c r="AO108" s="397"/>
      <c r="AP108" s="397"/>
      <c r="AQ108" s="397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397"/>
      <c r="BB108" s="397"/>
      <c r="BC108" s="397"/>
      <c r="BD108" s="397"/>
      <c r="BE108" s="397"/>
      <c r="BF108" s="397"/>
      <c r="BG108" s="397"/>
      <c r="BH108" s="397"/>
      <c r="BI108" s="397"/>
      <c r="BJ108" s="397"/>
      <c r="BK108" s="397"/>
      <c r="BL108" s="397"/>
      <c r="BM108" s="397"/>
      <c r="BN108" s="397"/>
      <c r="BO108" s="397"/>
      <c r="BP108" s="397"/>
      <c r="BQ108" s="397"/>
    </row>
    <row r="109" spans="1:69">
      <c r="A109" s="407">
        <f t="shared" si="15"/>
        <v>2032</v>
      </c>
      <c r="B109" s="474">
        <f t="shared" si="14"/>
        <v>422</v>
      </c>
      <c r="C109" s="474">
        <v>37</v>
      </c>
      <c r="D109" s="490"/>
      <c r="E109" s="490"/>
      <c r="F109" s="475"/>
      <c r="G109" s="475"/>
      <c r="H109" s="475"/>
      <c r="I109" s="476">
        <f t="shared" si="10"/>
        <v>422</v>
      </c>
      <c r="J109" s="477"/>
      <c r="K109" s="478"/>
      <c r="L109" s="397"/>
      <c r="M109" s="397"/>
      <c r="N109" s="397"/>
      <c r="O109" s="397"/>
      <c r="P109" s="397"/>
      <c r="Q109" s="397"/>
      <c r="R109" s="397"/>
      <c r="S109" s="397"/>
      <c r="T109" s="397"/>
      <c r="U109" s="397"/>
      <c r="V109" s="397"/>
      <c r="W109" s="397"/>
      <c r="X109" s="397"/>
      <c r="Y109" s="397"/>
      <c r="Z109" s="397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7"/>
      <c r="AK109" s="397"/>
      <c r="AL109" s="397"/>
      <c r="AM109" s="397"/>
      <c r="AN109" s="397"/>
      <c r="AO109" s="397"/>
      <c r="AP109" s="397"/>
      <c r="AQ109" s="397"/>
      <c r="AR109" s="397"/>
      <c r="AS109" s="397"/>
      <c r="AT109" s="397"/>
      <c r="AU109" s="397"/>
      <c r="AV109" s="397"/>
      <c r="AW109" s="397"/>
      <c r="AX109" s="397"/>
      <c r="AY109" s="397"/>
      <c r="AZ109" s="397"/>
      <c r="BA109" s="397"/>
      <c r="BB109" s="397"/>
      <c r="BC109" s="397"/>
      <c r="BD109" s="397"/>
      <c r="BE109" s="397"/>
      <c r="BF109" s="397"/>
      <c r="BG109" s="397"/>
      <c r="BH109" s="397"/>
      <c r="BI109" s="397"/>
      <c r="BJ109" s="397"/>
      <c r="BK109" s="397"/>
      <c r="BL109" s="397"/>
      <c r="BM109" s="397"/>
      <c r="BN109" s="397"/>
      <c r="BO109" s="397"/>
      <c r="BP109" s="397"/>
      <c r="BQ109" s="397"/>
    </row>
    <row r="110" spans="1:69">
      <c r="A110" s="407">
        <f t="shared" si="15"/>
        <v>2033</v>
      </c>
      <c r="B110" s="474">
        <f t="shared" si="14"/>
        <v>429</v>
      </c>
      <c r="C110" s="474">
        <v>38</v>
      </c>
      <c r="D110" s="490"/>
      <c r="E110" s="490"/>
      <c r="F110" s="475"/>
      <c r="G110" s="475"/>
      <c r="H110" s="475"/>
      <c r="I110" s="476">
        <f t="shared" si="10"/>
        <v>429</v>
      </c>
      <c r="J110" s="477"/>
      <c r="K110" s="476"/>
      <c r="L110" s="397"/>
      <c r="M110" s="397"/>
      <c r="N110" s="397"/>
      <c r="O110" s="397"/>
      <c r="P110" s="397"/>
      <c r="Q110" s="397"/>
      <c r="R110" s="397"/>
      <c r="S110" s="397"/>
      <c r="T110" s="397"/>
      <c r="U110" s="397"/>
      <c r="V110" s="397"/>
      <c r="W110" s="397"/>
      <c r="X110" s="397"/>
      <c r="Y110" s="397"/>
      <c r="Z110" s="397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7"/>
      <c r="AK110" s="397"/>
      <c r="AL110" s="397"/>
      <c r="AM110" s="397"/>
      <c r="AN110" s="397"/>
      <c r="AO110" s="397"/>
      <c r="AP110" s="397"/>
      <c r="AQ110" s="397"/>
      <c r="AR110" s="397"/>
      <c r="AS110" s="397"/>
      <c r="AT110" s="397"/>
      <c r="AU110" s="397"/>
      <c r="AV110" s="397"/>
      <c r="AW110" s="397"/>
      <c r="AX110" s="397"/>
      <c r="AY110" s="397"/>
      <c r="AZ110" s="397"/>
      <c r="BA110" s="397"/>
      <c r="BB110" s="397"/>
      <c r="BC110" s="397"/>
      <c r="BD110" s="397"/>
      <c r="BE110" s="397"/>
      <c r="BF110" s="397"/>
      <c r="BG110" s="397"/>
      <c r="BH110" s="397"/>
      <c r="BI110" s="397"/>
      <c r="BJ110" s="397"/>
      <c r="BK110" s="397"/>
      <c r="BL110" s="397"/>
      <c r="BM110" s="397"/>
      <c r="BN110" s="397"/>
      <c r="BO110" s="397"/>
      <c r="BP110" s="397"/>
      <c r="BQ110" s="397"/>
    </row>
    <row r="111" spans="1:69">
      <c r="A111" s="491">
        <f t="shared" si="15"/>
        <v>2034</v>
      </c>
      <c r="B111" s="474">
        <f t="shared" si="14"/>
        <v>435</v>
      </c>
      <c r="C111" s="474">
        <v>39</v>
      </c>
      <c r="D111" s="490"/>
      <c r="E111" s="490"/>
      <c r="F111" s="475"/>
      <c r="G111" s="475"/>
      <c r="H111" s="475"/>
      <c r="I111" s="476">
        <f t="shared" si="10"/>
        <v>435</v>
      </c>
      <c r="J111" s="477"/>
      <c r="K111" s="476"/>
      <c r="L111" s="397"/>
      <c r="M111" s="397"/>
      <c r="N111" s="397"/>
      <c r="O111" s="397"/>
      <c r="P111" s="397"/>
      <c r="Q111" s="397"/>
      <c r="R111" s="397"/>
      <c r="S111" s="397"/>
      <c r="T111" s="397"/>
      <c r="U111" s="397"/>
      <c r="V111" s="397"/>
      <c r="W111" s="397"/>
      <c r="X111" s="397"/>
      <c r="Y111" s="397"/>
      <c r="Z111" s="397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7"/>
      <c r="AK111" s="397"/>
      <c r="AL111" s="397"/>
      <c r="AM111" s="397"/>
      <c r="AN111" s="397"/>
      <c r="AO111" s="397"/>
      <c r="AP111" s="397"/>
      <c r="AQ111" s="397"/>
      <c r="AR111" s="397"/>
      <c r="AS111" s="397"/>
      <c r="AT111" s="397"/>
      <c r="AU111" s="397"/>
      <c r="AV111" s="397"/>
      <c r="AW111" s="397"/>
      <c r="AX111" s="397"/>
      <c r="AY111" s="397"/>
      <c r="AZ111" s="397"/>
      <c r="BA111" s="397"/>
      <c r="BB111" s="397"/>
      <c r="BC111" s="397"/>
      <c r="BD111" s="397"/>
      <c r="BE111" s="397"/>
      <c r="BF111" s="397"/>
      <c r="BG111" s="397"/>
      <c r="BH111" s="397"/>
      <c r="BI111" s="397"/>
      <c r="BJ111" s="397"/>
      <c r="BK111" s="397"/>
      <c r="BL111" s="397"/>
      <c r="BM111" s="397"/>
      <c r="BN111" s="397"/>
      <c r="BO111" s="397"/>
      <c r="BP111" s="397"/>
      <c r="BQ111" s="397"/>
    </row>
    <row r="112" spans="1:69">
      <c r="A112" s="491">
        <f t="shared" si="15"/>
        <v>2035</v>
      </c>
      <c r="B112" s="474">
        <f t="shared" si="14"/>
        <v>441</v>
      </c>
      <c r="C112" s="474">
        <v>40</v>
      </c>
      <c r="D112" s="490"/>
      <c r="E112" s="490"/>
      <c r="F112" s="475"/>
      <c r="G112" s="475"/>
      <c r="H112" s="475"/>
      <c r="I112" s="476">
        <f t="shared" si="10"/>
        <v>441</v>
      </c>
      <c r="J112" s="477"/>
      <c r="K112" s="476"/>
      <c r="L112" s="397"/>
      <c r="M112" s="397"/>
      <c r="N112" s="397"/>
      <c r="O112" s="397"/>
      <c r="P112" s="397"/>
      <c r="Q112" s="397"/>
      <c r="R112" s="397"/>
      <c r="S112" s="397"/>
      <c r="T112" s="397"/>
      <c r="U112" s="397"/>
      <c r="V112" s="397"/>
      <c r="W112" s="397"/>
      <c r="X112" s="397"/>
      <c r="Y112" s="397"/>
      <c r="Z112" s="397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7"/>
      <c r="AK112" s="397"/>
      <c r="AL112" s="397"/>
      <c r="AM112" s="397"/>
      <c r="AN112" s="397"/>
      <c r="AO112" s="397"/>
      <c r="AP112" s="397"/>
      <c r="AQ112" s="397"/>
      <c r="AR112" s="397"/>
      <c r="AS112" s="397"/>
      <c r="AT112" s="397"/>
      <c r="AU112" s="397"/>
      <c r="AV112" s="397"/>
      <c r="AW112" s="397"/>
      <c r="AX112" s="397"/>
      <c r="AY112" s="397"/>
      <c r="AZ112" s="397"/>
      <c r="BA112" s="397"/>
      <c r="BB112" s="397"/>
      <c r="BC112" s="397"/>
      <c r="BD112" s="397"/>
      <c r="BE112" s="397"/>
      <c r="BF112" s="397"/>
      <c r="BG112" s="397"/>
      <c r="BH112" s="397"/>
      <c r="BI112" s="397"/>
      <c r="BJ112" s="397"/>
      <c r="BK112" s="397"/>
      <c r="BL112" s="397"/>
      <c r="BM112" s="397"/>
      <c r="BN112" s="397"/>
      <c r="BO112" s="397"/>
      <c r="BP112" s="397"/>
      <c r="BQ112" s="397"/>
    </row>
    <row r="113" spans="1:69">
      <c r="A113" s="492">
        <f t="shared" si="15"/>
        <v>2036</v>
      </c>
      <c r="B113" s="493">
        <f t="shared" si="14"/>
        <v>448</v>
      </c>
      <c r="C113" s="493">
        <v>41</v>
      </c>
      <c r="D113" s="454"/>
      <c r="E113" s="454"/>
      <c r="F113" s="454"/>
      <c r="G113" s="454"/>
      <c r="H113" s="454"/>
      <c r="I113" s="494">
        <f t="shared" si="10"/>
        <v>448</v>
      </c>
      <c r="J113" s="495"/>
      <c r="K113" s="495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  <c r="Z113" s="397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7"/>
      <c r="AK113" s="397"/>
      <c r="AL113" s="397"/>
      <c r="AM113" s="397"/>
      <c r="AN113" s="397"/>
      <c r="AO113" s="397"/>
      <c r="AP113" s="397"/>
      <c r="AQ113" s="397"/>
      <c r="AR113" s="397"/>
      <c r="AS113" s="397"/>
      <c r="AT113" s="397"/>
      <c r="AU113" s="397"/>
      <c r="AV113" s="397"/>
      <c r="AW113" s="397"/>
      <c r="AX113" s="397"/>
      <c r="AY113" s="397"/>
      <c r="AZ113" s="397"/>
      <c r="BA113" s="397"/>
      <c r="BB113" s="397"/>
      <c r="BC113" s="397"/>
      <c r="BD113" s="397"/>
      <c r="BE113" s="397"/>
      <c r="BF113" s="397"/>
      <c r="BG113" s="397"/>
      <c r="BH113" s="397"/>
      <c r="BI113" s="397"/>
      <c r="BJ113" s="397"/>
      <c r="BK113" s="397"/>
      <c r="BL113" s="397"/>
      <c r="BM113" s="397"/>
      <c r="BN113" s="397"/>
      <c r="BO113" s="397"/>
      <c r="BP113" s="397"/>
      <c r="BQ113" s="397"/>
    </row>
    <row r="114" spans="1:69">
      <c r="A114" s="448"/>
      <c r="B114" s="496"/>
      <c r="C114" s="496"/>
      <c r="D114" s="475"/>
      <c r="E114" s="475"/>
      <c r="F114" s="475"/>
      <c r="G114" s="475"/>
      <c r="H114" s="475"/>
      <c r="I114" s="496"/>
      <c r="J114" s="475"/>
      <c r="K114" s="475"/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/>
      <c r="X114" s="397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7"/>
      <c r="AK114" s="397"/>
      <c r="AL114" s="397"/>
      <c r="AM114" s="397"/>
      <c r="AN114" s="397"/>
      <c r="AO114" s="397"/>
      <c r="AP114" s="397"/>
      <c r="AQ114" s="397"/>
      <c r="AR114" s="397"/>
      <c r="AS114" s="397"/>
      <c r="AT114" s="397"/>
      <c r="AU114" s="397"/>
      <c r="AV114" s="397"/>
      <c r="AW114" s="397"/>
      <c r="AX114" s="397"/>
      <c r="AY114" s="397"/>
      <c r="AZ114" s="397"/>
      <c r="BA114" s="397"/>
      <c r="BB114" s="397"/>
      <c r="BC114" s="397"/>
      <c r="BD114" s="397"/>
      <c r="BE114" s="397"/>
      <c r="BF114" s="397"/>
      <c r="BG114" s="397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</row>
    <row r="115" spans="1:69">
      <c r="A115" s="396" t="s">
        <v>320</v>
      </c>
      <c r="B115" s="396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7"/>
      <c r="AK115" s="397"/>
      <c r="AL115" s="397"/>
      <c r="AM115" s="397"/>
      <c r="AN115" s="397"/>
      <c r="AO115" s="397"/>
      <c r="AP115" s="397"/>
      <c r="AQ115" s="397"/>
      <c r="AR115" s="397"/>
      <c r="AS115" s="397"/>
      <c r="AT115" s="397"/>
      <c r="AU115" s="397"/>
      <c r="AV115" s="397"/>
      <c r="AW115" s="397"/>
      <c r="AX115" s="397"/>
      <c r="AY115" s="397"/>
      <c r="AZ115" s="397"/>
      <c r="BA115" s="397"/>
      <c r="BB115" s="397"/>
      <c r="BC115" s="397"/>
      <c r="BD115" s="397"/>
      <c r="BE115" s="397"/>
      <c r="BF115" s="397"/>
      <c r="BG115" s="397"/>
      <c r="BH115" s="397"/>
      <c r="BI115" s="397"/>
      <c r="BJ115" s="397"/>
      <c r="BK115" s="397"/>
      <c r="BL115" s="397"/>
      <c r="BM115" s="397"/>
      <c r="BN115" s="397"/>
      <c r="BO115" s="397"/>
      <c r="BP115" s="397"/>
      <c r="BQ115" s="397"/>
    </row>
    <row r="116" spans="1:69">
      <c r="A116" s="497" t="s">
        <v>29</v>
      </c>
      <c r="B116" s="498" t="s">
        <v>306</v>
      </c>
      <c r="C116" s="458" t="s">
        <v>37</v>
      </c>
      <c r="D116" s="458" t="s">
        <v>63</v>
      </c>
      <c r="E116" s="458"/>
      <c r="F116" s="458"/>
      <c r="G116" s="460" t="s">
        <v>64</v>
      </c>
      <c r="H116" s="461">
        <f>RSQ(I117:I136,B117:B136)</f>
        <v>0.72653120393600146</v>
      </c>
      <c r="I116" s="499" t="s">
        <v>309</v>
      </c>
      <c r="J116" s="499" t="s">
        <v>65</v>
      </c>
      <c r="K116" s="500" t="s">
        <v>34</v>
      </c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7"/>
      <c r="Z116" s="397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7"/>
      <c r="AK116" s="397"/>
      <c r="AL116" s="397"/>
      <c r="AM116" s="397"/>
      <c r="AN116" s="397"/>
      <c r="AO116" s="397"/>
      <c r="AP116" s="397"/>
      <c r="AQ116" s="397"/>
      <c r="AR116" s="397"/>
      <c r="AS116" s="397"/>
      <c r="AT116" s="397"/>
      <c r="AU116" s="397"/>
      <c r="AV116" s="397"/>
      <c r="AW116" s="397"/>
      <c r="AX116" s="397"/>
      <c r="AY116" s="397"/>
      <c r="AZ116" s="397"/>
      <c r="BA116" s="397"/>
      <c r="BB116" s="397"/>
      <c r="BC116" s="397"/>
      <c r="BD116" s="397"/>
      <c r="BE116" s="397"/>
      <c r="BF116" s="397"/>
      <c r="BG116" s="397"/>
      <c r="BH116" s="397"/>
      <c r="BI116" s="397"/>
      <c r="BJ116" s="397"/>
      <c r="BK116" s="397"/>
      <c r="BL116" s="397"/>
      <c r="BM116" s="397"/>
      <c r="BN116" s="397"/>
      <c r="BO116" s="397"/>
      <c r="BP116" s="397"/>
      <c r="BQ116" s="397"/>
    </row>
    <row r="117" spans="1:69">
      <c r="A117" s="501"/>
      <c r="B117" s="466"/>
      <c r="C117" s="502"/>
      <c r="D117" s="466"/>
      <c r="E117" s="503" t="s">
        <v>67</v>
      </c>
      <c r="F117" s="504"/>
      <c r="G117" s="505"/>
      <c r="H117" s="506"/>
      <c r="I117" s="471"/>
      <c r="J117" s="472"/>
      <c r="K117" s="471"/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7"/>
      <c r="AK117" s="397"/>
      <c r="AL117" s="397"/>
      <c r="AM117" s="397"/>
      <c r="AN117" s="397"/>
      <c r="AO117" s="397"/>
      <c r="AP117" s="397"/>
      <c r="AQ117" s="397"/>
      <c r="AR117" s="397"/>
      <c r="AS117" s="397"/>
      <c r="AT117" s="397"/>
      <c r="AU117" s="397"/>
      <c r="AV117" s="397"/>
      <c r="AW117" s="397"/>
      <c r="AX117" s="397"/>
      <c r="AY117" s="397"/>
      <c r="AZ117" s="397"/>
      <c r="BA117" s="397"/>
      <c r="BB117" s="397"/>
      <c r="BC117" s="397"/>
      <c r="BD117" s="397"/>
      <c r="BE117" s="397"/>
      <c r="BF117" s="397"/>
      <c r="BG117" s="397"/>
      <c r="BH117" s="397"/>
      <c r="BI117" s="397"/>
      <c r="BJ117" s="397"/>
      <c r="BK117" s="397"/>
      <c r="BL117" s="397"/>
      <c r="BM117" s="397"/>
      <c r="BN117" s="397"/>
      <c r="BO117" s="397"/>
      <c r="BP117" s="397"/>
      <c r="BQ117" s="397"/>
    </row>
    <row r="118" spans="1:69">
      <c r="A118" s="507"/>
      <c r="B118" s="474"/>
      <c r="C118" s="508"/>
      <c r="D118" s="474"/>
      <c r="E118" s="503" t="s">
        <v>68</v>
      </c>
      <c r="F118" s="467"/>
      <c r="G118" s="475"/>
      <c r="H118" s="470"/>
      <c r="I118" s="476"/>
      <c r="J118" s="477"/>
      <c r="K118" s="476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397"/>
      <c r="AZ118" s="397"/>
      <c r="BA118" s="397"/>
      <c r="BB118" s="397"/>
      <c r="BC118" s="397"/>
      <c r="BD118" s="397"/>
      <c r="BE118" s="397"/>
      <c r="BF118" s="397"/>
      <c r="BG118" s="397"/>
      <c r="BH118" s="397"/>
      <c r="BI118" s="397"/>
      <c r="BJ118" s="397"/>
      <c r="BK118" s="397"/>
      <c r="BL118" s="397"/>
      <c r="BM118" s="397"/>
      <c r="BN118" s="397"/>
      <c r="BO118" s="397"/>
      <c r="BP118" s="397"/>
      <c r="BQ118" s="397"/>
    </row>
    <row r="119" spans="1:69">
      <c r="A119" s="507"/>
      <c r="B119" s="474"/>
      <c r="C119" s="508"/>
      <c r="D119" s="474"/>
      <c r="E119" s="475" t="s">
        <v>69</v>
      </c>
      <c r="F119" s="475"/>
      <c r="G119" s="475"/>
      <c r="H119" s="470"/>
      <c r="I119" s="476"/>
      <c r="J119" s="477"/>
      <c r="K119" s="476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397"/>
      <c r="AY119" s="397"/>
      <c r="AZ119" s="397"/>
      <c r="BA119" s="397"/>
      <c r="BB119" s="397"/>
      <c r="BC119" s="397"/>
      <c r="BD119" s="397"/>
      <c r="BE119" s="397"/>
      <c r="BF119" s="397"/>
      <c r="BG119" s="397"/>
      <c r="BH119" s="397"/>
      <c r="BI119" s="397"/>
      <c r="BJ119" s="397"/>
      <c r="BK119" s="397"/>
      <c r="BL119" s="397"/>
      <c r="BM119" s="397"/>
      <c r="BN119" s="397"/>
      <c r="BO119" s="397"/>
      <c r="BP119" s="397"/>
      <c r="BQ119" s="397"/>
    </row>
    <row r="120" spans="1:69">
      <c r="A120" s="507"/>
      <c r="B120" s="474"/>
      <c r="C120" s="508"/>
      <c r="D120" s="474"/>
      <c r="E120" s="475"/>
      <c r="F120" s="475"/>
      <c r="G120" s="475"/>
      <c r="H120" s="470"/>
      <c r="I120" s="476"/>
      <c r="J120" s="477"/>
      <c r="K120" s="476"/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397"/>
      <c r="AY120" s="397"/>
      <c r="AZ120" s="397"/>
      <c r="BA120" s="397"/>
      <c r="BB120" s="397"/>
      <c r="BC120" s="397"/>
      <c r="BD120" s="397"/>
      <c r="BE120" s="397"/>
      <c r="BF120" s="397"/>
      <c r="BG120" s="397"/>
      <c r="BH120" s="397"/>
      <c r="BI120" s="397"/>
      <c r="BJ120" s="397"/>
      <c r="BK120" s="397"/>
      <c r="BL120" s="397"/>
      <c r="BM120" s="397"/>
      <c r="BN120" s="397"/>
      <c r="BO120" s="397"/>
      <c r="BP120" s="397"/>
      <c r="BQ120" s="397"/>
    </row>
    <row r="121" spans="1:69">
      <c r="A121" s="507"/>
      <c r="B121" s="474"/>
      <c r="C121" s="508"/>
      <c r="D121" s="474"/>
      <c r="E121" s="470" t="s">
        <v>70</v>
      </c>
      <c r="F121" s="470" t="s">
        <v>43</v>
      </c>
      <c r="G121" s="509">
        <f>INDEX(LINEST(C127:C136,D127:D136),2)</f>
        <v>5.2349343470651446</v>
      </c>
      <c r="H121" s="470"/>
      <c r="I121" s="476"/>
      <c r="J121" s="477"/>
      <c r="K121" s="476"/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/>
      <c r="X121" s="397"/>
      <c r="Y121" s="397"/>
      <c r="Z121" s="397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7"/>
      <c r="AK121" s="397"/>
      <c r="AL121" s="397"/>
      <c r="AM121" s="397"/>
      <c r="AN121" s="397"/>
      <c r="AO121" s="397"/>
      <c r="AP121" s="397"/>
      <c r="AQ121" s="397"/>
      <c r="AR121" s="397"/>
      <c r="AS121" s="397"/>
      <c r="AT121" s="397"/>
      <c r="AU121" s="397"/>
      <c r="AV121" s="397"/>
      <c r="AW121" s="397"/>
      <c r="AX121" s="397"/>
      <c r="AY121" s="397"/>
      <c r="AZ121" s="397"/>
      <c r="BA121" s="397"/>
      <c r="BB121" s="397"/>
      <c r="BC121" s="397"/>
      <c r="BD121" s="397"/>
      <c r="BE121" s="397"/>
      <c r="BF121" s="397"/>
      <c r="BG121" s="397"/>
      <c r="BH121" s="397"/>
      <c r="BI121" s="397"/>
      <c r="BJ121" s="397"/>
      <c r="BK121" s="397"/>
      <c r="BL121" s="397"/>
      <c r="BM121" s="397"/>
      <c r="BN121" s="397"/>
      <c r="BO121" s="397"/>
      <c r="BP121" s="397"/>
      <c r="BQ121" s="397"/>
    </row>
    <row r="122" spans="1:69">
      <c r="A122" s="507"/>
      <c r="B122" s="474"/>
      <c r="C122" s="508"/>
      <c r="D122" s="474"/>
      <c r="E122" s="470" t="s">
        <v>38</v>
      </c>
      <c r="F122" s="470" t="s">
        <v>44</v>
      </c>
      <c r="G122" s="509">
        <f>INDEX(LINEST(C127:C136,D127:D136),1)</f>
        <v>2.9475137558363996E-2</v>
      </c>
      <c r="H122" s="470"/>
      <c r="I122" s="476"/>
      <c r="J122" s="477"/>
      <c r="K122" s="476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7"/>
      <c r="BC122" s="397"/>
      <c r="BD122" s="397"/>
      <c r="BE122" s="397"/>
      <c r="BF122" s="397"/>
      <c r="BG122" s="397"/>
      <c r="BH122" s="397"/>
      <c r="BI122" s="397"/>
      <c r="BJ122" s="397"/>
      <c r="BK122" s="397"/>
      <c r="BL122" s="397"/>
      <c r="BM122" s="397"/>
      <c r="BN122" s="397"/>
      <c r="BO122" s="397"/>
      <c r="BP122" s="397"/>
      <c r="BQ122" s="397"/>
    </row>
    <row r="123" spans="1:69">
      <c r="A123" s="507"/>
      <c r="B123" s="474"/>
      <c r="C123" s="508"/>
      <c r="D123" s="474"/>
      <c r="E123" s="475"/>
      <c r="F123" s="475"/>
      <c r="G123" s="475"/>
      <c r="H123" s="470"/>
      <c r="I123" s="476"/>
      <c r="J123" s="477"/>
      <c r="K123" s="476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7"/>
      <c r="AO123" s="397"/>
      <c r="AP123" s="397"/>
      <c r="AQ123" s="397"/>
      <c r="AR123" s="397"/>
      <c r="AS123" s="397"/>
      <c r="AT123" s="397"/>
      <c r="AU123" s="397"/>
      <c r="AV123" s="397"/>
      <c r="AW123" s="397"/>
      <c r="AX123" s="397"/>
      <c r="AY123" s="397"/>
      <c r="AZ123" s="397"/>
      <c r="BA123" s="397"/>
      <c r="BB123" s="397"/>
      <c r="BC123" s="397"/>
      <c r="BD123" s="397"/>
      <c r="BE123" s="397"/>
      <c r="BF123" s="397"/>
      <c r="BG123" s="397"/>
      <c r="BH123" s="397"/>
      <c r="BI123" s="397"/>
      <c r="BJ123" s="397"/>
      <c r="BK123" s="397"/>
      <c r="BL123" s="397"/>
      <c r="BM123" s="397"/>
      <c r="BN123" s="397"/>
      <c r="BO123" s="397"/>
      <c r="BP123" s="397"/>
      <c r="BQ123" s="397"/>
    </row>
    <row r="124" spans="1:69">
      <c r="A124" s="507"/>
      <c r="B124" s="474"/>
      <c r="C124" s="508"/>
      <c r="D124" s="474"/>
      <c r="E124" s="470" t="s">
        <v>71</v>
      </c>
      <c r="F124" s="510">
        <f>EXP(G121)</f>
        <v>187.71678178198593</v>
      </c>
      <c r="G124" s="475"/>
      <c r="H124" s="470"/>
      <c r="I124" s="476"/>
      <c r="J124" s="477"/>
      <c r="K124" s="476"/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7"/>
      <c r="AK124" s="397"/>
      <c r="AL124" s="397"/>
      <c r="AM124" s="397"/>
      <c r="AN124" s="397"/>
      <c r="AO124" s="397"/>
      <c r="AP124" s="397"/>
      <c r="AQ124" s="397"/>
      <c r="AR124" s="397"/>
      <c r="AS124" s="397"/>
      <c r="AT124" s="397"/>
      <c r="AU124" s="397"/>
      <c r="AV124" s="397"/>
      <c r="AW124" s="397"/>
      <c r="AX124" s="397"/>
      <c r="AY124" s="397"/>
      <c r="AZ124" s="397"/>
      <c r="BA124" s="397"/>
      <c r="BB124" s="397"/>
      <c r="BC124" s="397"/>
      <c r="BD124" s="397"/>
      <c r="BE124" s="397"/>
      <c r="BF124" s="397"/>
      <c r="BG124" s="397"/>
      <c r="BH124" s="397"/>
      <c r="BI124" s="397"/>
      <c r="BJ124" s="397"/>
      <c r="BK124" s="397"/>
      <c r="BL124" s="397"/>
      <c r="BM124" s="397"/>
      <c r="BN124" s="397"/>
      <c r="BO124" s="397"/>
      <c r="BP124" s="397"/>
      <c r="BQ124" s="397"/>
    </row>
    <row r="125" spans="1:69">
      <c r="A125" s="507"/>
      <c r="B125" s="474"/>
      <c r="C125" s="508"/>
      <c r="D125" s="474"/>
      <c r="E125" s="470" t="s">
        <v>39</v>
      </c>
      <c r="F125" s="511">
        <f>EXP(G122)-1</f>
        <v>2.9913828981109836E-2</v>
      </c>
      <c r="G125" s="475"/>
      <c r="H125" s="475"/>
      <c r="I125" s="476"/>
      <c r="J125" s="477"/>
      <c r="K125" s="476"/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</row>
    <row r="126" spans="1:69">
      <c r="A126" s="507"/>
      <c r="B126" s="474"/>
      <c r="C126" s="508"/>
      <c r="D126" s="474"/>
      <c r="E126" s="475"/>
      <c r="F126" s="475"/>
      <c r="G126" s="512"/>
      <c r="H126" s="475"/>
      <c r="I126" s="476"/>
      <c r="J126" s="477"/>
      <c r="K126" s="476"/>
      <c r="L126" s="397"/>
      <c r="M126" s="397"/>
      <c r="N126" s="397"/>
      <c r="O126" s="397"/>
      <c r="P126" s="397"/>
      <c r="Q126" s="397"/>
      <c r="R126" s="397"/>
      <c r="S126" s="397"/>
      <c r="T126" s="397"/>
      <c r="U126" s="397"/>
      <c r="V126" s="397"/>
      <c r="W126" s="397"/>
      <c r="X126" s="397"/>
      <c r="Y126" s="397"/>
      <c r="Z126" s="397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7"/>
      <c r="AK126" s="397"/>
      <c r="AL126" s="397"/>
      <c r="AM126" s="397"/>
      <c r="AN126" s="397"/>
      <c r="AO126" s="397"/>
      <c r="AP126" s="397"/>
      <c r="AQ126" s="397"/>
      <c r="AR126" s="397"/>
      <c r="AS126" s="397"/>
      <c r="AT126" s="397"/>
      <c r="AU126" s="397"/>
      <c r="AV126" s="397"/>
      <c r="AW126" s="397"/>
      <c r="AX126" s="397"/>
      <c r="AY126" s="397"/>
      <c r="AZ126" s="397"/>
      <c r="BA126" s="397"/>
      <c r="BB126" s="397"/>
      <c r="BC126" s="397"/>
      <c r="BD126" s="397"/>
      <c r="BE126" s="397"/>
      <c r="BF126" s="397"/>
      <c r="BG126" s="397"/>
      <c r="BH126" s="397"/>
      <c r="BI126" s="397"/>
      <c r="BJ126" s="397"/>
      <c r="BK126" s="397"/>
      <c r="BL126" s="397"/>
      <c r="BM126" s="397"/>
      <c r="BN126" s="397"/>
      <c r="BO126" s="397"/>
      <c r="BP126" s="397"/>
      <c r="BQ126" s="397"/>
    </row>
    <row r="127" spans="1:69">
      <c r="A127" s="507">
        <f t="shared" ref="A127:A157" si="16">A83</f>
        <v>2006</v>
      </c>
      <c r="B127" s="474">
        <f t="shared" ref="B127:B136" si="17">B14</f>
        <v>196.36515031485453</v>
      </c>
      <c r="C127" s="508">
        <f t="shared" ref="C127:C157" si="18">LN(B127)</f>
        <v>5.2799759377868778</v>
      </c>
      <c r="D127" s="513">
        <f t="shared" ref="D127:D157" si="19">C83</f>
        <v>1</v>
      </c>
      <c r="E127" s="674" t="s">
        <v>59</v>
      </c>
      <c r="F127" s="674"/>
      <c r="G127" s="480">
        <f>H116</f>
        <v>0.72653120393600146</v>
      </c>
      <c r="H127" s="475"/>
      <c r="I127" s="476">
        <f t="shared" ref="I127:I157" si="20">ROUND($F$124*(1+$F$125)^D127,$G$1)</f>
        <v>193</v>
      </c>
      <c r="J127" s="477">
        <f t="shared" ref="J127:J136" si="21">ABS(B127-I127)/B127*100</f>
        <v>1.713720743960323</v>
      </c>
      <c r="K127" s="476">
        <f t="shared" ref="K127:K136" si="22">(B127-I127)^2/1000</f>
        <v>1.1324236641565554E-2</v>
      </c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/>
      <c r="X127" s="397"/>
      <c r="Y127" s="397"/>
      <c r="Z127" s="397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7"/>
      <c r="AK127" s="397"/>
      <c r="AL127" s="397"/>
      <c r="AM127" s="397"/>
      <c r="AN127" s="397"/>
      <c r="AO127" s="397"/>
      <c r="AP127" s="397"/>
      <c r="AQ127" s="397"/>
      <c r="AR127" s="397"/>
      <c r="AS127" s="397"/>
      <c r="AT127" s="397"/>
      <c r="AU127" s="397"/>
      <c r="AV127" s="397"/>
      <c r="AW127" s="397"/>
      <c r="AX127" s="397"/>
      <c r="AY127" s="397"/>
      <c r="AZ127" s="397"/>
      <c r="BA127" s="397"/>
      <c r="BB127" s="397"/>
      <c r="BC127" s="397"/>
      <c r="BD127" s="397"/>
      <c r="BE127" s="397"/>
      <c r="BF127" s="397"/>
      <c r="BG127" s="397"/>
      <c r="BH127" s="397"/>
      <c r="BI127" s="397"/>
      <c r="BJ127" s="397"/>
      <c r="BK127" s="397"/>
      <c r="BL127" s="397"/>
      <c r="BM127" s="397"/>
      <c r="BN127" s="397"/>
      <c r="BO127" s="397"/>
      <c r="BP127" s="397"/>
      <c r="BQ127" s="397"/>
    </row>
    <row r="128" spans="1:69">
      <c r="A128" s="507">
        <f t="shared" si="16"/>
        <v>2007</v>
      </c>
      <c r="B128" s="474">
        <f t="shared" si="17"/>
        <v>186.80309116783457</v>
      </c>
      <c r="C128" s="508">
        <f t="shared" si="18"/>
        <v>5.2300550736655049</v>
      </c>
      <c r="D128" s="513">
        <f t="shared" si="19"/>
        <v>2</v>
      </c>
      <c r="E128" s="674" t="s">
        <v>33</v>
      </c>
      <c r="F128" s="674"/>
      <c r="G128" s="481">
        <f>SUM(K117:K136)</f>
        <v>1.2381629277621551</v>
      </c>
      <c r="H128" s="475"/>
      <c r="I128" s="476">
        <f t="shared" si="20"/>
        <v>199</v>
      </c>
      <c r="J128" s="477">
        <f t="shared" si="21"/>
        <v>6.5292864030858224</v>
      </c>
      <c r="K128" s="476">
        <f t="shared" si="22"/>
        <v>0.14876458506015519</v>
      </c>
      <c r="L128" s="397"/>
      <c r="M128" s="397"/>
      <c r="N128" s="397"/>
      <c r="O128" s="397"/>
      <c r="P128" s="397"/>
      <c r="Q128" s="397"/>
      <c r="R128" s="397"/>
      <c r="S128" s="397"/>
      <c r="T128" s="397"/>
      <c r="U128" s="397"/>
      <c r="V128" s="397"/>
      <c r="W128" s="397"/>
      <c r="X128" s="397"/>
      <c r="Y128" s="397"/>
      <c r="Z128" s="397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7"/>
      <c r="AK128" s="397"/>
      <c r="AL128" s="397"/>
      <c r="AM128" s="397"/>
      <c r="AN128" s="397"/>
      <c r="AO128" s="397"/>
      <c r="AP128" s="397"/>
      <c r="AQ128" s="397"/>
      <c r="AR128" s="397"/>
      <c r="AS128" s="397"/>
      <c r="AT128" s="397"/>
      <c r="AU128" s="397"/>
      <c r="AV128" s="397"/>
      <c r="AW128" s="397"/>
      <c r="AX128" s="397"/>
      <c r="AY128" s="397"/>
      <c r="AZ128" s="397"/>
      <c r="BA128" s="397"/>
      <c r="BB128" s="397"/>
      <c r="BC128" s="397"/>
      <c r="BD128" s="397"/>
      <c r="BE128" s="397"/>
      <c r="BF128" s="397"/>
      <c r="BG128" s="397"/>
      <c r="BH128" s="397"/>
      <c r="BI128" s="397"/>
      <c r="BJ128" s="397"/>
      <c r="BK128" s="397"/>
      <c r="BL128" s="397"/>
      <c r="BM128" s="397"/>
      <c r="BN128" s="397"/>
      <c r="BO128" s="397"/>
      <c r="BP128" s="397"/>
      <c r="BQ128" s="397"/>
    </row>
    <row r="129" spans="1:69">
      <c r="A129" s="507">
        <f t="shared" si="16"/>
        <v>2008</v>
      </c>
      <c r="B129" s="474">
        <f t="shared" si="17"/>
        <v>191.41261141366209</v>
      </c>
      <c r="C129" s="508">
        <f t="shared" si="18"/>
        <v>5.2544313672016916</v>
      </c>
      <c r="D129" s="513">
        <f t="shared" si="19"/>
        <v>3</v>
      </c>
      <c r="E129" s="674" t="s">
        <v>60</v>
      </c>
      <c r="F129" s="674"/>
      <c r="G129" s="481">
        <f>SUM(K127:K136)</f>
        <v>1.2381629277621551</v>
      </c>
      <c r="H129" s="475"/>
      <c r="I129" s="476">
        <f t="shared" si="20"/>
        <v>205</v>
      </c>
      <c r="J129" s="477">
        <f t="shared" si="21"/>
        <v>7.098481383222019</v>
      </c>
      <c r="K129" s="476">
        <f t="shared" si="22"/>
        <v>0.18461712859614568</v>
      </c>
      <c r="L129" s="397"/>
      <c r="M129" s="397"/>
      <c r="N129" s="397"/>
      <c r="O129" s="397"/>
      <c r="P129" s="397"/>
      <c r="Q129" s="397"/>
      <c r="R129" s="397"/>
      <c r="S129" s="397"/>
      <c r="T129" s="397"/>
      <c r="U129" s="397"/>
      <c r="V129" s="397"/>
      <c r="W129" s="397"/>
      <c r="X129" s="397"/>
      <c r="Y129" s="397"/>
      <c r="Z129" s="397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7"/>
      <c r="AK129" s="397"/>
      <c r="AL129" s="397"/>
      <c r="AM129" s="397"/>
      <c r="AN129" s="397"/>
      <c r="AO129" s="397"/>
      <c r="AP129" s="397"/>
      <c r="AQ129" s="397"/>
      <c r="AR129" s="397"/>
      <c r="AS129" s="397"/>
      <c r="AT129" s="397"/>
      <c r="AU129" s="397"/>
      <c r="AV129" s="397"/>
      <c r="AW129" s="397"/>
      <c r="AX129" s="397"/>
      <c r="AY129" s="397"/>
      <c r="AZ129" s="397"/>
      <c r="BA129" s="397"/>
      <c r="BB129" s="397"/>
      <c r="BC129" s="397"/>
      <c r="BD129" s="397"/>
      <c r="BE129" s="397"/>
      <c r="BF129" s="397"/>
      <c r="BG129" s="397"/>
      <c r="BH129" s="397"/>
      <c r="BI129" s="397"/>
      <c r="BJ129" s="397"/>
      <c r="BK129" s="397"/>
      <c r="BL129" s="397"/>
      <c r="BM129" s="397"/>
      <c r="BN129" s="397"/>
      <c r="BO129" s="397"/>
      <c r="BP129" s="397"/>
      <c r="BQ129" s="397"/>
    </row>
    <row r="130" spans="1:69">
      <c r="A130" s="507">
        <f t="shared" si="16"/>
        <v>2009</v>
      </c>
      <c r="B130" s="474">
        <f t="shared" si="17"/>
        <v>225.41413294191653</v>
      </c>
      <c r="C130" s="508">
        <f t="shared" si="18"/>
        <v>5.417939301245676</v>
      </c>
      <c r="D130" s="513">
        <f t="shared" si="19"/>
        <v>4</v>
      </c>
      <c r="E130" s="674" t="s">
        <v>61</v>
      </c>
      <c r="F130" s="674"/>
      <c r="G130" s="482">
        <f>SUM(J117:J136)/D136</f>
        <v>4.7319000404382399</v>
      </c>
      <c r="H130" s="475"/>
      <c r="I130" s="476">
        <f t="shared" si="20"/>
        <v>211</v>
      </c>
      <c r="J130" s="477">
        <f t="shared" si="21"/>
        <v>6.3945116279069723</v>
      </c>
      <c r="K130" s="476">
        <f t="shared" si="22"/>
        <v>0.20776722846724341</v>
      </c>
      <c r="L130" s="397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/>
      <c r="X130" s="397"/>
      <c r="Y130" s="397"/>
      <c r="Z130" s="397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7"/>
      <c r="AK130" s="397"/>
      <c r="AL130" s="397"/>
      <c r="AM130" s="397"/>
      <c r="AN130" s="397"/>
      <c r="AO130" s="397"/>
      <c r="AP130" s="397"/>
      <c r="AQ130" s="397"/>
      <c r="AR130" s="397"/>
      <c r="AS130" s="397"/>
      <c r="AT130" s="397"/>
      <c r="AU130" s="397"/>
      <c r="AV130" s="397"/>
      <c r="AW130" s="397"/>
      <c r="AX130" s="397"/>
      <c r="AY130" s="397"/>
      <c r="AZ130" s="397"/>
      <c r="BA130" s="397"/>
      <c r="BB130" s="397"/>
      <c r="BC130" s="397"/>
      <c r="BD130" s="397"/>
      <c r="BE130" s="397"/>
      <c r="BF130" s="397"/>
      <c r="BG130" s="397"/>
      <c r="BH130" s="397"/>
      <c r="BI130" s="397"/>
      <c r="BJ130" s="397"/>
      <c r="BK130" s="397"/>
      <c r="BL130" s="397"/>
      <c r="BM130" s="397"/>
      <c r="BN130" s="397"/>
      <c r="BO130" s="397"/>
      <c r="BP130" s="397"/>
      <c r="BQ130" s="397"/>
    </row>
    <row r="131" spans="1:69">
      <c r="A131" s="507">
        <f t="shared" si="16"/>
        <v>2010</v>
      </c>
      <c r="B131" s="474">
        <f t="shared" si="17"/>
        <v>225.81987982335482</v>
      </c>
      <c r="C131" s="508">
        <f t="shared" si="18"/>
        <v>5.4197376895733083</v>
      </c>
      <c r="D131" s="513">
        <f t="shared" si="19"/>
        <v>5</v>
      </c>
      <c r="E131" s="674" t="s">
        <v>62</v>
      </c>
      <c r="F131" s="674"/>
      <c r="G131" s="482">
        <f>SUM(J117:J136)/10</f>
        <v>4.7319000404382399</v>
      </c>
      <c r="H131" s="475"/>
      <c r="I131" s="476">
        <f t="shared" si="20"/>
        <v>218</v>
      </c>
      <c r="J131" s="477">
        <f t="shared" si="21"/>
        <v>3.4628837060190811</v>
      </c>
      <c r="K131" s="476">
        <f t="shared" si="22"/>
        <v>6.1150520451711883E-2</v>
      </c>
      <c r="L131" s="397"/>
      <c r="M131" s="397"/>
      <c r="N131" s="397"/>
      <c r="O131" s="397"/>
      <c r="P131" s="397"/>
      <c r="Q131" s="397"/>
      <c r="R131" s="397"/>
      <c r="S131" s="397"/>
      <c r="T131" s="397"/>
      <c r="U131" s="397"/>
      <c r="V131" s="397"/>
      <c r="W131" s="397"/>
      <c r="X131" s="397"/>
      <c r="Y131" s="397"/>
      <c r="Z131" s="397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7"/>
      <c r="AK131" s="397"/>
      <c r="AL131" s="397"/>
      <c r="AM131" s="397"/>
      <c r="AN131" s="397"/>
      <c r="AO131" s="397"/>
      <c r="AP131" s="397"/>
      <c r="AQ131" s="397"/>
      <c r="AR131" s="397"/>
      <c r="AS131" s="397"/>
      <c r="AT131" s="397"/>
      <c r="AU131" s="397"/>
      <c r="AV131" s="397"/>
      <c r="AW131" s="397"/>
      <c r="AX131" s="397"/>
      <c r="AY131" s="397"/>
      <c r="AZ131" s="397"/>
      <c r="BA131" s="397"/>
      <c r="BB131" s="397"/>
      <c r="BC131" s="397"/>
      <c r="BD131" s="397"/>
      <c r="BE131" s="397"/>
      <c r="BF131" s="397"/>
      <c r="BG131" s="397"/>
      <c r="BH131" s="397"/>
      <c r="BI131" s="397"/>
      <c r="BJ131" s="397"/>
      <c r="BK131" s="397"/>
      <c r="BL131" s="397"/>
      <c r="BM131" s="397"/>
      <c r="BN131" s="397"/>
      <c r="BO131" s="397"/>
      <c r="BP131" s="397"/>
      <c r="BQ131" s="397"/>
    </row>
    <row r="132" spans="1:69">
      <c r="A132" s="507">
        <f t="shared" si="16"/>
        <v>2011</v>
      </c>
      <c r="B132" s="474">
        <f t="shared" si="17"/>
        <v>229.42960393702214</v>
      </c>
      <c r="C132" s="508">
        <f t="shared" si="18"/>
        <v>5.4355962457894336</v>
      </c>
      <c r="D132" s="474">
        <f t="shared" si="19"/>
        <v>6</v>
      </c>
      <c r="E132" s="503"/>
      <c r="F132" s="467"/>
      <c r="G132" s="475"/>
      <c r="H132" s="475"/>
      <c r="I132" s="476">
        <f t="shared" si="20"/>
        <v>224</v>
      </c>
      <c r="J132" s="477">
        <f t="shared" si="21"/>
        <v>2.3665664081050979</v>
      </c>
      <c r="K132" s="476">
        <f t="shared" si="22"/>
        <v>2.9480598912926287E-2</v>
      </c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/>
      <c r="X132" s="397"/>
      <c r="Y132" s="397"/>
      <c r="Z132" s="397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7"/>
      <c r="AK132" s="397"/>
      <c r="AL132" s="397"/>
      <c r="AM132" s="397"/>
      <c r="AN132" s="397"/>
      <c r="AO132" s="397"/>
      <c r="AP132" s="397"/>
      <c r="AQ132" s="397"/>
      <c r="AR132" s="397"/>
      <c r="AS132" s="397"/>
      <c r="AT132" s="397"/>
      <c r="AU132" s="397"/>
      <c r="AV132" s="397"/>
      <c r="AW132" s="397"/>
      <c r="AX132" s="397"/>
      <c r="AY132" s="397"/>
      <c r="AZ132" s="397"/>
      <c r="BA132" s="397"/>
      <c r="BB132" s="397"/>
      <c r="BC132" s="397"/>
      <c r="BD132" s="397"/>
      <c r="BE132" s="397"/>
      <c r="BF132" s="397"/>
      <c r="BG132" s="397"/>
      <c r="BH132" s="397"/>
      <c r="BI132" s="397"/>
      <c r="BJ132" s="397"/>
      <c r="BK132" s="397"/>
      <c r="BL132" s="397"/>
      <c r="BM132" s="397"/>
      <c r="BN132" s="397"/>
      <c r="BO132" s="397"/>
      <c r="BP132" s="397"/>
      <c r="BQ132" s="397"/>
    </row>
    <row r="133" spans="1:69">
      <c r="A133" s="507">
        <f t="shared" si="16"/>
        <v>2012</v>
      </c>
      <c r="B133" s="474">
        <f t="shared" si="17"/>
        <v>239.00417403187714</v>
      </c>
      <c r="C133" s="508">
        <f t="shared" si="18"/>
        <v>5.4764810163475302</v>
      </c>
      <c r="D133" s="474">
        <f t="shared" si="19"/>
        <v>7</v>
      </c>
      <c r="E133" s="475"/>
      <c r="F133" s="475"/>
      <c r="G133" s="514"/>
      <c r="H133" s="475"/>
      <c r="I133" s="476">
        <f t="shared" si="20"/>
        <v>231</v>
      </c>
      <c r="J133" s="477">
        <f t="shared" si="21"/>
        <v>3.3489683032939777</v>
      </c>
      <c r="K133" s="476">
        <f t="shared" si="22"/>
        <v>6.4066801932576384E-2</v>
      </c>
      <c r="L133" s="397"/>
      <c r="M133" s="397"/>
      <c r="N133" s="397"/>
      <c r="O133" s="397"/>
      <c r="P133" s="397"/>
      <c r="Q133" s="397"/>
      <c r="R133" s="397"/>
      <c r="S133" s="397"/>
      <c r="T133" s="397"/>
      <c r="U133" s="397"/>
      <c r="V133" s="397"/>
      <c r="W133" s="397"/>
      <c r="X133" s="397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7"/>
      <c r="AK133" s="397"/>
      <c r="AL133" s="397"/>
      <c r="AM133" s="397"/>
      <c r="AN133" s="397"/>
      <c r="AO133" s="397"/>
      <c r="AP133" s="397"/>
      <c r="AQ133" s="397"/>
      <c r="AR133" s="397"/>
      <c r="AS133" s="397"/>
      <c r="AT133" s="397"/>
      <c r="AU133" s="397"/>
      <c r="AV133" s="397"/>
      <c r="AW133" s="397"/>
      <c r="AX133" s="397"/>
      <c r="AY133" s="397"/>
      <c r="AZ133" s="397"/>
      <c r="BA133" s="397"/>
      <c r="BB133" s="397"/>
      <c r="BC133" s="397"/>
      <c r="BD133" s="397"/>
      <c r="BE133" s="397"/>
      <c r="BF133" s="397"/>
      <c r="BG133" s="397"/>
      <c r="BH133" s="397"/>
      <c r="BI133" s="397"/>
      <c r="BJ133" s="397"/>
      <c r="BK133" s="397"/>
      <c r="BL133" s="397"/>
      <c r="BM133" s="397"/>
      <c r="BN133" s="397"/>
      <c r="BO133" s="397"/>
      <c r="BP133" s="397"/>
      <c r="BQ133" s="397"/>
    </row>
    <row r="134" spans="1:69">
      <c r="A134" s="507">
        <f t="shared" si="16"/>
        <v>2013</v>
      </c>
      <c r="B134" s="474">
        <f t="shared" si="17"/>
        <v>252.23289518031683</v>
      </c>
      <c r="C134" s="508">
        <f t="shared" si="18"/>
        <v>5.5303528479368316</v>
      </c>
      <c r="D134" s="474">
        <f t="shared" si="19"/>
        <v>8</v>
      </c>
      <c r="E134" s="475"/>
      <c r="F134" s="475"/>
      <c r="G134" s="514"/>
      <c r="H134" s="475"/>
      <c r="I134" s="476">
        <f t="shared" si="20"/>
        <v>238</v>
      </c>
      <c r="J134" s="477">
        <f t="shared" si="21"/>
        <v>5.6427593118423296</v>
      </c>
      <c r="K134" s="476">
        <f t="shared" si="22"/>
        <v>0.20257530521388609</v>
      </c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75"/>
      <c r="AE134" s="475"/>
      <c r="AF134" s="475"/>
      <c r="AG134" s="475"/>
      <c r="AH134" s="475"/>
      <c r="AI134" s="475"/>
      <c r="AJ134" s="475"/>
      <c r="AK134" s="475"/>
      <c r="AL134" s="475"/>
      <c r="AM134" s="475"/>
      <c r="AN134" s="475"/>
      <c r="AO134" s="475"/>
      <c r="AP134" s="475"/>
      <c r="AQ134" s="475"/>
      <c r="AR134" s="475"/>
      <c r="AS134" s="475"/>
      <c r="AT134" s="475"/>
      <c r="AU134" s="475"/>
      <c r="AV134" s="475"/>
      <c r="AW134" s="475"/>
      <c r="AX134" s="475"/>
      <c r="AY134" s="475"/>
      <c r="AZ134" s="475"/>
      <c r="BA134" s="475"/>
      <c r="BB134" s="475"/>
      <c r="BC134" s="475"/>
      <c r="BD134" s="475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475"/>
      <c r="BQ134" s="475"/>
    </row>
    <row r="135" spans="1:69">
      <c r="A135" s="507">
        <f t="shared" si="16"/>
        <v>2014</v>
      </c>
      <c r="B135" s="474">
        <f t="shared" si="17"/>
        <v>234.00482430406154</v>
      </c>
      <c r="C135" s="508">
        <f t="shared" si="18"/>
        <v>5.4553417318292041</v>
      </c>
      <c r="D135" s="474">
        <f t="shared" si="19"/>
        <v>9</v>
      </c>
      <c r="E135" s="475"/>
      <c r="F135" s="475"/>
      <c r="G135" s="475"/>
      <c r="H135" s="475"/>
      <c r="I135" s="476">
        <f t="shared" si="20"/>
        <v>245</v>
      </c>
      <c r="J135" s="477">
        <f t="shared" si="21"/>
        <v>4.6986961609182583</v>
      </c>
      <c r="K135" s="476">
        <f t="shared" si="22"/>
        <v>0.12089388858455573</v>
      </c>
      <c r="L135" s="397"/>
      <c r="M135" s="397"/>
      <c r="N135" s="397"/>
      <c r="O135" s="397"/>
      <c r="P135" s="397"/>
      <c r="Q135" s="397"/>
      <c r="R135" s="397"/>
      <c r="S135" s="397"/>
      <c r="T135" s="397"/>
      <c r="U135" s="397"/>
      <c r="V135" s="397"/>
      <c r="W135" s="397"/>
      <c r="X135" s="397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7"/>
      <c r="AK135" s="397"/>
      <c r="AL135" s="397"/>
      <c r="AM135" s="397"/>
      <c r="AN135" s="397"/>
      <c r="AO135" s="397"/>
      <c r="AP135" s="397"/>
      <c r="AQ135" s="397"/>
      <c r="AR135" s="397"/>
      <c r="AS135" s="397"/>
      <c r="AT135" s="397"/>
      <c r="AU135" s="397"/>
      <c r="AV135" s="397"/>
      <c r="AW135" s="397"/>
      <c r="AX135" s="397"/>
      <c r="AY135" s="397"/>
      <c r="AZ135" s="397"/>
      <c r="BA135" s="397"/>
      <c r="BB135" s="397"/>
      <c r="BC135" s="397"/>
      <c r="BD135" s="397"/>
      <c r="BE135" s="397"/>
      <c r="BF135" s="397"/>
      <c r="BG135" s="397"/>
      <c r="BH135" s="397"/>
      <c r="BI135" s="397"/>
      <c r="BJ135" s="397"/>
      <c r="BK135" s="397"/>
      <c r="BL135" s="397"/>
      <c r="BM135" s="397"/>
      <c r="BN135" s="397"/>
      <c r="BO135" s="397"/>
      <c r="BP135" s="397"/>
      <c r="BQ135" s="397"/>
    </row>
    <row r="136" spans="1:69" ht="14.25" thickBot="1">
      <c r="A136" s="515">
        <f t="shared" si="16"/>
        <v>2015</v>
      </c>
      <c r="B136" s="483">
        <f t="shared" si="17"/>
        <v>237.59435409634858</v>
      </c>
      <c r="C136" s="516">
        <f t="shared" si="18"/>
        <v>5.4705648249854084</v>
      </c>
      <c r="D136" s="483">
        <f t="shared" si="19"/>
        <v>10</v>
      </c>
      <c r="E136" s="484"/>
      <c r="F136" s="484"/>
      <c r="G136" s="484"/>
      <c r="H136" s="484"/>
      <c r="I136" s="486">
        <f t="shared" si="20"/>
        <v>252</v>
      </c>
      <c r="J136" s="487">
        <f t="shared" si="21"/>
        <v>6.0631263560285111</v>
      </c>
      <c r="K136" s="486">
        <f t="shared" si="22"/>
        <v>0.20752263390138889</v>
      </c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  <c r="AE136" s="475"/>
      <c r="AF136" s="475"/>
      <c r="AG136" s="475"/>
      <c r="AH136" s="475"/>
      <c r="AI136" s="475"/>
      <c r="AJ136" s="475"/>
      <c r="AK136" s="475"/>
      <c r="AL136" s="475"/>
      <c r="AM136" s="475"/>
      <c r="AN136" s="475"/>
      <c r="AO136" s="475"/>
      <c r="AP136" s="475"/>
      <c r="AQ136" s="475"/>
      <c r="AR136" s="475"/>
      <c r="AS136" s="475"/>
      <c r="AT136" s="475"/>
      <c r="AU136" s="475"/>
      <c r="AV136" s="475"/>
      <c r="AW136" s="475"/>
      <c r="AX136" s="475"/>
      <c r="AY136" s="475"/>
      <c r="AZ136" s="475"/>
      <c r="BA136" s="475"/>
      <c r="BB136" s="475"/>
      <c r="BC136" s="475"/>
      <c r="BD136" s="475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</row>
    <row r="137" spans="1:69" ht="14.25" thickTop="1">
      <c r="A137" s="507">
        <f t="shared" si="16"/>
        <v>2016</v>
      </c>
      <c r="B137" s="474">
        <f t="shared" ref="B137:B157" si="23">ROUND($F$124*(1+$F$125)^D137,$G$1)</f>
        <v>349</v>
      </c>
      <c r="C137" s="508">
        <f t="shared" si="18"/>
        <v>5.855071922202427</v>
      </c>
      <c r="D137" s="474">
        <f t="shared" si="19"/>
        <v>21</v>
      </c>
      <c r="E137" s="475"/>
      <c r="F137" s="475"/>
      <c r="G137" s="475"/>
      <c r="H137" s="475"/>
      <c r="I137" s="476">
        <f t="shared" si="20"/>
        <v>349</v>
      </c>
      <c r="J137" s="477"/>
      <c r="K137" s="476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  <c r="AE137" s="475"/>
      <c r="AF137" s="475"/>
      <c r="AG137" s="475"/>
      <c r="AH137" s="475"/>
      <c r="AI137" s="475"/>
      <c r="AJ137" s="475"/>
      <c r="AK137" s="475"/>
      <c r="AL137" s="475"/>
      <c r="AM137" s="475"/>
      <c r="AN137" s="475"/>
      <c r="AO137" s="475"/>
      <c r="AP137" s="475"/>
      <c r="AQ137" s="475"/>
      <c r="AR137" s="475"/>
      <c r="AS137" s="475"/>
      <c r="AT137" s="475"/>
      <c r="AU137" s="475"/>
      <c r="AV137" s="475"/>
      <c r="AW137" s="475"/>
      <c r="AX137" s="475"/>
      <c r="AY137" s="475"/>
      <c r="AZ137" s="475"/>
      <c r="BA137" s="475"/>
      <c r="BB137" s="475"/>
      <c r="BC137" s="475"/>
      <c r="BD137" s="475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</row>
    <row r="138" spans="1:69">
      <c r="A138" s="507">
        <f t="shared" si="16"/>
        <v>2017</v>
      </c>
      <c r="B138" s="474">
        <f t="shared" si="23"/>
        <v>359</v>
      </c>
      <c r="C138" s="508">
        <f t="shared" si="18"/>
        <v>5.8833223884882786</v>
      </c>
      <c r="D138" s="474">
        <f t="shared" si="19"/>
        <v>22</v>
      </c>
      <c r="E138" s="517"/>
      <c r="F138" s="490"/>
      <c r="G138" s="475"/>
      <c r="H138" s="475"/>
      <c r="I138" s="476">
        <f t="shared" si="20"/>
        <v>359</v>
      </c>
      <c r="J138" s="518"/>
      <c r="K138" s="518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97"/>
      <c r="BH138" s="397"/>
      <c r="BI138" s="397"/>
      <c r="BJ138" s="397"/>
      <c r="BK138" s="397"/>
      <c r="BL138" s="397"/>
      <c r="BM138" s="397"/>
      <c r="BN138" s="397"/>
      <c r="BO138" s="397"/>
      <c r="BP138" s="397"/>
      <c r="BQ138" s="397"/>
    </row>
    <row r="139" spans="1:69">
      <c r="A139" s="507">
        <f t="shared" si="16"/>
        <v>2018</v>
      </c>
      <c r="B139" s="474">
        <f t="shared" si="23"/>
        <v>370</v>
      </c>
      <c r="C139" s="508">
        <f t="shared" si="18"/>
        <v>5.9135030056382698</v>
      </c>
      <c r="D139" s="474">
        <f t="shared" si="19"/>
        <v>23</v>
      </c>
      <c r="E139" s="517"/>
      <c r="F139" s="490"/>
      <c r="G139" s="475"/>
      <c r="H139" s="475"/>
      <c r="I139" s="476">
        <f t="shared" si="20"/>
        <v>370</v>
      </c>
      <c r="J139" s="518"/>
      <c r="K139" s="518"/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/>
      <c r="X139" s="397"/>
      <c r="Y139" s="397"/>
      <c r="Z139" s="397"/>
      <c r="AA139" s="397"/>
      <c r="AB139" s="397"/>
      <c r="AC139" s="397"/>
      <c r="AD139" s="397"/>
      <c r="AE139" s="397"/>
      <c r="AF139" s="397"/>
      <c r="AG139" s="397"/>
      <c r="AH139" s="397"/>
      <c r="AI139" s="397"/>
      <c r="AJ139" s="397"/>
      <c r="AK139" s="397"/>
      <c r="AL139" s="397"/>
      <c r="AM139" s="397"/>
      <c r="AN139" s="397"/>
      <c r="AO139" s="397"/>
      <c r="AP139" s="397"/>
      <c r="AQ139" s="397"/>
      <c r="AR139" s="397"/>
      <c r="AS139" s="397"/>
      <c r="AT139" s="397"/>
      <c r="AU139" s="397"/>
      <c r="AV139" s="397"/>
      <c r="AW139" s="397"/>
      <c r="AX139" s="397"/>
      <c r="AY139" s="397"/>
      <c r="AZ139" s="397"/>
      <c r="BA139" s="397"/>
      <c r="BB139" s="397"/>
      <c r="BC139" s="397"/>
      <c r="BD139" s="397"/>
      <c r="BE139" s="397"/>
      <c r="BF139" s="397"/>
      <c r="BG139" s="397"/>
      <c r="BH139" s="397"/>
      <c r="BI139" s="397"/>
      <c r="BJ139" s="397"/>
      <c r="BK139" s="397"/>
      <c r="BL139" s="397"/>
      <c r="BM139" s="397"/>
      <c r="BN139" s="397"/>
      <c r="BO139" s="397"/>
      <c r="BP139" s="397"/>
      <c r="BQ139" s="397"/>
    </row>
    <row r="140" spans="1:69">
      <c r="A140" s="507">
        <f t="shared" si="16"/>
        <v>2019</v>
      </c>
      <c r="B140" s="474">
        <f t="shared" si="23"/>
        <v>381</v>
      </c>
      <c r="C140" s="508">
        <f t="shared" si="18"/>
        <v>5.9427993751267012</v>
      </c>
      <c r="D140" s="474">
        <f t="shared" si="19"/>
        <v>24</v>
      </c>
      <c r="E140" s="517"/>
      <c r="F140" s="490"/>
      <c r="G140" s="475"/>
      <c r="H140" s="475"/>
      <c r="I140" s="476">
        <f t="shared" si="20"/>
        <v>381</v>
      </c>
      <c r="J140" s="518"/>
      <c r="K140" s="518"/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/>
      <c r="X140" s="397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397"/>
      <c r="AK140" s="397"/>
      <c r="AL140" s="397"/>
      <c r="AM140" s="397"/>
      <c r="AN140" s="397"/>
      <c r="AO140" s="397"/>
      <c r="AP140" s="397"/>
      <c r="AQ140" s="397"/>
      <c r="AR140" s="397"/>
      <c r="AS140" s="397"/>
      <c r="AT140" s="397"/>
      <c r="AU140" s="397"/>
      <c r="AV140" s="397"/>
      <c r="AW140" s="397"/>
      <c r="AX140" s="397"/>
      <c r="AY140" s="397"/>
      <c r="AZ140" s="397"/>
      <c r="BA140" s="397"/>
      <c r="BB140" s="397"/>
      <c r="BC140" s="397"/>
      <c r="BD140" s="397"/>
      <c r="BE140" s="397"/>
      <c r="BF140" s="397"/>
      <c r="BG140" s="397"/>
      <c r="BH140" s="397"/>
      <c r="BI140" s="397"/>
      <c r="BJ140" s="397"/>
      <c r="BK140" s="397"/>
      <c r="BL140" s="397"/>
      <c r="BM140" s="397"/>
      <c r="BN140" s="397"/>
      <c r="BO140" s="397"/>
      <c r="BP140" s="397"/>
      <c r="BQ140" s="397"/>
    </row>
    <row r="141" spans="1:69">
      <c r="A141" s="507">
        <f t="shared" si="16"/>
        <v>2020</v>
      </c>
      <c r="B141" s="474">
        <f t="shared" si="23"/>
        <v>392</v>
      </c>
      <c r="C141" s="508">
        <f t="shared" si="18"/>
        <v>5.9712618397904622</v>
      </c>
      <c r="D141" s="474">
        <f t="shared" si="19"/>
        <v>25</v>
      </c>
      <c r="E141" s="517"/>
      <c r="F141" s="490"/>
      <c r="G141" s="475"/>
      <c r="H141" s="475"/>
      <c r="I141" s="476">
        <f t="shared" si="20"/>
        <v>392</v>
      </c>
      <c r="J141" s="518"/>
      <c r="K141" s="518"/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397"/>
      <c r="AB141" s="397"/>
      <c r="AC141" s="397"/>
      <c r="AD141" s="397"/>
      <c r="AE141" s="397"/>
      <c r="AF141" s="397"/>
      <c r="AG141" s="397"/>
      <c r="AH141" s="397"/>
      <c r="AI141" s="397"/>
      <c r="AJ141" s="397"/>
      <c r="AK141" s="397"/>
      <c r="AL141" s="397"/>
      <c r="AM141" s="397"/>
      <c r="AN141" s="397"/>
      <c r="AO141" s="397"/>
      <c r="AP141" s="397"/>
      <c r="AQ141" s="397"/>
      <c r="AR141" s="397"/>
      <c r="AS141" s="397"/>
      <c r="AT141" s="397"/>
      <c r="AU141" s="397"/>
      <c r="AV141" s="397"/>
      <c r="AW141" s="397"/>
      <c r="AX141" s="397"/>
      <c r="AY141" s="397"/>
      <c r="AZ141" s="397"/>
      <c r="BA141" s="397"/>
      <c r="BB141" s="397"/>
      <c r="BC141" s="397"/>
      <c r="BD141" s="397"/>
      <c r="BE141" s="397"/>
      <c r="BF141" s="397"/>
      <c r="BG141" s="397"/>
      <c r="BH141" s="397"/>
      <c r="BI141" s="397"/>
      <c r="BJ141" s="397"/>
      <c r="BK141" s="397"/>
      <c r="BL141" s="397"/>
      <c r="BM141" s="397"/>
      <c r="BN141" s="397"/>
      <c r="BO141" s="397"/>
      <c r="BP141" s="397"/>
      <c r="BQ141" s="397"/>
    </row>
    <row r="142" spans="1:69">
      <c r="A142" s="507">
        <f t="shared" si="16"/>
        <v>2021</v>
      </c>
      <c r="B142" s="474">
        <f t="shared" si="23"/>
        <v>404</v>
      </c>
      <c r="C142" s="508">
        <f t="shared" si="18"/>
        <v>6.0014148779611505</v>
      </c>
      <c r="D142" s="474">
        <f t="shared" si="19"/>
        <v>26</v>
      </c>
      <c r="E142" s="517"/>
      <c r="F142" s="490"/>
      <c r="G142" s="475"/>
      <c r="H142" s="475"/>
      <c r="I142" s="476">
        <f t="shared" si="20"/>
        <v>404</v>
      </c>
      <c r="J142" s="518"/>
      <c r="K142" s="518"/>
      <c r="L142" s="397"/>
      <c r="M142" s="397"/>
      <c r="N142" s="397"/>
      <c r="O142" s="397"/>
      <c r="P142" s="397"/>
      <c r="Q142" s="397"/>
      <c r="R142" s="397"/>
      <c r="S142" s="397"/>
      <c r="T142" s="397"/>
      <c r="U142" s="397"/>
      <c r="V142" s="397"/>
      <c r="W142" s="397"/>
      <c r="X142" s="397"/>
      <c r="Y142" s="397"/>
      <c r="Z142" s="397"/>
      <c r="AA142" s="397"/>
      <c r="AB142" s="397"/>
      <c r="AC142" s="397"/>
      <c r="AD142" s="397"/>
      <c r="AE142" s="397"/>
      <c r="AF142" s="397"/>
      <c r="AG142" s="397"/>
      <c r="AH142" s="397"/>
      <c r="AI142" s="397"/>
      <c r="AJ142" s="397"/>
      <c r="AK142" s="397"/>
      <c r="AL142" s="397"/>
      <c r="AM142" s="397"/>
      <c r="AN142" s="397"/>
      <c r="AO142" s="397"/>
      <c r="AP142" s="397"/>
      <c r="AQ142" s="397"/>
      <c r="AR142" s="397"/>
      <c r="AS142" s="397"/>
      <c r="AT142" s="397"/>
      <c r="AU142" s="397"/>
      <c r="AV142" s="397"/>
      <c r="AW142" s="397"/>
      <c r="AX142" s="397"/>
      <c r="AY142" s="397"/>
      <c r="AZ142" s="397"/>
      <c r="BA142" s="397"/>
      <c r="BB142" s="397"/>
      <c r="BC142" s="397"/>
      <c r="BD142" s="397"/>
      <c r="BE142" s="397"/>
      <c r="BF142" s="397"/>
      <c r="BG142" s="397"/>
      <c r="BH142" s="397"/>
      <c r="BI142" s="397"/>
      <c r="BJ142" s="397"/>
      <c r="BK142" s="397"/>
      <c r="BL142" s="397"/>
      <c r="BM142" s="397"/>
      <c r="BN142" s="397"/>
      <c r="BO142" s="397"/>
      <c r="BP142" s="397"/>
      <c r="BQ142" s="397"/>
    </row>
    <row r="143" spans="1:69">
      <c r="A143" s="507">
        <f t="shared" si="16"/>
        <v>2022</v>
      </c>
      <c r="B143" s="474">
        <f t="shared" si="23"/>
        <v>416</v>
      </c>
      <c r="C143" s="508">
        <f t="shared" si="18"/>
        <v>6.0306852602612633</v>
      </c>
      <c r="D143" s="474">
        <f t="shared" si="19"/>
        <v>27</v>
      </c>
      <c r="E143" s="517"/>
      <c r="F143" s="490"/>
      <c r="G143" s="475"/>
      <c r="H143" s="475"/>
      <c r="I143" s="476">
        <f t="shared" si="20"/>
        <v>416</v>
      </c>
      <c r="J143" s="518"/>
      <c r="K143" s="518"/>
      <c r="L143" s="397"/>
      <c r="M143" s="397"/>
      <c r="N143" s="397"/>
      <c r="O143" s="397"/>
      <c r="P143" s="397"/>
      <c r="Q143" s="397"/>
      <c r="R143" s="397"/>
      <c r="S143" s="397"/>
      <c r="T143" s="397"/>
      <c r="U143" s="397"/>
      <c r="V143" s="397"/>
      <c r="W143" s="397"/>
      <c r="X143" s="397"/>
      <c r="Y143" s="397"/>
      <c r="Z143" s="397"/>
      <c r="AA143" s="397"/>
      <c r="AB143" s="397"/>
      <c r="AC143" s="397"/>
      <c r="AD143" s="397"/>
      <c r="AE143" s="397"/>
      <c r="AF143" s="397"/>
      <c r="AG143" s="397"/>
      <c r="AH143" s="397"/>
      <c r="AI143" s="397"/>
      <c r="AJ143" s="397"/>
      <c r="AK143" s="397"/>
      <c r="AL143" s="397"/>
      <c r="AM143" s="397"/>
      <c r="AN143" s="397"/>
      <c r="AO143" s="397"/>
      <c r="AP143" s="397"/>
      <c r="AQ143" s="397"/>
      <c r="AR143" s="397"/>
      <c r="AS143" s="397"/>
      <c r="AT143" s="397"/>
      <c r="AU143" s="397"/>
      <c r="AV143" s="397"/>
      <c r="AW143" s="397"/>
      <c r="AX143" s="397"/>
      <c r="AY143" s="397"/>
      <c r="AZ143" s="397"/>
      <c r="BA143" s="397"/>
      <c r="BB143" s="397"/>
      <c r="BC143" s="397"/>
      <c r="BD143" s="397"/>
      <c r="BE143" s="397"/>
      <c r="BF143" s="397"/>
      <c r="BG143" s="397"/>
      <c r="BH143" s="397"/>
      <c r="BI143" s="397"/>
      <c r="BJ143" s="397"/>
      <c r="BK143" s="397"/>
      <c r="BL143" s="397"/>
      <c r="BM143" s="397"/>
      <c r="BN143" s="397"/>
      <c r="BO143" s="397"/>
      <c r="BP143" s="397"/>
      <c r="BQ143" s="397"/>
    </row>
    <row r="144" spans="1:69">
      <c r="A144" s="507">
        <f t="shared" si="16"/>
        <v>2023</v>
      </c>
      <c r="B144" s="474">
        <f t="shared" si="23"/>
        <v>428</v>
      </c>
      <c r="C144" s="508">
        <f t="shared" si="18"/>
        <v>6.0591231955817966</v>
      </c>
      <c r="D144" s="474">
        <f t="shared" si="19"/>
        <v>28</v>
      </c>
      <c r="E144" s="517"/>
      <c r="F144" s="490"/>
      <c r="G144" s="475"/>
      <c r="H144" s="475"/>
      <c r="I144" s="476">
        <f t="shared" si="20"/>
        <v>428</v>
      </c>
      <c r="J144" s="518"/>
      <c r="K144" s="518"/>
      <c r="L144" s="397"/>
      <c r="M144" s="397"/>
      <c r="N144" s="397"/>
      <c r="O144" s="397"/>
      <c r="P144" s="397"/>
      <c r="Q144" s="397"/>
      <c r="R144" s="397"/>
      <c r="S144" s="397"/>
      <c r="T144" s="397"/>
      <c r="U144" s="397"/>
      <c r="V144" s="397"/>
      <c r="W144" s="397"/>
      <c r="X144" s="397"/>
      <c r="Y144" s="397"/>
      <c r="Z144" s="397"/>
      <c r="AA144" s="397"/>
      <c r="AB144" s="397"/>
      <c r="AC144" s="397"/>
      <c r="AD144" s="397"/>
      <c r="AE144" s="397"/>
      <c r="AF144" s="397"/>
      <c r="AG144" s="397"/>
      <c r="AH144" s="397"/>
      <c r="AI144" s="397"/>
      <c r="AJ144" s="397"/>
      <c r="AK144" s="397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  <c r="BD144" s="397"/>
      <c r="BE144" s="397"/>
      <c r="BF144" s="397"/>
      <c r="BG144" s="397"/>
      <c r="BH144" s="397"/>
      <c r="BI144" s="397"/>
      <c r="BJ144" s="397"/>
      <c r="BK144" s="397"/>
      <c r="BL144" s="397"/>
      <c r="BM144" s="397"/>
      <c r="BN144" s="397"/>
      <c r="BO144" s="397"/>
      <c r="BP144" s="397"/>
      <c r="BQ144" s="397"/>
    </row>
    <row r="145" spans="1:69">
      <c r="A145" s="507">
        <f t="shared" si="16"/>
        <v>2024</v>
      </c>
      <c r="B145" s="474">
        <f t="shared" si="23"/>
        <v>441</v>
      </c>
      <c r="C145" s="508">
        <f t="shared" si="18"/>
        <v>6.089044875446846</v>
      </c>
      <c r="D145" s="474">
        <f t="shared" si="19"/>
        <v>29</v>
      </c>
      <c r="E145" s="517"/>
      <c r="F145" s="490"/>
      <c r="G145" s="475"/>
      <c r="H145" s="475"/>
      <c r="I145" s="476">
        <f t="shared" si="20"/>
        <v>441</v>
      </c>
      <c r="J145" s="518"/>
      <c r="K145" s="518"/>
      <c r="L145" s="397"/>
      <c r="M145" s="397"/>
      <c r="N145" s="397"/>
      <c r="O145" s="397"/>
      <c r="P145" s="397"/>
      <c r="Q145" s="397"/>
      <c r="R145" s="397"/>
      <c r="S145" s="397"/>
      <c r="T145" s="397"/>
      <c r="U145" s="397"/>
      <c r="V145" s="397"/>
      <c r="W145" s="397"/>
      <c r="X145" s="397"/>
      <c r="Y145" s="397"/>
      <c r="Z145" s="397"/>
      <c r="AA145" s="397"/>
      <c r="AB145" s="397"/>
      <c r="AC145" s="397"/>
      <c r="AD145" s="397"/>
      <c r="AE145" s="397"/>
      <c r="AF145" s="397"/>
      <c r="AG145" s="397"/>
      <c r="AH145" s="397"/>
      <c r="AI145" s="397"/>
      <c r="AJ145" s="397"/>
      <c r="AK145" s="397"/>
      <c r="AL145" s="397"/>
      <c r="AM145" s="397"/>
      <c r="AN145" s="397"/>
      <c r="AO145" s="397"/>
      <c r="AP145" s="397"/>
      <c r="AQ145" s="397"/>
      <c r="AR145" s="397"/>
      <c r="AS145" s="397"/>
      <c r="AT145" s="397"/>
      <c r="AU145" s="397"/>
      <c r="AV145" s="397"/>
      <c r="AW145" s="397"/>
      <c r="AX145" s="397"/>
      <c r="AY145" s="397"/>
      <c r="AZ145" s="397"/>
      <c r="BA145" s="397"/>
      <c r="BB145" s="397"/>
      <c r="BC145" s="397"/>
      <c r="BD145" s="397"/>
      <c r="BE145" s="397"/>
      <c r="BF145" s="397"/>
      <c r="BG145" s="397"/>
      <c r="BH145" s="397"/>
      <c r="BI145" s="397"/>
      <c r="BJ145" s="397"/>
      <c r="BK145" s="397"/>
      <c r="BL145" s="397"/>
      <c r="BM145" s="397"/>
      <c r="BN145" s="397"/>
      <c r="BO145" s="397"/>
      <c r="BP145" s="397"/>
      <c r="BQ145" s="397"/>
    </row>
    <row r="146" spans="1:69">
      <c r="A146" s="507">
        <f t="shared" si="16"/>
        <v>2025</v>
      </c>
      <c r="B146" s="474">
        <f t="shared" si="23"/>
        <v>454</v>
      </c>
      <c r="C146" s="508">
        <f t="shared" si="18"/>
        <v>6.1180971980413483</v>
      </c>
      <c r="D146" s="474">
        <f t="shared" si="19"/>
        <v>30</v>
      </c>
      <c r="E146" s="517"/>
      <c r="F146" s="490"/>
      <c r="G146" s="475"/>
      <c r="H146" s="475"/>
      <c r="I146" s="476">
        <f t="shared" si="20"/>
        <v>454</v>
      </c>
      <c r="J146" s="518"/>
      <c r="K146" s="518"/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/>
      <c r="X146" s="397"/>
      <c r="Y146" s="397"/>
      <c r="Z146" s="397"/>
      <c r="AA146" s="397"/>
      <c r="AB146" s="397"/>
      <c r="AC146" s="397"/>
      <c r="AD146" s="397"/>
      <c r="AE146" s="397"/>
      <c r="AF146" s="397"/>
      <c r="AG146" s="397"/>
      <c r="AH146" s="397"/>
      <c r="AI146" s="397"/>
      <c r="AJ146" s="397"/>
      <c r="AK146" s="397"/>
      <c r="AL146" s="397"/>
      <c r="AM146" s="397"/>
      <c r="AN146" s="397"/>
      <c r="AO146" s="397"/>
      <c r="AP146" s="397"/>
      <c r="AQ146" s="397"/>
      <c r="AR146" s="397"/>
      <c r="AS146" s="397"/>
      <c r="AT146" s="397"/>
      <c r="AU146" s="397"/>
      <c r="AV146" s="397"/>
      <c r="AW146" s="397"/>
      <c r="AX146" s="397"/>
      <c r="AY146" s="397"/>
      <c r="AZ146" s="397"/>
      <c r="BA146" s="397"/>
      <c r="BB146" s="397"/>
      <c r="BC146" s="397"/>
      <c r="BD146" s="397"/>
      <c r="BE146" s="397"/>
      <c r="BF146" s="397"/>
      <c r="BG146" s="397"/>
      <c r="BH146" s="397"/>
      <c r="BI146" s="397"/>
      <c r="BJ146" s="397"/>
      <c r="BK146" s="397"/>
      <c r="BL146" s="397"/>
      <c r="BM146" s="397"/>
      <c r="BN146" s="397"/>
      <c r="BO146" s="397"/>
      <c r="BP146" s="397"/>
      <c r="BQ146" s="397"/>
    </row>
    <row r="147" spans="1:69">
      <c r="A147" s="507">
        <f t="shared" si="16"/>
        <v>2026</v>
      </c>
      <c r="B147" s="474">
        <f t="shared" si="23"/>
        <v>468</v>
      </c>
      <c r="C147" s="508">
        <f t="shared" si="18"/>
        <v>6.1484682959176471</v>
      </c>
      <c r="D147" s="474">
        <f t="shared" si="19"/>
        <v>31</v>
      </c>
      <c r="E147" s="517"/>
      <c r="F147" s="490"/>
      <c r="G147" s="475"/>
      <c r="H147" s="475"/>
      <c r="I147" s="476">
        <f t="shared" si="20"/>
        <v>468</v>
      </c>
      <c r="J147" s="518"/>
      <c r="K147" s="518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397"/>
      <c r="AK147" s="397"/>
      <c r="AL147" s="397"/>
      <c r="AM147" s="397"/>
      <c r="AN147" s="397"/>
      <c r="AO147" s="397"/>
      <c r="AP147" s="397"/>
      <c r="AQ147" s="397"/>
      <c r="AR147" s="397"/>
      <c r="AS147" s="397"/>
      <c r="AT147" s="397"/>
      <c r="AU147" s="397"/>
      <c r="AV147" s="397"/>
      <c r="AW147" s="397"/>
      <c r="AX147" s="397"/>
      <c r="AY147" s="397"/>
      <c r="AZ147" s="397"/>
      <c r="BA147" s="397"/>
      <c r="BB147" s="397"/>
      <c r="BC147" s="397"/>
      <c r="BD147" s="397"/>
      <c r="BE147" s="397"/>
      <c r="BF147" s="397"/>
      <c r="BG147" s="397"/>
      <c r="BH147" s="397"/>
      <c r="BI147" s="397"/>
      <c r="BJ147" s="397"/>
      <c r="BK147" s="397"/>
      <c r="BL147" s="397"/>
      <c r="BM147" s="397"/>
      <c r="BN147" s="397"/>
      <c r="BO147" s="397"/>
      <c r="BP147" s="397"/>
      <c r="BQ147" s="397"/>
    </row>
    <row r="148" spans="1:69">
      <c r="A148" s="507">
        <f t="shared" si="16"/>
        <v>2027</v>
      </c>
      <c r="B148" s="474">
        <f t="shared" si="23"/>
        <v>482</v>
      </c>
      <c r="C148" s="508">
        <f t="shared" si="18"/>
        <v>6.1779441140506002</v>
      </c>
      <c r="D148" s="474">
        <f t="shared" si="19"/>
        <v>32</v>
      </c>
      <c r="E148" s="517"/>
      <c r="F148" s="490"/>
      <c r="G148" s="475"/>
      <c r="H148" s="475"/>
      <c r="I148" s="476">
        <f t="shared" si="20"/>
        <v>482</v>
      </c>
      <c r="J148" s="518"/>
      <c r="K148" s="518"/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/>
      <c r="X148" s="397"/>
      <c r="Y148" s="397"/>
      <c r="Z148" s="397"/>
      <c r="AA148" s="397"/>
      <c r="AB148" s="397"/>
      <c r="AC148" s="397"/>
      <c r="AD148" s="397"/>
      <c r="AE148" s="397"/>
      <c r="AF148" s="397"/>
      <c r="AG148" s="397"/>
      <c r="AH148" s="397"/>
      <c r="AI148" s="397"/>
      <c r="AJ148" s="397"/>
      <c r="AK148" s="397"/>
      <c r="AL148" s="397"/>
      <c r="AM148" s="397"/>
      <c r="AN148" s="397"/>
      <c r="AO148" s="397"/>
      <c r="AP148" s="397"/>
      <c r="AQ148" s="397"/>
      <c r="AR148" s="397"/>
      <c r="AS148" s="397"/>
      <c r="AT148" s="397"/>
      <c r="AU148" s="397"/>
      <c r="AV148" s="397"/>
      <c r="AW148" s="397"/>
      <c r="AX148" s="397"/>
      <c r="AY148" s="397"/>
      <c r="AZ148" s="397"/>
      <c r="BA148" s="397"/>
      <c r="BB148" s="397"/>
      <c r="BC148" s="397"/>
      <c r="BD148" s="397"/>
      <c r="BE148" s="397"/>
      <c r="BF148" s="397"/>
      <c r="BG148" s="397"/>
      <c r="BH148" s="397"/>
      <c r="BI148" s="397"/>
      <c r="BJ148" s="397"/>
      <c r="BK148" s="397"/>
      <c r="BL148" s="397"/>
      <c r="BM148" s="397"/>
      <c r="BN148" s="397"/>
      <c r="BO148" s="397"/>
      <c r="BP148" s="397"/>
      <c r="BQ148" s="397"/>
    </row>
    <row r="149" spans="1:69">
      <c r="A149" s="507">
        <f t="shared" si="16"/>
        <v>2028</v>
      </c>
      <c r="B149" s="474">
        <f t="shared" si="23"/>
        <v>497</v>
      </c>
      <c r="C149" s="508">
        <f t="shared" si="18"/>
        <v>6.2085900260966289</v>
      </c>
      <c r="D149" s="474">
        <f t="shared" si="19"/>
        <v>33</v>
      </c>
      <c r="E149" s="517"/>
      <c r="F149" s="490"/>
      <c r="G149" s="475"/>
      <c r="H149" s="475"/>
      <c r="I149" s="476">
        <f t="shared" si="20"/>
        <v>497</v>
      </c>
      <c r="J149" s="518"/>
      <c r="K149" s="518"/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/>
      <c r="X149" s="397"/>
      <c r="Y149" s="397"/>
      <c r="Z149" s="397"/>
      <c r="AA149" s="397"/>
      <c r="AB149" s="397"/>
      <c r="AC149" s="397"/>
      <c r="AD149" s="397"/>
      <c r="AE149" s="397"/>
      <c r="AF149" s="397"/>
      <c r="AG149" s="397"/>
      <c r="AH149" s="397"/>
      <c r="AI149" s="397"/>
      <c r="AJ149" s="397"/>
      <c r="AK149" s="397"/>
      <c r="AL149" s="397"/>
      <c r="AM149" s="397"/>
      <c r="AN149" s="397"/>
      <c r="AO149" s="397"/>
      <c r="AP149" s="397"/>
      <c r="AQ149" s="397"/>
      <c r="AR149" s="397"/>
      <c r="AS149" s="397"/>
      <c r="AT149" s="397"/>
      <c r="AU149" s="397"/>
      <c r="AV149" s="397"/>
      <c r="AW149" s="397"/>
      <c r="AX149" s="397"/>
      <c r="AY149" s="397"/>
      <c r="AZ149" s="397"/>
      <c r="BA149" s="397"/>
      <c r="BB149" s="397"/>
      <c r="BC149" s="397"/>
      <c r="BD149" s="397"/>
      <c r="BE149" s="397"/>
      <c r="BF149" s="397"/>
      <c r="BG149" s="397"/>
      <c r="BH149" s="397"/>
      <c r="BI149" s="397"/>
      <c r="BJ149" s="397"/>
      <c r="BK149" s="397"/>
      <c r="BL149" s="397"/>
      <c r="BM149" s="397"/>
      <c r="BN149" s="397"/>
      <c r="BO149" s="397"/>
      <c r="BP149" s="397"/>
      <c r="BQ149" s="397"/>
    </row>
    <row r="150" spans="1:69">
      <c r="A150" s="507">
        <f t="shared" si="16"/>
        <v>2029</v>
      </c>
      <c r="B150" s="474">
        <f t="shared" si="23"/>
        <v>511</v>
      </c>
      <c r="C150" s="508">
        <f t="shared" si="18"/>
        <v>6.2363695902037044</v>
      </c>
      <c r="D150" s="474">
        <f t="shared" si="19"/>
        <v>34</v>
      </c>
      <c r="E150" s="517"/>
      <c r="F150" s="490"/>
      <c r="G150" s="475"/>
      <c r="H150" s="475"/>
      <c r="I150" s="476">
        <f t="shared" si="20"/>
        <v>511</v>
      </c>
      <c r="J150" s="518"/>
      <c r="K150" s="518"/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/>
      <c r="X150" s="397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397"/>
      <c r="AK150" s="397"/>
      <c r="AL150" s="397"/>
      <c r="AM150" s="397"/>
      <c r="AN150" s="397"/>
      <c r="AO150" s="397"/>
      <c r="AP150" s="397"/>
      <c r="AQ150" s="397"/>
      <c r="AR150" s="397"/>
      <c r="AS150" s="397"/>
      <c r="AT150" s="397"/>
      <c r="AU150" s="397"/>
      <c r="AV150" s="397"/>
      <c r="AW150" s="397"/>
      <c r="AX150" s="397"/>
      <c r="AY150" s="397"/>
      <c r="AZ150" s="397"/>
      <c r="BA150" s="397"/>
      <c r="BB150" s="397"/>
      <c r="BC150" s="397"/>
      <c r="BD150" s="397"/>
      <c r="BE150" s="397"/>
      <c r="BF150" s="397"/>
      <c r="BG150" s="397"/>
      <c r="BH150" s="397"/>
      <c r="BI150" s="397"/>
      <c r="BJ150" s="397"/>
      <c r="BK150" s="397"/>
      <c r="BL150" s="397"/>
      <c r="BM150" s="397"/>
      <c r="BN150" s="397"/>
      <c r="BO150" s="397"/>
      <c r="BP150" s="397"/>
      <c r="BQ150" s="397"/>
    </row>
    <row r="151" spans="1:69">
      <c r="A151" s="507">
        <f t="shared" si="16"/>
        <v>2030</v>
      </c>
      <c r="B151" s="474">
        <f t="shared" si="23"/>
        <v>527</v>
      </c>
      <c r="C151" s="508">
        <f t="shared" si="18"/>
        <v>6.2672005485413624</v>
      </c>
      <c r="D151" s="474">
        <f t="shared" si="19"/>
        <v>35</v>
      </c>
      <c r="E151" s="517"/>
      <c r="F151" s="490"/>
      <c r="G151" s="475"/>
      <c r="H151" s="475"/>
      <c r="I151" s="476">
        <f t="shared" si="20"/>
        <v>527</v>
      </c>
      <c r="J151" s="518"/>
      <c r="K151" s="518"/>
      <c r="L151" s="397"/>
      <c r="M151" s="397"/>
      <c r="N151" s="397"/>
      <c r="O151" s="397"/>
      <c r="P151" s="397"/>
      <c r="Q151" s="397"/>
      <c r="R151" s="397"/>
      <c r="S151" s="397"/>
      <c r="T151" s="397"/>
      <c r="U151" s="397"/>
      <c r="V151" s="397"/>
      <c r="W151" s="397"/>
      <c r="X151" s="397"/>
      <c r="Y151" s="397"/>
      <c r="Z151" s="397"/>
      <c r="AA151" s="397"/>
      <c r="AB151" s="397"/>
      <c r="AC151" s="397"/>
      <c r="AD151" s="397"/>
      <c r="AE151" s="397"/>
      <c r="AF151" s="397"/>
      <c r="AG151" s="397"/>
      <c r="AH151" s="397"/>
      <c r="AI151" s="397"/>
      <c r="AJ151" s="397"/>
      <c r="AK151" s="397"/>
      <c r="AL151" s="397"/>
      <c r="AM151" s="397"/>
      <c r="AN151" s="397"/>
      <c r="AO151" s="397"/>
      <c r="AP151" s="397"/>
      <c r="AQ151" s="397"/>
      <c r="AR151" s="397"/>
      <c r="AS151" s="397"/>
      <c r="AT151" s="397"/>
      <c r="AU151" s="397"/>
      <c r="AV151" s="397"/>
      <c r="AW151" s="397"/>
      <c r="AX151" s="397"/>
      <c r="AY151" s="397"/>
      <c r="AZ151" s="397"/>
      <c r="BA151" s="397"/>
      <c r="BB151" s="397"/>
      <c r="BC151" s="397"/>
      <c r="BD151" s="397"/>
      <c r="BE151" s="397"/>
      <c r="BF151" s="397"/>
      <c r="BG151" s="397"/>
      <c r="BH151" s="397"/>
      <c r="BI151" s="397"/>
      <c r="BJ151" s="397"/>
      <c r="BK151" s="397"/>
      <c r="BL151" s="397"/>
      <c r="BM151" s="397"/>
      <c r="BN151" s="397"/>
      <c r="BO151" s="397"/>
      <c r="BP151" s="397"/>
      <c r="BQ151" s="397"/>
    </row>
    <row r="152" spans="1:69">
      <c r="A152" s="507">
        <f t="shared" si="16"/>
        <v>2031</v>
      </c>
      <c r="B152" s="474">
        <f t="shared" si="23"/>
        <v>542</v>
      </c>
      <c r="C152" s="508">
        <f t="shared" si="18"/>
        <v>6.2952660014396464</v>
      </c>
      <c r="D152" s="474">
        <f t="shared" si="19"/>
        <v>36</v>
      </c>
      <c r="E152" s="517"/>
      <c r="F152" s="490"/>
      <c r="G152" s="475"/>
      <c r="H152" s="475"/>
      <c r="I152" s="476">
        <f t="shared" si="20"/>
        <v>542</v>
      </c>
      <c r="J152" s="518"/>
      <c r="K152" s="518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7"/>
      <c r="Y152" s="397"/>
      <c r="Z152" s="397"/>
      <c r="AA152" s="397"/>
      <c r="AB152" s="397"/>
      <c r="AC152" s="397"/>
      <c r="AD152" s="397"/>
      <c r="AE152" s="397"/>
      <c r="AF152" s="397"/>
      <c r="AG152" s="397"/>
      <c r="AH152" s="397"/>
      <c r="AI152" s="397"/>
      <c r="AJ152" s="397"/>
      <c r="AK152" s="397"/>
      <c r="AL152" s="397"/>
      <c r="AM152" s="397"/>
      <c r="AN152" s="397"/>
      <c r="AO152" s="397"/>
      <c r="AP152" s="397"/>
      <c r="AQ152" s="397"/>
      <c r="AR152" s="397"/>
      <c r="AS152" s="397"/>
      <c r="AT152" s="397"/>
      <c r="AU152" s="397"/>
      <c r="AV152" s="397"/>
      <c r="AW152" s="397"/>
      <c r="AX152" s="397"/>
      <c r="AY152" s="397"/>
      <c r="AZ152" s="397"/>
      <c r="BA152" s="397"/>
      <c r="BB152" s="397"/>
      <c r="BC152" s="397"/>
      <c r="BD152" s="397"/>
      <c r="BE152" s="397"/>
      <c r="BF152" s="397"/>
      <c r="BG152" s="397"/>
      <c r="BH152" s="397"/>
      <c r="BI152" s="397"/>
      <c r="BJ152" s="397"/>
      <c r="BK152" s="397"/>
      <c r="BL152" s="397"/>
      <c r="BM152" s="397"/>
      <c r="BN152" s="397"/>
      <c r="BO152" s="397"/>
      <c r="BP152" s="397"/>
      <c r="BQ152" s="397"/>
    </row>
    <row r="153" spans="1:69">
      <c r="A153" s="507">
        <f t="shared" si="16"/>
        <v>2032</v>
      </c>
      <c r="B153" s="474">
        <f t="shared" si="23"/>
        <v>559</v>
      </c>
      <c r="C153" s="508">
        <f t="shared" si="18"/>
        <v>6.3261494731550991</v>
      </c>
      <c r="D153" s="474">
        <f t="shared" si="19"/>
        <v>37</v>
      </c>
      <c r="E153" s="517"/>
      <c r="F153" s="490"/>
      <c r="G153" s="475"/>
      <c r="H153" s="475"/>
      <c r="I153" s="476">
        <f t="shared" si="20"/>
        <v>559</v>
      </c>
      <c r="J153" s="518"/>
      <c r="K153" s="518"/>
      <c r="L153" s="397"/>
      <c r="M153" s="397"/>
      <c r="N153" s="397"/>
      <c r="O153" s="397"/>
      <c r="P153" s="397"/>
      <c r="Q153" s="397"/>
      <c r="R153" s="397"/>
      <c r="S153" s="397"/>
      <c r="T153" s="397"/>
      <c r="U153" s="397"/>
      <c r="V153" s="397"/>
      <c r="W153" s="397"/>
      <c r="X153" s="397"/>
      <c r="Y153" s="397"/>
      <c r="Z153" s="397"/>
      <c r="AA153" s="397"/>
      <c r="AB153" s="397"/>
      <c r="AC153" s="397"/>
      <c r="AD153" s="397"/>
      <c r="AE153" s="397"/>
      <c r="AF153" s="397"/>
      <c r="AG153" s="397"/>
      <c r="AH153" s="397"/>
      <c r="AI153" s="397"/>
      <c r="AJ153" s="397"/>
      <c r="AK153" s="397"/>
      <c r="AL153" s="397"/>
      <c r="AM153" s="397"/>
      <c r="AN153" s="397"/>
      <c r="AO153" s="397"/>
      <c r="AP153" s="397"/>
      <c r="AQ153" s="397"/>
      <c r="AR153" s="397"/>
      <c r="AS153" s="397"/>
      <c r="AT153" s="397"/>
      <c r="AU153" s="397"/>
      <c r="AV153" s="397"/>
      <c r="AW153" s="397"/>
      <c r="AX153" s="397"/>
      <c r="AY153" s="397"/>
      <c r="AZ153" s="397"/>
      <c r="BA153" s="397"/>
      <c r="BB153" s="397"/>
      <c r="BC153" s="397"/>
      <c r="BD153" s="397"/>
      <c r="BE153" s="397"/>
      <c r="BF153" s="397"/>
      <c r="BG153" s="397"/>
      <c r="BH153" s="397"/>
      <c r="BI153" s="397"/>
      <c r="BJ153" s="397"/>
      <c r="BK153" s="397"/>
      <c r="BL153" s="397"/>
      <c r="BM153" s="397"/>
      <c r="BN153" s="397"/>
      <c r="BO153" s="397"/>
      <c r="BP153" s="397"/>
      <c r="BQ153" s="397"/>
    </row>
    <row r="154" spans="1:69">
      <c r="A154" s="507">
        <f t="shared" si="16"/>
        <v>2033</v>
      </c>
      <c r="B154" s="474">
        <f t="shared" si="23"/>
        <v>575</v>
      </c>
      <c r="C154" s="508">
        <f t="shared" si="18"/>
        <v>6.3543700407973507</v>
      </c>
      <c r="D154" s="474">
        <f t="shared" si="19"/>
        <v>38</v>
      </c>
      <c r="E154" s="517"/>
      <c r="F154" s="490"/>
      <c r="G154" s="475"/>
      <c r="H154" s="475"/>
      <c r="I154" s="476">
        <f t="shared" si="20"/>
        <v>575</v>
      </c>
      <c r="J154" s="518"/>
      <c r="K154" s="518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  <c r="W154" s="397"/>
      <c r="X154" s="397"/>
      <c r="Y154" s="397"/>
      <c r="Z154" s="397"/>
      <c r="AA154" s="397"/>
      <c r="AB154" s="397"/>
      <c r="AC154" s="397"/>
      <c r="AD154" s="397"/>
      <c r="AE154" s="397"/>
      <c r="AF154" s="397"/>
      <c r="AG154" s="397"/>
      <c r="AH154" s="397"/>
      <c r="AI154" s="397"/>
      <c r="AJ154" s="397"/>
      <c r="AK154" s="397"/>
      <c r="AL154" s="397"/>
      <c r="AM154" s="397"/>
      <c r="AN154" s="397"/>
      <c r="AO154" s="397"/>
      <c r="AP154" s="397"/>
      <c r="AQ154" s="397"/>
      <c r="AR154" s="397"/>
      <c r="AS154" s="397"/>
      <c r="AT154" s="397"/>
      <c r="AU154" s="397"/>
      <c r="AV154" s="397"/>
      <c r="AW154" s="397"/>
      <c r="AX154" s="397"/>
      <c r="AY154" s="397"/>
      <c r="AZ154" s="397"/>
      <c r="BA154" s="397"/>
      <c r="BB154" s="397"/>
      <c r="BC154" s="397"/>
      <c r="BD154" s="397"/>
      <c r="BE154" s="397"/>
      <c r="BF154" s="397"/>
      <c r="BG154" s="397"/>
      <c r="BH154" s="397"/>
      <c r="BI154" s="397"/>
      <c r="BJ154" s="397"/>
      <c r="BK154" s="397"/>
      <c r="BL154" s="397"/>
      <c r="BM154" s="397"/>
      <c r="BN154" s="397"/>
      <c r="BO154" s="397"/>
      <c r="BP154" s="397"/>
      <c r="BQ154" s="397"/>
    </row>
    <row r="155" spans="1:69">
      <c r="A155" s="507">
        <f t="shared" si="16"/>
        <v>2034</v>
      </c>
      <c r="B155" s="474">
        <f t="shared" si="23"/>
        <v>593</v>
      </c>
      <c r="C155" s="508">
        <f t="shared" si="18"/>
        <v>6.3851943989977258</v>
      </c>
      <c r="D155" s="474">
        <f t="shared" si="19"/>
        <v>39</v>
      </c>
      <c r="E155" s="517"/>
      <c r="F155" s="490"/>
      <c r="G155" s="475"/>
      <c r="H155" s="475"/>
      <c r="I155" s="476">
        <f t="shared" si="20"/>
        <v>593</v>
      </c>
      <c r="J155" s="518"/>
      <c r="K155" s="518"/>
      <c r="L155" s="397"/>
      <c r="M155" s="397"/>
      <c r="N155" s="397"/>
      <c r="O155" s="397"/>
      <c r="P155" s="397"/>
      <c r="Q155" s="397"/>
      <c r="R155" s="397"/>
      <c r="S155" s="397"/>
      <c r="T155" s="397"/>
      <c r="U155" s="397"/>
      <c r="V155" s="397"/>
      <c r="W155" s="397"/>
      <c r="X155" s="397"/>
      <c r="Y155" s="397"/>
      <c r="Z155" s="397"/>
      <c r="AA155" s="397"/>
      <c r="AB155" s="397"/>
      <c r="AC155" s="397"/>
      <c r="AD155" s="397"/>
      <c r="AE155" s="397"/>
      <c r="AF155" s="397"/>
      <c r="AG155" s="397"/>
      <c r="AH155" s="397"/>
      <c r="AI155" s="397"/>
      <c r="AJ155" s="397"/>
      <c r="AK155" s="397"/>
      <c r="AL155" s="397"/>
      <c r="AM155" s="397"/>
      <c r="AN155" s="397"/>
      <c r="AO155" s="397"/>
      <c r="AP155" s="397"/>
      <c r="AQ155" s="397"/>
      <c r="AR155" s="397"/>
      <c r="AS155" s="397"/>
      <c r="AT155" s="397"/>
      <c r="AU155" s="397"/>
      <c r="AV155" s="397"/>
      <c r="AW155" s="397"/>
      <c r="AX155" s="397"/>
      <c r="AY155" s="397"/>
      <c r="AZ155" s="397"/>
      <c r="BA155" s="397"/>
      <c r="BB155" s="397"/>
      <c r="BC155" s="397"/>
      <c r="BD155" s="397"/>
      <c r="BE155" s="397"/>
      <c r="BF155" s="397"/>
      <c r="BG155" s="397"/>
      <c r="BH155" s="397"/>
      <c r="BI155" s="397"/>
      <c r="BJ155" s="397"/>
      <c r="BK155" s="397"/>
      <c r="BL155" s="397"/>
      <c r="BM155" s="397"/>
      <c r="BN155" s="397"/>
      <c r="BO155" s="397"/>
      <c r="BP155" s="397"/>
      <c r="BQ155" s="397"/>
    </row>
    <row r="156" spans="1:69">
      <c r="A156" s="507">
        <f t="shared" si="16"/>
        <v>2035</v>
      </c>
      <c r="B156" s="474">
        <f t="shared" si="23"/>
        <v>610</v>
      </c>
      <c r="C156" s="508">
        <f t="shared" si="18"/>
        <v>6.4134589571673573</v>
      </c>
      <c r="D156" s="474">
        <f t="shared" si="19"/>
        <v>40</v>
      </c>
      <c r="E156" s="517"/>
      <c r="F156" s="490"/>
      <c r="G156" s="475"/>
      <c r="H156" s="475"/>
      <c r="I156" s="476">
        <f t="shared" si="20"/>
        <v>610</v>
      </c>
      <c r="J156" s="518"/>
      <c r="K156" s="518"/>
      <c r="L156" s="397"/>
      <c r="M156" s="397"/>
      <c r="N156" s="397"/>
      <c r="O156" s="397"/>
      <c r="P156" s="397"/>
      <c r="Q156" s="397"/>
      <c r="R156" s="397"/>
      <c r="S156" s="397"/>
      <c r="T156" s="397"/>
      <c r="U156" s="397"/>
      <c r="V156" s="397"/>
      <c r="W156" s="397"/>
      <c r="X156" s="397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397"/>
      <c r="AK156" s="397"/>
      <c r="AL156" s="397"/>
      <c r="AM156" s="397"/>
      <c r="AN156" s="397"/>
      <c r="AO156" s="397"/>
      <c r="AP156" s="397"/>
      <c r="AQ156" s="397"/>
      <c r="AR156" s="397"/>
      <c r="AS156" s="397"/>
      <c r="AT156" s="397"/>
      <c r="AU156" s="397"/>
      <c r="AV156" s="397"/>
      <c r="AW156" s="397"/>
      <c r="AX156" s="397"/>
      <c r="AY156" s="397"/>
      <c r="AZ156" s="397"/>
      <c r="BA156" s="397"/>
      <c r="BB156" s="397"/>
      <c r="BC156" s="397"/>
      <c r="BD156" s="397"/>
      <c r="BE156" s="397"/>
      <c r="BF156" s="397"/>
      <c r="BG156" s="397"/>
      <c r="BH156" s="397"/>
      <c r="BI156" s="397"/>
      <c r="BJ156" s="397"/>
      <c r="BK156" s="397"/>
      <c r="BL156" s="397"/>
      <c r="BM156" s="397"/>
      <c r="BN156" s="397"/>
      <c r="BO156" s="397"/>
      <c r="BP156" s="397"/>
      <c r="BQ156" s="397"/>
    </row>
    <row r="157" spans="1:69">
      <c r="A157" s="519">
        <f t="shared" si="16"/>
        <v>2036</v>
      </c>
      <c r="B157" s="493">
        <f t="shared" si="23"/>
        <v>629</v>
      </c>
      <c r="C157" s="520">
        <f t="shared" si="18"/>
        <v>6.444131256700441</v>
      </c>
      <c r="D157" s="493">
        <f t="shared" si="19"/>
        <v>41</v>
      </c>
      <c r="E157" s="521"/>
      <c r="F157" s="522"/>
      <c r="G157" s="454"/>
      <c r="H157" s="454"/>
      <c r="I157" s="494">
        <f t="shared" si="20"/>
        <v>629</v>
      </c>
      <c r="J157" s="523"/>
      <c r="K157" s="523"/>
      <c r="L157" s="397"/>
      <c r="M157" s="397"/>
      <c r="N157" s="397"/>
      <c r="O157" s="397"/>
      <c r="P157" s="397"/>
      <c r="Q157" s="397"/>
      <c r="R157" s="397"/>
      <c r="S157" s="397"/>
      <c r="T157" s="397"/>
      <c r="U157" s="397"/>
      <c r="V157" s="397"/>
      <c r="W157" s="397"/>
      <c r="X157" s="397"/>
      <c r="Y157" s="397"/>
      <c r="Z157" s="397"/>
      <c r="AA157" s="397"/>
      <c r="AB157" s="397"/>
      <c r="AC157" s="397"/>
      <c r="AD157" s="397"/>
      <c r="AE157" s="397"/>
      <c r="AF157" s="397"/>
      <c r="AG157" s="397"/>
      <c r="AH157" s="397"/>
      <c r="AI157" s="397"/>
      <c r="AJ157" s="397"/>
      <c r="AK157" s="397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  <c r="BD157" s="397"/>
      <c r="BE157" s="397"/>
      <c r="BF157" s="397"/>
      <c r="BG157" s="397"/>
      <c r="BH157" s="397"/>
      <c r="BI157" s="397"/>
      <c r="BJ157" s="397"/>
      <c r="BK157" s="397"/>
      <c r="BL157" s="397"/>
      <c r="BM157" s="397"/>
      <c r="BN157" s="397"/>
      <c r="BO157" s="397"/>
      <c r="BP157" s="397"/>
      <c r="BQ157" s="397"/>
    </row>
    <row r="158" spans="1:69">
      <c r="A158" s="396" t="s">
        <v>335</v>
      </c>
      <c r="B158" s="396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  <c r="O158" s="397"/>
      <c r="P158" s="397"/>
      <c r="Q158" s="397"/>
      <c r="R158" s="397"/>
      <c r="S158" s="397"/>
      <c r="T158" s="397"/>
      <c r="U158" s="397"/>
      <c r="V158" s="397"/>
      <c r="W158" s="397"/>
      <c r="X158" s="397"/>
      <c r="Y158" s="397"/>
      <c r="Z158" s="397"/>
      <c r="AA158" s="397"/>
      <c r="AB158" s="397"/>
      <c r="AC158" s="397"/>
      <c r="AD158" s="397"/>
      <c r="AE158" s="397"/>
      <c r="AF158" s="397"/>
      <c r="AG158" s="397"/>
      <c r="AH158" s="397"/>
      <c r="AI158" s="397"/>
      <c r="AJ158" s="397"/>
      <c r="AK158" s="397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  <c r="BD158" s="397"/>
      <c r="BE158" s="397"/>
      <c r="BF158" s="397"/>
      <c r="BG158" s="397"/>
      <c r="BH158" s="397"/>
      <c r="BI158" s="397"/>
      <c r="BJ158" s="397"/>
      <c r="BK158" s="397"/>
      <c r="BL158" s="397"/>
      <c r="BM158" s="397"/>
      <c r="BN158" s="397"/>
      <c r="BO158" s="397"/>
      <c r="BP158" s="397"/>
      <c r="BQ158" s="397"/>
    </row>
    <row r="159" spans="1:69">
      <c r="A159" s="497" t="s">
        <v>29</v>
      </c>
      <c r="B159" s="498" t="s">
        <v>306</v>
      </c>
      <c r="C159" s="458" t="s">
        <v>72</v>
      </c>
      <c r="D159" s="458" t="s">
        <v>63</v>
      </c>
      <c r="E159" s="458"/>
      <c r="F159" s="458"/>
      <c r="G159" s="460" t="s">
        <v>64</v>
      </c>
      <c r="H159" s="461">
        <f>RSQ(I160:I179,B160:B179)</f>
        <v>0.72653120393600146</v>
      </c>
      <c r="I159" s="499" t="s">
        <v>309</v>
      </c>
      <c r="J159" s="499" t="s">
        <v>65</v>
      </c>
      <c r="K159" s="500" t="s">
        <v>34</v>
      </c>
      <c r="L159" s="397"/>
      <c r="M159" s="524" t="s">
        <v>72</v>
      </c>
      <c r="N159" s="459"/>
      <c r="O159" s="460" t="s">
        <v>64</v>
      </c>
      <c r="P159" s="461">
        <f>RSQ($B160:$B179,Q160:Q179)</f>
        <v>0.72653120393600146</v>
      </c>
      <c r="Q159" s="462" t="s">
        <v>337</v>
      </c>
      <c r="R159" s="464" t="s">
        <v>34</v>
      </c>
      <c r="S159" s="397"/>
      <c r="T159" s="524" t="s">
        <v>72</v>
      </c>
      <c r="U159" s="459"/>
      <c r="V159" s="460" t="s">
        <v>64</v>
      </c>
      <c r="W159" s="461">
        <f>RSQ($B160:$B179,X160:X179)</f>
        <v>0.72653120393600146</v>
      </c>
      <c r="X159" s="462" t="s">
        <v>337</v>
      </c>
      <c r="Y159" s="464" t="s">
        <v>34</v>
      </c>
      <c r="Z159" s="397"/>
      <c r="AA159" s="524" t="s">
        <v>72</v>
      </c>
      <c r="AB159" s="459"/>
      <c r="AC159" s="460" t="s">
        <v>64</v>
      </c>
      <c r="AD159" s="461">
        <f>RSQ($B160:$B179,AE160:AE179)</f>
        <v>0.72318173908276429</v>
      </c>
      <c r="AE159" s="462" t="s">
        <v>337</v>
      </c>
      <c r="AF159" s="464" t="s">
        <v>34</v>
      </c>
      <c r="AG159" s="397"/>
      <c r="AH159" s="524" t="s">
        <v>72</v>
      </c>
      <c r="AI159" s="459"/>
      <c r="AJ159" s="460" t="s">
        <v>64</v>
      </c>
      <c r="AK159" s="461">
        <f>RSQ($B160:$B179,AL160:AL179)</f>
        <v>0.71379274676009008</v>
      </c>
      <c r="AL159" s="462" t="s">
        <v>337</v>
      </c>
      <c r="AM159" s="464" t="s">
        <v>34</v>
      </c>
      <c r="AN159" s="397"/>
      <c r="AO159" s="524" t="s">
        <v>72</v>
      </c>
      <c r="AP159" s="459"/>
      <c r="AQ159" s="460" t="s">
        <v>64</v>
      </c>
      <c r="AR159" s="461">
        <f>RSQ($B160:$B179,AS160:AS179)</f>
        <v>0.71178385031426228</v>
      </c>
      <c r="AS159" s="462" t="s">
        <v>337</v>
      </c>
      <c r="AT159" s="464" t="s">
        <v>34</v>
      </c>
      <c r="AU159" s="397"/>
      <c r="AV159" s="524" t="s">
        <v>72</v>
      </c>
      <c r="AW159" s="459"/>
      <c r="AX159" s="460" t="s">
        <v>64</v>
      </c>
      <c r="AY159" s="461">
        <f>RSQ($B160:$B179,AZ160:AZ179)</f>
        <v>0.69850260245916651</v>
      </c>
      <c r="AZ159" s="462" t="s">
        <v>337</v>
      </c>
      <c r="BA159" s="464" t="s">
        <v>34</v>
      </c>
      <c r="BB159" s="397"/>
      <c r="BC159" s="524" t="s">
        <v>72</v>
      </c>
      <c r="BD159" s="459"/>
      <c r="BE159" s="460" t="s">
        <v>64</v>
      </c>
      <c r="BF159" s="461">
        <f>RSQ($B160:$B179,BG160:BG179)</f>
        <v>0.67366919169781792</v>
      </c>
      <c r="BG159" s="462" t="s">
        <v>337</v>
      </c>
      <c r="BH159" s="464" t="s">
        <v>34</v>
      </c>
      <c r="BI159" s="397"/>
      <c r="BJ159" s="524" t="s">
        <v>72</v>
      </c>
      <c r="BK159" s="459"/>
      <c r="BL159" s="460" t="s">
        <v>64</v>
      </c>
      <c r="BM159" s="461">
        <f>RSQ($B160:$B179,BN160:BN179)</f>
        <v>0.56404277493693422</v>
      </c>
      <c r="BN159" s="462" t="s">
        <v>337</v>
      </c>
      <c r="BO159" s="464" t="s">
        <v>34</v>
      </c>
      <c r="BP159" s="397"/>
      <c r="BQ159" s="524" t="s">
        <v>72</v>
      </c>
    </row>
    <row r="160" spans="1:69">
      <c r="A160" s="501"/>
      <c r="B160" s="466"/>
      <c r="C160" s="502"/>
      <c r="D160" s="466"/>
      <c r="E160" s="503" t="s">
        <v>40</v>
      </c>
      <c r="F160" s="504"/>
      <c r="G160" s="505"/>
      <c r="H160" s="506"/>
      <c r="I160" s="471"/>
      <c r="J160" s="472"/>
      <c r="K160" s="471"/>
      <c r="L160" s="397"/>
      <c r="M160" s="525"/>
      <c r="N160" s="526"/>
      <c r="O160" s="526"/>
      <c r="P160" s="526"/>
      <c r="Q160" s="476"/>
      <c r="R160" s="476"/>
      <c r="S160" s="397"/>
      <c r="T160" s="525"/>
      <c r="U160" s="526"/>
      <c r="V160" s="526"/>
      <c r="W160" s="526"/>
      <c r="X160" s="476"/>
      <c r="Y160" s="476"/>
      <c r="Z160" s="397"/>
      <c r="AA160" s="525"/>
      <c r="AB160" s="526"/>
      <c r="AC160" s="526"/>
      <c r="AD160" s="526"/>
      <c r="AE160" s="476"/>
      <c r="AF160" s="476"/>
      <c r="AG160" s="397"/>
      <c r="AH160" s="525"/>
      <c r="AI160" s="526"/>
      <c r="AJ160" s="526"/>
      <c r="AK160" s="526"/>
      <c r="AL160" s="476"/>
      <c r="AM160" s="476"/>
      <c r="AN160" s="397"/>
      <c r="AO160" s="525"/>
      <c r="AP160" s="526"/>
      <c r="AQ160" s="526"/>
      <c r="AR160" s="526"/>
      <c r="AS160" s="476"/>
      <c r="AT160" s="476"/>
      <c r="AU160" s="397"/>
      <c r="AV160" s="525"/>
      <c r="AW160" s="526"/>
      <c r="AX160" s="526"/>
      <c r="AY160" s="526"/>
      <c r="AZ160" s="476"/>
      <c r="BA160" s="476"/>
      <c r="BB160" s="397"/>
      <c r="BC160" s="525"/>
      <c r="BD160" s="526"/>
      <c r="BE160" s="526"/>
      <c r="BF160" s="526"/>
      <c r="BG160" s="476"/>
      <c r="BH160" s="476"/>
      <c r="BI160" s="397"/>
      <c r="BJ160" s="525"/>
      <c r="BK160" s="526"/>
      <c r="BL160" s="526"/>
      <c r="BM160" s="526"/>
      <c r="BN160" s="476"/>
      <c r="BO160" s="476"/>
      <c r="BP160" s="397"/>
      <c r="BQ160" s="525"/>
    </row>
    <row r="161" spans="1:69">
      <c r="A161" s="507"/>
      <c r="B161" s="474"/>
      <c r="C161" s="508"/>
      <c r="D161" s="474"/>
      <c r="E161" s="503" t="s">
        <v>41</v>
      </c>
      <c r="F161" s="467"/>
      <c r="G161" s="475"/>
      <c r="H161" s="470"/>
      <c r="I161" s="476"/>
      <c r="J161" s="477"/>
      <c r="K161" s="476"/>
      <c r="L161" s="397"/>
      <c r="M161" s="525"/>
      <c r="N161" s="475"/>
      <c r="O161" s="475"/>
      <c r="P161" s="475"/>
      <c r="Q161" s="476"/>
      <c r="R161" s="476"/>
      <c r="S161" s="397"/>
      <c r="T161" s="525"/>
      <c r="U161" s="475"/>
      <c r="V161" s="475"/>
      <c r="W161" s="475"/>
      <c r="X161" s="476"/>
      <c r="Y161" s="476"/>
      <c r="Z161" s="397"/>
      <c r="AA161" s="525"/>
      <c r="AB161" s="475"/>
      <c r="AC161" s="475"/>
      <c r="AD161" s="475"/>
      <c r="AE161" s="476"/>
      <c r="AF161" s="476"/>
      <c r="AG161" s="397"/>
      <c r="AH161" s="525"/>
      <c r="AI161" s="475"/>
      <c r="AJ161" s="475"/>
      <c r="AK161" s="475"/>
      <c r="AL161" s="476"/>
      <c r="AM161" s="476"/>
      <c r="AN161" s="397"/>
      <c r="AO161" s="525"/>
      <c r="AP161" s="475"/>
      <c r="AQ161" s="475"/>
      <c r="AR161" s="475"/>
      <c r="AS161" s="476"/>
      <c r="AT161" s="476"/>
      <c r="AU161" s="397"/>
      <c r="AV161" s="525"/>
      <c r="AW161" s="475"/>
      <c r="AX161" s="475"/>
      <c r="AY161" s="475"/>
      <c r="AZ161" s="476"/>
      <c r="BA161" s="476"/>
      <c r="BB161" s="397"/>
      <c r="BC161" s="525"/>
      <c r="BD161" s="475"/>
      <c r="BE161" s="475"/>
      <c r="BF161" s="475"/>
      <c r="BG161" s="476"/>
      <c r="BH161" s="476"/>
      <c r="BI161" s="397"/>
      <c r="BJ161" s="525"/>
      <c r="BK161" s="475"/>
      <c r="BL161" s="475"/>
      <c r="BM161" s="475"/>
      <c r="BN161" s="476"/>
      <c r="BO161" s="476"/>
      <c r="BP161" s="397"/>
      <c r="BQ161" s="525"/>
    </row>
    <row r="162" spans="1:69">
      <c r="A162" s="507"/>
      <c r="B162" s="474"/>
      <c r="C162" s="508"/>
      <c r="D162" s="474"/>
      <c r="E162" s="475" t="s">
        <v>69</v>
      </c>
      <c r="F162" s="475"/>
      <c r="G162" s="475"/>
      <c r="H162" s="470"/>
      <c r="I162" s="476"/>
      <c r="J162" s="477"/>
      <c r="K162" s="476"/>
      <c r="L162" s="397"/>
      <c r="M162" s="525"/>
      <c r="N162" s="475"/>
      <c r="O162" s="475"/>
      <c r="P162" s="475"/>
      <c r="Q162" s="476"/>
      <c r="R162" s="476"/>
      <c r="S162" s="397"/>
      <c r="T162" s="525"/>
      <c r="U162" s="475"/>
      <c r="V162" s="475"/>
      <c r="W162" s="475"/>
      <c r="X162" s="476"/>
      <c r="Y162" s="476"/>
      <c r="Z162" s="397"/>
      <c r="AA162" s="525"/>
      <c r="AB162" s="475"/>
      <c r="AC162" s="475"/>
      <c r="AD162" s="475"/>
      <c r="AE162" s="476"/>
      <c r="AF162" s="476"/>
      <c r="AG162" s="397"/>
      <c r="AH162" s="525"/>
      <c r="AI162" s="475"/>
      <c r="AJ162" s="475"/>
      <c r="AK162" s="475"/>
      <c r="AL162" s="476"/>
      <c r="AM162" s="476"/>
      <c r="AN162" s="397"/>
      <c r="AO162" s="525"/>
      <c r="AP162" s="475"/>
      <c r="AQ162" s="475"/>
      <c r="AR162" s="475"/>
      <c r="AS162" s="476"/>
      <c r="AT162" s="476"/>
      <c r="AU162" s="397"/>
      <c r="AV162" s="525"/>
      <c r="AW162" s="475"/>
      <c r="AX162" s="475"/>
      <c r="AY162" s="475"/>
      <c r="AZ162" s="476"/>
      <c r="BA162" s="476"/>
      <c r="BB162" s="397"/>
      <c r="BC162" s="525"/>
      <c r="BD162" s="475"/>
      <c r="BE162" s="475"/>
      <c r="BF162" s="475"/>
      <c r="BG162" s="476"/>
      <c r="BH162" s="476"/>
      <c r="BI162" s="397"/>
      <c r="BJ162" s="525"/>
      <c r="BK162" s="475"/>
      <c r="BL162" s="475"/>
      <c r="BM162" s="475"/>
      <c r="BN162" s="476"/>
      <c r="BO162" s="476"/>
      <c r="BP162" s="397"/>
      <c r="BQ162" s="525"/>
    </row>
    <row r="163" spans="1:69">
      <c r="A163" s="507"/>
      <c r="B163" s="474"/>
      <c r="C163" s="508"/>
      <c r="D163" s="474"/>
      <c r="E163" s="475"/>
      <c r="F163" s="475"/>
      <c r="G163" s="475"/>
      <c r="H163" s="470"/>
      <c r="I163" s="476"/>
      <c r="J163" s="477"/>
      <c r="K163" s="476"/>
      <c r="L163" s="397"/>
      <c r="M163" s="525"/>
      <c r="N163" s="475"/>
      <c r="O163" s="475"/>
      <c r="P163" s="475"/>
      <c r="Q163" s="476"/>
      <c r="R163" s="476"/>
      <c r="S163" s="397"/>
      <c r="T163" s="525"/>
      <c r="U163" s="475"/>
      <c r="V163" s="475"/>
      <c r="W163" s="475"/>
      <c r="X163" s="476"/>
      <c r="Y163" s="476"/>
      <c r="Z163" s="397"/>
      <c r="AA163" s="525"/>
      <c r="AB163" s="475"/>
      <c r="AC163" s="475"/>
      <c r="AD163" s="475"/>
      <c r="AE163" s="476"/>
      <c r="AF163" s="476"/>
      <c r="AG163" s="397"/>
      <c r="AH163" s="525"/>
      <c r="AI163" s="475"/>
      <c r="AJ163" s="475"/>
      <c r="AK163" s="475"/>
      <c r="AL163" s="476"/>
      <c r="AM163" s="476"/>
      <c r="AN163" s="397"/>
      <c r="AO163" s="525"/>
      <c r="AP163" s="475"/>
      <c r="AQ163" s="475"/>
      <c r="AR163" s="475"/>
      <c r="AS163" s="476"/>
      <c r="AT163" s="476"/>
      <c r="AU163" s="397"/>
      <c r="AV163" s="525"/>
      <c r="AW163" s="475"/>
      <c r="AX163" s="475"/>
      <c r="AY163" s="475"/>
      <c r="AZ163" s="476"/>
      <c r="BA163" s="476"/>
      <c r="BB163" s="397"/>
      <c r="BC163" s="525"/>
      <c r="BD163" s="475"/>
      <c r="BE163" s="475"/>
      <c r="BF163" s="475"/>
      <c r="BG163" s="476"/>
      <c r="BH163" s="476"/>
      <c r="BI163" s="397"/>
      <c r="BJ163" s="525"/>
      <c r="BK163" s="475"/>
      <c r="BL163" s="475"/>
      <c r="BM163" s="475"/>
      <c r="BN163" s="476"/>
      <c r="BO163" s="476"/>
      <c r="BP163" s="397"/>
      <c r="BQ163" s="525"/>
    </row>
    <row r="164" spans="1:69">
      <c r="A164" s="507"/>
      <c r="B164" s="474"/>
      <c r="C164" s="508"/>
      <c r="D164" s="474"/>
      <c r="E164" s="470" t="s">
        <v>42</v>
      </c>
      <c r="F164" s="527">
        <f>E184</f>
        <v>1</v>
      </c>
      <c r="G164" s="475"/>
      <c r="H164" s="470"/>
      <c r="I164" s="476"/>
      <c r="J164" s="477"/>
      <c r="K164" s="476"/>
      <c r="L164" s="397"/>
      <c r="M164" s="525"/>
      <c r="N164" s="470" t="s">
        <v>42</v>
      </c>
      <c r="O164" s="475">
        <v>0</v>
      </c>
      <c r="P164" s="475"/>
      <c r="Q164" s="476"/>
      <c r="R164" s="476"/>
      <c r="S164" s="397"/>
      <c r="T164" s="525"/>
      <c r="U164" s="470" t="s">
        <v>42</v>
      </c>
      <c r="V164" s="528">
        <f>10^U184</f>
        <v>1</v>
      </c>
      <c r="W164" s="475"/>
      <c r="X164" s="476"/>
      <c r="Y164" s="476"/>
      <c r="Z164" s="397"/>
      <c r="AA164" s="525"/>
      <c r="AB164" s="470" t="s">
        <v>42</v>
      </c>
      <c r="AC164" s="528">
        <f>V164+AB185</f>
        <v>31</v>
      </c>
      <c r="AD164" s="475"/>
      <c r="AE164" s="476"/>
      <c r="AF164" s="476"/>
      <c r="AG164" s="397"/>
      <c r="AH164" s="525"/>
      <c r="AI164" s="470" t="s">
        <v>42</v>
      </c>
      <c r="AJ164" s="528">
        <f>AC164+AI185</f>
        <v>61</v>
      </c>
      <c r="AK164" s="475"/>
      <c r="AL164" s="476"/>
      <c r="AM164" s="476"/>
      <c r="AN164" s="397"/>
      <c r="AO164" s="525"/>
      <c r="AP164" s="470" t="s">
        <v>42</v>
      </c>
      <c r="AQ164" s="528">
        <f>AJ164+AP185</f>
        <v>91</v>
      </c>
      <c r="AR164" s="475"/>
      <c r="AS164" s="476"/>
      <c r="AT164" s="476"/>
      <c r="AU164" s="397"/>
      <c r="AV164" s="525"/>
      <c r="AW164" s="470" t="s">
        <v>42</v>
      </c>
      <c r="AX164" s="528">
        <f>AQ164+AW185</f>
        <v>121</v>
      </c>
      <c r="AY164" s="475"/>
      <c r="AZ164" s="476"/>
      <c r="BA164" s="476"/>
      <c r="BB164" s="397"/>
      <c r="BC164" s="525"/>
      <c r="BD164" s="470" t="s">
        <v>42</v>
      </c>
      <c r="BE164" s="528">
        <f>AX164+BD185</f>
        <v>151</v>
      </c>
      <c r="BF164" s="475"/>
      <c r="BG164" s="476"/>
      <c r="BH164" s="476"/>
      <c r="BI164" s="397"/>
      <c r="BJ164" s="525"/>
      <c r="BK164" s="470" t="s">
        <v>42</v>
      </c>
      <c r="BL164" s="528">
        <f>BE164+BK185</f>
        <v>181</v>
      </c>
      <c r="BM164" s="475"/>
      <c r="BN164" s="476"/>
      <c r="BO164" s="476"/>
      <c r="BP164" s="397"/>
      <c r="BQ164" s="525"/>
    </row>
    <row r="165" spans="1:69">
      <c r="A165" s="507"/>
      <c r="B165" s="474"/>
      <c r="C165" s="508"/>
      <c r="D165" s="474"/>
      <c r="E165" s="470" t="s">
        <v>70</v>
      </c>
      <c r="F165" s="470" t="s">
        <v>43</v>
      </c>
      <c r="G165" s="509">
        <f>INDEX(LINEST(C170:C179,D170:D179),2)</f>
        <v>5.2296133105338782</v>
      </c>
      <c r="H165" s="470"/>
      <c r="I165" s="476"/>
      <c r="J165" s="477"/>
      <c r="K165" s="476"/>
      <c r="L165" s="397"/>
      <c r="M165" s="525"/>
      <c r="N165" s="470" t="s">
        <v>70</v>
      </c>
      <c r="O165" s="470" t="s">
        <v>43</v>
      </c>
      <c r="P165" s="509">
        <f>INDEX(LINEST(M170:M179,$D170:$D179),2)</f>
        <v>5.2349343470651446</v>
      </c>
      <c r="Q165" s="476"/>
      <c r="R165" s="476"/>
      <c r="S165" s="397"/>
      <c r="T165" s="525"/>
      <c r="U165" s="470" t="s">
        <v>70</v>
      </c>
      <c r="V165" s="470" t="s">
        <v>43</v>
      </c>
      <c r="W165" s="509">
        <f>INDEX(LINEST(T170:T179,$D170:$D179),2)</f>
        <v>5.2296133105338782</v>
      </c>
      <c r="X165" s="476"/>
      <c r="Y165" s="476"/>
      <c r="Z165" s="397"/>
      <c r="AA165" s="525"/>
      <c r="AB165" s="470" t="s">
        <v>70</v>
      </c>
      <c r="AC165" s="470" t="s">
        <v>43</v>
      </c>
      <c r="AD165" s="509">
        <f>INDEX(LINEST(AA170:AA179,$D170:$D179),2)</f>
        <v>5.0553005601522578</v>
      </c>
      <c r="AE165" s="476"/>
      <c r="AF165" s="476"/>
      <c r="AG165" s="397"/>
      <c r="AH165" s="525"/>
      <c r="AI165" s="470" t="s">
        <v>70</v>
      </c>
      <c r="AJ165" s="470" t="s">
        <v>43</v>
      </c>
      <c r="AK165" s="509">
        <f>INDEX(LINEST(AH170:AH179,$D170:$D179),2)</f>
        <v>4.8443967621099633</v>
      </c>
      <c r="AL165" s="476"/>
      <c r="AM165" s="476"/>
      <c r="AN165" s="397"/>
      <c r="AO165" s="525"/>
      <c r="AP165" s="470" t="s">
        <v>70</v>
      </c>
      <c r="AQ165" s="470" t="s">
        <v>43</v>
      </c>
      <c r="AR165" s="509">
        <f>INDEX(LINEST(AO170:AO179,$D170:$D179),2)</f>
        <v>4.5775080790849749</v>
      </c>
      <c r="AS165" s="476"/>
      <c r="AT165" s="476"/>
      <c r="AU165" s="397"/>
      <c r="AV165" s="525"/>
      <c r="AW165" s="470" t="s">
        <v>70</v>
      </c>
      <c r="AX165" s="470" t="s">
        <v>43</v>
      </c>
      <c r="AY165" s="509">
        <f>INDEX(LINEST(AV170:AV179,$D170:$D179),2)</f>
        <v>4.2141759642256797</v>
      </c>
      <c r="AZ165" s="476"/>
      <c r="BA165" s="476"/>
      <c r="BB165" s="397"/>
      <c r="BC165" s="525"/>
      <c r="BD165" s="470" t="s">
        <v>70</v>
      </c>
      <c r="BE165" s="470" t="s">
        <v>43</v>
      </c>
      <c r="BF165" s="509">
        <f>INDEX(LINEST(BC170:BC179,$D170:$D179),2)</f>
        <v>3.6438390154897586</v>
      </c>
      <c r="BG165" s="476"/>
      <c r="BH165" s="476"/>
      <c r="BI165" s="397"/>
      <c r="BJ165" s="525"/>
      <c r="BK165" s="470" t="s">
        <v>70</v>
      </c>
      <c r="BL165" s="470" t="s">
        <v>43</v>
      </c>
      <c r="BM165" s="509">
        <f>INDEX(LINEST(BJ170:BJ179,$D170:$D179),2)</f>
        <v>2.207218409136237</v>
      </c>
      <c r="BN165" s="476"/>
      <c r="BO165" s="476"/>
      <c r="BP165" s="397"/>
      <c r="BQ165" s="525"/>
    </row>
    <row r="166" spans="1:69">
      <c r="A166" s="507"/>
      <c r="B166" s="474"/>
      <c r="C166" s="508"/>
      <c r="D166" s="474"/>
      <c r="E166" s="470" t="s">
        <v>38</v>
      </c>
      <c r="F166" s="470" t="s">
        <v>44</v>
      </c>
      <c r="G166" s="509">
        <f>INDEX(LINEST(C170:C179,D170:D179),1)</f>
        <v>2.9612976518700578E-2</v>
      </c>
      <c r="H166" s="470"/>
      <c r="I166" s="476"/>
      <c r="J166" s="477"/>
      <c r="K166" s="476"/>
      <c r="L166" s="397"/>
      <c r="M166" s="525"/>
      <c r="N166" s="470" t="s">
        <v>38</v>
      </c>
      <c r="O166" s="470" t="s">
        <v>44</v>
      </c>
      <c r="P166" s="509">
        <f>INDEX(LINEST(M170:M179,$D170:$D179),1)</f>
        <v>2.9475137558363996E-2</v>
      </c>
      <c r="Q166" s="476"/>
      <c r="R166" s="476"/>
      <c r="S166" s="397"/>
      <c r="T166" s="525"/>
      <c r="U166" s="470" t="s">
        <v>38</v>
      </c>
      <c r="V166" s="470" t="s">
        <v>44</v>
      </c>
      <c r="W166" s="509">
        <f>INDEX(LINEST(T170:T179,$D170:$D179),1)</f>
        <v>2.9612976518700578E-2</v>
      </c>
      <c r="X166" s="476"/>
      <c r="Y166" s="476"/>
      <c r="Z166" s="397"/>
      <c r="AA166" s="525"/>
      <c r="AB166" s="470" t="s">
        <v>38</v>
      </c>
      <c r="AC166" s="470" t="s">
        <v>44</v>
      </c>
      <c r="AD166" s="509">
        <f>INDEX(LINEST(AA170:AA179,$D170:$D179),1)</f>
        <v>3.4450077564730862E-2</v>
      </c>
      <c r="AE166" s="476"/>
      <c r="AF166" s="476"/>
      <c r="AG166" s="397"/>
      <c r="AH166" s="525"/>
      <c r="AI166" s="470" t="s">
        <v>38</v>
      </c>
      <c r="AJ166" s="470" t="s">
        <v>44</v>
      </c>
      <c r="AK166" s="509">
        <f>INDEX(LINEST(AH170:AH179,$D170:$D179),1)</f>
        <v>4.119387262044244E-2</v>
      </c>
      <c r="AL166" s="476"/>
      <c r="AM166" s="476"/>
      <c r="AN166" s="397"/>
      <c r="AO166" s="525"/>
      <c r="AP166" s="470" t="s">
        <v>38</v>
      </c>
      <c r="AQ166" s="470" t="s">
        <v>44</v>
      </c>
      <c r="AR166" s="509">
        <f>INDEX(LINEST(AO170:AO179,$D170:$D179),1)</f>
        <v>5.1269073949853493E-2</v>
      </c>
      <c r="AS166" s="476"/>
      <c r="AT166" s="476"/>
      <c r="AU166" s="397"/>
      <c r="AV166" s="525"/>
      <c r="AW166" s="470" t="s">
        <v>38</v>
      </c>
      <c r="AX166" s="470" t="s">
        <v>44</v>
      </c>
      <c r="AY166" s="509">
        <f>INDEX(LINEST(AV170:AV179,$D170:$D179),1)</f>
        <v>6.8039256314844421E-2</v>
      </c>
      <c r="AZ166" s="476"/>
      <c r="BA166" s="476"/>
      <c r="BB166" s="397"/>
      <c r="BC166" s="525"/>
      <c r="BD166" s="470" t="s">
        <v>38</v>
      </c>
      <c r="BE166" s="470" t="s">
        <v>44</v>
      </c>
      <c r="BF166" s="509">
        <f>INDEX(LINEST(BC170:BC179,$D170:$D179),1)</f>
        <v>0.10209822705941138</v>
      </c>
      <c r="BG166" s="476"/>
      <c r="BH166" s="476"/>
      <c r="BI166" s="397"/>
      <c r="BJ166" s="525"/>
      <c r="BK166" s="470" t="s">
        <v>38</v>
      </c>
      <c r="BL166" s="470" t="s">
        <v>44</v>
      </c>
      <c r="BM166" s="509">
        <f>INDEX(LINEST(BJ170:BJ179,$D170:$D179),1)</f>
        <v>0.22855289061401937</v>
      </c>
      <c r="BN166" s="476"/>
      <c r="BO166" s="476"/>
      <c r="BP166" s="397"/>
      <c r="BQ166" s="525"/>
    </row>
    <row r="167" spans="1:69">
      <c r="A167" s="507"/>
      <c r="B167" s="474"/>
      <c r="C167" s="508"/>
      <c r="D167" s="474"/>
      <c r="E167" s="475"/>
      <c r="F167" s="475"/>
      <c r="G167" s="475"/>
      <c r="H167" s="470"/>
      <c r="I167" s="476"/>
      <c r="J167" s="477"/>
      <c r="K167" s="476"/>
      <c r="L167" s="397"/>
      <c r="M167" s="525"/>
      <c r="N167" s="475"/>
      <c r="O167" s="475"/>
      <c r="P167" s="475"/>
      <c r="Q167" s="476"/>
      <c r="R167" s="476"/>
      <c r="S167" s="397"/>
      <c r="T167" s="525"/>
      <c r="U167" s="475"/>
      <c r="V167" s="475"/>
      <c r="W167" s="475"/>
      <c r="X167" s="476"/>
      <c r="Y167" s="476"/>
      <c r="Z167" s="397"/>
      <c r="AA167" s="525"/>
      <c r="AB167" s="475"/>
      <c r="AC167" s="475"/>
      <c r="AD167" s="475"/>
      <c r="AE167" s="476"/>
      <c r="AF167" s="476"/>
      <c r="AG167" s="397"/>
      <c r="AH167" s="525"/>
      <c r="AI167" s="475"/>
      <c r="AJ167" s="475"/>
      <c r="AK167" s="475"/>
      <c r="AL167" s="476"/>
      <c r="AM167" s="476"/>
      <c r="AN167" s="397"/>
      <c r="AO167" s="525"/>
      <c r="AP167" s="475"/>
      <c r="AQ167" s="475"/>
      <c r="AR167" s="475"/>
      <c r="AS167" s="476"/>
      <c r="AT167" s="476"/>
      <c r="AU167" s="397"/>
      <c r="AV167" s="525"/>
      <c r="AW167" s="475"/>
      <c r="AX167" s="475"/>
      <c r="AY167" s="475"/>
      <c r="AZ167" s="476"/>
      <c r="BA167" s="476"/>
      <c r="BB167" s="397"/>
      <c r="BC167" s="525"/>
      <c r="BD167" s="475"/>
      <c r="BE167" s="475"/>
      <c r="BF167" s="475"/>
      <c r="BG167" s="476"/>
      <c r="BH167" s="476"/>
      <c r="BI167" s="397"/>
      <c r="BJ167" s="525"/>
      <c r="BK167" s="475"/>
      <c r="BL167" s="475"/>
      <c r="BM167" s="475"/>
      <c r="BN167" s="476"/>
      <c r="BO167" s="476"/>
      <c r="BP167" s="397"/>
      <c r="BQ167" s="525"/>
    </row>
    <row r="168" spans="1:69">
      <c r="A168" s="507"/>
      <c r="B168" s="474"/>
      <c r="C168" s="508"/>
      <c r="D168" s="474"/>
      <c r="E168" s="470" t="s">
        <v>71</v>
      </c>
      <c r="F168" s="529">
        <f>EXP(G165)</f>
        <v>186.72058667434615</v>
      </c>
      <c r="G168" s="475"/>
      <c r="H168" s="475"/>
      <c r="I168" s="476"/>
      <c r="J168" s="477"/>
      <c r="K168" s="476"/>
      <c r="L168" s="397"/>
      <c r="M168" s="525"/>
      <c r="N168" s="470" t="s">
        <v>71</v>
      </c>
      <c r="O168" s="530">
        <f>EXP(P165)</f>
        <v>187.71678178198593</v>
      </c>
      <c r="P168" s="475"/>
      <c r="Q168" s="476"/>
      <c r="R168" s="476"/>
      <c r="S168" s="397"/>
      <c r="T168" s="525"/>
      <c r="U168" s="470" t="s">
        <v>71</v>
      </c>
      <c r="V168" s="530">
        <f>EXP(W165)</f>
        <v>186.72058667434615</v>
      </c>
      <c r="W168" s="475"/>
      <c r="X168" s="476"/>
      <c r="Y168" s="476"/>
      <c r="Z168" s="397"/>
      <c r="AA168" s="525"/>
      <c r="AB168" s="470" t="s">
        <v>71</v>
      </c>
      <c r="AC168" s="530">
        <f>EXP(AD165)</f>
        <v>156.8516666209716</v>
      </c>
      <c r="AD168" s="475"/>
      <c r="AE168" s="476"/>
      <c r="AF168" s="476"/>
      <c r="AG168" s="397"/>
      <c r="AH168" s="525"/>
      <c r="AI168" s="470" t="s">
        <v>71</v>
      </c>
      <c r="AJ168" s="530">
        <f>EXP(AK165)</f>
        <v>127.02663159962567</v>
      </c>
      <c r="AK168" s="475"/>
      <c r="AL168" s="476"/>
      <c r="AM168" s="476"/>
      <c r="AN168" s="397"/>
      <c r="AO168" s="525"/>
      <c r="AP168" s="470" t="s">
        <v>71</v>
      </c>
      <c r="AQ168" s="530">
        <f>EXP(AR165)</f>
        <v>97.271698563376987</v>
      </c>
      <c r="AR168" s="475"/>
      <c r="AS168" s="476"/>
      <c r="AT168" s="476"/>
      <c r="AU168" s="397"/>
      <c r="AV168" s="525"/>
      <c r="AW168" s="470" t="s">
        <v>71</v>
      </c>
      <c r="AX168" s="530">
        <f>EXP(AY165)</f>
        <v>67.638406433582233</v>
      </c>
      <c r="AY168" s="475"/>
      <c r="AZ168" s="476"/>
      <c r="BA168" s="476"/>
      <c r="BB168" s="397"/>
      <c r="BC168" s="525"/>
      <c r="BD168" s="470" t="s">
        <v>71</v>
      </c>
      <c r="BE168" s="530">
        <f>EXP(BF165)</f>
        <v>38.238352935674783</v>
      </c>
      <c r="BF168" s="475"/>
      <c r="BG168" s="476"/>
      <c r="BH168" s="476"/>
      <c r="BI168" s="397"/>
      <c r="BJ168" s="525"/>
      <c r="BK168" s="470" t="s">
        <v>71</v>
      </c>
      <c r="BL168" s="530">
        <f>EXP(BM165)</f>
        <v>9.0903954322076377</v>
      </c>
      <c r="BM168" s="475"/>
      <c r="BN168" s="476"/>
      <c r="BO168" s="476"/>
      <c r="BP168" s="397"/>
      <c r="BQ168" s="525"/>
    </row>
    <row r="169" spans="1:69">
      <c r="A169" s="507"/>
      <c r="B169" s="474"/>
      <c r="C169" s="508"/>
      <c r="D169" s="474"/>
      <c r="E169" s="470" t="s">
        <v>39</v>
      </c>
      <c r="F169" s="531">
        <f>EXP(G166)-1</f>
        <v>3.0055801016947159E-2</v>
      </c>
      <c r="G169" s="475"/>
      <c r="H169" s="475"/>
      <c r="I169" s="476"/>
      <c r="J169" s="477"/>
      <c r="K169" s="476"/>
      <c r="L169" s="397"/>
      <c r="M169" s="525"/>
      <c r="N169" s="470" t="s">
        <v>39</v>
      </c>
      <c r="O169" s="514">
        <f>EXP(P166)-1</f>
        <v>2.9913828981109836E-2</v>
      </c>
      <c r="P169" s="475"/>
      <c r="Q169" s="476"/>
      <c r="R169" s="476"/>
      <c r="S169" s="397"/>
      <c r="T169" s="525"/>
      <c r="U169" s="470" t="s">
        <v>39</v>
      </c>
      <c r="V169" s="514">
        <f>EXP(W166)-1</f>
        <v>3.0055801016947159E-2</v>
      </c>
      <c r="W169" s="475"/>
      <c r="X169" s="476"/>
      <c r="Y169" s="476"/>
      <c r="Z169" s="397"/>
      <c r="AA169" s="525"/>
      <c r="AB169" s="470" t="s">
        <v>39</v>
      </c>
      <c r="AC169" s="514">
        <f>EXP(AD166)-1</f>
        <v>3.5050354851950516E-2</v>
      </c>
      <c r="AD169" s="475"/>
      <c r="AE169" s="476"/>
      <c r="AF169" s="476"/>
      <c r="AG169" s="397"/>
      <c r="AH169" s="525"/>
      <c r="AI169" s="470" t="s">
        <v>39</v>
      </c>
      <c r="AJ169" s="514">
        <f>EXP(AK166)-1</f>
        <v>4.2054111724395993E-2</v>
      </c>
      <c r="AK169" s="475"/>
      <c r="AL169" s="476"/>
      <c r="AM169" s="476"/>
      <c r="AN169" s="397"/>
      <c r="AO169" s="525"/>
      <c r="AP169" s="470" t="s">
        <v>39</v>
      </c>
      <c r="AQ169" s="514">
        <f>EXP(AR166)-1</f>
        <v>5.2606084058542502E-2</v>
      </c>
      <c r="AR169" s="475"/>
      <c r="AS169" s="476"/>
      <c r="AT169" s="476"/>
      <c r="AU169" s="397"/>
      <c r="AV169" s="525"/>
      <c r="AW169" s="470" t="s">
        <v>39</v>
      </c>
      <c r="AX169" s="514">
        <f>EXP(AY166)-1</f>
        <v>7.0407327901081063E-2</v>
      </c>
      <c r="AY169" s="475"/>
      <c r="AZ169" s="476"/>
      <c r="BA169" s="476"/>
      <c r="BB169" s="397"/>
      <c r="BC169" s="525"/>
      <c r="BD169" s="470" t="s">
        <v>39</v>
      </c>
      <c r="BE169" s="514">
        <f>EXP(BF166)-1</f>
        <v>0.10749225209250213</v>
      </c>
      <c r="BF169" s="475"/>
      <c r="BG169" s="476"/>
      <c r="BH169" s="476"/>
      <c r="BI169" s="397"/>
      <c r="BJ169" s="525"/>
      <c r="BK169" s="470" t="s">
        <v>39</v>
      </c>
      <c r="BL169" s="514">
        <f>EXP(BM166)-1</f>
        <v>0.25677999523969541</v>
      </c>
      <c r="BM169" s="475"/>
      <c r="BN169" s="476"/>
      <c r="BO169" s="476"/>
      <c r="BP169" s="397"/>
      <c r="BQ169" s="525"/>
    </row>
    <row r="170" spans="1:69">
      <c r="A170" s="507">
        <f t="shared" ref="A170:A200" si="24">A127</f>
        <v>2006</v>
      </c>
      <c r="B170" s="474">
        <f t="shared" ref="B170:B179" si="25">B14</f>
        <v>196.36515031485453</v>
      </c>
      <c r="C170" s="508">
        <f t="shared" ref="C170:C179" si="26">LN(B170-$F$164)</f>
        <v>5.2748703732154167</v>
      </c>
      <c r="D170" s="474">
        <f t="shared" ref="D170:D200" si="27">D127</f>
        <v>1</v>
      </c>
      <c r="E170" s="475"/>
      <c r="F170" s="475"/>
      <c r="G170" s="512"/>
      <c r="H170" s="475"/>
      <c r="I170" s="476">
        <f t="shared" ref="I170:I200" si="28">ROUND($F$168*(1+$F$169)^D170+$F$164,$G$1)</f>
        <v>193</v>
      </c>
      <c r="J170" s="477">
        <f t="shared" ref="J170:J179" si="29">ABS(B170-I170)/B170*100</f>
        <v>1.713720743960323</v>
      </c>
      <c r="K170" s="476">
        <f t="shared" ref="K170:K179" si="30">(B170-I170)^2/1000</f>
        <v>1.1324236641565554E-2</v>
      </c>
      <c r="L170" s="397"/>
      <c r="M170" s="525">
        <f t="shared" ref="M170:M179" si="31">LN($B170-O$164)</f>
        <v>5.2799759377868778</v>
      </c>
      <c r="N170" s="475"/>
      <c r="O170" s="475"/>
      <c r="P170" s="512"/>
      <c r="Q170" s="476">
        <f t="shared" ref="Q170:Q179" si="32">ROUND(O$168*(1+O$169)^$D170+O$164,$G$1)</f>
        <v>193</v>
      </c>
      <c r="R170" s="476">
        <f t="shared" ref="R170:R179" si="33">($B170-Q170)^2/1000</f>
        <v>1.1324236641565554E-2</v>
      </c>
      <c r="S170" s="397"/>
      <c r="T170" s="525">
        <f t="shared" ref="T170:T179" si="34">LN($B170-V$164)</f>
        <v>5.2748703732154167</v>
      </c>
      <c r="U170" s="475"/>
      <c r="V170" s="475"/>
      <c r="W170" s="512"/>
      <c r="X170" s="476">
        <f t="shared" ref="X170:X179" si="35">ROUND(V$168*(1+V$169)^$D170+V$164,$G$1)</f>
        <v>193</v>
      </c>
      <c r="Y170" s="476">
        <f t="shared" ref="Y170:Y179" si="36">($B170-X170)^2/1000</f>
        <v>1.1324236641565554E-2</v>
      </c>
      <c r="Z170" s="397"/>
      <c r="AA170" s="525">
        <f t="shared" ref="AA170:AA179" si="37">LN($B170-AC$164)</f>
        <v>5.108156060962834</v>
      </c>
      <c r="AB170" s="475"/>
      <c r="AC170" s="475"/>
      <c r="AD170" s="512"/>
      <c r="AE170" s="476">
        <f t="shared" ref="AE170:AE179" si="38">ROUND(AC$168*(1+AC$169)^$D170+AC$164,$G$1)</f>
        <v>193</v>
      </c>
      <c r="AF170" s="476">
        <f t="shared" ref="AF170:AF179" si="39">($B170-AE170)^2/1000</f>
        <v>1.1324236641565554E-2</v>
      </c>
      <c r="AG170" s="397"/>
      <c r="AH170" s="525">
        <f t="shared" ref="AH170:AH179" si="40">LN($B170-AJ$164)</f>
        <v>4.9079759441504276</v>
      </c>
      <c r="AI170" s="475"/>
      <c r="AJ170" s="475"/>
      <c r="AK170" s="512"/>
      <c r="AL170" s="476">
        <f t="shared" ref="AL170:AL179" si="41">ROUND(AJ$168*(1+AJ$169)^$D170+AJ$164,$G$1)</f>
        <v>193</v>
      </c>
      <c r="AM170" s="476">
        <f t="shared" ref="AM170:AM179" si="42">($B170-AL170)^2/1000</f>
        <v>1.1324236641565554E-2</v>
      </c>
      <c r="AN170" s="397"/>
      <c r="AO170" s="525">
        <f t="shared" ref="AO170:AO179" si="43">LN($B170-AQ$164)</f>
        <v>4.6574319392590304</v>
      </c>
      <c r="AP170" s="475"/>
      <c r="AQ170" s="475"/>
      <c r="AR170" s="512"/>
      <c r="AS170" s="476">
        <f t="shared" ref="AS170:AS179" si="44">ROUND(AQ$168*(1+AQ$169)^$D170+AQ$164,$G$1)</f>
        <v>193</v>
      </c>
      <c r="AT170" s="476">
        <f t="shared" ref="AT170:AT179" si="45">($B170-AS170)^2/1000</f>
        <v>1.1324236641565554E-2</v>
      </c>
      <c r="AU170" s="397"/>
      <c r="AV170" s="525">
        <f t="shared" ref="AV170:AV179" si="46">LN($B170-AX$164)</f>
        <v>4.3223449707520389</v>
      </c>
      <c r="AW170" s="475"/>
      <c r="AX170" s="475"/>
      <c r="AY170" s="512"/>
      <c r="AZ170" s="476">
        <f t="shared" ref="AZ170:AZ179" si="47">ROUND(AX$168*(1+AX$169)^$D170+AX$164,$G$1)</f>
        <v>193</v>
      </c>
      <c r="BA170" s="476">
        <f t="shared" ref="BA170:BA179" si="48">($B170-AZ170)^2/1000</f>
        <v>1.1324236641565554E-2</v>
      </c>
      <c r="BB170" s="397"/>
      <c r="BC170" s="525">
        <f t="shared" ref="BC170:BC179" si="49">LN($B170-BE$164)</f>
        <v>3.8147441960704076</v>
      </c>
      <c r="BD170" s="475"/>
      <c r="BE170" s="475"/>
      <c r="BF170" s="512"/>
      <c r="BG170" s="476">
        <f t="shared" ref="BG170:BG179" si="50">ROUND(BE$168*(1+BE$169)^$D170+BE$164,$G$1)</f>
        <v>193</v>
      </c>
      <c r="BH170" s="476">
        <f t="shared" ref="BH170:BH179" si="51">($B170-BG170)^2/1000</f>
        <v>1.1324236641565554E-2</v>
      </c>
      <c r="BI170" s="397"/>
      <c r="BJ170" s="525">
        <f t="shared" ref="BJ170:BJ179" si="52">LN($B170-BL$164)</f>
        <v>2.7321019784733869</v>
      </c>
      <c r="BK170" s="475"/>
      <c r="BL170" s="475"/>
      <c r="BM170" s="512"/>
      <c r="BN170" s="476">
        <f t="shared" ref="BN170:BN179" si="53">ROUND(BL$168*(1+BL$169)^$D170+BL$164,$G$1)</f>
        <v>192</v>
      </c>
      <c r="BO170" s="476">
        <f t="shared" ref="BO170:BO179" si="54">($B170-BN170)^2/1000</f>
        <v>1.9054537271274614E-2</v>
      </c>
      <c r="BP170" s="397"/>
      <c r="BQ170" s="525">
        <f t="shared" ref="BQ170:BQ179" si="55">LN($B170-BS$164)</f>
        <v>5.2799759377868778</v>
      </c>
    </row>
    <row r="171" spans="1:69">
      <c r="A171" s="507">
        <f t="shared" si="24"/>
        <v>2007</v>
      </c>
      <c r="B171" s="474">
        <f t="shared" si="25"/>
        <v>186.80309116783457</v>
      </c>
      <c r="C171" s="508">
        <f t="shared" si="26"/>
        <v>5.2246874633125735</v>
      </c>
      <c r="D171" s="513">
        <f t="shared" si="27"/>
        <v>2</v>
      </c>
      <c r="E171" s="674" t="s">
        <v>59</v>
      </c>
      <c r="F171" s="674"/>
      <c r="G171" s="480">
        <f>H159</f>
        <v>0.72653120393600146</v>
      </c>
      <c r="H171" s="475"/>
      <c r="I171" s="476">
        <f t="shared" si="28"/>
        <v>199</v>
      </c>
      <c r="J171" s="477">
        <f t="shared" si="29"/>
        <v>6.5292864030858224</v>
      </c>
      <c r="K171" s="476">
        <f t="shared" si="30"/>
        <v>0.14876458506015519</v>
      </c>
      <c r="L171" s="397"/>
      <c r="M171" s="525">
        <f t="shared" si="31"/>
        <v>5.2300550736655049</v>
      </c>
      <c r="N171" s="467" t="s">
        <v>73</v>
      </c>
      <c r="O171" s="509">
        <f>P159</f>
        <v>0.72653120393600146</v>
      </c>
      <c r="P171" s="512"/>
      <c r="Q171" s="476">
        <f t="shared" si="32"/>
        <v>199</v>
      </c>
      <c r="R171" s="476">
        <f t="shared" si="33"/>
        <v>0.14876458506015519</v>
      </c>
      <c r="S171" s="397"/>
      <c r="T171" s="525">
        <f t="shared" si="34"/>
        <v>5.2246874633125735</v>
      </c>
      <c r="U171" s="467" t="s">
        <v>73</v>
      </c>
      <c r="V171" s="509">
        <f>W159</f>
        <v>0.72653120393600146</v>
      </c>
      <c r="W171" s="512"/>
      <c r="X171" s="476">
        <f t="shared" si="35"/>
        <v>199</v>
      </c>
      <c r="Y171" s="476">
        <f t="shared" si="36"/>
        <v>0.14876458506015519</v>
      </c>
      <c r="Z171" s="397"/>
      <c r="AA171" s="525">
        <f t="shared" si="37"/>
        <v>5.0485929738549382</v>
      </c>
      <c r="AB171" s="467" t="s">
        <v>73</v>
      </c>
      <c r="AC171" s="509">
        <f>AD159</f>
        <v>0.72318173908276429</v>
      </c>
      <c r="AD171" s="512"/>
      <c r="AE171" s="476">
        <f t="shared" si="38"/>
        <v>199</v>
      </c>
      <c r="AF171" s="476">
        <f t="shared" si="39"/>
        <v>0.14876458506015519</v>
      </c>
      <c r="AG171" s="397"/>
      <c r="AH171" s="525">
        <f t="shared" si="40"/>
        <v>4.8347179160458076</v>
      </c>
      <c r="AI171" s="467" t="s">
        <v>73</v>
      </c>
      <c r="AJ171" s="509">
        <f>AK159</f>
        <v>0.71379274676009008</v>
      </c>
      <c r="AK171" s="512"/>
      <c r="AL171" s="476">
        <f t="shared" si="41"/>
        <v>199</v>
      </c>
      <c r="AM171" s="476">
        <f t="shared" si="42"/>
        <v>0.14876458506015519</v>
      </c>
      <c r="AN171" s="397"/>
      <c r="AO171" s="525">
        <f t="shared" si="43"/>
        <v>4.5622949513438762</v>
      </c>
      <c r="AP171" s="467" t="s">
        <v>73</v>
      </c>
      <c r="AQ171" s="509">
        <f>AR159</f>
        <v>0.71178385031426228</v>
      </c>
      <c r="AR171" s="512"/>
      <c r="AS171" s="476">
        <f t="shared" si="44"/>
        <v>199</v>
      </c>
      <c r="AT171" s="476">
        <f t="shared" si="45"/>
        <v>0.14876458506015519</v>
      </c>
      <c r="AU171" s="397"/>
      <c r="AV171" s="525">
        <f t="shared" si="46"/>
        <v>4.1866668154623969</v>
      </c>
      <c r="AW171" s="467" t="s">
        <v>73</v>
      </c>
      <c r="AX171" s="509">
        <f>AY159</f>
        <v>0.69850260245916651</v>
      </c>
      <c r="AY171" s="512"/>
      <c r="AZ171" s="476">
        <f t="shared" si="47"/>
        <v>198</v>
      </c>
      <c r="BA171" s="476">
        <f t="shared" si="48"/>
        <v>0.12537076739582431</v>
      </c>
      <c r="BB171" s="397"/>
      <c r="BC171" s="525">
        <f t="shared" si="49"/>
        <v>3.5780342351493384</v>
      </c>
      <c r="BD171" s="467" t="s">
        <v>73</v>
      </c>
      <c r="BE171" s="509">
        <f>BF159</f>
        <v>0.67366919169781792</v>
      </c>
      <c r="BF171" s="512"/>
      <c r="BG171" s="476">
        <f t="shared" si="50"/>
        <v>198</v>
      </c>
      <c r="BH171" s="476">
        <f t="shared" si="51"/>
        <v>0.12537076739582431</v>
      </c>
      <c r="BI171" s="397"/>
      <c r="BJ171" s="525">
        <f t="shared" si="52"/>
        <v>1.7583907355511266</v>
      </c>
      <c r="BK171" s="467" t="s">
        <v>73</v>
      </c>
      <c r="BL171" s="509">
        <f>BM159</f>
        <v>0.56404277493693422</v>
      </c>
      <c r="BM171" s="512"/>
      <c r="BN171" s="476">
        <f t="shared" si="53"/>
        <v>195</v>
      </c>
      <c r="BO171" s="476">
        <f t="shared" si="54"/>
        <v>6.7189314402831699E-2</v>
      </c>
      <c r="BP171" s="397"/>
      <c r="BQ171" s="525">
        <f t="shared" si="55"/>
        <v>5.2300550736655049</v>
      </c>
    </row>
    <row r="172" spans="1:69">
      <c r="A172" s="507">
        <f t="shared" si="24"/>
        <v>2008</v>
      </c>
      <c r="B172" s="474">
        <f t="shared" si="25"/>
        <v>191.41261141366209</v>
      </c>
      <c r="C172" s="508">
        <f t="shared" si="26"/>
        <v>5.2491933565800233</v>
      </c>
      <c r="D172" s="513">
        <f t="shared" si="27"/>
        <v>3</v>
      </c>
      <c r="E172" s="674" t="s">
        <v>33</v>
      </c>
      <c r="F172" s="674"/>
      <c r="G172" s="481">
        <f>SUM(K160:K179)</f>
        <v>1.2381629277621551</v>
      </c>
      <c r="H172" s="475"/>
      <c r="I172" s="476">
        <f t="shared" si="28"/>
        <v>205</v>
      </c>
      <c r="J172" s="477">
        <f t="shared" si="29"/>
        <v>7.098481383222019</v>
      </c>
      <c r="K172" s="476">
        <f t="shared" si="30"/>
        <v>0.18461712859614568</v>
      </c>
      <c r="L172" s="397"/>
      <c r="M172" s="525">
        <f t="shared" si="31"/>
        <v>5.2544313672016916</v>
      </c>
      <c r="N172" s="467" t="s">
        <v>45</v>
      </c>
      <c r="O172" s="510">
        <f>SUM(R160:R180)</f>
        <v>1.2381629277621551</v>
      </c>
      <c r="P172" s="475"/>
      <c r="Q172" s="476">
        <f t="shared" si="32"/>
        <v>205</v>
      </c>
      <c r="R172" s="476">
        <f t="shared" si="33"/>
        <v>0.18461712859614568</v>
      </c>
      <c r="S172" s="397"/>
      <c r="T172" s="525">
        <f t="shared" si="34"/>
        <v>5.2491933565800233</v>
      </c>
      <c r="U172" s="467" t="s">
        <v>45</v>
      </c>
      <c r="V172" s="510">
        <f>SUM(Y160:Y180)</f>
        <v>1.2381629277621551</v>
      </c>
      <c r="W172" s="475"/>
      <c r="X172" s="476">
        <f t="shared" si="35"/>
        <v>205</v>
      </c>
      <c r="Y172" s="476">
        <f t="shared" si="36"/>
        <v>0.18461712859614568</v>
      </c>
      <c r="Z172" s="397"/>
      <c r="AA172" s="525">
        <f t="shared" si="37"/>
        <v>5.0777493171151029</v>
      </c>
      <c r="AB172" s="467" t="s">
        <v>45</v>
      </c>
      <c r="AC172" s="510">
        <f>SUM(AF160:AF180)</f>
        <v>1.2548026874088649</v>
      </c>
      <c r="AD172" s="475"/>
      <c r="AE172" s="476">
        <f t="shared" si="38"/>
        <v>205</v>
      </c>
      <c r="AF172" s="476">
        <f t="shared" si="39"/>
        <v>0.18461712859614568</v>
      </c>
      <c r="AG172" s="397"/>
      <c r="AH172" s="525">
        <f t="shared" si="40"/>
        <v>4.8707033581110784</v>
      </c>
      <c r="AI172" s="467" t="s">
        <v>45</v>
      </c>
      <c r="AJ172" s="510">
        <f>SUM(AM160:AM180)</f>
        <v>1.3016223272799219</v>
      </c>
      <c r="AK172" s="475"/>
      <c r="AL172" s="476">
        <f t="shared" si="41"/>
        <v>205</v>
      </c>
      <c r="AM172" s="476">
        <f t="shared" si="42"/>
        <v>0.18461712859614568</v>
      </c>
      <c r="AN172" s="397"/>
      <c r="AO172" s="525">
        <f t="shared" si="43"/>
        <v>4.6092878110590023</v>
      </c>
      <c r="AP172" s="467" t="s">
        <v>45</v>
      </c>
      <c r="AQ172" s="510">
        <f>SUM(AT160:AT180)</f>
        <v>1.3171350238651234</v>
      </c>
      <c r="AR172" s="475"/>
      <c r="AS172" s="476">
        <f t="shared" si="44"/>
        <v>204</v>
      </c>
      <c r="AT172" s="476">
        <f t="shared" si="45"/>
        <v>0.15844235142346985</v>
      </c>
      <c r="AU172" s="397"/>
      <c r="AV172" s="525">
        <f t="shared" si="46"/>
        <v>4.2543723865190595</v>
      </c>
      <c r="AW172" s="467" t="s">
        <v>45</v>
      </c>
      <c r="AX172" s="510">
        <f>SUM(BA160:BA180)</f>
        <v>1.4009939008539847</v>
      </c>
      <c r="AY172" s="475"/>
      <c r="AZ172" s="476">
        <f t="shared" si="47"/>
        <v>204</v>
      </c>
      <c r="BA172" s="476">
        <f t="shared" si="48"/>
        <v>0.15844235142346985</v>
      </c>
      <c r="BB172" s="397"/>
      <c r="BC172" s="525">
        <f t="shared" si="49"/>
        <v>3.6991418999586596</v>
      </c>
      <c r="BD172" s="467" t="s">
        <v>45</v>
      </c>
      <c r="BE172" s="510">
        <f>SUM(BH160:BH180)</f>
        <v>1.5607676401561328</v>
      </c>
      <c r="BF172" s="475"/>
      <c r="BG172" s="476">
        <f t="shared" si="50"/>
        <v>203</v>
      </c>
      <c r="BH172" s="476">
        <f t="shared" si="51"/>
        <v>0.13426757425079405</v>
      </c>
      <c r="BI172" s="397"/>
      <c r="BJ172" s="525">
        <f t="shared" si="52"/>
        <v>2.3430177074272738</v>
      </c>
      <c r="BK172" s="467" t="s">
        <v>45</v>
      </c>
      <c r="BL172" s="510">
        <f>SUM(BO160:BO180)</f>
        <v>2.7527771407706654</v>
      </c>
      <c r="BM172" s="475"/>
      <c r="BN172" s="476">
        <f t="shared" si="53"/>
        <v>199</v>
      </c>
      <c r="BO172" s="476">
        <f t="shared" si="54"/>
        <v>5.7568465560090772E-2</v>
      </c>
      <c r="BP172" s="397"/>
      <c r="BQ172" s="525">
        <f t="shared" si="55"/>
        <v>5.2544313672016916</v>
      </c>
    </row>
    <row r="173" spans="1:69">
      <c r="A173" s="507">
        <f t="shared" si="24"/>
        <v>2009</v>
      </c>
      <c r="B173" s="474">
        <f t="shared" si="25"/>
        <v>225.41413294191653</v>
      </c>
      <c r="C173" s="508">
        <f t="shared" si="26"/>
        <v>5.4134931526899033</v>
      </c>
      <c r="D173" s="513">
        <f t="shared" si="27"/>
        <v>4</v>
      </c>
      <c r="E173" s="674" t="s">
        <v>60</v>
      </c>
      <c r="F173" s="674"/>
      <c r="G173" s="481">
        <f>SUM(K170:K179)</f>
        <v>1.2381629277621551</v>
      </c>
      <c r="H173" s="475"/>
      <c r="I173" s="476">
        <f t="shared" si="28"/>
        <v>211</v>
      </c>
      <c r="J173" s="477">
        <f t="shared" si="29"/>
        <v>6.3945116279069723</v>
      </c>
      <c r="K173" s="476">
        <f t="shared" si="30"/>
        <v>0.20776722846724341</v>
      </c>
      <c r="L173" s="397"/>
      <c r="M173" s="525">
        <f t="shared" si="31"/>
        <v>5.417939301245676</v>
      </c>
      <c r="N173" s="475"/>
      <c r="O173" s="532"/>
      <c r="P173" s="475"/>
      <c r="Q173" s="476">
        <f t="shared" si="32"/>
        <v>211</v>
      </c>
      <c r="R173" s="476">
        <f t="shared" si="33"/>
        <v>0.20776722846724341</v>
      </c>
      <c r="S173" s="397"/>
      <c r="T173" s="525">
        <f t="shared" si="34"/>
        <v>5.4134931526899033</v>
      </c>
      <c r="U173" s="475"/>
      <c r="V173" s="532"/>
      <c r="W173" s="475"/>
      <c r="X173" s="476">
        <f t="shared" si="35"/>
        <v>211</v>
      </c>
      <c r="Y173" s="476">
        <f t="shared" si="36"/>
        <v>0.20776722846724341</v>
      </c>
      <c r="Z173" s="397"/>
      <c r="AA173" s="525">
        <f t="shared" si="37"/>
        <v>5.2699905897022994</v>
      </c>
      <c r="AB173" s="475"/>
      <c r="AC173" s="532"/>
      <c r="AD173" s="475"/>
      <c r="AE173" s="476">
        <f t="shared" si="38"/>
        <v>211</v>
      </c>
      <c r="AF173" s="476">
        <f t="shared" si="39"/>
        <v>0.20776722846724341</v>
      </c>
      <c r="AG173" s="397"/>
      <c r="AH173" s="525">
        <f t="shared" si="40"/>
        <v>5.1023884457271249</v>
      </c>
      <c r="AI173" s="475"/>
      <c r="AJ173" s="532"/>
      <c r="AK173" s="475"/>
      <c r="AL173" s="476">
        <f t="shared" si="41"/>
        <v>211</v>
      </c>
      <c r="AM173" s="476">
        <f t="shared" si="42"/>
        <v>0.20776722846724341</v>
      </c>
      <c r="AN173" s="397"/>
      <c r="AO173" s="525">
        <f t="shared" si="43"/>
        <v>4.9009255783783949</v>
      </c>
      <c r="AP173" s="475"/>
      <c r="AQ173" s="532"/>
      <c r="AR173" s="475"/>
      <c r="AS173" s="476">
        <f t="shared" si="44"/>
        <v>210</v>
      </c>
      <c r="AT173" s="476">
        <f t="shared" si="45"/>
        <v>0.23759549435107646</v>
      </c>
      <c r="AU173" s="397"/>
      <c r="AV173" s="525">
        <f t="shared" si="46"/>
        <v>4.6483650392933029</v>
      </c>
      <c r="AW173" s="475"/>
      <c r="AX173" s="532"/>
      <c r="AY173" s="475"/>
      <c r="AZ173" s="476">
        <f t="shared" si="47"/>
        <v>210</v>
      </c>
      <c r="BA173" s="476">
        <f t="shared" si="48"/>
        <v>0.23759549435107646</v>
      </c>
      <c r="BB173" s="397"/>
      <c r="BC173" s="525">
        <f t="shared" si="49"/>
        <v>4.3096458826958672</v>
      </c>
      <c r="BD173" s="475"/>
      <c r="BE173" s="532"/>
      <c r="BF173" s="475"/>
      <c r="BG173" s="476">
        <f t="shared" si="50"/>
        <v>209</v>
      </c>
      <c r="BH173" s="476">
        <f t="shared" si="51"/>
        <v>0.26942376023490955</v>
      </c>
      <c r="BI173" s="397"/>
      <c r="BJ173" s="525">
        <f t="shared" si="52"/>
        <v>3.793557728291082</v>
      </c>
      <c r="BK173" s="475"/>
      <c r="BL173" s="532"/>
      <c r="BM173" s="475"/>
      <c r="BN173" s="476">
        <f t="shared" si="53"/>
        <v>204</v>
      </c>
      <c r="BO173" s="476">
        <f t="shared" si="54"/>
        <v>0.45856508965407489</v>
      </c>
      <c r="BP173" s="397"/>
      <c r="BQ173" s="525">
        <f t="shared" si="55"/>
        <v>5.417939301245676</v>
      </c>
    </row>
    <row r="174" spans="1:69">
      <c r="A174" s="507">
        <f t="shared" si="24"/>
        <v>2010</v>
      </c>
      <c r="B174" s="474">
        <f t="shared" si="25"/>
        <v>225.81987982335482</v>
      </c>
      <c r="C174" s="508">
        <f t="shared" si="26"/>
        <v>5.4152995474874484</v>
      </c>
      <c r="D174" s="513">
        <f t="shared" si="27"/>
        <v>5</v>
      </c>
      <c r="E174" s="674" t="s">
        <v>61</v>
      </c>
      <c r="F174" s="674"/>
      <c r="G174" s="533">
        <f>SUM(J165:J174)/D179</f>
        <v>2.5198883864194217</v>
      </c>
      <c r="H174" s="475"/>
      <c r="I174" s="476">
        <f t="shared" si="28"/>
        <v>218</v>
      </c>
      <c r="J174" s="477">
        <f t="shared" si="29"/>
        <v>3.4628837060190811</v>
      </c>
      <c r="K174" s="476">
        <f t="shared" si="30"/>
        <v>6.1150520451711883E-2</v>
      </c>
      <c r="L174" s="397"/>
      <c r="M174" s="525">
        <f t="shared" si="31"/>
        <v>5.4197376895733083</v>
      </c>
      <c r="N174" s="475"/>
      <c r="O174" s="475"/>
      <c r="P174" s="475"/>
      <c r="Q174" s="476">
        <f t="shared" si="32"/>
        <v>218</v>
      </c>
      <c r="R174" s="476">
        <f t="shared" si="33"/>
        <v>6.1150520451711883E-2</v>
      </c>
      <c r="S174" s="397"/>
      <c r="T174" s="525">
        <f t="shared" si="34"/>
        <v>5.4152995474874484</v>
      </c>
      <c r="U174" s="475"/>
      <c r="V174" s="475"/>
      <c r="W174" s="475"/>
      <c r="X174" s="476">
        <f t="shared" si="35"/>
        <v>218</v>
      </c>
      <c r="Y174" s="476">
        <f t="shared" si="36"/>
        <v>6.1150520451711883E-2</v>
      </c>
      <c r="Z174" s="397"/>
      <c r="AA174" s="525">
        <f t="shared" si="37"/>
        <v>5.2720754384827222</v>
      </c>
      <c r="AB174" s="475"/>
      <c r="AC174" s="475"/>
      <c r="AD174" s="475"/>
      <c r="AE174" s="476">
        <f t="shared" si="38"/>
        <v>217</v>
      </c>
      <c r="AF174" s="476">
        <f t="shared" si="39"/>
        <v>7.7790280098421538E-2</v>
      </c>
      <c r="AG174" s="397"/>
      <c r="AH174" s="525">
        <f t="shared" si="40"/>
        <v>5.1048532401962436</v>
      </c>
      <c r="AI174" s="475"/>
      <c r="AJ174" s="475"/>
      <c r="AK174" s="475"/>
      <c r="AL174" s="476">
        <f t="shared" si="41"/>
        <v>217</v>
      </c>
      <c r="AM174" s="476">
        <f t="shared" si="42"/>
        <v>7.7790280098421538E-2</v>
      </c>
      <c r="AN174" s="397"/>
      <c r="AO174" s="525">
        <f t="shared" si="43"/>
        <v>4.9039396640390089</v>
      </c>
      <c r="AP174" s="475"/>
      <c r="AQ174" s="475"/>
      <c r="AR174" s="475"/>
      <c r="AS174" s="476">
        <f t="shared" si="44"/>
        <v>217</v>
      </c>
      <c r="AT174" s="476">
        <f t="shared" si="45"/>
        <v>7.7790280098421538E-2</v>
      </c>
      <c r="AU174" s="397"/>
      <c r="AV174" s="525">
        <f t="shared" si="46"/>
        <v>4.6522434468684484</v>
      </c>
      <c r="AW174" s="475"/>
      <c r="AX174" s="475"/>
      <c r="AY174" s="475"/>
      <c r="AZ174" s="476">
        <f t="shared" si="47"/>
        <v>216</v>
      </c>
      <c r="BA174" s="476">
        <f t="shared" si="48"/>
        <v>9.6430039745131188E-2</v>
      </c>
      <c r="BB174" s="397"/>
      <c r="BC174" s="525">
        <f t="shared" si="49"/>
        <v>4.3150836227085367</v>
      </c>
      <c r="BD174" s="475"/>
      <c r="BE174" s="475"/>
      <c r="BF174" s="475"/>
      <c r="BG174" s="476">
        <f t="shared" si="50"/>
        <v>215</v>
      </c>
      <c r="BH174" s="476">
        <f t="shared" si="51"/>
        <v>0.11706979939184083</v>
      </c>
      <c r="BI174" s="397"/>
      <c r="BJ174" s="525">
        <f t="shared" si="52"/>
        <v>3.8026517870518015</v>
      </c>
      <c r="BK174" s="475"/>
      <c r="BL174" s="475"/>
      <c r="BM174" s="475"/>
      <c r="BN174" s="476">
        <f t="shared" si="53"/>
        <v>210</v>
      </c>
      <c r="BO174" s="476">
        <f t="shared" si="54"/>
        <v>0.25026859762538906</v>
      </c>
      <c r="BP174" s="397"/>
      <c r="BQ174" s="525">
        <f t="shared" si="55"/>
        <v>5.4197376895733083</v>
      </c>
    </row>
    <row r="175" spans="1:69">
      <c r="A175" s="507">
        <f t="shared" si="24"/>
        <v>2011</v>
      </c>
      <c r="B175" s="474">
        <f t="shared" si="25"/>
        <v>229.42960393702214</v>
      </c>
      <c r="C175" s="508">
        <f t="shared" si="26"/>
        <v>5.4312280838179285</v>
      </c>
      <c r="D175" s="513">
        <f t="shared" si="27"/>
        <v>6</v>
      </c>
      <c r="E175" s="674" t="s">
        <v>62</v>
      </c>
      <c r="F175" s="674"/>
      <c r="G175" s="482">
        <f>SUM(J170:J179)/10</f>
        <v>4.7319000404382399</v>
      </c>
      <c r="H175" s="475"/>
      <c r="I175" s="476">
        <f t="shared" si="28"/>
        <v>224</v>
      </c>
      <c r="J175" s="477">
        <f t="shared" si="29"/>
        <v>2.3665664081050979</v>
      </c>
      <c r="K175" s="476">
        <f t="shared" si="30"/>
        <v>2.9480598912926287E-2</v>
      </c>
      <c r="L175" s="397"/>
      <c r="M175" s="525">
        <f t="shared" si="31"/>
        <v>5.4355962457894336</v>
      </c>
      <c r="N175" s="475"/>
      <c r="O175" s="475"/>
      <c r="P175" s="475"/>
      <c r="Q175" s="476">
        <f t="shared" si="32"/>
        <v>224</v>
      </c>
      <c r="R175" s="476">
        <f t="shared" si="33"/>
        <v>2.9480598912926287E-2</v>
      </c>
      <c r="S175" s="397"/>
      <c r="T175" s="525">
        <f t="shared" si="34"/>
        <v>5.4312280838179285</v>
      </c>
      <c r="U175" s="475"/>
      <c r="V175" s="475"/>
      <c r="W175" s="475"/>
      <c r="X175" s="476">
        <f t="shared" si="35"/>
        <v>224</v>
      </c>
      <c r="Y175" s="476">
        <f t="shared" si="36"/>
        <v>2.9480598912926287E-2</v>
      </c>
      <c r="Z175" s="397"/>
      <c r="AA175" s="525">
        <f t="shared" si="37"/>
        <v>5.2904343971118104</v>
      </c>
      <c r="AB175" s="475"/>
      <c r="AC175" s="475"/>
      <c r="AD175" s="475"/>
      <c r="AE175" s="476">
        <f t="shared" si="38"/>
        <v>224</v>
      </c>
      <c r="AF175" s="476">
        <f t="shared" si="39"/>
        <v>2.9480598912926287E-2</v>
      </c>
      <c r="AG175" s="397"/>
      <c r="AH175" s="525">
        <f t="shared" si="40"/>
        <v>5.126517881708522</v>
      </c>
      <c r="AI175" s="475"/>
      <c r="AJ175" s="475"/>
      <c r="AK175" s="475"/>
      <c r="AL175" s="476">
        <f t="shared" si="41"/>
        <v>224</v>
      </c>
      <c r="AM175" s="476">
        <f t="shared" si="42"/>
        <v>2.9480598912926287E-2</v>
      </c>
      <c r="AN175" s="397"/>
      <c r="AO175" s="525">
        <f t="shared" si="43"/>
        <v>4.9303619215890144</v>
      </c>
      <c r="AP175" s="475"/>
      <c r="AQ175" s="475"/>
      <c r="AR175" s="475"/>
      <c r="AS175" s="476">
        <f t="shared" si="44"/>
        <v>223</v>
      </c>
      <c r="AT175" s="476">
        <f t="shared" si="45"/>
        <v>4.1339806786970558E-2</v>
      </c>
      <c r="AU175" s="397"/>
      <c r="AV175" s="525">
        <f t="shared" si="46"/>
        <v>4.6861011507708081</v>
      </c>
      <c r="AW175" s="475"/>
      <c r="AX175" s="475"/>
      <c r="AY175" s="475"/>
      <c r="AZ175" s="476">
        <f t="shared" si="47"/>
        <v>223</v>
      </c>
      <c r="BA175" s="476">
        <f t="shared" si="48"/>
        <v>4.1339806786970558E-2</v>
      </c>
      <c r="BB175" s="397"/>
      <c r="BC175" s="525">
        <f t="shared" si="49"/>
        <v>4.3622014573204835</v>
      </c>
      <c r="BD175" s="475"/>
      <c r="BE175" s="475"/>
      <c r="BF175" s="475"/>
      <c r="BG175" s="476">
        <f t="shared" si="50"/>
        <v>222</v>
      </c>
      <c r="BH175" s="476">
        <f t="shared" si="51"/>
        <v>5.5199014661014831E-2</v>
      </c>
      <c r="BI175" s="397"/>
      <c r="BJ175" s="525">
        <f t="shared" si="52"/>
        <v>3.8801112783313596</v>
      </c>
      <c r="BK175" s="475"/>
      <c r="BL175" s="475"/>
      <c r="BM175" s="475"/>
      <c r="BN175" s="476">
        <f t="shared" si="53"/>
        <v>217</v>
      </c>
      <c r="BO175" s="476">
        <f t="shared" si="54"/>
        <v>0.1544950540312362</v>
      </c>
      <c r="BP175" s="397"/>
      <c r="BQ175" s="525">
        <f t="shared" si="55"/>
        <v>5.4355962457894336</v>
      </c>
    </row>
    <row r="176" spans="1:69">
      <c r="A176" s="507">
        <f t="shared" si="24"/>
        <v>2012</v>
      </c>
      <c r="B176" s="474">
        <f t="shared" si="25"/>
        <v>239.00417403187714</v>
      </c>
      <c r="C176" s="508">
        <f t="shared" si="26"/>
        <v>5.4722882114667506</v>
      </c>
      <c r="D176" s="474">
        <f t="shared" si="27"/>
        <v>7</v>
      </c>
      <c r="E176" s="475"/>
      <c r="F176" s="475"/>
      <c r="G176" s="514"/>
      <c r="H176" s="475"/>
      <c r="I176" s="476">
        <f t="shared" si="28"/>
        <v>231</v>
      </c>
      <c r="J176" s="477">
        <f t="shared" si="29"/>
        <v>3.3489683032939777</v>
      </c>
      <c r="K176" s="476">
        <f t="shared" si="30"/>
        <v>6.4066801932576384E-2</v>
      </c>
      <c r="L176" s="397"/>
      <c r="M176" s="525">
        <f t="shared" si="31"/>
        <v>5.4764810163475302</v>
      </c>
      <c r="N176" s="475"/>
      <c r="O176" s="475"/>
      <c r="P176" s="475"/>
      <c r="Q176" s="476">
        <f t="shared" si="32"/>
        <v>231</v>
      </c>
      <c r="R176" s="476">
        <f t="shared" si="33"/>
        <v>6.4066801932576384E-2</v>
      </c>
      <c r="S176" s="397"/>
      <c r="T176" s="525">
        <f t="shared" si="34"/>
        <v>5.4722882114667506</v>
      </c>
      <c r="U176" s="475"/>
      <c r="V176" s="475"/>
      <c r="W176" s="475"/>
      <c r="X176" s="476">
        <f t="shared" si="35"/>
        <v>231</v>
      </c>
      <c r="Y176" s="476">
        <f t="shared" si="36"/>
        <v>6.4066801932576384E-2</v>
      </c>
      <c r="Z176" s="397"/>
      <c r="AA176" s="525">
        <f t="shared" si="37"/>
        <v>5.3375581469609168</v>
      </c>
      <c r="AB176" s="475"/>
      <c r="AC176" s="475"/>
      <c r="AD176" s="475"/>
      <c r="AE176" s="476">
        <f t="shared" si="38"/>
        <v>231</v>
      </c>
      <c r="AF176" s="476">
        <f t="shared" si="39"/>
        <v>6.4066801932576384E-2</v>
      </c>
      <c r="AG176" s="397"/>
      <c r="AH176" s="525">
        <f t="shared" si="40"/>
        <v>5.1818069996344347</v>
      </c>
      <c r="AI176" s="475"/>
      <c r="AJ176" s="475"/>
      <c r="AK176" s="475"/>
      <c r="AL176" s="476">
        <f t="shared" si="41"/>
        <v>230</v>
      </c>
      <c r="AM176" s="476">
        <f t="shared" si="42"/>
        <v>8.107514999633067E-2</v>
      </c>
      <c r="AN176" s="397"/>
      <c r="AO176" s="525">
        <f t="shared" si="43"/>
        <v>4.9972404762845093</v>
      </c>
      <c r="AP176" s="475"/>
      <c r="AQ176" s="475"/>
      <c r="AR176" s="475"/>
      <c r="AS176" s="476">
        <f t="shared" si="44"/>
        <v>230</v>
      </c>
      <c r="AT176" s="476">
        <f t="shared" si="45"/>
        <v>8.107514999633067E-2</v>
      </c>
      <c r="AU176" s="397"/>
      <c r="AV176" s="525">
        <f t="shared" si="46"/>
        <v>4.7707199969915504</v>
      </c>
      <c r="AW176" s="475"/>
      <c r="AX176" s="475"/>
      <c r="AY176" s="475"/>
      <c r="AZ176" s="476">
        <f t="shared" si="47"/>
        <v>230</v>
      </c>
      <c r="BA176" s="476">
        <f t="shared" si="48"/>
        <v>8.107514999633067E-2</v>
      </c>
      <c r="BB176" s="397"/>
      <c r="BC176" s="525">
        <f t="shared" si="49"/>
        <v>4.4773842455337585</v>
      </c>
      <c r="BD176" s="475"/>
      <c r="BE176" s="475"/>
      <c r="BF176" s="475"/>
      <c r="BG176" s="476">
        <f t="shared" si="50"/>
        <v>229</v>
      </c>
      <c r="BH176" s="476">
        <f t="shared" si="51"/>
        <v>0.10008349806008494</v>
      </c>
      <c r="BI176" s="397"/>
      <c r="BJ176" s="525">
        <f t="shared" si="52"/>
        <v>4.0605149740238335</v>
      </c>
      <c r="BK176" s="475"/>
      <c r="BL176" s="475"/>
      <c r="BM176" s="475"/>
      <c r="BN176" s="476">
        <f t="shared" si="53"/>
        <v>226</v>
      </c>
      <c r="BO176" s="476">
        <f t="shared" si="54"/>
        <v>0.16910854225134778</v>
      </c>
      <c r="BP176" s="397"/>
      <c r="BQ176" s="525">
        <f t="shared" si="55"/>
        <v>5.4764810163475302</v>
      </c>
    </row>
    <row r="177" spans="1:69">
      <c r="A177" s="507">
        <f t="shared" si="24"/>
        <v>2013</v>
      </c>
      <c r="B177" s="474">
        <f t="shared" si="25"/>
        <v>252.23289518031683</v>
      </c>
      <c r="C177" s="508">
        <f t="shared" si="26"/>
        <v>5.5263803781715017</v>
      </c>
      <c r="D177" s="474">
        <f t="shared" si="27"/>
        <v>8</v>
      </c>
      <c r="E177" s="475"/>
      <c r="F177" s="475"/>
      <c r="G177" s="514"/>
      <c r="H177" s="475"/>
      <c r="I177" s="476">
        <f t="shared" si="28"/>
        <v>238</v>
      </c>
      <c r="J177" s="477">
        <f t="shared" si="29"/>
        <v>5.6427593118423296</v>
      </c>
      <c r="K177" s="476">
        <f t="shared" si="30"/>
        <v>0.20257530521388609</v>
      </c>
      <c r="L177" s="475"/>
      <c r="M177" s="525">
        <f t="shared" si="31"/>
        <v>5.5303528479368316</v>
      </c>
      <c r="N177" s="475"/>
      <c r="O177" s="475"/>
      <c r="P177" s="475"/>
      <c r="Q177" s="476">
        <f t="shared" si="32"/>
        <v>238</v>
      </c>
      <c r="R177" s="476">
        <f t="shared" si="33"/>
        <v>0.20257530521388609</v>
      </c>
      <c r="S177" s="475"/>
      <c r="T177" s="525">
        <f t="shared" si="34"/>
        <v>5.5263803781715017</v>
      </c>
      <c r="U177" s="475"/>
      <c r="V177" s="475"/>
      <c r="W177" s="475"/>
      <c r="X177" s="476">
        <f t="shared" si="35"/>
        <v>238</v>
      </c>
      <c r="Y177" s="476">
        <f t="shared" si="36"/>
        <v>0.20257530521388609</v>
      </c>
      <c r="Z177" s="475"/>
      <c r="AA177" s="525">
        <f t="shared" si="37"/>
        <v>5.3992159709800012</v>
      </c>
      <c r="AB177" s="475"/>
      <c r="AC177" s="475"/>
      <c r="AD177" s="475"/>
      <c r="AE177" s="476">
        <f t="shared" si="38"/>
        <v>238</v>
      </c>
      <c r="AF177" s="476">
        <f t="shared" si="39"/>
        <v>0.20257530521388609</v>
      </c>
      <c r="AG177" s="475"/>
      <c r="AH177" s="525">
        <f t="shared" si="40"/>
        <v>5.2534920317412581</v>
      </c>
      <c r="AI177" s="475"/>
      <c r="AJ177" s="475"/>
      <c r="AK177" s="475"/>
      <c r="AL177" s="476">
        <f t="shared" si="41"/>
        <v>238</v>
      </c>
      <c r="AM177" s="476">
        <f t="shared" si="42"/>
        <v>0.20257530521388609</v>
      </c>
      <c r="AN177" s="475"/>
      <c r="AO177" s="525">
        <f t="shared" si="43"/>
        <v>5.0828498736482466</v>
      </c>
      <c r="AP177" s="475"/>
      <c r="AQ177" s="475"/>
      <c r="AR177" s="475"/>
      <c r="AS177" s="476">
        <f t="shared" si="44"/>
        <v>238</v>
      </c>
      <c r="AT177" s="476">
        <f t="shared" si="45"/>
        <v>0.20257530521388609</v>
      </c>
      <c r="AU177" s="475"/>
      <c r="AV177" s="525">
        <f t="shared" si="46"/>
        <v>4.8769735705433455</v>
      </c>
      <c r="AW177" s="475"/>
      <c r="AX177" s="475"/>
      <c r="AY177" s="475"/>
      <c r="AZ177" s="476">
        <f t="shared" si="47"/>
        <v>238</v>
      </c>
      <c r="BA177" s="476">
        <f t="shared" si="48"/>
        <v>0.20257530521388609</v>
      </c>
      <c r="BB177" s="475"/>
      <c r="BC177" s="525">
        <f t="shared" si="49"/>
        <v>4.617423755224574</v>
      </c>
      <c r="BD177" s="475"/>
      <c r="BE177" s="475"/>
      <c r="BF177" s="475"/>
      <c r="BG177" s="476">
        <f t="shared" si="50"/>
        <v>238</v>
      </c>
      <c r="BH177" s="476">
        <f t="shared" si="51"/>
        <v>0.20257530521388609</v>
      </c>
      <c r="BI177" s="475"/>
      <c r="BJ177" s="525">
        <f t="shared" si="52"/>
        <v>4.2659547226832339</v>
      </c>
      <c r="BK177" s="475"/>
      <c r="BL177" s="475"/>
      <c r="BM177" s="475"/>
      <c r="BN177" s="476">
        <f t="shared" si="53"/>
        <v>238</v>
      </c>
      <c r="BO177" s="476">
        <f t="shared" si="54"/>
        <v>0.20257530521388609</v>
      </c>
      <c r="BP177" s="475"/>
      <c r="BQ177" s="525">
        <f t="shared" si="55"/>
        <v>5.5303528479368316</v>
      </c>
    </row>
    <row r="178" spans="1:69">
      <c r="A178" s="507">
        <f t="shared" si="24"/>
        <v>2014</v>
      </c>
      <c r="B178" s="474">
        <f t="shared" si="25"/>
        <v>234.00482430406154</v>
      </c>
      <c r="C178" s="508">
        <f t="shared" si="26"/>
        <v>5.4510591585189978</v>
      </c>
      <c r="D178" s="474">
        <f t="shared" si="27"/>
        <v>9</v>
      </c>
      <c r="E178" s="475"/>
      <c r="F178" s="475"/>
      <c r="G178" s="475"/>
      <c r="H178" s="475"/>
      <c r="I178" s="476">
        <f t="shared" si="28"/>
        <v>245</v>
      </c>
      <c r="J178" s="477">
        <f t="shared" si="29"/>
        <v>4.6986961609182583</v>
      </c>
      <c r="K178" s="476">
        <f t="shared" si="30"/>
        <v>0.12089388858455573</v>
      </c>
      <c r="L178" s="397"/>
      <c r="M178" s="525">
        <f t="shared" si="31"/>
        <v>5.4553417318292041</v>
      </c>
      <c r="N178" s="475"/>
      <c r="O178" s="475"/>
      <c r="P178" s="475"/>
      <c r="Q178" s="476">
        <f t="shared" si="32"/>
        <v>245</v>
      </c>
      <c r="R178" s="476">
        <f t="shared" si="33"/>
        <v>0.12089388858455573</v>
      </c>
      <c r="S178" s="397"/>
      <c r="T178" s="525">
        <f t="shared" si="34"/>
        <v>5.4510591585189978</v>
      </c>
      <c r="U178" s="475"/>
      <c r="V178" s="475"/>
      <c r="W178" s="475"/>
      <c r="X178" s="476">
        <f t="shared" si="35"/>
        <v>245</v>
      </c>
      <c r="Y178" s="476">
        <f t="shared" si="36"/>
        <v>0.12089388858455573</v>
      </c>
      <c r="Z178" s="397"/>
      <c r="AA178" s="525">
        <f t="shared" si="37"/>
        <v>5.3132297438040412</v>
      </c>
      <c r="AB178" s="475"/>
      <c r="AC178" s="475"/>
      <c r="AD178" s="475"/>
      <c r="AE178" s="476">
        <f t="shared" si="38"/>
        <v>245</v>
      </c>
      <c r="AF178" s="476">
        <f t="shared" si="39"/>
        <v>0.12089388858455573</v>
      </c>
      <c r="AG178" s="397"/>
      <c r="AH178" s="525">
        <f t="shared" si="40"/>
        <v>5.1533194802596123</v>
      </c>
      <c r="AI178" s="475"/>
      <c r="AJ178" s="475"/>
      <c r="AK178" s="475"/>
      <c r="AL178" s="476">
        <f t="shared" si="41"/>
        <v>245</v>
      </c>
      <c r="AM178" s="476">
        <f t="shared" si="42"/>
        <v>0.12089388858455573</v>
      </c>
      <c r="AN178" s="397"/>
      <c r="AO178" s="525">
        <f t="shared" si="43"/>
        <v>4.9628783660828866</v>
      </c>
      <c r="AP178" s="475"/>
      <c r="AQ178" s="475"/>
      <c r="AR178" s="475"/>
      <c r="AS178" s="476">
        <f t="shared" si="44"/>
        <v>245</v>
      </c>
      <c r="AT178" s="476">
        <f t="shared" si="45"/>
        <v>0.12089388858455573</v>
      </c>
      <c r="AU178" s="397"/>
      <c r="AV178" s="525">
        <f t="shared" si="46"/>
        <v>4.7274305107573191</v>
      </c>
      <c r="AW178" s="475"/>
      <c r="AX178" s="475"/>
      <c r="AY178" s="475"/>
      <c r="AZ178" s="476">
        <f t="shared" si="47"/>
        <v>246</v>
      </c>
      <c r="BA178" s="476">
        <f t="shared" si="48"/>
        <v>0.14388423997643263</v>
      </c>
      <c r="BB178" s="397"/>
      <c r="BC178" s="525">
        <f t="shared" si="49"/>
        <v>4.4188987302527751</v>
      </c>
      <c r="BD178" s="475"/>
      <c r="BE178" s="475"/>
      <c r="BF178" s="475"/>
      <c r="BG178" s="476">
        <f t="shared" si="50"/>
        <v>247</v>
      </c>
      <c r="BH178" s="476">
        <f t="shared" si="51"/>
        <v>0.16887459136830954</v>
      </c>
      <c r="BI178" s="397"/>
      <c r="BJ178" s="525">
        <f t="shared" si="52"/>
        <v>3.9703829340145687</v>
      </c>
      <c r="BK178" s="475"/>
      <c r="BL178" s="475"/>
      <c r="BM178" s="475"/>
      <c r="BN178" s="476">
        <f t="shared" si="53"/>
        <v>252</v>
      </c>
      <c r="BO178" s="476">
        <f t="shared" si="54"/>
        <v>0.32382634832769414</v>
      </c>
      <c r="BP178" s="397"/>
      <c r="BQ178" s="525">
        <f t="shared" si="55"/>
        <v>5.4553417318292041</v>
      </c>
    </row>
    <row r="179" spans="1:69" ht="14.25" thickBot="1">
      <c r="A179" s="515">
        <f t="shared" si="24"/>
        <v>2015</v>
      </c>
      <c r="B179" s="483">
        <f t="shared" si="25"/>
        <v>237.59435409634858</v>
      </c>
      <c r="C179" s="516">
        <f t="shared" si="26"/>
        <v>5.4663470886067733</v>
      </c>
      <c r="D179" s="483">
        <f t="shared" si="27"/>
        <v>10</v>
      </c>
      <c r="E179" s="484"/>
      <c r="F179" s="484"/>
      <c r="G179" s="484"/>
      <c r="H179" s="484"/>
      <c r="I179" s="486">
        <f t="shared" si="28"/>
        <v>252</v>
      </c>
      <c r="J179" s="487">
        <f t="shared" si="29"/>
        <v>6.0631263560285111</v>
      </c>
      <c r="K179" s="486">
        <f t="shared" si="30"/>
        <v>0.20752263390138889</v>
      </c>
      <c r="L179" s="475"/>
      <c r="M179" s="525">
        <f t="shared" si="31"/>
        <v>5.4705648249854084</v>
      </c>
      <c r="N179" s="475"/>
      <c r="O179" s="475"/>
      <c r="P179" s="475"/>
      <c r="Q179" s="476">
        <f t="shared" si="32"/>
        <v>252</v>
      </c>
      <c r="R179" s="476">
        <f t="shared" si="33"/>
        <v>0.20752263390138889</v>
      </c>
      <c r="S179" s="475"/>
      <c r="T179" s="525">
        <f t="shared" si="34"/>
        <v>5.4663470886067733</v>
      </c>
      <c r="U179" s="475"/>
      <c r="V179" s="475"/>
      <c r="W179" s="475"/>
      <c r="X179" s="476">
        <f t="shared" si="35"/>
        <v>252</v>
      </c>
      <c r="Y179" s="476">
        <f t="shared" si="36"/>
        <v>0.20752263390138889</v>
      </c>
      <c r="Z179" s="475"/>
      <c r="AA179" s="525">
        <f t="shared" si="37"/>
        <v>5.3307572286081051</v>
      </c>
      <c r="AB179" s="475"/>
      <c r="AC179" s="475"/>
      <c r="AD179" s="475"/>
      <c r="AE179" s="476">
        <f t="shared" si="38"/>
        <v>252</v>
      </c>
      <c r="AF179" s="476">
        <f t="shared" si="39"/>
        <v>0.20752263390138889</v>
      </c>
      <c r="AG179" s="475"/>
      <c r="AH179" s="525">
        <f t="shared" si="40"/>
        <v>5.1738553176494566</v>
      </c>
      <c r="AI179" s="475"/>
      <c r="AJ179" s="475"/>
      <c r="AK179" s="475"/>
      <c r="AL179" s="476">
        <f t="shared" si="41"/>
        <v>253</v>
      </c>
      <c r="AM179" s="476">
        <f t="shared" si="42"/>
        <v>0.23733392570869175</v>
      </c>
      <c r="AN179" s="475"/>
      <c r="AO179" s="525">
        <f t="shared" si="43"/>
        <v>4.9876692764077175</v>
      </c>
      <c r="AP179" s="475"/>
      <c r="AQ179" s="475"/>
      <c r="AR179" s="475"/>
      <c r="AS179" s="476">
        <f t="shared" si="44"/>
        <v>253</v>
      </c>
      <c r="AT179" s="476">
        <f t="shared" si="45"/>
        <v>0.23733392570869175</v>
      </c>
      <c r="AU179" s="475"/>
      <c r="AV179" s="525">
        <f t="shared" si="46"/>
        <v>4.7587008516149654</v>
      </c>
      <c r="AW179" s="475"/>
      <c r="AX179" s="475"/>
      <c r="AY179" s="475"/>
      <c r="AZ179" s="476">
        <f t="shared" si="47"/>
        <v>255</v>
      </c>
      <c r="BA179" s="476">
        <f t="shared" si="48"/>
        <v>0.30295650932329737</v>
      </c>
      <c r="BB179" s="475"/>
      <c r="BC179" s="525">
        <f t="shared" si="49"/>
        <v>4.4612346182508107</v>
      </c>
      <c r="BD179" s="475"/>
      <c r="BE179" s="475"/>
      <c r="BF179" s="475"/>
      <c r="BG179" s="476">
        <f t="shared" si="50"/>
        <v>257</v>
      </c>
      <c r="BH179" s="476">
        <f t="shared" si="51"/>
        <v>0.37657909293790304</v>
      </c>
      <c r="BI179" s="475"/>
      <c r="BJ179" s="525">
        <f t="shared" si="52"/>
        <v>4.0359092292857754</v>
      </c>
      <c r="BK179" s="475"/>
      <c r="BL179" s="475"/>
      <c r="BM179" s="475"/>
      <c r="BN179" s="476">
        <f t="shared" si="53"/>
        <v>270</v>
      </c>
      <c r="BO179" s="476">
        <f t="shared" si="54"/>
        <v>1.05012588643284</v>
      </c>
      <c r="BP179" s="475"/>
      <c r="BQ179" s="525">
        <f t="shared" si="55"/>
        <v>5.4705648249854084</v>
      </c>
    </row>
    <row r="180" spans="1:69" ht="14.25" thickTop="1">
      <c r="A180" s="507">
        <f t="shared" si="24"/>
        <v>2016</v>
      </c>
      <c r="B180" s="474">
        <f t="shared" ref="B180:B200" si="56">ROUND($F$168*(1+$F$169)^D180+$F$164,$G$1)</f>
        <v>349</v>
      </c>
      <c r="C180" s="508"/>
      <c r="D180" s="474">
        <f t="shared" si="27"/>
        <v>21</v>
      </c>
      <c r="E180" s="475"/>
      <c r="F180" s="475"/>
      <c r="G180" s="475"/>
      <c r="H180" s="475"/>
      <c r="I180" s="476">
        <f t="shared" si="28"/>
        <v>349</v>
      </c>
      <c r="J180" s="477"/>
      <c r="K180" s="476"/>
      <c r="L180" s="475"/>
      <c r="M180" s="534"/>
      <c r="N180" s="454"/>
      <c r="O180" s="454"/>
      <c r="P180" s="454"/>
      <c r="Q180" s="494"/>
      <c r="R180" s="494"/>
      <c r="S180" s="475"/>
      <c r="T180" s="534"/>
      <c r="U180" s="454"/>
      <c r="V180" s="454"/>
      <c r="W180" s="454"/>
      <c r="X180" s="494"/>
      <c r="Y180" s="494"/>
      <c r="Z180" s="475"/>
      <c r="AA180" s="534"/>
      <c r="AB180" s="454"/>
      <c r="AC180" s="454"/>
      <c r="AD180" s="454"/>
      <c r="AE180" s="494"/>
      <c r="AF180" s="494"/>
      <c r="AG180" s="475"/>
      <c r="AH180" s="534"/>
      <c r="AI180" s="454"/>
      <c r="AJ180" s="454"/>
      <c r="AK180" s="454"/>
      <c r="AL180" s="494"/>
      <c r="AM180" s="494"/>
      <c r="AN180" s="475"/>
      <c r="AO180" s="534"/>
      <c r="AP180" s="454"/>
      <c r="AQ180" s="454"/>
      <c r="AR180" s="454"/>
      <c r="AS180" s="494"/>
      <c r="AT180" s="494"/>
      <c r="AU180" s="475"/>
      <c r="AV180" s="534"/>
      <c r="AW180" s="454"/>
      <c r="AX180" s="454"/>
      <c r="AY180" s="454"/>
      <c r="AZ180" s="494"/>
      <c r="BA180" s="494"/>
      <c r="BB180" s="475"/>
      <c r="BC180" s="534"/>
      <c r="BD180" s="454"/>
      <c r="BE180" s="454"/>
      <c r="BF180" s="454"/>
      <c r="BG180" s="494"/>
      <c r="BH180" s="494"/>
      <c r="BI180" s="475"/>
      <c r="BJ180" s="534"/>
      <c r="BK180" s="454"/>
      <c r="BL180" s="454"/>
      <c r="BM180" s="454"/>
      <c r="BN180" s="494"/>
      <c r="BO180" s="494"/>
      <c r="BP180" s="475"/>
      <c r="BQ180" s="534"/>
    </row>
    <row r="181" spans="1:69">
      <c r="A181" s="507">
        <f t="shared" si="24"/>
        <v>2017</v>
      </c>
      <c r="B181" s="474">
        <f t="shared" si="56"/>
        <v>359</v>
      </c>
      <c r="C181" s="535"/>
      <c r="D181" s="474">
        <f t="shared" si="27"/>
        <v>22</v>
      </c>
      <c r="E181" s="517"/>
      <c r="F181" s="490"/>
      <c r="G181" s="475"/>
      <c r="H181" s="475"/>
      <c r="I181" s="476">
        <f t="shared" si="28"/>
        <v>359</v>
      </c>
      <c r="J181" s="518"/>
      <c r="K181" s="518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  <c r="Z181" s="397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7"/>
      <c r="AP181" s="397"/>
      <c r="AQ181" s="397"/>
      <c r="AR181" s="397"/>
      <c r="AS181" s="397"/>
      <c r="AT181" s="397"/>
      <c r="AU181" s="397"/>
      <c r="AV181" s="397"/>
      <c r="AW181" s="397"/>
      <c r="AX181" s="397"/>
      <c r="AY181" s="397"/>
      <c r="AZ181" s="397"/>
      <c r="BA181" s="397"/>
      <c r="BB181" s="397"/>
      <c r="BC181" s="397"/>
      <c r="BD181" s="397"/>
      <c r="BE181" s="397"/>
      <c r="BF181" s="397"/>
      <c r="BG181" s="397"/>
      <c r="BH181" s="397"/>
      <c r="BI181" s="397"/>
      <c r="BJ181" s="397"/>
      <c r="BK181" s="397"/>
      <c r="BL181" s="397"/>
      <c r="BM181" s="397"/>
      <c r="BN181" s="397"/>
      <c r="BO181" s="397"/>
      <c r="BP181" s="397"/>
      <c r="BQ181" s="397"/>
    </row>
    <row r="182" spans="1:69" ht="14.25" thickBot="1">
      <c r="A182" s="507">
        <f t="shared" si="24"/>
        <v>2018</v>
      </c>
      <c r="B182" s="474">
        <f t="shared" si="56"/>
        <v>370</v>
      </c>
      <c r="C182" s="535"/>
      <c r="D182" s="513">
        <f t="shared" si="27"/>
        <v>23</v>
      </c>
      <c r="E182" s="536" t="s">
        <v>46</v>
      </c>
      <c r="F182" s="537" t="s">
        <v>74</v>
      </c>
      <c r="G182" s="538" t="s">
        <v>47</v>
      </c>
      <c r="H182" s="475"/>
      <c r="I182" s="476">
        <f t="shared" si="28"/>
        <v>370</v>
      </c>
      <c r="J182" s="518"/>
      <c r="K182" s="518"/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/>
      <c r="X182" s="397"/>
      <c r="Y182" s="397"/>
      <c r="Z182" s="397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  <c r="BD182" s="397"/>
      <c r="BE182" s="397"/>
      <c r="BF182" s="397"/>
      <c r="BG182" s="397"/>
      <c r="BH182" s="397"/>
      <c r="BI182" s="397"/>
      <c r="BJ182" s="397"/>
      <c r="BK182" s="397"/>
      <c r="BL182" s="397"/>
      <c r="BM182" s="397"/>
      <c r="BN182" s="397"/>
      <c r="BO182" s="397"/>
      <c r="BP182" s="397"/>
      <c r="BQ182" s="397"/>
    </row>
    <row r="183" spans="1:69" ht="14.25" thickTop="1">
      <c r="A183" s="507">
        <f t="shared" si="24"/>
        <v>2019</v>
      </c>
      <c r="B183" s="474">
        <f t="shared" si="56"/>
        <v>381</v>
      </c>
      <c r="C183" s="535"/>
      <c r="D183" s="513">
        <f t="shared" si="27"/>
        <v>24</v>
      </c>
      <c r="E183" s="510">
        <f>O164</f>
        <v>0</v>
      </c>
      <c r="F183" s="511">
        <f>O171</f>
        <v>0.72653120393600146</v>
      </c>
      <c r="G183" s="511">
        <f>O172</f>
        <v>1.2381629277621551</v>
      </c>
      <c r="H183" s="475"/>
      <c r="I183" s="476">
        <f t="shared" si="28"/>
        <v>381</v>
      </c>
      <c r="J183" s="518"/>
      <c r="K183" s="518"/>
      <c r="L183" s="397"/>
      <c r="M183" s="539" t="s">
        <v>360</v>
      </c>
      <c r="N183" s="539">
        <f>MIN(B160:B179)</f>
        <v>186.80309116783457</v>
      </c>
      <c r="O183" s="397"/>
      <c r="P183" s="397"/>
      <c r="Q183" s="397"/>
      <c r="R183" s="397"/>
      <c r="S183" s="397"/>
      <c r="T183" s="539" t="s">
        <v>360</v>
      </c>
      <c r="U183" s="539">
        <f>N183</f>
        <v>186.80309116783457</v>
      </c>
      <c r="V183" s="397"/>
      <c r="W183" s="397"/>
      <c r="X183" s="397"/>
      <c r="Y183" s="397"/>
      <c r="Z183" s="397"/>
      <c r="AA183" s="539" t="s">
        <v>360</v>
      </c>
      <c r="AB183" s="539">
        <f>U183</f>
        <v>186.80309116783457</v>
      </c>
      <c r="AC183" s="397"/>
      <c r="AD183" s="397"/>
      <c r="AE183" s="397"/>
      <c r="AF183" s="397"/>
      <c r="AG183" s="397"/>
      <c r="AH183" s="539" t="s">
        <v>360</v>
      </c>
      <c r="AI183" s="539">
        <f>AB183</f>
        <v>186.80309116783457</v>
      </c>
      <c r="AJ183" s="397"/>
      <c r="AK183" s="397"/>
      <c r="AL183" s="397"/>
      <c r="AM183" s="397"/>
      <c r="AN183" s="397"/>
      <c r="AO183" s="539" t="s">
        <v>360</v>
      </c>
      <c r="AP183" s="539">
        <f>AI183</f>
        <v>186.80309116783457</v>
      </c>
      <c r="AQ183" s="397"/>
      <c r="AR183" s="397"/>
      <c r="AS183" s="397"/>
      <c r="AT183" s="397"/>
      <c r="AU183" s="397"/>
      <c r="AV183" s="539" t="s">
        <v>360</v>
      </c>
      <c r="AW183" s="539">
        <f>AP183</f>
        <v>186.80309116783457</v>
      </c>
      <c r="AX183" s="397"/>
      <c r="AY183" s="397"/>
      <c r="AZ183" s="397"/>
      <c r="BA183" s="397"/>
      <c r="BB183" s="397"/>
      <c r="BC183" s="539" t="s">
        <v>360</v>
      </c>
      <c r="BD183" s="539">
        <f>AW183</f>
        <v>186.80309116783457</v>
      </c>
      <c r="BE183" s="397"/>
      <c r="BF183" s="397"/>
      <c r="BG183" s="397"/>
      <c r="BH183" s="397"/>
      <c r="BI183" s="397"/>
      <c r="BJ183" s="539" t="s">
        <v>360</v>
      </c>
      <c r="BK183" s="539">
        <f>BD183</f>
        <v>186.80309116783457</v>
      </c>
      <c r="BL183" s="397"/>
      <c r="BM183" s="397"/>
      <c r="BN183" s="397"/>
      <c r="BO183" s="397"/>
      <c r="BP183" s="397"/>
      <c r="BQ183" s="539" t="s">
        <v>360</v>
      </c>
    </row>
    <row r="184" spans="1:69">
      <c r="A184" s="507">
        <f t="shared" si="24"/>
        <v>2020</v>
      </c>
      <c r="B184" s="474">
        <f t="shared" si="56"/>
        <v>392</v>
      </c>
      <c r="C184" s="535"/>
      <c r="D184" s="513">
        <f t="shared" si="27"/>
        <v>25</v>
      </c>
      <c r="E184" s="510">
        <f>V164</f>
        <v>1</v>
      </c>
      <c r="F184" s="511">
        <f>V171</f>
        <v>0.72653120393600146</v>
      </c>
      <c r="G184" s="511">
        <f>V172</f>
        <v>1.2381629277621551</v>
      </c>
      <c r="H184" s="475"/>
      <c r="I184" s="476">
        <f t="shared" si="28"/>
        <v>392</v>
      </c>
      <c r="J184" s="518"/>
      <c r="K184" s="518"/>
      <c r="L184" s="397"/>
      <c r="M184" s="539" t="s">
        <v>362</v>
      </c>
      <c r="N184" s="539">
        <v>0</v>
      </c>
      <c r="O184" s="397"/>
      <c r="P184" s="397"/>
      <c r="Q184" s="397"/>
      <c r="R184" s="397"/>
      <c r="S184" s="397"/>
      <c r="T184" s="539" t="s">
        <v>362</v>
      </c>
      <c r="U184" s="539">
        <f>N184</f>
        <v>0</v>
      </c>
      <c r="V184" s="397"/>
      <c r="W184" s="397"/>
      <c r="X184" s="397"/>
      <c r="Y184" s="397"/>
      <c r="Z184" s="397"/>
      <c r="AA184" s="539" t="s">
        <v>362</v>
      </c>
      <c r="AB184" s="539">
        <f>U184</f>
        <v>0</v>
      </c>
      <c r="AC184" s="397"/>
      <c r="AD184" s="397"/>
      <c r="AE184" s="397"/>
      <c r="AF184" s="397"/>
      <c r="AG184" s="397"/>
      <c r="AH184" s="539" t="s">
        <v>362</v>
      </c>
      <c r="AI184" s="539">
        <f>AB184</f>
        <v>0</v>
      </c>
      <c r="AJ184" s="397"/>
      <c r="AK184" s="397"/>
      <c r="AL184" s="397"/>
      <c r="AM184" s="397"/>
      <c r="AN184" s="397"/>
      <c r="AO184" s="539" t="s">
        <v>362</v>
      </c>
      <c r="AP184" s="539">
        <f>AI184</f>
        <v>0</v>
      </c>
      <c r="AQ184" s="397"/>
      <c r="AR184" s="397"/>
      <c r="AS184" s="397"/>
      <c r="AT184" s="397"/>
      <c r="AU184" s="397"/>
      <c r="AV184" s="539" t="s">
        <v>362</v>
      </c>
      <c r="AW184" s="539">
        <f>AP184</f>
        <v>0</v>
      </c>
      <c r="AX184" s="397"/>
      <c r="AY184" s="397"/>
      <c r="AZ184" s="397"/>
      <c r="BA184" s="397"/>
      <c r="BB184" s="397"/>
      <c r="BC184" s="539" t="s">
        <v>362</v>
      </c>
      <c r="BD184" s="539">
        <f>AW184</f>
        <v>0</v>
      </c>
      <c r="BE184" s="397"/>
      <c r="BF184" s="397"/>
      <c r="BG184" s="397"/>
      <c r="BH184" s="397"/>
      <c r="BI184" s="397"/>
      <c r="BJ184" s="539" t="s">
        <v>362</v>
      </c>
      <c r="BK184" s="539">
        <f>BD184</f>
        <v>0</v>
      </c>
      <c r="BL184" s="397"/>
      <c r="BM184" s="397"/>
      <c r="BN184" s="397"/>
      <c r="BO184" s="397"/>
      <c r="BP184" s="397"/>
      <c r="BQ184" s="539" t="s">
        <v>362</v>
      </c>
    </row>
    <row r="185" spans="1:69">
      <c r="A185" s="507">
        <f t="shared" si="24"/>
        <v>2021</v>
      </c>
      <c r="B185" s="474">
        <f t="shared" si="56"/>
        <v>404</v>
      </c>
      <c r="C185" s="535"/>
      <c r="D185" s="513">
        <f t="shared" si="27"/>
        <v>26</v>
      </c>
      <c r="E185" s="510">
        <f>AC164</f>
        <v>31</v>
      </c>
      <c r="F185" s="511">
        <f>AC171</f>
        <v>0.72318173908276429</v>
      </c>
      <c r="G185" s="511">
        <f>AC172</f>
        <v>1.2548026874088649</v>
      </c>
      <c r="H185" s="475"/>
      <c r="I185" s="476">
        <f t="shared" si="28"/>
        <v>404</v>
      </c>
      <c r="J185" s="518"/>
      <c r="K185" s="518"/>
      <c r="L185" s="397"/>
      <c r="M185" s="539" t="s">
        <v>365</v>
      </c>
      <c r="N185" s="539">
        <v>30</v>
      </c>
      <c r="O185" s="397"/>
      <c r="P185" s="397"/>
      <c r="Q185" s="397"/>
      <c r="R185" s="397"/>
      <c r="S185" s="397"/>
      <c r="T185" s="539" t="s">
        <v>365</v>
      </c>
      <c r="U185" s="539">
        <f>N185</f>
        <v>30</v>
      </c>
      <c r="V185" s="397"/>
      <c r="W185" s="397"/>
      <c r="X185" s="397"/>
      <c r="Y185" s="397"/>
      <c r="Z185" s="397"/>
      <c r="AA185" s="539" t="s">
        <v>365</v>
      </c>
      <c r="AB185" s="539">
        <f>U185</f>
        <v>30</v>
      </c>
      <c r="AC185" s="397"/>
      <c r="AD185" s="397"/>
      <c r="AE185" s="397"/>
      <c r="AF185" s="397"/>
      <c r="AG185" s="397"/>
      <c r="AH185" s="539" t="s">
        <v>365</v>
      </c>
      <c r="AI185" s="539">
        <f>AB185</f>
        <v>30</v>
      </c>
      <c r="AJ185" s="397"/>
      <c r="AK185" s="397"/>
      <c r="AL185" s="397"/>
      <c r="AM185" s="397"/>
      <c r="AN185" s="397"/>
      <c r="AO185" s="539" t="s">
        <v>365</v>
      </c>
      <c r="AP185" s="539">
        <f>AI185</f>
        <v>30</v>
      </c>
      <c r="AQ185" s="397"/>
      <c r="AR185" s="397"/>
      <c r="AS185" s="397"/>
      <c r="AT185" s="397"/>
      <c r="AU185" s="397"/>
      <c r="AV185" s="539" t="s">
        <v>365</v>
      </c>
      <c r="AW185" s="539">
        <f>AP185</f>
        <v>30</v>
      </c>
      <c r="AX185" s="397"/>
      <c r="AY185" s="397"/>
      <c r="AZ185" s="397"/>
      <c r="BA185" s="397"/>
      <c r="BB185" s="397"/>
      <c r="BC185" s="539" t="s">
        <v>365</v>
      </c>
      <c r="BD185" s="539">
        <f>AW185</f>
        <v>30</v>
      </c>
      <c r="BE185" s="397"/>
      <c r="BF185" s="397"/>
      <c r="BG185" s="397"/>
      <c r="BH185" s="397"/>
      <c r="BI185" s="397"/>
      <c r="BJ185" s="539" t="s">
        <v>365</v>
      </c>
      <c r="BK185" s="539">
        <f>BD185</f>
        <v>30</v>
      </c>
      <c r="BL185" s="397"/>
      <c r="BM185" s="397"/>
      <c r="BN185" s="397"/>
      <c r="BO185" s="397"/>
      <c r="BP185" s="397"/>
      <c r="BQ185" s="539" t="s">
        <v>365</v>
      </c>
    </row>
    <row r="186" spans="1:69">
      <c r="A186" s="507">
        <f t="shared" si="24"/>
        <v>2022</v>
      </c>
      <c r="B186" s="474">
        <f t="shared" si="56"/>
        <v>416</v>
      </c>
      <c r="C186" s="535"/>
      <c r="D186" s="513">
        <f t="shared" si="27"/>
        <v>27</v>
      </c>
      <c r="E186" s="510">
        <f>AJ164</f>
        <v>61</v>
      </c>
      <c r="F186" s="511">
        <f>AJ171</f>
        <v>0.71379274676009008</v>
      </c>
      <c r="G186" s="511">
        <f>AJ172</f>
        <v>1.3016223272799219</v>
      </c>
      <c r="H186" s="475"/>
      <c r="I186" s="476">
        <f t="shared" si="28"/>
        <v>416</v>
      </c>
      <c r="J186" s="518"/>
      <c r="K186" s="518"/>
      <c r="L186" s="397"/>
      <c r="M186" s="397"/>
      <c r="N186" s="397"/>
      <c r="O186" s="397"/>
      <c r="P186" s="397"/>
      <c r="Q186" s="397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397"/>
      <c r="AE186" s="397"/>
      <c r="AF186" s="397"/>
      <c r="AG186" s="397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  <c r="BD186" s="397"/>
      <c r="BE186" s="397"/>
      <c r="BF186" s="397"/>
      <c r="BG186" s="397"/>
      <c r="BH186" s="397"/>
      <c r="BI186" s="397"/>
      <c r="BJ186" s="397"/>
      <c r="BK186" s="397"/>
      <c r="BL186" s="397"/>
      <c r="BM186" s="397"/>
      <c r="BN186" s="397"/>
      <c r="BO186" s="397"/>
      <c r="BP186" s="397"/>
      <c r="BQ186" s="397"/>
    </row>
    <row r="187" spans="1:69">
      <c r="A187" s="507">
        <f t="shared" si="24"/>
        <v>2023</v>
      </c>
      <c r="B187" s="474">
        <f t="shared" si="56"/>
        <v>429</v>
      </c>
      <c r="C187" s="535"/>
      <c r="D187" s="513">
        <f t="shared" si="27"/>
        <v>28</v>
      </c>
      <c r="E187" s="510">
        <f>AQ164</f>
        <v>91</v>
      </c>
      <c r="F187" s="511">
        <f>AQ171</f>
        <v>0.71178385031426228</v>
      </c>
      <c r="G187" s="511">
        <f>AQ172</f>
        <v>1.3171350238651234</v>
      </c>
      <c r="H187" s="475"/>
      <c r="I187" s="476">
        <f t="shared" si="28"/>
        <v>429</v>
      </c>
      <c r="J187" s="518"/>
      <c r="K187" s="518"/>
      <c r="L187" s="397"/>
      <c r="M187" s="397"/>
      <c r="N187" s="397"/>
      <c r="O187" s="397"/>
      <c r="P187" s="397"/>
      <c r="Q187" s="397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  <c r="BD187" s="397"/>
      <c r="BE187" s="397"/>
      <c r="BF187" s="397"/>
      <c r="BG187" s="397"/>
      <c r="BH187" s="397"/>
      <c r="BI187" s="397"/>
      <c r="BJ187" s="397"/>
      <c r="BK187" s="397"/>
      <c r="BL187" s="397"/>
      <c r="BM187" s="397"/>
      <c r="BN187" s="397"/>
      <c r="BO187" s="397"/>
      <c r="BP187" s="397"/>
      <c r="BQ187" s="397"/>
    </row>
    <row r="188" spans="1:69">
      <c r="A188" s="507">
        <f t="shared" si="24"/>
        <v>2024</v>
      </c>
      <c r="B188" s="474">
        <f t="shared" si="56"/>
        <v>442</v>
      </c>
      <c r="C188" s="535"/>
      <c r="D188" s="513">
        <f t="shared" si="27"/>
        <v>29</v>
      </c>
      <c r="E188" s="510">
        <f>AX164</f>
        <v>121</v>
      </c>
      <c r="F188" s="511">
        <f>AX171</f>
        <v>0.69850260245916651</v>
      </c>
      <c r="G188" s="511">
        <f>AX172</f>
        <v>1.4009939008539847</v>
      </c>
      <c r="H188" s="475"/>
      <c r="I188" s="476">
        <f t="shared" si="28"/>
        <v>442</v>
      </c>
      <c r="J188" s="518"/>
      <c r="K188" s="518"/>
      <c r="L188" s="397"/>
      <c r="M188" s="397"/>
      <c r="N188" s="397"/>
      <c r="O188" s="397"/>
      <c r="P188" s="397"/>
      <c r="Q188" s="397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397"/>
      <c r="AE188" s="397"/>
      <c r="AF188" s="397"/>
      <c r="AG188" s="397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  <c r="BD188" s="397"/>
      <c r="BE188" s="397"/>
      <c r="BF188" s="397"/>
      <c r="BG188" s="397"/>
      <c r="BH188" s="397"/>
      <c r="BI188" s="397"/>
      <c r="BJ188" s="397"/>
      <c r="BK188" s="397"/>
      <c r="BL188" s="397"/>
      <c r="BM188" s="397"/>
      <c r="BN188" s="397"/>
      <c r="BO188" s="397"/>
      <c r="BP188" s="397"/>
      <c r="BQ188" s="397"/>
    </row>
    <row r="189" spans="1:69">
      <c r="A189" s="507">
        <f t="shared" si="24"/>
        <v>2025</v>
      </c>
      <c r="B189" s="474">
        <f t="shared" si="56"/>
        <v>455</v>
      </c>
      <c r="C189" s="535"/>
      <c r="D189" s="513">
        <f t="shared" si="27"/>
        <v>30</v>
      </c>
      <c r="E189" s="510">
        <f>BE164</f>
        <v>151</v>
      </c>
      <c r="F189" s="511">
        <f>BE171</f>
        <v>0.67366919169781792</v>
      </c>
      <c r="G189" s="511">
        <f>BE172</f>
        <v>1.5607676401561328</v>
      </c>
      <c r="H189" s="475"/>
      <c r="I189" s="476">
        <f t="shared" si="28"/>
        <v>455</v>
      </c>
      <c r="J189" s="518"/>
      <c r="K189" s="518"/>
      <c r="L189" s="397"/>
      <c r="M189" s="397"/>
      <c r="N189" s="397"/>
      <c r="O189" s="397"/>
      <c r="P189" s="397"/>
      <c r="Q189" s="397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397"/>
      <c r="AE189" s="397"/>
      <c r="AF189" s="397"/>
      <c r="AG189" s="397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  <c r="BD189" s="397"/>
      <c r="BE189" s="397"/>
      <c r="BF189" s="397"/>
      <c r="BG189" s="397"/>
      <c r="BH189" s="397"/>
      <c r="BI189" s="397"/>
      <c r="BJ189" s="397"/>
      <c r="BK189" s="397"/>
      <c r="BL189" s="397"/>
      <c r="BM189" s="397"/>
      <c r="BN189" s="397"/>
      <c r="BO189" s="397"/>
      <c r="BP189" s="397"/>
      <c r="BQ189" s="397"/>
    </row>
    <row r="190" spans="1:69">
      <c r="A190" s="507">
        <f t="shared" si="24"/>
        <v>2026</v>
      </c>
      <c r="B190" s="474">
        <f t="shared" si="56"/>
        <v>469</v>
      </c>
      <c r="C190" s="535"/>
      <c r="D190" s="513">
        <f t="shared" si="27"/>
        <v>31</v>
      </c>
      <c r="E190" s="510">
        <f>BL164</f>
        <v>181</v>
      </c>
      <c r="F190" s="511">
        <f>BL171</f>
        <v>0.56404277493693422</v>
      </c>
      <c r="G190" s="511">
        <f>BL172</f>
        <v>2.7527771407706654</v>
      </c>
      <c r="H190" s="475"/>
      <c r="I190" s="476">
        <f t="shared" si="28"/>
        <v>469</v>
      </c>
      <c r="J190" s="518"/>
      <c r="K190" s="518"/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397"/>
      <c r="AE190" s="397"/>
      <c r="AF190" s="397"/>
      <c r="AG190" s="397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  <c r="BD190" s="397"/>
      <c r="BE190" s="397"/>
      <c r="BF190" s="397"/>
      <c r="BG190" s="397"/>
      <c r="BH190" s="397"/>
      <c r="BI190" s="397"/>
      <c r="BJ190" s="397"/>
      <c r="BK190" s="397"/>
      <c r="BL190" s="397"/>
      <c r="BM190" s="397"/>
      <c r="BN190" s="397"/>
      <c r="BO190" s="397"/>
      <c r="BP190" s="397"/>
      <c r="BQ190" s="397"/>
    </row>
    <row r="191" spans="1:69">
      <c r="A191" s="507">
        <f t="shared" si="24"/>
        <v>2027</v>
      </c>
      <c r="B191" s="474">
        <f t="shared" si="56"/>
        <v>483</v>
      </c>
      <c r="C191" s="535"/>
      <c r="D191" s="513">
        <f t="shared" si="27"/>
        <v>32</v>
      </c>
      <c r="E191" s="510">
        <f>BS164</f>
        <v>0</v>
      </c>
      <c r="F191" s="511">
        <f>BS171</f>
        <v>0</v>
      </c>
      <c r="G191" s="510">
        <f>BS172</f>
        <v>0</v>
      </c>
      <c r="H191" s="475"/>
      <c r="I191" s="476">
        <f t="shared" si="28"/>
        <v>483</v>
      </c>
      <c r="J191" s="518"/>
      <c r="K191" s="518"/>
      <c r="L191" s="397"/>
      <c r="M191" s="397"/>
      <c r="N191" s="397"/>
      <c r="O191" s="397"/>
      <c r="P191" s="397"/>
      <c r="Q191" s="397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397"/>
      <c r="AE191" s="397"/>
      <c r="AF191" s="397"/>
      <c r="AG191" s="397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  <c r="BD191" s="397"/>
      <c r="BE191" s="397"/>
      <c r="BF191" s="397"/>
      <c r="BG191" s="397"/>
      <c r="BH191" s="397"/>
      <c r="BI191" s="397"/>
      <c r="BJ191" s="397"/>
      <c r="BK191" s="397"/>
      <c r="BL191" s="397"/>
      <c r="BM191" s="397"/>
      <c r="BN191" s="397"/>
      <c r="BO191" s="397"/>
      <c r="BP191" s="397"/>
      <c r="BQ191" s="397"/>
    </row>
    <row r="192" spans="1:69">
      <c r="A192" s="507">
        <f t="shared" si="24"/>
        <v>2028</v>
      </c>
      <c r="B192" s="474">
        <f t="shared" si="56"/>
        <v>497</v>
      </c>
      <c r="C192" s="535"/>
      <c r="D192" s="513">
        <f t="shared" si="27"/>
        <v>33</v>
      </c>
      <c r="E192" s="510">
        <f>BZ164</f>
        <v>0</v>
      </c>
      <c r="F192" s="511">
        <f>BZ171</f>
        <v>0</v>
      </c>
      <c r="G192" s="510">
        <f>BZ172</f>
        <v>0</v>
      </c>
      <c r="H192" s="475"/>
      <c r="I192" s="476">
        <f t="shared" si="28"/>
        <v>497</v>
      </c>
      <c r="J192" s="518"/>
      <c r="K192" s="518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397"/>
      <c r="AE192" s="397"/>
      <c r="AF192" s="397"/>
      <c r="AG192" s="397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  <c r="BD192" s="397"/>
      <c r="BE192" s="397"/>
      <c r="BF192" s="397"/>
      <c r="BG192" s="397"/>
      <c r="BH192" s="397"/>
      <c r="BI192" s="397"/>
      <c r="BJ192" s="397"/>
      <c r="BK192" s="397"/>
      <c r="BL192" s="397"/>
      <c r="BM192" s="397"/>
      <c r="BN192" s="397"/>
      <c r="BO192" s="397"/>
      <c r="BP192" s="397"/>
      <c r="BQ192" s="397"/>
    </row>
    <row r="193" spans="1:74">
      <c r="A193" s="507">
        <f t="shared" si="24"/>
        <v>2029</v>
      </c>
      <c r="B193" s="474">
        <f t="shared" si="56"/>
        <v>512</v>
      </c>
      <c r="C193" s="535"/>
      <c r="D193" s="513">
        <f t="shared" si="27"/>
        <v>34</v>
      </c>
      <c r="E193" s="510">
        <f>CG164</f>
        <v>0</v>
      </c>
      <c r="F193" s="511">
        <f>CG171</f>
        <v>0</v>
      </c>
      <c r="G193" s="510">
        <f>CG172</f>
        <v>0</v>
      </c>
      <c r="H193" s="475"/>
      <c r="I193" s="476">
        <f t="shared" si="28"/>
        <v>512</v>
      </c>
      <c r="J193" s="518"/>
      <c r="K193" s="518"/>
      <c r="L193" s="397"/>
      <c r="M193" s="397"/>
      <c r="N193" s="397"/>
      <c r="O193" s="397"/>
      <c r="P193" s="397"/>
      <c r="Q193" s="397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397"/>
      <c r="AE193" s="397"/>
      <c r="AF193" s="397"/>
      <c r="AG193" s="397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  <c r="BD193" s="397"/>
      <c r="BE193" s="397"/>
      <c r="BF193" s="397"/>
      <c r="BG193" s="397"/>
      <c r="BH193" s="397"/>
      <c r="BI193" s="397"/>
      <c r="BJ193" s="397"/>
      <c r="BK193" s="397"/>
      <c r="BL193" s="397"/>
      <c r="BM193" s="397"/>
      <c r="BN193" s="397"/>
      <c r="BO193" s="397"/>
      <c r="BP193" s="397"/>
      <c r="BQ193" s="397"/>
    </row>
    <row r="194" spans="1:74">
      <c r="A194" s="507">
        <f t="shared" si="24"/>
        <v>2030</v>
      </c>
      <c r="B194" s="474">
        <f t="shared" si="56"/>
        <v>527</v>
      </c>
      <c r="C194" s="535"/>
      <c r="D194" s="513">
        <f t="shared" si="27"/>
        <v>35</v>
      </c>
      <c r="E194" s="510">
        <f>CN164</f>
        <v>0</v>
      </c>
      <c r="F194" s="511">
        <f>CN171</f>
        <v>0</v>
      </c>
      <c r="G194" s="510">
        <f>CN172</f>
        <v>0</v>
      </c>
      <c r="H194" s="475"/>
      <c r="I194" s="476">
        <f t="shared" si="28"/>
        <v>527</v>
      </c>
      <c r="J194" s="518"/>
      <c r="K194" s="518"/>
      <c r="L194" s="397"/>
      <c r="M194" s="397"/>
      <c r="N194" s="397"/>
      <c r="O194" s="397"/>
      <c r="P194" s="397"/>
      <c r="Q194" s="397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397"/>
      <c r="AE194" s="397"/>
      <c r="AF194" s="397"/>
      <c r="AG194" s="397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  <c r="BD194" s="397"/>
      <c r="BE194" s="397"/>
      <c r="BF194" s="397"/>
      <c r="BG194" s="397"/>
      <c r="BH194" s="397"/>
      <c r="BI194" s="397"/>
      <c r="BJ194" s="397"/>
      <c r="BK194" s="397"/>
      <c r="BL194" s="397"/>
      <c r="BM194" s="397"/>
      <c r="BN194" s="397"/>
      <c r="BO194" s="397"/>
      <c r="BP194" s="397"/>
      <c r="BQ194" s="397"/>
    </row>
    <row r="195" spans="1:74">
      <c r="A195" s="507">
        <f t="shared" si="24"/>
        <v>2031</v>
      </c>
      <c r="B195" s="474">
        <f t="shared" si="56"/>
        <v>543</v>
      </c>
      <c r="C195" s="535"/>
      <c r="D195" s="513">
        <f t="shared" si="27"/>
        <v>36</v>
      </c>
      <c r="E195" s="510">
        <f>CU164</f>
        <v>0</v>
      </c>
      <c r="F195" s="511">
        <f>CU171</f>
        <v>0</v>
      </c>
      <c r="G195" s="510">
        <f>CU172</f>
        <v>0</v>
      </c>
      <c r="H195" s="475"/>
      <c r="I195" s="476">
        <f t="shared" si="28"/>
        <v>543</v>
      </c>
      <c r="J195" s="518"/>
      <c r="K195" s="518"/>
      <c r="L195" s="397"/>
      <c r="M195" s="397"/>
      <c r="N195" s="397"/>
      <c r="O195" s="397"/>
      <c r="P195" s="397"/>
      <c r="Q195" s="397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397"/>
      <c r="AE195" s="397"/>
      <c r="AF195" s="397"/>
      <c r="AG195" s="397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  <c r="BD195" s="397"/>
      <c r="BE195" s="397"/>
      <c r="BF195" s="397"/>
      <c r="BG195" s="397"/>
      <c r="BH195" s="397"/>
      <c r="BI195" s="397"/>
      <c r="BJ195" s="397"/>
      <c r="BK195" s="397"/>
      <c r="BL195" s="397"/>
      <c r="BM195" s="397"/>
      <c r="BN195" s="397"/>
      <c r="BO195" s="397"/>
      <c r="BP195" s="397"/>
      <c r="BQ195" s="397"/>
    </row>
    <row r="196" spans="1:74">
      <c r="A196" s="507">
        <f t="shared" si="24"/>
        <v>2032</v>
      </c>
      <c r="B196" s="474">
        <f t="shared" si="56"/>
        <v>560</v>
      </c>
      <c r="C196" s="535"/>
      <c r="D196" s="513">
        <f t="shared" si="27"/>
        <v>37</v>
      </c>
      <c r="E196" s="510">
        <f>DB164</f>
        <v>0</v>
      </c>
      <c r="F196" s="511">
        <f>DB171</f>
        <v>0</v>
      </c>
      <c r="G196" s="510">
        <f>DB172</f>
        <v>0</v>
      </c>
      <c r="H196" s="475"/>
      <c r="I196" s="476">
        <f t="shared" si="28"/>
        <v>560</v>
      </c>
      <c r="J196" s="518"/>
      <c r="K196" s="518"/>
      <c r="L196" s="397"/>
      <c r="M196" s="397"/>
      <c r="N196" s="397"/>
      <c r="O196" s="397"/>
      <c r="P196" s="397"/>
      <c r="Q196" s="397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397"/>
      <c r="AE196" s="397"/>
      <c r="AF196" s="397"/>
      <c r="AG196" s="397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  <c r="BD196" s="397"/>
      <c r="BE196" s="397"/>
      <c r="BF196" s="397"/>
      <c r="BG196" s="397"/>
      <c r="BH196" s="397"/>
      <c r="BI196" s="397"/>
      <c r="BJ196" s="397"/>
      <c r="BK196" s="397"/>
      <c r="BL196" s="397"/>
      <c r="BM196" s="397"/>
      <c r="BN196" s="397"/>
      <c r="BO196" s="397"/>
      <c r="BP196" s="397"/>
      <c r="BQ196" s="397"/>
    </row>
    <row r="197" spans="1:74">
      <c r="A197" s="507">
        <f t="shared" si="24"/>
        <v>2033</v>
      </c>
      <c r="B197" s="474">
        <f t="shared" si="56"/>
        <v>576</v>
      </c>
      <c r="C197" s="535"/>
      <c r="D197" s="474">
        <f t="shared" si="27"/>
        <v>38</v>
      </c>
      <c r="E197" s="517"/>
      <c r="F197" s="490"/>
      <c r="G197" s="475"/>
      <c r="H197" s="475"/>
      <c r="I197" s="476">
        <f t="shared" si="28"/>
        <v>576</v>
      </c>
      <c r="J197" s="518"/>
      <c r="K197" s="518"/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397"/>
      <c r="AE197" s="397"/>
      <c r="AF197" s="397"/>
      <c r="AG197" s="397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  <c r="BD197" s="397"/>
      <c r="BE197" s="397"/>
      <c r="BF197" s="397"/>
      <c r="BG197" s="397"/>
      <c r="BH197" s="397"/>
      <c r="BI197" s="397"/>
      <c r="BJ197" s="397"/>
      <c r="BK197" s="397"/>
      <c r="BL197" s="397"/>
      <c r="BM197" s="397"/>
      <c r="BN197" s="397"/>
      <c r="BO197" s="397"/>
      <c r="BP197" s="397"/>
      <c r="BQ197" s="397"/>
    </row>
    <row r="198" spans="1:74">
      <c r="A198" s="507">
        <f t="shared" si="24"/>
        <v>2034</v>
      </c>
      <c r="B198" s="474">
        <f t="shared" si="56"/>
        <v>594</v>
      </c>
      <c r="C198" s="535"/>
      <c r="D198" s="474">
        <f t="shared" si="27"/>
        <v>39</v>
      </c>
      <c r="E198" s="517"/>
      <c r="F198" s="490"/>
      <c r="G198" s="475"/>
      <c r="H198" s="475"/>
      <c r="I198" s="476">
        <f t="shared" si="28"/>
        <v>594</v>
      </c>
      <c r="J198" s="518"/>
      <c r="K198" s="518"/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397"/>
      <c r="AE198" s="397"/>
      <c r="AF198" s="397"/>
      <c r="AG198" s="397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  <c r="BD198" s="397"/>
      <c r="BE198" s="397"/>
      <c r="BF198" s="397"/>
      <c r="BG198" s="397"/>
      <c r="BH198" s="397"/>
      <c r="BI198" s="397"/>
      <c r="BJ198" s="397"/>
      <c r="BK198" s="397"/>
      <c r="BL198" s="397"/>
      <c r="BM198" s="397"/>
      <c r="BN198" s="397"/>
      <c r="BO198" s="397"/>
      <c r="BP198" s="397"/>
      <c r="BQ198" s="397"/>
    </row>
    <row r="199" spans="1:74">
      <c r="A199" s="507">
        <f t="shared" si="24"/>
        <v>2035</v>
      </c>
      <c r="B199" s="474">
        <f t="shared" si="56"/>
        <v>611</v>
      </c>
      <c r="C199" s="535"/>
      <c r="D199" s="474">
        <f t="shared" si="27"/>
        <v>40</v>
      </c>
      <c r="E199" s="517"/>
      <c r="F199" s="490"/>
      <c r="G199" s="475"/>
      <c r="H199" s="475"/>
      <c r="I199" s="476">
        <f t="shared" si="28"/>
        <v>611</v>
      </c>
      <c r="J199" s="518"/>
      <c r="K199" s="518"/>
      <c r="L199" s="397"/>
      <c r="M199" s="397"/>
      <c r="N199" s="397"/>
      <c r="O199" s="397"/>
      <c r="P199" s="397"/>
      <c r="Q199" s="397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397"/>
      <c r="AE199" s="397"/>
      <c r="AF199" s="397"/>
      <c r="AG199" s="397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  <c r="BD199" s="397"/>
      <c r="BE199" s="397"/>
      <c r="BF199" s="397"/>
      <c r="BG199" s="397"/>
      <c r="BH199" s="397"/>
      <c r="BI199" s="397"/>
      <c r="BJ199" s="397"/>
      <c r="BK199" s="397"/>
      <c r="BL199" s="397"/>
      <c r="BM199" s="397"/>
      <c r="BN199" s="397"/>
      <c r="BO199" s="397"/>
      <c r="BP199" s="397"/>
      <c r="BQ199" s="397"/>
    </row>
    <row r="200" spans="1:74">
      <c r="A200" s="519">
        <f t="shared" si="24"/>
        <v>2036</v>
      </c>
      <c r="B200" s="493">
        <f t="shared" si="56"/>
        <v>630</v>
      </c>
      <c r="C200" s="540"/>
      <c r="D200" s="493">
        <f t="shared" si="27"/>
        <v>41</v>
      </c>
      <c r="E200" s="521"/>
      <c r="F200" s="522"/>
      <c r="G200" s="454"/>
      <c r="H200" s="454"/>
      <c r="I200" s="494">
        <f t="shared" si="28"/>
        <v>630</v>
      </c>
      <c r="J200" s="523"/>
      <c r="K200" s="523"/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397"/>
      <c r="AE200" s="397"/>
      <c r="AF200" s="397"/>
      <c r="AG200" s="397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  <c r="BD200" s="397"/>
      <c r="BE200" s="397"/>
      <c r="BF200" s="397"/>
      <c r="BG200" s="397"/>
      <c r="BH200" s="397"/>
      <c r="BI200" s="397"/>
      <c r="BJ200" s="397"/>
      <c r="BK200" s="397"/>
      <c r="BL200" s="397"/>
      <c r="BM200" s="397"/>
      <c r="BN200" s="397"/>
      <c r="BO200" s="397"/>
      <c r="BP200" s="397"/>
      <c r="BQ200" s="397"/>
    </row>
    <row r="201" spans="1:74">
      <c r="A201" s="396" t="s">
        <v>368</v>
      </c>
      <c r="B201" s="396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  <c r="O201" s="397"/>
      <c r="P201" s="397"/>
      <c r="Q201" s="397"/>
      <c r="R201" s="397"/>
      <c r="S201" s="397"/>
      <c r="T201" s="397"/>
      <c r="U201" s="397"/>
      <c r="V201" s="397"/>
      <c r="W201" s="397"/>
      <c r="X201" s="397"/>
      <c r="Y201" s="397"/>
      <c r="Z201" s="397"/>
      <c r="AA201" s="397"/>
      <c r="AB201" s="397"/>
      <c r="AC201" s="397"/>
      <c r="AD201" s="397"/>
      <c r="AE201" s="397"/>
      <c r="AF201" s="397"/>
      <c r="AG201" s="397"/>
      <c r="AH201" s="397"/>
      <c r="AI201" s="397"/>
      <c r="AJ201" s="397"/>
      <c r="AK201" s="397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  <c r="BD201" s="397"/>
      <c r="BE201" s="397"/>
      <c r="BF201" s="397"/>
      <c r="BG201" s="397"/>
      <c r="BH201" s="397"/>
      <c r="BI201" s="397"/>
      <c r="BJ201" s="397"/>
      <c r="BK201" s="397"/>
      <c r="BL201" s="397"/>
      <c r="BM201" s="397"/>
      <c r="BN201" s="397"/>
      <c r="BO201" s="397"/>
      <c r="BP201" s="397"/>
      <c r="BQ201" s="397"/>
    </row>
    <row r="202" spans="1:74">
      <c r="A202" s="455" t="s">
        <v>29</v>
      </c>
      <c r="B202" s="456" t="s">
        <v>306</v>
      </c>
      <c r="C202" s="457" t="s">
        <v>72</v>
      </c>
      <c r="D202" s="457" t="s">
        <v>63</v>
      </c>
      <c r="E202" s="457" t="s">
        <v>48</v>
      </c>
      <c r="F202" s="458"/>
      <c r="G202" s="460" t="s">
        <v>64</v>
      </c>
      <c r="H202" s="461">
        <f>RSQ(I203:I222,B203:B222)</f>
        <v>0.77391667252029439</v>
      </c>
      <c r="I202" s="462" t="s">
        <v>309</v>
      </c>
      <c r="J202" s="463" t="s">
        <v>65</v>
      </c>
      <c r="K202" s="464" t="s">
        <v>34</v>
      </c>
      <c r="L202" s="397"/>
      <c r="M202" s="524" t="s">
        <v>72</v>
      </c>
      <c r="N202" s="458"/>
      <c r="O202" s="460" t="s">
        <v>64</v>
      </c>
      <c r="P202" s="461">
        <f>RSQ($B203:$B222,Q203:Q222)</f>
        <v>0.75943603495679413</v>
      </c>
      <c r="Q202" s="462" t="s">
        <v>337</v>
      </c>
      <c r="R202" s="464" t="s">
        <v>34</v>
      </c>
      <c r="S202" s="397"/>
      <c r="T202" s="524" t="s">
        <v>72</v>
      </c>
      <c r="U202" s="458"/>
      <c r="V202" s="460" t="s">
        <v>64</v>
      </c>
      <c r="W202" s="461">
        <f>RSQ($B203:$B222,X203:X222)</f>
        <v>0.75943603495679413</v>
      </c>
      <c r="X202" s="462" t="s">
        <v>337</v>
      </c>
      <c r="Y202" s="464" t="s">
        <v>34</v>
      </c>
      <c r="Z202" s="397"/>
      <c r="AA202" s="524" t="s">
        <v>72</v>
      </c>
      <c r="AB202" s="458"/>
      <c r="AC202" s="460" t="s">
        <v>64</v>
      </c>
      <c r="AD202" s="461">
        <f>RSQ($B203:$B222,AE203:AE222)</f>
        <v>0.75943603495679413</v>
      </c>
      <c r="AE202" s="462" t="s">
        <v>337</v>
      </c>
      <c r="AF202" s="464" t="s">
        <v>34</v>
      </c>
      <c r="AG202" s="397"/>
      <c r="AH202" s="524" t="s">
        <v>72</v>
      </c>
      <c r="AI202" s="458"/>
      <c r="AJ202" s="460" t="s">
        <v>64</v>
      </c>
      <c r="AK202" s="461">
        <f>RSQ($B203:$B222,AL203:AL222)</f>
        <v>0.77033384599259269</v>
      </c>
      <c r="AL202" s="462" t="s">
        <v>337</v>
      </c>
      <c r="AM202" s="464" t="s">
        <v>34</v>
      </c>
      <c r="AN202" s="397"/>
      <c r="AO202" s="524" t="s">
        <v>72</v>
      </c>
      <c r="AP202" s="458"/>
      <c r="AQ202" s="460" t="s">
        <v>64</v>
      </c>
      <c r="AR202" s="461">
        <f>RSQ($B203:$B222,AS203:AS222)</f>
        <v>0.76938286243330933</v>
      </c>
      <c r="AS202" s="462" t="s">
        <v>337</v>
      </c>
      <c r="AT202" s="464" t="s">
        <v>34</v>
      </c>
      <c r="AU202" s="397"/>
      <c r="AV202" s="524" t="s">
        <v>72</v>
      </c>
      <c r="AW202" s="458"/>
      <c r="AX202" s="460" t="s">
        <v>64</v>
      </c>
      <c r="AY202" s="461">
        <f>RSQ($B203:$B222,AZ203:AZ222)</f>
        <v>0.7690475679558757</v>
      </c>
      <c r="AZ202" s="462" t="s">
        <v>337</v>
      </c>
      <c r="BA202" s="464" t="s">
        <v>34</v>
      </c>
      <c r="BB202" s="397"/>
      <c r="BC202" s="524" t="s">
        <v>72</v>
      </c>
      <c r="BD202" s="458"/>
      <c r="BE202" s="460" t="s">
        <v>64</v>
      </c>
      <c r="BF202" s="461">
        <f>RSQ($B203:$B222,BG203:BG222)</f>
        <v>0.77391667252029439</v>
      </c>
      <c r="BG202" s="462" t="s">
        <v>337</v>
      </c>
      <c r="BH202" s="464" t="s">
        <v>34</v>
      </c>
      <c r="BI202" s="397"/>
      <c r="BJ202" s="524" t="s">
        <v>72</v>
      </c>
      <c r="BK202" s="458"/>
      <c r="BL202" s="460" t="s">
        <v>64</v>
      </c>
      <c r="BM202" s="461">
        <f>RSQ($B203:$B222,BN203:BN222)</f>
        <v>0.75948140888135773</v>
      </c>
      <c r="BN202" s="462" t="s">
        <v>337</v>
      </c>
      <c r="BO202" s="464" t="s">
        <v>34</v>
      </c>
      <c r="BP202" s="397"/>
      <c r="BQ202" s="524" t="s">
        <v>72</v>
      </c>
      <c r="BR202" s="458"/>
      <c r="BS202" s="460" t="s">
        <v>64</v>
      </c>
      <c r="BT202" s="461">
        <f>RSQ($B203:$B222,BU203:BU222)</f>
        <v>0.75948140888135773</v>
      </c>
      <c r="BU202" s="462" t="s">
        <v>337</v>
      </c>
      <c r="BV202" s="464" t="s">
        <v>34</v>
      </c>
    </row>
    <row r="203" spans="1:74">
      <c r="A203" s="507"/>
      <c r="B203" s="474"/>
      <c r="C203" s="541"/>
      <c r="D203" s="474"/>
      <c r="E203" s="542"/>
      <c r="F203" s="503" t="s">
        <v>49</v>
      </c>
      <c r="G203" s="475"/>
      <c r="H203" s="475"/>
      <c r="I203" s="471"/>
      <c r="J203" s="472"/>
      <c r="K203" s="471"/>
      <c r="L203" s="397"/>
      <c r="M203" s="543"/>
      <c r="N203" s="503" t="s">
        <v>49</v>
      </c>
      <c r="O203" s="397"/>
      <c r="P203" s="397"/>
      <c r="Q203" s="518"/>
      <c r="R203" s="476"/>
      <c r="S203" s="397"/>
      <c r="T203" s="543"/>
      <c r="U203" s="503" t="s">
        <v>49</v>
      </c>
      <c r="V203" s="397"/>
      <c r="W203" s="397"/>
      <c r="X203" s="518"/>
      <c r="Y203" s="476"/>
      <c r="Z203" s="397"/>
      <c r="AA203" s="543"/>
      <c r="AB203" s="503" t="s">
        <v>49</v>
      </c>
      <c r="AC203" s="397"/>
      <c r="AD203" s="397"/>
      <c r="AE203" s="518"/>
      <c r="AF203" s="476"/>
      <c r="AG203" s="397"/>
      <c r="AH203" s="543"/>
      <c r="AI203" s="503" t="s">
        <v>49</v>
      </c>
      <c r="AJ203" s="397"/>
      <c r="AK203" s="397"/>
      <c r="AL203" s="518"/>
      <c r="AM203" s="476"/>
      <c r="AN203" s="397"/>
      <c r="AO203" s="543"/>
      <c r="AP203" s="503" t="s">
        <v>49</v>
      </c>
      <c r="AQ203" s="397"/>
      <c r="AR203" s="397"/>
      <c r="AS203" s="518"/>
      <c r="AT203" s="476"/>
      <c r="AU203" s="397"/>
      <c r="AV203" s="543"/>
      <c r="AW203" s="503" t="s">
        <v>49</v>
      </c>
      <c r="AX203" s="397"/>
      <c r="AY203" s="397"/>
      <c r="AZ203" s="518"/>
      <c r="BA203" s="476"/>
      <c r="BB203" s="397"/>
      <c r="BC203" s="543"/>
      <c r="BD203" s="503" t="s">
        <v>49</v>
      </c>
      <c r="BE203" s="397"/>
      <c r="BF203" s="397"/>
      <c r="BG203" s="518"/>
      <c r="BH203" s="476"/>
      <c r="BI203" s="397"/>
      <c r="BJ203" s="543"/>
      <c r="BK203" s="503" t="s">
        <v>49</v>
      </c>
      <c r="BL203" s="397"/>
      <c r="BM203" s="397"/>
      <c r="BN203" s="518"/>
      <c r="BO203" s="476"/>
      <c r="BP203" s="397"/>
      <c r="BQ203" s="543"/>
      <c r="BR203" s="503" t="s">
        <v>49</v>
      </c>
      <c r="BS203" s="397"/>
      <c r="BT203" s="397"/>
      <c r="BU203" s="518"/>
      <c r="BV203" s="476"/>
    </row>
    <row r="204" spans="1:74">
      <c r="A204" s="507"/>
      <c r="B204" s="474"/>
      <c r="C204" s="541"/>
      <c r="D204" s="474"/>
      <c r="E204" s="542"/>
      <c r="F204" s="503" t="s">
        <v>50</v>
      </c>
      <c r="G204" s="475"/>
      <c r="H204" s="475"/>
      <c r="I204" s="476"/>
      <c r="J204" s="477"/>
      <c r="K204" s="476"/>
      <c r="L204" s="397"/>
      <c r="M204" s="543"/>
      <c r="N204" s="503" t="s">
        <v>50</v>
      </c>
      <c r="O204" s="397"/>
      <c r="P204" s="397"/>
      <c r="Q204" s="518"/>
      <c r="R204" s="476"/>
      <c r="S204" s="397"/>
      <c r="T204" s="543"/>
      <c r="U204" s="503" t="s">
        <v>50</v>
      </c>
      <c r="V204" s="397"/>
      <c r="W204" s="397"/>
      <c r="X204" s="518"/>
      <c r="Y204" s="476"/>
      <c r="Z204" s="397"/>
      <c r="AA204" s="543"/>
      <c r="AB204" s="503" t="s">
        <v>50</v>
      </c>
      <c r="AC204" s="397"/>
      <c r="AD204" s="397"/>
      <c r="AE204" s="518"/>
      <c r="AF204" s="476"/>
      <c r="AG204" s="397"/>
      <c r="AH204" s="543"/>
      <c r="AI204" s="503" t="s">
        <v>50</v>
      </c>
      <c r="AJ204" s="397"/>
      <c r="AK204" s="397"/>
      <c r="AL204" s="518"/>
      <c r="AM204" s="476"/>
      <c r="AN204" s="397"/>
      <c r="AO204" s="543"/>
      <c r="AP204" s="503" t="s">
        <v>50</v>
      </c>
      <c r="AQ204" s="397"/>
      <c r="AR204" s="397"/>
      <c r="AS204" s="518"/>
      <c r="AT204" s="476"/>
      <c r="AU204" s="397"/>
      <c r="AV204" s="543"/>
      <c r="AW204" s="503" t="s">
        <v>50</v>
      </c>
      <c r="AX204" s="397"/>
      <c r="AY204" s="397"/>
      <c r="AZ204" s="518"/>
      <c r="BA204" s="476"/>
      <c r="BB204" s="397"/>
      <c r="BC204" s="543"/>
      <c r="BD204" s="503" t="s">
        <v>50</v>
      </c>
      <c r="BE204" s="397"/>
      <c r="BF204" s="397"/>
      <c r="BG204" s="518"/>
      <c r="BH204" s="476"/>
      <c r="BI204" s="397"/>
      <c r="BJ204" s="543"/>
      <c r="BK204" s="503" t="s">
        <v>50</v>
      </c>
      <c r="BL204" s="397"/>
      <c r="BM204" s="397"/>
      <c r="BN204" s="518"/>
      <c r="BO204" s="476"/>
      <c r="BP204" s="397"/>
      <c r="BQ204" s="543"/>
      <c r="BR204" s="503" t="s">
        <v>50</v>
      </c>
      <c r="BS204" s="397"/>
      <c r="BT204" s="397"/>
      <c r="BU204" s="518"/>
      <c r="BV204" s="476"/>
    </row>
    <row r="205" spans="1:74">
      <c r="A205" s="507"/>
      <c r="B205" s="474"/>
      <c r="C205" s="541"/>
      <c r="D205" s="474"/>
      <c r="E205" s="542"/>
      <c r="F205" s="475" t="s">
        <v>51</v>
      </c>
      <c r="G205" s="503"/>
      <c r="H205" s="467"/>
      <c r="I205" s="476"/>
      <c r="J205" s="477"/>
      <c r="K205" s="476"/>
      <c r="L205" s="397"/>
      <c r="M205" s="543"/>
      <c r="N205" s="475" t="s">
        <v>51</v>
      </c>
      <c r="O205" s="503"/>
      <c r="P205" s="467"/>
      <c r="Q205" s="518"/>
      <c r="R205" s="476"/>
      <c r="S205" s="397"/>
      <c r="T205" s="543"/>
      <c r="U205" s="475" t="s">
        <v>51</v>
      </c>
      <c r="V205" s="503"/>
      <c r="W205" s="467"/>
      <c r="X205" s="518"/>
      <c r="Y205" s="476"/>
      <c r="Z205" s="397"/>
      <c r="AA205" s="543"/>
      <c r="AB205" s="475" t="s">
        <v>51</v>
      </c>
      <c r="AC205" s="503"/>
      <c r="AD205" s="467"/>
      <c r="AE205" s="518"/>
      <c r="AF205" s="476"/>
      <c r="AG205" s="397"/>
      <c r="AH205" s="543"/>
      <c r="AI205" s="475" t="s">
        <v>51</v>
      </c>
      <c r="AJ205" s="503"/>
      <c r="AK205" s="467"/>
      <c r="AL205" s="518"/>
      <c r="AM205" s="476"/>
      <c r="AN205" s="397"/>
      <c r="AO205" s="543"/>
      <c r="AP205" s="475" t="s">
        <v>51</v>
      </c>
      <c r="AQ205" s="503"/>
      <c r="AR205" s="467"/>
      <c r="AS205" s="518"/>
      <c r="AT205" s="476"/>
      <c r="AU205" s="397"/>
      <c r="AV205" s="543"/>
      <c r="AW205" s="475" t="s">
        <v>51</v>
      </c>
      <c r="AX205" s="503"/>
      <c r="AY205" s="467"/>
      <c r="AZ205" s="518"/>
      <c r="BA205" s="476"/>
      <c r="BB205" s="397"/>
      <c r="BC205" s="543"/>
      <c r="BD205" s="475" t="s">
        <v>51</v>
      </c>
      <c r="BE205" s="503"/>
      <c r="BF205" s="467"/>
      <c r="BG205" s="518"/>
      <c r="BH205" s="476"/>
      <c r="BI205" s="397"/>
      <c r="BJ205" s="543"/>
      <c r="BK205" s="475" t="s">
        <v>51</v>
      </c>
      <c r="BL205" s="503"/>
      <c r="BM205" s="467"/>
      <c r="BN205" s="518"/>
      <c r="BO205" s="476"/>
      <c r="BP205" s="397"/>
      <c r="BQ205" s="543"/>
      <c r="BR205" s="475" t="s">
        <v>51</v>
      </c>
      <c r="BS205" s="503"/>
      <c r="BT205" s="467"/>
      <c r="BU205" s="518"/>
      <c r="BV205" s="476"/>
    </row>
    <row r="206" spans="1:74">
      <c r="A206" s="507"/>
      <c r="B206" s="474"/>
      <c r="C206" s="541"/>
      <c r="D206" s="474"/>
      <c r="E206" s="542"/>
      <c r="F206" s="475"/>
      <c r="G206" s="475"/>
      <c r="H206" s="475"/>
      <c r="I206" s="476"/>
      <c r="J206" s="477"/>
      <c r="K206" s="476"/>
      <c r="L206" s="397"/>
      <c r="M206" s="543"/>
      <c r="N206" s="397"/>
      <c r="O206" s="397"/>
      <c r="P206" s="397"/>
      <c r="Q206" s="518"/>
      <c r="R206" s="476"/>
      <c r="S206" s="397"/>
      <c r="T206" s="543"/>
      <c r="U206" s="397"/>
      <c r="V206" s="397"/>
      <c r="W206" s="397"/>
      <c r="X206" s="518"/>
      <c r="Y206" s="476"/>
      <c r="Z206" s="397"/>
      <c r="AA206" s="543"/>
      <c r="AB206" s="397"/>
      <c r="AC206" s="397"/>
      <c r="AD206" s="397"/>
      <c r="AE206" s="518"/>
      <c r="AF206" s="476"/>
      <c r="AG206" s="397"/>
      <c r="AH206" s="543"/>
      <c r="AI206" s="397"/>
      <c r="AJ206" s="397"/>
      <c r="AK206" s="397"/>
      <c r="AL206" s="518"/>
      <c r="AM206" s="476"/>
      <c r="AN206" s="397"/>
      <c r="AO206" s="543"/>
      <c r="AP206" s="397"/>
      <c r="AQ206" s="397"/>
      <c r="AR206" s="397"/>
      <c r="AS206" s="518"/>
      <c r="AT206" s="476"/>
      <c r="AU206" s="397"/>
      <c r="AV206" s="543"/>
      <c r="AW206" s="397"/>
      <c r="AX206" s="397"/>
      <c r="AY206" s="397"/>
      <c r="AZ206" s="518"/>
      <c r="BA206" s="476"/>
      <c r="BB206" s="397"/>
      <c r="BC206" s="543"/>
      <c r="BD206" s="397"/>
      <c r="BE206" s="397"/>
      <c r="BF206" s="397"/>
      <c r="BG206" s="518"/>
      <c r="BH206" s="476"/>
      <c r="BI206" s="397"/>
      <c r="BJ206" s="543"/>
      <c r="BK206" s="397"/>
      <c r="BL206" s="397"/>
      <c r="BM206" s="397"/>
      <c r="BN206" s="518"/>
      <c r="BO206" s="476"/>
      <c r="BP206" s="397"/>
      <c r="BQ206" s="543"/>
      <c r="BR206" s="397"/>
      <c r="BS206" s="397"/>
      <c r="BT206" s="397"/>
      <c r="BU206" s="518"/>
      <c r="BV206" s="476"/>
    </row>
    <row r="207" spans="1:74">
      <c r="A207" s="507"/>
      <c r="B207" s="474"/>
      <c r="C207" s="541"/>
      <c r="D207" s="474"/>
      <c r="E207" s="542"/>
      <c r="F207" s="467" t="s">
        <v>42</v>
      </c>
      <c r="G207" s="544">
        <f>F232</f>
        <v>150</v>
      </c>
      <c r="H207" s="467"/>
      <c r="I207" s="476"/>
      <c r="J207" s="477"/>
      <c r="K207" s="476"/>
      <c r="L207" s="397"/>
      <c r="M207" s="543"/>
      <c r="N207" s="467" t="s">
        <v>42</v>
      </c>
      <c r="O207" s="544">
        <v>0</v>
      </c>
      <c r="P207" s="467"/>
      <c r="Q207" s="518"/>
      <c r="R207" s="476"/>
      <c r="S207" s="397"/>
      <c r="T207" s="543"/>
      <c r="U207" s="467" t="s">
        <v>42</v>
      </c>
      <c r="V207" s="544">
        <f>O207+U228</f>
        <v>25</v>
      </c>
      <c r="W207" s="467"/>
      <c r="X207" s="518"/>
      <c r="Y207" s="476"/>
      <c r="Z207" s="397"/>
      <c r="AA207" s="543"/>
      <c r="AB207" s="467" t="s">
        <v>42</v>
      </c>
      <c r="AC207" s="544">
        <f>V207+AB228</f>
        <v>50</v>
      </c>
      <c r="AD207" s="467"/>
      <c r="AE207" s="518"/>
      <c r="AF207" s="476"/>
      <c r="AG207" s="397"/>
      <c r="AH207" s="543"/>
      <c r="AI207" s="467" t="s">
        <v>42</v>
      </c>
      <c r="AJ207" s="544">
        <f>AC207+AI228</f>
        <v>75</v>
      </c>
      <c r="AK207" s="467"/>
      <c r="AL207" s="518"/>
      <c r="AM207" s="476"/>
      <c r="AN207" s="397"/>
      <c r="AO207" s="543"/>
      <c r="AP207" s="467" t="s">
        <v>42</v>
      </c>
      <c r="AQ207" s="544">
        <f>AJ207+AP228</f>
        <v>100</v>
      </c>
      <c r="AR207" s="467"/>
      <c r="AS207" s="518"/>
      <c r="AT207" s="476"/>
      <c r="AU207" s="397"/>
      <c r="AV207" s="543"/>
      <c r="AW207" s="467" t="s">
        <v>42</v>
      </c>
      <c r="AX207" s="544">
        <f>AQ207+AW228</f>
        <v>125</v>
      </c>
      <c r="AY207" s="467"/>
      <c r="AZ207" s="518"/>
      <c r="BA207" s="476"/>
      <c r="BB207" s="397"/>
      <c r="BC207" s="543"/>
      <c r="BD207" s="467" t="s">
        <v>42</v>
      </c>
      <c r="BE207" s="544">
        <f>AX207+BD228</f>
        <v>150</v>
      </c>
      <c r="BF207" s="467"/>
      <c r="BG207" s="518"/>
      <c r="BH207" s="476"/>
      <c r="BI207" s="397"/>
      <c r="BJ207" s="543"/>
      <c r="BK207" s="467" t="s">
        <v>42</v>
      </c>
      <c r="BL207" s="544">
        <f>BE207+BK228</f>
        <v>175</v>
      </c>
      <c r="BM207" s="467"/>
      <c r="BN207" s="518"/>
      <c r="BO207" s="476"/>
      <c r="BP207" s="397"/>
      <c r="BQ207" s="543"/>
      <c r="BR207" s="467" t="s">
        <v>42</v>
      </c>
      <c r="BS207" s="544">
        <f>BL207+BR228</f>
        <v>175</v>
      </c>
      <c r="BT207" s="467"/>
      <c r="BU207" s="518"/>
      <c r="BV207" s="476"/>
    </row>
    <row r="208" spans="1:74">
      <c r="A208" s="507"/>
      <c r="B208" s="474"/>
      <c r="C208" s="541"/>
      <c r="D208" s="474"/>
      <c r="E208" s="542"/>
      <c r="F208" s="467" t="s">
        <v>39</v>
      </c>
      <c r="G208" s="509">
        <f>INDEX(LINEST(C213:C222,E213:E222),1)</f>
        <v>0.41792125124995116</v>
      </c>
      <c r="H208" s="467"/>
      <c r="I208" s="476"/>
      <c r="J208" s="477"/>
      <c r="K208" s="476"/>
      <c r="L208" s="397"/>
      <c r="M208" s="543"/>
      <c r="N208" s="467" t="s">
        <v>39</v>
      </c>
      <c r="O208" s="509">
        <f>INDEX(LINEST(M213:M222,$E213:$E222),1)</f>
        <v>0.12226340983973884</v>
      </c>
      <c r="P208" s="467"/>
      <c r="Q208" s="518"/>
      <c r="R208" s="476"/>
      <c r="S208" s="397"/>
      <c r="T208" s="543"/>
      <c r="U208" s="467" t="s">
        <v>39</v>
      </c>
      <c r="V208" s="509">
        <f>INDEX(LINEST(T213:T222,$E213:$E222),1)</f>
        <v>0.13841516657728517</v>
      </c>
      <c r="W208" s="467"/>
      <c r="X208" s="518"/>
      <c r="Y208" s="476"/>
      <c r="Z208" s="397"/>
      <c r="AA208" s="543"/>
      <c r="AB208" s="467" t="s">
        <v>39</v>
      </c>
      <c r="AC208" s="509">
        <f>INDEX(LINEST(AA213:AA222,$E213:$E222),1)</f>
        <v>0.15952226630019398</v>
      </c>
      <c r="AD208" s="467"/>
      <c r="AE208" s="518"/>
      <c r="AF208" s="476"/>
      <c r="AG208" s="397"/>
      <c r="AH208" s="543"/>
      <c r="AI208" s="467" t="s">
        <v>39</v>
      </c>
      <c r="AJ208" s="509">
        <f>INDEX(LINEST(AH213:AH222,$E213:$E222),1)</f>
        <v>0.18830725370726778</v>
      </c>
      <c r="AK208" s="467"/>
      <c r="AL208" s="518"/>
      <c r="AM208" s="476"/>
      <c r="AN208" s="397"/>
      <c r="AO208" s="543"/>
      <c r="AP208" s="467" t="s">
        <v>39</v>
      </c>
      <c r="AQ208" s="509">
        <f>INDEX(LINEST(AO213:AO222,$E213:$E222),1)</f>
        <v>0.22997275333983394</v>
      </c>
      <c r="AR208" s="467"/>
      <c r="AS208" s="518"/>
      <c r="AT208" s="476"/>
      <c r="AU208" s="397"/>
      <c r="AV208" s="543"/>
      <c r="AW208" s="467" t="s">
        <v>39</v>
      </c>
      <c r="AX208" s="509">
        <f>INDEX(LINEST(AV213:AV222,$E213:$E222),1)</f>
        <v>0.29595239477299268</v>
      </c>
      <c r="AY208" s="467"/>
      <c r="AZ208" s="518"/>
      <c r="BA208" s="476"/>
      <c r="BB208" s="397"/>
      <c r="BC208" s="543"/>
      <c r="BD208" s="467" t="s">
        <v>39</v>
      </c>
      <c r="BE208" s="509">
        <f>INDEX(LINEST(BC213:BC222,$E213:$E222),1)</f>
        <v>0.41792125124995116</v>
      </c>
      <c r="BF208" s="467"/>
      <c r="BG208" s="518"/>
      <c r="BH208" s="476"/>
      <c r="BI208" s="397"/>
      <c r="BJ208" s="543"/>
      <c r="BK208" s="467" t="s">
        <v>39</v>
      </c>
      <c r="BL208" s="509">
        <f>INDEX(LINEST(BJ213:BJ222,$E213:$E222),1)</f>
        <v>0.74319228218997346</v>
      </c>
      <c r="BM208" s="467"/>
      <c r="BN208" s="518"/>
      <c r="BO208" s="476"/>
      <c r="BP208" s="397"/>
      <c r="BQ208" s="543"/>
      <c r="BR208" s="467" t="s">
        <v>39</v>
      </c>
      <c r="BS208" s="509">
        <f>INDEX(LINEST(BQ213:BQ222,$E213:$E222),1)</f>
        <v>0.74319228218997346</v>
      </c>
      <c r="BT208" s="467"/>
      <c r="BU208" s="518"/>
      <c r="BV208" s="476"/>
    </row>
    <row r="209" spans="1:74">
      <c r="A209" s="507"/>
      <c r="B209" s="474"/>
      <c r="C209" s="541"/>
      <c r="D209" s="474"/>
      <c r="E209" s="542"/>
      <c r="F209" s="467" t="s">
        <v>70</v>
      </c>
      <c r="G209" s="509">
        <f>INDEX(LINEST(C213:C222,E213:E222),2)</f>
        <v>3.5899014308204316</v>
      </c>
      <c r="H209" s="545" t="s">
        <v>52</v>
      </c>
      <c r="I209" s="476"/>
      <c r="J209" s="477"/>
      <c r="K209" s="476"/>
      <c r="L209" s="397"/>
      <c r="M209" s="543"/>
      <c r="N209" s="467" t="s">
        <v>70</v>
      </c>
      <c r="O209" s="509">
        <f>INDEX(LINEST(M213:M222,$E213:$E222),2)</f>
        <v>5.2123759051551035</v>
      </c>
      <c r="P209" s="545" t="s">
        <v>52</v>
      </c>
      <c r="Q209" s="518"/>
      <c r="R209" s="476"/>
      <c r="S209" s="397"/>
      <c r="T209" s="543"/>
      <c r="U209" s="467" t="s">
        <v>70</v>
      </c>
      <c r="V209" s="509">
        <f>INDEX(LINEST(T213:T222,$E213:$E222),2)</f>
        <v>5.0670699486323949</v>
      </c>
      <c r="W209" s="545" t="s">
        <v>52</v>
      </c>
      <c r="X209" s="518"/>
      <c r="Y209" s="476"/>
      <c r="Z209" s="397"/>
      <c r="AA209" s="543"/>
      <c r="AB209" s="467" t="s">
        <v>70</v>
      </c>
      <c r="AC209" s="509">
        <f>INDEX(LINEST(AA213:AA222,$E213:$E222),2)</f>
        <v>4.8973664606218552</v>
      </c>
      <c r="AD209" s="545" t="s">
        <v>52</v>
      </c>
      <c r="AE209" s="518"/>
      <c r="AF209" s="476"/>
      <c r="AG209" s="397"/>
      <c r="AH209" s="543"/>
      <c r="AI209" s="467" t="s">
        <v>70</v>
      </c>
      <c r="AJ209" s="509">
        <f>INDEX(LINEST(AH213:AH222,$E213:$E222),2)</f>
        <v>4.6935179968656744</v>
      </c>
      <c r="AK209" s="545" t="s">
        <v>52</v>
      </c>
      <c r="AL209" s="518"/>
      <c r="AM209" s="476"/>
      <c r="AN209" s="397"/>
      <c r="AO209" s="543"/>
      <c r="AP209" s="467" t="s">
        <v>70</v>
      </c>
      <c r="AQ209" s="509">
        <f>INDEX(LINEST(AO213:AO222,$E213:$E222),2)</f>
        <v>4.4385277989063203</v>
      </c>
      <c r="AR209" s="545" t="s">
        <v>52</v>
      </c>
      <c r="AS209" s="518"/>
      <c r="AT209" s="476"/>
      <c r="AU209" s="397"/>
      <c r="AV209" s="543"/>
      <c r="AW209" s="467" t="s">
        <v>70</v>
      </c>
      <c r="AX209" s="509">
        <f>INDEX(LINEST(AV213:AV222,$E213:$E222),2)</f>
        <v>4.0986052659988594</v>
      </c>
      <c r="AY209" s="545" t="s">
        <v>52</v>
      </c>
      <c r="AZ209" s="518"/>
      <c r="BA209" s="476"/>
      <c r="BB209" s="397"/>
      <c r="BC209" s="543"/>
      <c r="BD209" s="467" t="s">
        <v>70</v>
      </c>
      <c r="BE209" s="509">
        <f>INDEX(LINEST(BC213:BC222,$E213:$E222),2)</f>
        <v>3.5899014308204316</v>
      </c>
      <c r="BF209" s="545" t="s">
        <v>52</v>
      </c>
      <c r="BG209" s="518"/>
      <c r="BH209" s="476"/>
      <c r="BI209" s="397"/>
      <c r="BJ209" s="543"/>
      <c r="BK209" s="467" t="s">
        <v>70</v>
      </c>
      <c r="BL209" s="509">
        <f>INDEX(LINEST(BJ213:BJ222,$E213:$E222),2)</f>
        <v>2.5668225164526595</v>
      </c>
      <c r="BM209" s="545" t="s">
        <v>52</v>
      </c>
      <c r="BN209" s="518"/>
      <c r="BO209" s="476"/>
      <c r="BP209" s="397"/>
      <c r="BQ209" s="543"/>
      <c r="BR209" s="467" t="s">
        <v>70</v>
      </c>
      <c r="BS209" s="509">
        <f>INDEX(LINEST(BQ213:BQ222,$E213:$E222),2)</f>
        <v>2.5668225164526595</v>
      </c>
      <c r="BT209" s="545" t="s">
        <v>52</v>
      </c>
      <c r="BU209" s="518"/>
      <c r="BV209" s="476"/>
    </row>
    <row r="210" spans="1:74">
      <c r="A210" s="507"/>
      <c r="B210" s="474"/>
      <c r="C210" s="541"/>
      <c r="D210" s="474"/>
      <c r="E210" s="542"/>
      <c r="F210" s="467" t="s">
        <v>71</v>
      </c>
      <c r="G210" s="546">
        <f>EXP(G209)</f>
        <v>36.230504539357213</v>
      </c>
      <c r="H210" s="475"/>
      <c r="I210" s="476"/>
      <c r="J210" s="477"/>
      <c r="K210" s="476"/>
      <c r="L210" s="397"/>
      <c r="M210" s="543"/>
      <c r="N210" s="467" t="s">
        <v>71</v>
      </c>
      <c r="O210" s="546">
        <f>EXP(O209)</f>
        <v>183.52958949610428</v>
      </c>
      <c r="P210" s="397"/>
      <c r="Q210" s="518"/>
      <c r="R210" s="476"/>
      <c r="S210" s="397"/>
      <c r="T210" s="543"/>
      <c r="U210" s="467" t="s">
        <v>71</v>
      </c>
      <c r="V210" s="546">
        <f>EXP(V209)</f>
        <v>158.70862099272378</v>
      </c>
      <c r="W210" s="397"/>
      <c r="X210" s="518"/>
      <c r="Y210" s="476"/>
      <c r="Z210" s="397"/>
      <c r="AA210" s="543"/>
      <c r="AB210" s="467" t="s">
        <v>71</v>
      </c>
      <c r="AC210" s="546">
        <f>EXP(AC209)</f>
        <v>133.93658753889633</v>
      </c>
      <c r="AD210" s="397"/>
      <c r="AE210" s="518"/>
      <c r="AF210" s="476"/>
      <c r="AG210" s="397"/>
      <c r="AH210" s="543"/>
      <c r="AI210" s="467" t="s">
        <v>71</v>
      </c>
      <c r="AJ210" s="546">
        <f>EXP(AJ209)</f>
        <v>109.23679934331042</v>
      </c>
      <c r="AK210" s="397"/>
      <c r="AL210" s="518"/>
      <c r="AM210" s="476"/>
      <c r="AN210" s="397"/>
      <c r="AO210" s="543"/>
      <c r="AP210" s="467" t="s">
        <v>71</v>
      </c>
      <c r="AQ210" s="546">
        <f>EXP(AQ209)</f>
        <v>84.65022773650179</v>
      </c>
      <c r="AR210" s="397"/>
      <c r="AS210" s="518"/>
      <c r="AT210" s="476"/>
      <c r="AU210" s="397"/>
      <c r="AV210" s="543"/>
      <c r="AW210" s="467" t="s">
        <v>71</v>
      </c>
      <c r="AX210" s="546">
        <f>EXP(AX209)</f>
        <v>60.256187608801291</v>
      </c>
      <c r="AY210" s="397"/>
      <c r="AZ210" s="518"/>
      <c r="BA210" s="476"/>
      <c r="BB210" s="397"/>
      <c r="BC210" s="543"/>
      <c r="BD210" s="467" t="s">
        <v>71</v>
      </c>
      <c r="BE210" s="546">
        <f>EXP(BE209)</f>
        <v>36.230504539357213</v>
      </c>
      <c r="BF210" s="397"/>
      <c r="BG210" s="518"/>
      <c r="BH210" s="476"/>
      <c r="BI210" s="397"/>
      <c r="BJ210" s="543"/>
      <c r="BK210" s="467" t="s">
        <v>71</v>
      </c>
      <c r="BL210" s="546">
        <f>EXP(BL209)</f>
        <v>13.024373887841403</v>
      </c>
      <c r="BM210" s="397"/>
      <c r="BN210" s="518"/>
      <c r="BO210" s="476"/>
      <c r="BP210" s="397"/>
      <c r="BQ210" s="543"/>
      <c r="BR210" s="467" t="s">
        <v>71</v>
      </c>
      <c r="BS210" s="546">
        <f>EXP(BS209)</f>
        <v>13.024373887841403</v>
      </c>
      <c r="BT210" s="397"/>
      <c r="BU210" s="518"/>
      <c r="BV210" s="476"/>
    </row>
    <row r="211" spans="1:74">
      <c r="A211" s="507"/>
      <c r="B211" s="474"/>
      <c r="C211" s="541"/>
      <c r="D211" s="474"/>
      <c r="E211" s="542"/>
      <c r="F211" s="475"/>
      <c r="G211" s="475"/>
      <c r="H211" s="467"/>
      <c r="I211" s="476"/>
      <c r="J211" s="477"/>
      <c r="K211" s="476"/>
      <c r="L211" s="397"/>
      <c r="M211" s="543"/>
      <c r="N211" s="397"/>
      <c r="O211" s="397"/>
      <c r="P211" s="467"/>
      <c r="Q211" s="518"/>
      <c r="R211" s="476"/>
      <c r="S211" s="397"/>
      <c r="T211" s="543"/>
      <c r="U211" s="397"/>
      <c r="V211" s="397"/>
      <c r="W211" s="467"/>
      <c r="X211" s="518"/>
      <c r="Y211" s="476"/>
      <c r="Z211" s="397"/>
      <c r="AA211" s="543"/>
      <c r="AB211" s="397"/>
      <c r="AC211" s="397"/>
      <c r="AD211" s="467"/>
      <c r="AE211" s="518"/>
      <c r="AF211" s="476"/>
      <c r="AG211" s="397"/>
      <c r="AH211" s="543"/>
      <c r="AI211" s="397"/>
      <c r="AJ211" s="397"/>
      <c r="AK211" s="467"/>
      <c r="AL211" s="518"/>
      <c r="AM211" s="476"/>
      <c r="AN211" s="397"/>
      <c r="AO211" s="543"/>
      <c r="AP211" s="397"/>
      <c r="AQ211" s="397"/>
      <c r="AR211" s="467"/>
      <c r="AS211" s="518"/>
      <c r="AT211" s="476"/>
      <c r="AU211" s="397"/>
      <c r="AV211" s="543"/>
      <c r="AW211" s="397"/>
      <c r="AX211" s="397"/>
      <c r="AY211" s="467"/>
      <c r="AZ211" s="518"/>
      <c r="BA211" s="476"/>
      <c r="BB211" s="397"/>
      <c r="BC211" s="543"/>
      <c r="BD211" s="397"/>
      <c r="BE211" s="397"/>
      <c r="BF211" s="467"/>
      <c r="BG211" s="518"/>
      <c r="BH211" s="476"/>
      <c r="BI211" s="397"/>
      <c r="BJ211" s="543"/>
      <c r="BK211" s="397"/>
      <c r="BL211" s="397"/>
      <c r="BM211" s="467"/>
      <c r="BN211" s="518"/>
      <c r="BO211" s="476"/>
      <c r="BP211" s="397"/>
      <c r="BQ211" s="543"/>
      <c r="BR211" s="397"/>
      <c r="BS211" s="397"/>
      <c r="BT211" s="467"/>
      <c r="BU211" s="518"/>
      <c r="BV211" s="476"/>
    </row>
    <row r="212" spans="1:74">
      <c r="A212" s="507"/>
      <c r="B212" s="474"/>
      <c r="C212" s="541"/>
      <c r="D212" s="474"/>
      <c r="E212" s="542"/>
      <c r="F212" s="475"/>
      <c r="G212" s="475"/>
      <c r="H212" s="475"/>
      <c r="I212" s="476"/>
      <c r="J212" s="477"/>
      <c r="K212" s="476"/>
      <c r="L212" s="397"/>
      <c r="M212" s="543"/>
      <c r="N212" s="397"/>
      <c r="O212" s="397"/>
      <c r="P212" s="397"/>
      <c r="Q212" s="518"/>
      <c r="R212" s="476"/>
      <c r="S212" s="397"/>
      <c r="T212" s="543"/>
      <c r="U212" s="397"/>
      <c r="V212" s="397"/>
      <c r="W212" s="397"/>
      <c r="X212" s="518"/>
      <c r="Y212" s="476"/>
      <c r="Z212" s="397"/>
      <c r="AA212" s="543"/>
      <c r="AB212" s="397"/>
      <c r="AC212" s="397"/>
      <c r="AD212" s="397"/>
      <c r="AE212" s="518"/>
      <c r="AF212" s="476"/>
      <c r="AG212" s="397"/>
      <c r="AH212" s="543"/>
      <c r="AI212" s="397"/>
      <c r="AJ212" s="397"/>
      <c r="AK212" s="397"/>
      <c r="AL212" s="518"/>
      <c r="AM212" s="476"/>
      <c r="AN212" s="397"/>
      <c r="AO212" s="543"/>
      <c r="AP212" s="397"/>
      <c r="AQ212" s="397"/>
      <c r="AR212" s="397"/>
      <c r="AS212" s="518"/>
      <c r="AT212" s="476"/>
      <c r="AU212" s="397"/>
      <c r="AV212" s="543"/>
      <c r="AW212" s="397"/>
      <c r="AX212" s="397"/>
      <c r="AY212" s="397"/>
      <c r="AZ212" s="518"/>
      <c r="BA212" s="476"/>
      <c r="BB212" s="397"/>
      <c r="BC212" s="543"/>
      <c r="BD212" s="397"/>
      <c r="BE212" s="397"/>
      <c r="BF212" s="397"/>
      <c r="BG212" s="518"/>
      <c r="BH212" s="476"/>
      <c r="BI212" s="397"/>
      <c r="BJ212" s="543"/>
      <c r="BK212" s="397"/>
      <c r="BL212" s="397"/>
      <c r="BM212" s="397"/>
      <c r="BN212" s="518"/>
      <c r="BO212" s="476"/>
      <c r="BP212" s="397"/>
      <c r="BQ212" s="543"/>
      <c r="BR212" s="397"/>
      <c r="BS212" s="397"/>
      <c r="BT212" s="397"/>
      <c r="BU212" s="518"/>
      <c r="BV212" s="476"/>
    </row>
    <row r="213" spans="1:74">
      <c r="A213" s="507">
        <f t="shared" ref="A213:A243" si="57">A127</f>
        <v>2006</v>
      </c>
      <c r="B213" s="474">
        <f t="shared" ref="B213:B222" si="58">B14</f>
        <v>196.36515031485453</v>
      </c>
      <c r="C213" s="541">
        <f t="shared" ref="C213:C222" si="59">LN(B213-$G$207)</f>
        <v>3.8365481062366791</v>
      </c>
      <c r="D213" s="474">
        <f t="shared" ref="D213:D243" si="60">D170</f>
        <v>1</v>
      </c>
      <c r="E213" s="547">
        <f t="shared" ref="E213:E222" si="61">LN(D213)</f>
        <v>0</v>
      </c>
      <c r="F213" s="674" t="s">
        <v>59</v>
      </c>
      <c r="G213" s="674"/>
      <c r="H213" s="480">
        <f>H202</f>
        <v>0.77391667252029439</v>
      </c>
      <c r="I213" s="476">
        <f t="shared" ref="I213:I243" si="62">ROUND($G$207+$G$210*D213^$G$208,$G$1)</f>
        <v>186</v>
      </c>
      <c r="J213" s="477">
        <f t="shared" ref="J213:J222" si="63">ABS(B213-I213)/B213*100</f>
        <v>5.2785080744902597</v>
      </c>
      <c r="K213" s="476">
        <f t="shared" ref="K213:K222" si="64">(B213-I213)^2/1000</f>
        <v>0.107436341049529</v>
      </c>
      <c r="L213" s="397"/>
      <c r="M213" s="543">
        <f t="shared" ref="M213:M222" si="65">LN($B213-O$207)</f>
        <v>5.2799759377868778</v>
      </c>
      <c r="N213" s="467" t="s">
        <v>73</v>
      </c>
      <c r="O213" s="509">
        <f>P202</f>
        <v>0.75943603495679413</v>
      </c>
      <c r="P213" s="397"/>
      <c r="Q213" s="518">
        <f t="shared" ref="Q213:Q222" si="66">ROUND(O$207+O$210*$D213^O$208,$G$1)</f>
        <v>184</v>
      </c>
      <c r="R213" s="476">
        <f t="shared" ref="R213:R222" si="67">($B213-Q213)^2/1000</f>
        <v>0.15289694230894713</v>
      </c>
      <c r="S213" s="397"/>
      <c r="T213" s="543">
        <f t="shared" ref="T213:T222" si="68">LN($B213-V$207)</f>
        <v>5.1437966617733091</v>
      </c>
      <c r="U213" s="467" t="s">
        <v>73</v>
      </c>
      <c r="V213" s="509">
        <f>W202</f>
        <v>0.75943603495679413</v>
      </c>
      <c r="W213" s="397"/>
      <c r="X213" s="518">
        <f t="shared" ref="X213:X222" si="69">ROUND(V$207+V$210*$D213^V$208,$G$1)</f>
        <v>184</v>
      </c>
      <c r="Y213" s="476">
        <f t="shared" ref="Y213:Y222" si="70">($B213-X213)^2/1000</f>
        <v>0.15289694230894713</v>
      </c>
      <c r="Z213" s="397"/>
      <c r="AA213" s="543">
        <f t="shared" ref="AA213:AA222" si="71">LN($B213-AC$207)</f>
        <v>4.9861045288927288</v>
      </c>
      <c r="AB213" s="467" t="s">
        <v>73</v>
      </c>
      <c r="AC213" s="509">
        <f>AD202</f>
        <v>0.75943603495679413</v>
      </c>
      <c r="AD213" s="397"/>
      <c r="AE213" s="518">
        <f t="shared" ref="AE213:AE222" si="72">ROUND(AC$207+AC$210*$D213^AC$208,$G$1)</f>
        <v>184</v>
      </c>
      <c r="AF213" s="476">
        <f t="shared" ref="AF213:AF222" si="73">($B213-AE213)^2/1000</f>
        <v>0.15289694230894713</v>
      </c>
      <c r="AG213" s="397"/>
      <c r="AH213" s="543">
        <f t="shared" ref="AH213:AH222" si="74">LN($B213-AJ$207)</f>
        <v>4.7988037724625929</v>
      </c>
      <c r="AI213" s="467" t="s">
        <v>73</v>
      </c>
      <c r="AJ213" s="509">
        <f>AK202</f>
        <v>0.77033384599259269</v>
      </c>
      <c r="AK213" s="397"/>
      <c r="AL213" s="518">
        <f t="shared" ref="AL213:AL222" si="75">ROUND(AJ$207+AJ$210*$D213^AJ$208,$G$1)</f>
        <v>184</v>
      </c>
      <c r="AM213" s="476">
        <f t="shared" ref="AM213:AM222" si="76">($B213-AL213)^2/1000</f>
        <v>0.15289694230894713</v>
      </c>
      <c r="AN213" s="397"/>
      <c r="AO213" s="543">
        <f t="shared" ref="AO213:AO222" si="77">LN($B213-AQ$207)</f>
        <v>4.5681446249988573</v>
      </c>
      <c r="AP213" s="467" t="s">
        <v>73</v>
      </c>
      <c r="AQ213" s="509">
        <f>AR202</f>
        <v>0.76938286243330933</v>
      </c>
      <c r="AR213" s="397"/>
      <c r="AS213" s="518">
        <f t="shared" ref="AS213:AS222" si="78">ROUND(AQ$207+AQ$210*$D213^AQ$208,$G$1)</f>
        <v>185</v>
      </c>
      <c r="AT213" s="476">
        <f t="shared" ref="AT213:AT222" si="79">($B213-AS213)^2/1000</f>
        <v>0.12916664167923808</v>
      </c>
      <c r="AU213" s="397"/>
      <c r="AV213" s="543">
        <f t="shared" ref="AV213:AV222" si="80">LN($B213-AX$207)</f>
        <v>4.2678096593620687</v>
      </c>
      <c r="AW213" s="467" t="s">
        <v>73</v>
      </c>
      <c r="AX213" s="509">
        <f>AY202</f>
        <v>0.7690475679558757</v>
      </c>
      <c r="AY213" s="397"/>
      <c r="AZ213" s="518">
        <f t="shared" ref="AZ213:AZ222" si="81">ROUND(AX$207+AX$210*$D213^AX$208,$G$1)</f>
        <v>185</v>
      </c>
      <c r="BA213" s="476">
        <f t="shared" ref="BA213:BA222" si="82">($B213-AZ213)^2/1000</f>
        <v>0.12916664167923808</v>
      </c>
      <c r="BB213" s="397"/>
      <c r="BC213" s="543">
        <f t="shared" ref="BC213:BC222" si="83">LN($B213-BE$207)</f>
        <v>3.8365481062366791</v>
      </c>
      <c r="BD213" s="467" t="s">
        <v>73</v>
      </c>
      <c r="BE213" s="509">
        <f>BF202</f>
        <v>0.77391667252029439</v>
      </c>
      <c r="BF213" s="397"/>
      <c r="BG213" s="518">
        <f t="shared" ref="BG213:BG222" si="84">ROUND(BE$207+BE$210*$D213^BE$208,$G$1)</f>
        <v>186</v>
      </c>
      <c r="BH213" s="476">
        <f t="shared" ref="BH213:BH222" si="85">($B213-BG213)^2/1000</f>
        <v>0.107436341049529</v>
      </c>
      <c r="BI213" s="397"/>
      <c r="BJ213" s="543">
        <f t="shared" ref="BJ213:BJ222" si="86">LN($B213-BL$207)</f>
        <v>3.0617611046366275</v>
      </c>
      <c r="BK213" s="467" t="s">
        <v>73</v>
      </c>
      <c r="BL213" s="509">
        <f>BM202</f>
        <v>0.75948140888135773</v>
      </c>
      <c r="BM213" s="397"/>
      <c r="BN213" s="518">
        <f t="shared" ref="BN213:BN222" si="87">ROUND(BL$207+BL$210*$D213^BL$208,$G$1)</f>
        <v>188</v>
      </c>
      <c r="BO213" s="476">
        <f t="shared" ref="BO213:BO222" si="88">($B213-BN213)^2/1000</f>
        <v>6.9975739790110861E-2</v>
      </c>
      <c r="BP213" s="397"/>
      <c r="BQ213" s="543">
        <f t="shared" ref="BQ213:BQ222" si="89">LN($B213-BS$207)</f>
        <v>3.0617611046366275</v>
      </c>
      <c r="BR213" s="467" t="s">
        <v>73</v>
      </c>
      <c r="BS213" s="509">
        <f>BT202</f>
        <v>0.75948140888135773</v>
      </c>
      <c r="BT213" s="397"/>
      <c r="BU213" s="518">
        <f t="shared" ref="BU213:BU222" si="90">ROUND(BS$207+BS$210*$D213^BS$208,$G$1)</f>
        <v>188</v>
      </c>
      <c r="BV213" s="476">
        <f t="shared" ref="BV213:BV222" si="91">($B213-BU213)^2/1000</f>
        <v>6.9975739790110861E-2</v>
      </c>
    </row>
    <row r="214" spans="1:74">
      <c r="A214" s="507">
        <f t="shared" si="57"/>
        <v>2007</v>
      </c>
      <c r="B214" s="474">
        <f t="shared" si="58"/>
        <v>186.80309116783457</v>
      </c>
      <c r="C214" s="541">
        <f t="shared" si="59"/>
        <v>3.6055818407730955</v>
      </c>
      <c r="D214" s="474">
        <f t="shared" si="60"/>
        <v>2</v>
      </c>
      <c r="E214" s="547">
        <f t="shared" si="61"/>
        <v>0.69314718055994529</v>
      </c>
      <c r="F214" s="674" t="s">
        <v>33</v>
      </c>
      <c r="G214" s="674"/>
      <c r="H214" s="481">
        <f>SUM(K203:K222)</f>
        <v>1.0297035871924307</v>
      </c>
      <c r="I214" s="476">
        <f t="shared" si="62"/>
        <v>198</v>
      </c>
      <c r="J214" s="477">
        <f t="shared" si="63"/>
        <v>5.9939633558341345</v>
      </c>
      <c r="K214" s="476">
        <f t="shared" si="64"/>
        <v>0.12537076739582431</v>
      </c>
      <c r="L214" s="397"/>
      <c r="M214" s="543">
        <f t="shared" si="65"/>
        <v>5.2300550736655049</v>
      </c>
      <c r="N214" s="467" t="s">
        <v>45</v>
      </c>
      <c r="O214" s="539">
        <f>SUM(R203:R222)</f>
        <v>1.0865938229325378</v>
      </c>
      <c r="P214" s="397"/>
      <c r="Q214" s="518">
        <f t="shared" si="66"/>
        <v>200</v>
      </c>
      <c r="R214" s="476">
        <f t="shared" si="67"/>
        <v>0.17415840272448604</v>
      </c>
      <c r="S214" s="397"/>
      <c r="T214" s="543">
        <f t="shared" si="68"/>
        <v>5.086380109311083</v>
      </c>
      <c r="U214" s="467" t="s">
        <v>45</v>
      </c>
      <c r="V214" s="539">
        <f>SUM(Y203:Y222)</f>
        <v>1.0865938229325378</v>
      </c>
      <c r="W214" s="397"/>
      <c r="X214" s="518">
        <f t="shared" si="69"/>
        <v>200</v>
      </c>
      <c r="Y214" s="476">
        <f t="shared" si="70"/>
        <v>0.17415840272448604</v>
      </c>
      <c r="Z214" s="397"/>
      <c r="AA214" s="543">
        <f t="shared" si="71"/>
        <v>4.9185426011892588</v>
      </c>
      <c r="AB214" s="467" t="s">
        <v>45</v>
      </c>
      <c r="AC214" s="539">
        <f>SUM(AF203:AF222)</f>
        <v>1.0865938229325378</v>
      </c>
      <c r="AD214" s="397"/>
      <c r="AE214" s="518">
        <f t="shared" si="72"/>
        <v>200</v>
      </c>
      <c r="AF214" s="476">
        <f t="shared" si="73"/>
        <v>0.17415840272448604</v>
      </c>
      <c r="AG214" s="397"/>
      <c r="AH214" s="543">
        <f t="shared" si="74"/>
        <v>4.7167392094249463</v>
      </c>
      <c r="AI214" s="467" t="s">
        <v>45</v>
      </c>
      <c r="AJ214" s="539">
        <f>SUM(AM203:AM222)</f>
        <v>1.036836519902834</v>
      </c>
      <c r="AK214" s="397"/>
      <c r="AL214" s="518">
        <f t="shared" si="75"/>
        <v>199</v>
      </c>
      <c r="AM214" s="476">
        <f t="shared" si="76"/>
        <v>0.14876458506015519</v>
      </c>
      <c r="AN214" s="397"/>
      <c r="AO214" s="543">
        <f t="shared" si="77"/>
        <v>4.4636422335648493</v>
      </c>
      <c r="AP214" s="467" t="s">
        <v>45</v>
      </c>
      <c r="AQ214" s="539">
        <f>SUM(AT203:AT222)</f>
        <v>1.0439428332207121</v>
      </c>
      <c r="AR214" s="397"/>
      <c r="AS214" s="518">
        <f t="shared" si="78"/>
        <v>199</v>
      </c>
      <c r="AT214" s="476">
        <f t="shared" si="79"/>
        <v>0.14876458506015519</v>
      </c>
      <c r="AU214" s="397"/>
      <c r="AV214" s="543">
        <f t="shared" si="80"/>
        <v>4.1239533821097414</v>
      </c>
      <c r="AW214" s="467" t="s">
        <v>45</v>
      </c>
      <c r="AX214" s="539">
        <f>SUM(BA203:BA222)</f>
        <v>1.051732813929424</v>
      </c>
      <c r="AY214" s="397"/>
      <c r="AZ214" s="518">
        <f t="shared" si="81"/>
        <v>199</v>
      </c>
      <c r="BA214" s="476">
        <f t="shared" si="82"/>
        <v>0.14876458506015519</v>
      </c>
      <c r="BB214" s="397"/>
      <c r="BC214" s="543">
        <f t="shared" si="83"/>
        <v>3.6055818407730955</v>
      </c>
      <c r="BD214" s="467" t="s">
        <v>45</v>
      </c>
      <c r="BE214" s="539">
        <f>SUM(BH203:BH222)</f>
        <v>1.0297035871924307</v>
      </c>
      <c r="BF214" s="397"/>
      <c r="BG214" s="518">
        <f t="shared" si="84"/>
        <v>198</v>
      </c>
      <c r="BH214" s="476">
        <f t="shared" si="85"/>
        <v>0.12537076739582431</v>
      </c>
      <c r="BI214" s="397"/>
      <c r="BJ214" s="543">
        <f t="shared" si="86"/>
        <v>2.4683614605410158</v>
      </c>
      <c r="BK214" s="467" t="s">
        <v>45</v>
      </c>
      <c r="BL214" s="539">
        <f>SUM(BO203:BO222)</f>
        <v>1.1277644339822397</v>
      </c>
      <c r="BM214" s="397"/>
      <c r="BN214" s="518">
        <f t="shared" si="87"/>
        <v>197</v>
      </c>
      <c r="BO214" s="476">
        <f t="shared" si="88"/>
        <v>0.10397694973149343</v>
      </c>
      <c r="BP214" s="397"/>
      <c r="BQ214" s="543">
        <f t="shared" si="89"/>
        <v>2.4683614605410158</v>
      </c>
      <c r="BR214" s="467" t="s">
        <v>45</v>
      </c>
      <c r="BS214" s="539">
        <f>SUM(BV203:BV222)</f>
        <v>1.1277644339822397</v>
      </c>
      <c r="BT214" s="397"/>
      <c r="BU214" s="518">
        <f t="shared" si="90"/>
        <v>197</v>
      </c>
      <c r="BV214" s="476">
        <f t="shared" si="91"/>
        <v>0.10397694973149343</v>
      </c>
    </row>
    <row r="215" spans="1:74">
      <c r="A215" s="507">
        <f t="shared" si="57"/>
        <v>2008</v>
      </c>
      <c r="B215" s="474">
        <f t="shared" si="58"/>
        <v>191.41261141366209</v>
      </c>
      <c r="C215" s="541">
        <f t="shared" si="59"/>
        <v>3.7235854579613532</v>
      </c>
      <c r="D215" s="474">
        <f t="shared" si="60"/>
        <v>3</v>
      </c>
      <c r="E215" s="547">
        <f t="shared" si="61"/>
        <v>1.0986122886681098</v>
      </c>
      <c r="F215" s="674" t="s">
        <v>60</v>
      </c>
      <c r="G215" s="674"/>
      <c r="H215" s="481">
        <f>SUM(K213:K222)</f>
        <v>1.0297035871924307</v>
      </c>
      <c r="I215" s="476">
        <f t="shared" si="62"/>
        <v>207</v>
      </c>
      <c r="J215" s="477">
        <f t="shared" si="63"/>
        <v>8.1433446162290632</v>
      </c>
      <c r="K215" s="476">
        <f t="shared" si="64"/>
        <v>0.24296668294149731</v>
      </c>
      <c r="L215" s="397"/>
      <c r="M215" s="543">
        <f t="shared" si="65"/>
        <v>5.2544313672016916</v>
      </c>
      <c r="N215" s="397"/>
      <c r="O215" s="548"/>
      <c r="P215" s="397"/>
      <c r="Q215" s="518">
        <f t="shared" si="66"/>
        <v>210</v>
      </c>
      <c r="R215" s="476">
        <f t="shared" si="67"/>
        <v>0.34549101445952474</v>
      </c>
      <c r="S215" s="397"/>
      <c r="T215" s="543">
        <f t="shared" si="68"/>
        <v>5.1144703152607764</v>
      </c>
      <c r="U215" s="397"/>
      <c r="V215" s="548"/>
      <c r="W215" s="397"/>
      <c r="X215" s="518">
        <f t="shared" si="69"/>
        <v>210</v>
      </c>
      <c r="Y215" s="476">
        <f t="shared" si="70"/>
        <v>0.34549101445952474</v>
      </c>
      <c r="Z215" s="397"/>
      <c r="AA215" s="543">
        <f t="shared" si="71"/>
        <v>4.951681939115173</v>
      </c>
      <c r="AB215" s="397"/>
      <c r="AC215" s="548"/>
      <c r="AD215" s="397"/>
      <c r="AE215" s="518">
        <f t="shared" si="72"/>
        <v>210</v>
      </c>
      <c r="AF215" s="476">
        <f t="shared" si="73"/>
        <v>0.34549101445952474</v>
      </c>
      <c r="AG215" s="397"/>
      <c r="AH215" s="543">
        <f t="shared" si="74"/>
        <v>4.7571408749065869</v>
      </c>
      <c r="AI215" s="397"/>
      <c r="AJ215" s="548"/>
      <c r="AK215" s="397"/>
      <c r="AL215" s="518">
        <f t="shared" si="75"/>
        <v>209</v>
      </c>
      <c r="AM215" s="476">
        <f t="shared" si="76"/>
        <v>0.30931623728684893</v>
      </c>
      <c r="AN215" s="397"/>
      <c r="AO215" s="543">
        <f t="shared" si="77"/>
        <v>4.5153834493974987</v>
      </c>
      <c r="AP215" s="397"/>
      <c r="AQ215" s="548"/>
      <c r="AR215" s="397"/>
      <c r="AS215" s="518">
        <f t="shared" si="78"/>
        <v>209</v>
      </c>
      <c r="AT215" s="476">
        <f t="shared" si="79"/>
        <v>0.30931623728684893</v>
      </c>
      <c r="AU215" s="397"/>
      <c r="AV215" s="543">
        <f t="shared" si="80"/>
        <v>4.1958869693764385</v>
      </c>
      <c r="AW215" s="397"/>
      <c r="AX215" s="548"/>
      <c r="AY215" s="397"/>
      <c r="AZ215" s="518">
        <f t="shared" si="81"/>
        <v>208</v>
      </c>
      <c r="BA215" s="476">
        <f t="shared" si="82"/>
        <v>0.27514146011417312</v>
      </c>
      <c r="BB215" s="397"/>
      <c r="BC215" s="543">
        <f t="shared" si="83"/>
        <v>3.7235854579613532</v>
      </c>
      <c r="BD215" s="397"/>
      <c r="BE215" s="548"/>
      <c r="BF215" s="397"/>
      <c r="BG215" s="518">
        <f t="shared" si="84"/>
        <v>207</v>
      </c>
      <c r="BH215" s="476">
        <f t="shared" si="85"/>
        <v>0.24296668294149731</v>
      </c>
      <c r="BI215" s="397"/>
      <c r="BJ215" s="543">
        <f t="shared" si="86"/>
        <v>2.7980500279478138</v>
      </c>
      <c r="BK215" s="397"/>
      <c r="BL215" s="548"/>
      <c r="BM215" s="397"/>
      <c r="BN215" s="518">
        <f t="shared" si="87"/>
        <v>204</v>
      </c>
      <c r="BO215" s="476">
        <f t="shared" si="88"/>
        <v>0.15844235142346985</v>
      </c>
      <c r="BP215" s="397"/>
      <c r="BQ215" s="543">
        <f t="shared" si="89"/>
        <v>2.7980500279478138</v>
      </c>
      <c r="BR215" s="397"/>
      <c r="BS215" s="548"/>
      <c r="BT215" s="397"/>
      <c r="BU215" s="518">
        <f t="shared" si="90"/>
        <v>204</v>
      </c>
      <c r="BV215" s="476">
        <f t="shared" si="91"/>
        <v>0.15844235142346985</v>
      </c>
    </row>
    <row r="216" spans="1:74">
      <c r="A216" s="507">
        <f t="shared" si="57"/>
        <v>2009</v>
      </c>
      <c r="B216" s="474">
        <f t="shared" si="58"/>
        <v>225.41413294191653</v>
      </c>
      <c r="C216" s="541">
        <f t="shared" si="59"/>
        <v>4.3229946969972781</v>
      </c>
      <c r="D216" s="474">
        <f t="shared" si="60"/>
        <v>4</v>
      </c>
      <c r="E216" s="547">
        <f t="shared" si="61"/>
        <v>1.3862943611198906</v>
      </c>
      <c r="F216" s="674" t="s">
        <v>61</v>
      </c>
      <c r="G216" s="674"/>
      <c r="H216" s="482">
        <f>SUM(J203:J222)/D222</f>
        <v>4.2701684070324735</v>
      </c>
      <c r="I216" s="476">
        <f t="shared" si="62"/>
        <v>215</v>
      </c>
      <c r="J216" s="477">
        <f t="shared" si="63"/>
        <v>4.6199999999999957</v>
      </c>
      <c r="K216" s="476">
        <f t="shared" si="64"/>
        <v>0.10845416493191114</v>
      </c>
      <c r="L216" s="397"/>
      <c r="M216" s="543">
        <f t="shared" si="65"/>
        <v>5.417939301245676</v>
      </c>
      <c r="N216" s="397"/>
      <c r="O216" s="397"/>
      <c r="P216" s="397"/>
      <c r="Q216" s="518">
        <f t="shared" si="66"/>
        <v>217</v>
      </c>
      <c r="R216" s="476">
        <f t="shared" si="67"/>
        <v>7.0797633164245005E-2</v>
      </c>
      <c r="S216" s="397"/>
      <c r="T216" s="543">
        <f t="shared" si="68"/>
        <v>5.3003858903862913</v>
      </c>
      <c r="U216" s="397"/>
      <c r="V216" s="397"/>
      <c r="W216" s="397"/>
      <c r="X216" s="518">
        <f t="shared" si="69"/>
        <v>217</v>
      </c>
      <c r="Y216" s="476">
        <f t="shared" si="70"/>
        <v>7.0797633164245005E-2</v>
      </c>
      <c r="Z216" s="397"/>
      <c r="AA216" s="543">
        <f t="shared" si="71"/>
        <v>5.167149652187585</v>
      </c>
      <c r="AB216" s="397"/>
      <c r="AC216" s="397"/>
      <c r="AD216" s="397"/>
      <c r="AE216" s="518">
        <f t="shared" si="72"/>
        <v>217</v>
      </c>
      <c r="AF216" s="476">
        <f t="shared" si="73"/>
        <v>7.0797633164245005E-2</v>
      </c>
      <c r="AG216" s="397"/>
      <c r="AH216" s="543">
        <f t="shared" si="74"/>
        <v>5.0133923761296275</v>
      </c>
      <c r="AI216" s="397"/>
      <c r="AJ216" s="397"/>
      <c r="AK216" s="397"/>
      <c r="AL216" s="518">
        <f t="shared" si="75"/>
        <v>217</v>
      </c>
      <c r="AM216" s="476">
        <f t="shared" si="76"/>
        <v>7.0797633164245005E-2</v>
      </c>
      <c r="AN216" s="397"/>
      <c r="AO216" s="543">
        <f t="shared" si="77"/>
        <v>4.8316213247344244</v>
      </c>
      <c r="AP216" s="397"/>
      <c r="AQ216" s="397"/>
      <c r="AR216" s="397"/>
      <c r="AS216" s="518">
        <f t="shared" si="78"/>
        <v>216</v>
      </c>
      <c r="AT216" s="476">
        <f t="shared" si="79"/>
        <v>8.8625899048078063E-2</v>
      </c>
      <c r="AU216" s="397"/>
      <c r="AV216" s="543">
        <f t="shared" si="80"/>
        <v>4.6093029637047254</v>
      </c>
      <c r="AW216" s="397"/>
      <c r="AX216" s="397"/>
      <c r="AY216" s="397"/>
      <c r="AZ216" s="518">
        <f t="shared" si="81"/>
        <v>216</v>
      </c>
      <c r="BA216" s="476">
        <f t="shared" si="82"/>
        <v>8.8625899048078063E-2</v>
      </c>
      <c r="BB216" s="397"/>
      <c r="BC216" s="543">
        <f t="shared" si="83"/>
        <v>4.3229946969972781</v>
      </c>
      <c r="BD216" s="397"/>
      <c r="BE216" s="397"/>
      <c r="BF216" s="397"/>
      <c r="BG216" s="518">
        <f t="shared" si="84"/>
        <v>215</v>
      </c>
      <c r="BH216" s="476">
        <f t="shared" si="85"/>
        <v>0.10845416493191114</v>
      </c>
      <c r="BI216" s="397"/>
      <c r="BJ216" s="543">
        <f t="shared" si="86"/>
        <v>3.920271551282458</v>
      </c>
      <c r="BK216" s="397"/>
      <c r="BL216" s="397"/>
      <c r="BM216" s="397"/>
      <c r="BN216" s="518">
        <f t="shared" si="87"/>
        <v>211</v>
      </c>
      <c r="BO216" s="476">
        <f t="shared" si="88"/>
        <v>0.20776722846724341</v>
      </c>
      <c r="BP216" s="397"/>
      <c r="BQ216" s="543">
        <f t="shared" si="89"/>
        <v>3.920271551282458</v>
      </c>
      <c r="BR216" s="397"/>
      <c r="BS216" s="397"/>
      <c r="BT216" s="397"/>
      <c r="BU216" s="518">
        <f t="shared" si="90"/>
        <v>211</v>
      </c>
      <c r="BV216" s="476">
        <f t="shared" si="91"/>
        <v>0.20776722846724341</v>
      </c>
    </row>
    <row r="217" spans="1:74">
      <c r="A217" s="549">
        <f t="shared" si="57"/>
        <v>2010</v>
      </c>
      <c r="B217" s="474">
        <f t="shared" si="58"/>
        <v>225.81987982335482</v>
      </c>
      <c r="C217" s="550">
        <f t="shared" si="59"/>
        <v>4.3283605250612771</v>
      </c>
      <c r="D217" s="474">
        <f t="shared" si="60"/>
        <v>5</v>
      </c>
      <c r="E217" s="547">
        <f t="shared" si="61"/>
        <v>1.6094379124341003</v>
      </c>
      <c r="F217" s="674" t="s">
        <v>62</v>
      </c>
      <c r="G217" s="674"/>
      <c r="H217" s="482">
        <f>SUM(J213:J222)/10</f>
        <v>4.2701684070324735</v>
      </c>
      <c r="I217" s="476">
        <f t="shared" si="62"/>
        <v>221</v>
      </c>
      <c r="J217" s="477">
        <f t="shared" si="63"/>
        <v>2.1343912799551235</v>
      </c>
      <c r="K217" s="476">
        <f t="shared" si="64"/>
        <v>2.3231241511582932E-2</v>
      </c>
      <c r="L217" s="397"/>
      <c r="M217" s="543">
        <f t="shared" si="65"/>
        <v>5.4197376895733083</v>
      </c>
      <c r="N217" s="397"/>
      <c r="O217" s="397"/>
      <c r="P217" s="397"/>
      <c r="Q217" s="518">
        <f t="shared" si="66"/>
        <v>223</v>
      </c>
      <c r="R217" s="476">
        <f t="shared" si="67"/>
        <v>7.9517222181636361E-3</v>
      </c>
      <c r="S217" s="397"/>
      <c r="T217" s="543">
        <f t="shared" si="68"/>
        <v>5.3024083860214466</v>
      </c>
      <c r="U217" s="397"/>
      <c r="V217" s="397"/>
      <c r="W217" s="397"/>
      <c r="X217" s="518">
        <f t="shared" si="69"/>
        <v>223</v>
      </c>
      <c r="Y217" s="476">
        <f t="shared" si="70"/>
        <v>7.9517222181636361E-3</v>
      </c>
      <c r="Z217" s="397"/>
      <c r="AA217" s="543">
        <f t="shared" si="71"/>
        <v>5.1694600609018959</v>
      </c>
      <c r="AB217" s="397"/>
      <c r="AC217" s="397"/>
      <c r="AD217" s="397"/>
      <c r="AE217" s="518">
        <f t="shared" si="72"/>
        <v>223</v>
      </c>
      <c r="AF217" s="476">
        <f t="shared" si="73"/>
        <v>7.9517222181636361E-3</v>
      </c>
      <c r="AG217" s="397"/>
      <c r="AH217" s="543">
        <f t="shared" si="74"/>
        <v>5.0160862759525076</v>
      </c>
      <c r="AI217" s="397"/>
      <c r="AJ217" s="397"/>
      <c r="AK217" s="397"/>
      <c r="AL217" s="518">
        <f t="shared" si="75"/>
        <v>223</v>
      </c>
      <c r="AM217" s="476">
        <f t="shared" si="76"/>
        <v>7.9517222181636361E-3</v>
      </c>
      <c r="AN217" s="397"/>
      <c r="AO217" s="543">
        <f t="shared" si="77"/>
        <v>4.8348513589940332</v>
      </c>
      <c r="AP217" s="397"/>
      <c r="AQ217" s="397"/>
      <c r="AR217" s="397"/>
      <c r="AS217" s="518">
        <f t="shared" si="78"/>
        <v>223</v>
      </c>
      <c r="AT217" s="476">
        <f t="shared" si="79"/>
        <v>7.9517222181636361E-3</v>
      </c>
      <c r="AU217" s="397"/>
      <c r="AV217" s="543">
        <f t="shared" si="80"/>
        <v>4.6133355566616583</v>
      </c>
      <c r="AW217" s="397"/>
      <c r="AX217" s="397"/>
      <c r="AY217" s="397"/>
      <c r="AZ217" s="518">
        <f t="shared" si="81"/>
        <v>222</v>
      </c>
      <c r="BA217" s="476">
        <f t="shared" si="82"/>
        <v>1.4591481864873286E-2</v>
      </c>
      <c r="BB217" s="397"/>
      <c r="BC217" s="543">
        <f t="shared" si="83"/>
        <v>4.3283605250612771</v>
      </c>
      <c r="BD217" s="397"/>
      <c r="BE217" s="397"/>
      <c r="BF217" s="397"/>
      <c r="BG217" s="518">
        <f t="shared" si="84"/>
        <v>221</v>
      </c>
      <c r="BH217" s="476">
        <f t="shared" si="85"/>
        <v>2.3231241511582932E-2</v>
      </c>
      <c r="BI217" s="397"/>
      <c r="BJ217" s="543">
        <f t="shared" si="86"/>
        <v>3.9282876131382345</v>
      </c>
      <c r="BK217" s="397"/>
      <c r="BL217" s="397"/>
      <c r="BM217" s="397"/>
      <c r="BN217" s="518">
        <f t="shared" si="87"/>
        <v>218</v>
      </c>
      <c r="BO217" s="476">
        <f t="shared" si="88"/>
        <v>6.1150520451711883E-2</v>
      </c>
      <c r="BP217" s="397"/>
      <c r="BQ217" s="543">
        <f t="shared" si="89"/>
        <v>3.9282876131382345</v>
      </c>
      <c r="BR217" s="397"/>
      <c r="BS217" s="397"/>
      <c r="BT217" s="397"/>
      <c r="BU217" s="518">
        <f t="shared" si="90"/>
        <v>218</v>
      </c>
      <c r="BV217" s="476">
        <f t="shared" si="91"/>
        <v>6.1150520451711883E-2</v>
      </c>
    </row>
    <row r="218" spans="1:74">
      <c r="A218" s="549">
        <f t="shared" si="57"/>
        <v>2011</v>
      </c>
      <c r="B218" s="474">
        <f t="shared" si="58"/>
        <v>229.42960393702214</v>
      </c>
      <c r="C218" s="550">
        <f t="shared" si="59"/>
        <v>4.3748711443178934</v>
      </c>
      <c r="D218" s="474">
        <f t="shared" si="60"/>
        <v>6</v>
      </c>
      <c r="E218" s="542">
        <f t="shared" si="61"/>
        <v>1.791759469228055</v>
      </c>
      <c r="F218" s="475"/>
      <c r="G218" s="475"/>
      <c r="H218" s="475"/>
      <c r="I218" s="476">
        <f t="shared" si="62"/>
        <v>227</v>
      </c>
      <c r="J218" s="477">
        <f t="shared" si="63"/>
        <v>1.0589757796422195</v>
      </c>
      <c r="K218" s="476">
        <f t="shared" si="64"/>
        <v>5.9029752907934661E-3</v>
      </c>
      <c r="L218" s="397"/>
      <c r="M218" s="543">
        <f t="shared" si="65"/>
        <v>5.4355962457894336</v>
      </c>
      <c r="N218" s="397"/>
      <c r="O218" s="397"/>
      <c r="P218" s="397"/>
      <c r="Q218" s="518">
        <f t="shared" si="66"/>
        <v>228</v>
      </c>
      <c r="R218" s="476">
        <f t="shared" si="67"/>
        <v>2.043767416749193E-3</v>
      </c>
      <c r="S218" s="397"/>
      <c r="T218" s="543">
        <f t="shared" si="68"/>
        <v>5.3202236811935926</v>
      </c>
      <c r="U218" s="397"/>
      <c r="V218" s="397"/>
      <c r="W218" s="397"/>
      <c r="X218" s="518">
        <f t="shared" si="69"/>
        <v>228</v>
      </c>
      <c r="Y218" s="476">
        <f t="shared" si="70"/>
        <v>2.043767416749193E-3</v>
      </c>
      <c r="Z218" s="397"/>
      <c r="AA218" s="543">
        <f t="shared" si="71"/>
        <v>5.1897829523823527</v>
      </c>
      <c r="AB218" s="397"/>
      <c r="AC218" s="397"/>
      <c r="AD218" s="397"/>
      <c r="AE218" s="518">
        <f t="shared" si="72"/>
        <v>228</v>
      </c>
      <c r="AF218" s="476">
        <f t="shared" si="73"/>
        <v>2.043767416749193E-3</v>
      </c>
      <c r="AG218" s="397"/>
      <c r="AH218" s="543">
        <f t="shared" si="74"/>
        <v>5.0397383545552117</v>
      </c>
      <c r="AI218" s="397"/>
      <c r="AJ218" s="397"/>
      <c r="AK218" s="397"/>
      <c r="AL218" s="518">
        <f t="shared" si="75"/>
        <v>228</v>
      </c>
      <c r="AM218" s="476">
        <f t="shared" si="76"/>
        <v>2.043767416749193E-3</v>
      </c>
      <c r="AN218" s="397"/>
      <c r="AO218" s="543">
        <f t="shared" si="77"/>
        <v>4.8631371343942069</v>
      </c>
      <c r="AP218" s="397"/>
      <c r="AQ218" s="397"/>
      <c r="AR218" s="397"/>
      <c r="AS218" s="518">
        <f t="shared" si="78"/>
        <v>228</v>
      </c>
      <c r="AT218" s="476">
        <f t="shared" si="79"/>
        <v>2.043767416749193E-3</v>
      </c>
      <c r="AU218" s="397"/>
      <c r="AV218" s="543">
        <f t="shared" si="80"/>
        <v>4.6485131978674135</v>
      </c>
      <c r="AW218" s="397"/>
      <c r="AX218" s="397"/>
      <c r="AY218" s="397"/>
      <c r="AZ218" s="518">
        <f t="shared" si="81"/>
        <v>227</v>
      </c>
      <c r="BA218" s="476">
        <f t="shared" si="82"/>
        <v>5.9029752907934661E-3</v>
      </c>
      <c r="BB218" s="397"/>
      <c r="BC218" s="543">
        <f t="shared" si="83"/>
        <v>4.3748711443178934</v>
      </c>
      <c r="BD218" s="397"/>
      <c r="BE218" s="397"/>
      <c r="BF218" s="397"/>
      <c r="BG218" s="518">
        <f t="shared" si="84"/>
        <v>227</v>
      </c>
      <c r="BH218" s="476">
        <f t="shared" si="85"/>
        <v>5.9029752907934661E-3</v>
      </c>
      <c r="BI218" s="397"/>
      <c r="BJ218" s="543">
        <f t="shared" si="86"/>
        <v>3.9969081958629955</v>
      </c>
      <c r="BK218" s="397"/>
      <c r="BL218" s="397"/>
      <c r="BM218" s="397"/>
      <c r="BN218" s="518">
        <f t="shared" si="87"/>
        <v>224</v>
      </c>
      <c r="BO218" s="476">
        <f t="shared" si="88"/>
        <v>2.9480598912926287E-2</v>
      </c>
      <c r="BP218" s="397"/>
      <c r="BQ218" s="543">
        <f t="shared" si="89"/>
        <v>3.9969081958629955</v>
      </c>
      <c r="BR218" s="397"/>
      <c r="BS218" s="397"/>
      <c r="BT218" s="397"/>
      <c r="BU218" s="518">
        <f t="shared" si="90"/>
        <v>224</v>
      </c>
      <c r="BV218" s="476">
        <f t="shared" si="91"/>
        <v>2.9480598912926287E-2</v>
      </c>
    </row>
    <row r="219" spans="1:74">
      <c r="A219" s="549">
        <f t="shared" si="57"/>
        <v>2012</v>
      </c>
      <c r="B219" s="474">
        <f t="shared" si="58"/>
        <v>239.00417403187714</v>
      </c>
      <c r="C219" s="550">
        <f t="shared" si="59"/>
        <v>4.4886832678669801</v>
      </c>
      <c r="D219" s="474">
        <f t="shared" si="60"/>
        <v>7</v>
      </c>
      <c r="E219" s="542">
        <f t="shared" si="61"/>
        <v>1.9459101490553132</v>
      </c>
      <c r="F219" s="475"/>
      <c r="G219" s="475"/>
      <c r="H219" s="475"/>
      <c r="I219" s="476">
        <f t="shared" si="62"/>
        <v>232</v>
      </c>
      <c r="J219" s="477">
        <f t="shared" si="63"/>
        <v>2.9305655686762031</v>
      </c>
      <c r="K219" s="476">
        <f t="shared" si="64"/>
        <v>4.9058453868822099E-2</v>
      </c>
      <c r="L219" s="397"/>
      <c r="M219" s="543">
        <f t="shared" si="65"/>
        <v>5.4764810163475302</v>
      </c>
      <c r="N219" s="397"/>
      <c r="O219" s="397"/>
      <c r="P219" s="397"/>
      <c r="Q219" s="518">
        <f t="shared" si="66"/>
        <v>233</v>
      </c>
      <c r="R219" s="476">
        <f t="shared" si="67"/>
        <v>3.6050105805067817E-2</v>
      </c>
      <c r="S219" s="397"/>
      <c r="T219" s="543">
        <f t="shared" si="68"/>
        <v>5.3659955196534908</v>
      </c>
      <c r="U219" s="397"/>
      <c r="V219" s="397"/>
      <c r="W219" s="397"/>
      <c r="X219" s="518">
        <f t="shared" si="69"/>
        <v>233</v>
      </c>
      <c r="Y219" s="476">
        <f t="shared" si="70"/>
        <v>3.6050105805067817E-2</v>
      </c>
      <c r="Z219" s="397"/>
      <c r="AA219" s="543">
        <f t="shared" si="71"/>
        <v>5.2417690996405231</v>
      </c>
      <c r="AB219" s="397"/>
      <c r="AC219" s="397"/>
      <c r="AD219" s="397"/>
      <c r="AE219" s="518">
        <f t="shared" si="72"/>
        <v>233</v>
      </c>
      <c r="AF219" s="476">
        <f t="shared" si="73"/>
        <v>3.6050105805067817E-2</v>
      </c>
      <c r="AG219" s="397"/>
      <c r="AH219" s="543">
        <f t="shared" si="74"/>
        <v>5.0998918789142014</v>
      </c>
      <c r="AI219" s="397"/>
      <c r="AJ219" s="397"/>
      <c r="AK219" s="397"/>
      <c r="AL219" s="518">
        <f t="shared" si="75"/>
        <v>233</v>
      </c>
      <c r="AM219" s="476">
        <f t="shared" si="76"/>
        <v>3.6050105805067817E-2</v>
      </c>
      <c r="AN219" s="397"/>
      <c r="AO219" s="543">
        <f t="shared" si="77"/>
        <v>4.9345039616861408</v>
      </c>
      <c r="AP219" s="397"/>
      <c r="AQ219" s="397"/>
      <c r="AR219" s="397"/>
      <c r="AS219" s="518">
        <f t="shared" si="78"/>
        <v>232</v>
      </c>
      <c r="AT219" s="476">
        <f t="shared" si="79"/>
        <v>4.9058453868822099E-2</v>
      </c>
      <c r="AU219" s="397"/>
      <c r="AV219" s="543">
        <f t="shared" si="80"/>
        <v>4.7362350620389195</v>
      </c>
      <c r="AW219" s="397"/>
      <c r="AX219" s="397"/>
      <c r="AY219" s="397"/>
      <c r="AZ219" s="518">
        <f t="shared" si="81"/>
        <v>232</v>
      </c>
      <c r="BA219" s="476">
        <f t="shared" si="82"/>
        <v>4.9058453868822099E-2</v>
      </c>
      <c r="BB219" s="397"/>
      <c r="BC219" s="543">
        <f t="shared" si="83"/>
        <v>4.4886832678669801</v>
      </c>
      <c r="BD219" s="397"/>
      <c r="BE219" s="397"/>
      <c r="BF219" s="397"/>
      <c r="BG219" s="518">
        <f t="shared" si="84"/>
        <v>232</v>
      </c>
      <c r="BH219" s="476">
        <f t="shared" si="85"/>
        <v>4.9058453868822099E-2</v>
      </c>
      <c r="BI219" s="397"/>
      <c r="BJ219" s="543">
        <f t="shared" si="86"/>
        <v>4.1589483004810699</v>
      </c>
      <c r="BK219" s="397"/>
      <c r="BL219" s="397"/>
      <c r="BM219" s="397"/>
      <c r="BN219" s="518">
        <f t="shared" si="87"/>
        <v>230</v>
      </c>
      <c r="BO219" s="476">
        <f t="shared" si="88"/>
        <v>8.107514999633067E-2</v>
      </c>
      <c r="BP219" s="397"/>
      <c r="BQ219" s="543">
        <f t="shared" si="89"/>
        <v>4.1589483004810699</v>
      </c>
      <c r="BR219" s="397"/>
      <c r="BS219" s="397"/>
      <c r="BT219" s="397"/>
      <c r="BU219" s="518">
        <f t="shared" si="90"/>
        <v>230</v>
      </c>
      <c r="BV219" s="476">
        <f t="shared" si="91"/>
        <v>8.107514999633067E-2</v>
      </c>
    </row>
    <row r="220" spans="1:74">
      <c r="A220" s="507">
        <f t="shared" si="57"/>
        <v>2013</v>
      </c>
      <c r="B220" s="474">
        <f t="shared" si="58"/>
        <v>252.23289518031683</v>
      </c>
      <c r="C220" s="550">
        <f t="shared" si="59"/>
        <v>4.627253496629252</v>
      </c>
      <c r="D220" s="474">
        <f t="shared" si="60"/>
        <v>8</v>
      </c>
      <c r="E220" s="542">
        <f t="shared" si="61"/>
        <v>2.0794415416798357</v>
      </c>
      <c r="F220" s="475"/>
      <c r="G220" s="475"/>
      <c r="H220" s="467"/>
      <c r="I220" s="476">
        <f t="shared" si="62"/>
        <v>236</v>
      </c>
      <c r="J220" s="477">
        <f t="shared" si="63"/>
        <v>6.4356773008184449</v>
      </c>
      <c r="K220" s="476">
        <f t="shared" si="64"/>
        <v>0.26350688593515337</v>
      </c>
      <c r="L220" s="475"/>
      <c r="M220" s="543">
        <f t="shared" si="65"/>
        <v>5.5303528479368316</v>
      </c>
      <c r="N220" s="475"/>
      <c r="O220" s="475"/>
      <c r="P220" s="551"/>
      <c r="Q220" s="518">
        <f t="shared" si="66"/>
        <v>237</v>
      </c>
      <c r="R220" s="476">
        <f t="shared" si="67"/>
        <v>0.23204109557451974</v>
      </c>
      <c r="S220" s="475"/>
      <c r="T220" s="543">
        <f t="shared" si="68"/>
        <v>5.4259754614912756</v>
      </c>
      <c r="U220" s="475"/>
      <c r="V220" s="475"/>
      <c r="W220" s="551"/>
      <c r="X220" s="518">
        <f t="shared" si="69"/>
        <v>237</v>
      </c>
      <c r="Y220" s="476">
        <f t="shared" si="70"/>
        <v>0.23204109557451974</v>
      </c>
      <c r="Z220" s="475"/>
      <c r="AA220" s="543">
        <f t="shared" si="71"/>
        <v>5.3094199797060968</v>
      </c>
      <c r="AB220" s="475"/>
      <c r="AC220" s="475"/>
      <c r="AD220" s="551"/>
      <c r="AE220" s="518">
        <f t="shared" si="72"/>
        <v>237</v>
      </c>
      <c r="AF220" s="476">
        <f t="shared" si="73"/>
        <v>0.23204109557451974</v>
      </c>
      <c r="AG220" s="475"/>
      <c r="AH220" s="543">
        <f t="shared" si="74"/>
        <v>5.1774646596573524</v>
      </c>
      <c r="AI220" s="475"/>
      <c r="AJ220" s="475"/>
      <c r="AK220" s="551"/>
      <c r="AL220" s="518">
        <f t="shared" si="75"/>
        <v>237</v>
      </c>
      <c r="AM220" s="476">
        <f t="shared" si="76"/>
        <v>0.23204109557451974</v>
      </c>
      <c r="AN220" s="475"/>
      <c r="AO220" s="543">
        <f t="shared" si="77"/>
        <v>5.0254115533513062</v>
      </c>
      <c r="AP220" s="475"/>
      <c r="AQ220" s="475"/>
      <c r="AR220" s="551"/>
      <c r="AS220" s="518">
        <f t="shared" si="78"/>
        <v>237</v>
      </c>
      <c r="AT220" s="476">
        <f t="shared" si="79"/>
        <v>0.23204109557451974</v>
      </c>
      <c r="AU220" s="475"/>
      <c r="AV220" s="543">
        <f t="shared" si="80"/>
        <v>4.8460192273803946</v>
      </c>
      <c r="AW220" s="475"/>
      <c r="AX220" s="475"/>
      <c r="AY220" s="551"/>
      <c r="AZ220" s="518">
        <f t="shared" si="81"/>
        <v>236</v>
      </c>
      <c r="BA220" s="476">
        <f t="shared" si="82"/>
        <v>0.26350688593515337</v>
      </c>
      <c r="BB220" s="475"/>
      <c r="BC220" s="543">
        <f t="shared" si="83"/>
        <v>4.627253496629252</v>
      </c>
      <c r="BD220" s="475"/>
      <c r="BE220" s="475"/>
      <c r="BF220" s="551"/>
      <c r="BG220" s="518">
        <f t="shared" si="84"/>
        <v>236</v>
      </c>
      <c r="BH220" s="476">
        <f t="shared" si="85"/>
        <v>0.26350688593515337</v>
      </c>
      <c r="BI220" s="475"/>
      <c r="BJ220" s="543">
        <f t="shared" si="86"/>
        <v>4.3468254696464488</v>
      </c>
      <c r="BK220" s="475"/>
      <c r="BL220" s="475"/>
      <c r="BM220" s="551"/>
      <c r="BN220" s="518">
        <f t="shared" si="87"/>
        <v>236</v>
      </c>
      <c r="BO220" s="476">
        <f t="shared" si="88"/>
        <v>0.26350688593515337</v>
      </c>
      <c r="BP220" s="475"/>
      <c r="BQ220" s="543">
        <f t="shared" si="89"/>
        <v>4.3468254696464488</v>
      </c>
      <c r="BR220" s="475"/>
      <c r="BS220" s="475"/>
      <c r="BT220" s="551"/>
      <c r="BU220" s="518">
        <f t="shared" si="90"/>
        <v>236</v>
      </c>
      <c r="BV220" s="476">
        <f t="shared" si="91"/>
        <v>0.26350688593515337</v>
      </c>
    </row>
    <row r="221" spans="1:74">
      <c r="A221" s="507">
        <f t="shared" si="57"/>
        <v>2014</v>
      </c>
      <c r="B221" s="474">
        <f t="shared" si="58"/>
        <v>234.00482430406154</v>
      </c>
      <c r="C221" s="550">
        <f t="shared" si="59"/>
        <v>4.4308742293853571</v>
      </c>
      <c r="D221" s="474">
        <f t="shared" si="60"/>
        <v>9</v>
      </c>
      <c r="E221" s="542">
        <f t="shared" si="61"/>
        <v>2.1972245773362196</v>
      </c>
      <c r="F221" s="475"/>
      <c r="G221" s="475"/>
      <c r="H221" s="467"/>
      <c r="I221" s="476">
        <f t="shared" si="62"/>
        <v>241</v>
      </c>
      <c r="J221" s="477">
        <f t="shared" si="63"/>
        <v>2.9893296929848998</v>
      </c>
      <c r="K221" s="476">
        <f t="shared" si="64"/>
        <v>4.893248301704807E-2</v>
      </c>
      <c r="L221" s="397"/>
      <c r="M221" s="543">
        <f t="shared" si="65"/>
        <v>5.4553417318292041</v>
      </c>
      <c r="N221" s="475"/>
      <c r="O221" s="475"/>
      <c r="P221" s="551"/>
      <c r="Q221" s="518">
        <f t="shared" si="66"/>
        <v>240</v>
      </c>
      <c r="R221" s="476">
        <f t="shared" si="67"/>
        <v>3.594213162517116E-2</v>
      </c>
      <c r="S221" s="397"/>
      <c r="T221" s="543">
        <f t="shared" si="68"/>
        <v>5.3423573344929602</v>
      </c>
      <c r="U221" s="475"/>
      <c r="V221" s="475"/>
      <c r="W221" s="551"/>
      <c r="X221" s="518">
        <f t="shared" si="69"/>
        <v>240</v>
      </c>
      <c r="Y221" s="476">
        <f t="shared" si="70"/>
        <v>3.594213162517116E-2</v>
      </c>
      <c r="Z221" s="397"/>
      <c r="AA221" s="543">
        <f t="shared" si="71"/>
        <v>5.2149619763090849</v>
      </c>
      <c r="AB221" s="475"/>
      <c r="AC221" s="475"/>
      <c r="AD221" s="551"/>
      <c r="AE221" s="518">
        <f t="shared" si="72"/>
        <v>240</v>
      </c>
      <c r="AF221" s="476">
        <f t="shared" si="73"/>
        <v>3.594213162517116E-2</v>
      </c>
      <c r="AG221" s="397"/>
      <c r="AH221" s="543">
        <f t="shared" si="74"/>
        <v>5.0689345432949144</v>
      </c>
      <c r="AI221" s="475"/>
      <c r="AJ221" s="475"/>
      <c r="AK221" s="551"/>
      <c r="AL221" s="518">
        <f t="shared" si="75"/>
        <v>240</v>
      </c>
      <c r="AM221" s="476">
        <f t="shared" si="76"/>
        <v>3.594213162517116E-2</v>
      </c>
      <c r="AN221" s="397"/>
      <c r="AO221" s="543">
        <f t="shared" si="77"/>
        <v>4.8978758015719608</v>
      </c>
      <c r="AP221" s="475"/>
      <c r="AQ221" s="475"/>
      <c r="AR221" s="551"/>
      <c r="AS221" s="518">
        <f t="shared" si="78"/>
        <v>240</v>
      </c>
      <c r="AT221" s="476">
        <f t="shared" si="79"/>
        <v>3.594213162517116E-2</v>
      </c>
      <c r="AU221" s="397"/>
      <c r="AV221" s="543">
        <f t="shared" si="80"/>
        <v>4.6913921409200023</v>
      </c>
      <c r="AW221" s="475"/>
      <c r="AX221" s="475"/>
      <c r="AY221" s="551"/>
      <c r="AZ221" s="518">
        <f t="shared" si="81"/>
        <v>240</v>
      </c>
      <c r="BA221" s="476">
        <f t="shared" si="82"/>
        <v>3.594213162517116E-2</v>
      </c>
      <c r="BB221" s="397"/>
      <c r="BC221" s="543">
        <f t="shared" si="83"/>
        <v>4.4308742293853571</v>
      </c>
      <c r="BD221" s="475"/>
      <c r="BE221" s="475"/>
      <c r="BF221" s="551"/>
      <c r="BG221" s="518">
        <f t="shared" si="84"/>
        <v>241</v>
      </c>
      <c r="BH221" s="476">
        <f t="shared" si="85"/>
        <v>4.893248301704807E-2</v>
      </c>
      <c r="BI221" s="397"/>
      <c r="BJ221" s="543">
        <f t="shared" si="86"/>
        <v>4.0776192084283593</v>
      </c>
      <c r="BK221" s="475"/>
      <c r="BL221" s="475"/>
      <c r="BM221" s="551"/>
      <c r="BN221" s="518">
        <f t="shared" si="87"/>
        <v>242</v>
      </c>
      <c r="BO221" s="476">
        <f t="shared" si="88"/>
        <v>6.3922834408924989E-2</v>
      </c>
      <c r="BP221" s="397"/>
      <c r="BQ221" s="543">
        <f t="shared" si="89"/>
        <v>4.0776192084283593</v>
      </c>
      <c r="BR221" s="475"/>
      <c r="BS221" s="475"/>
      <c r="BT221" s="551"/>
      <c r="BU221" s="518">
        <f t="shared" si="90"/>
        <v>242</v>
      </c>
      <c r="BV221" s="476">
        <f t="shared" si="91"/>
        <v>6.3922834408924989E-2</v>
      </c>
    </row>
    <row r="222" spans="1:74" ht="14.25" thickBot="1">
      <c r="A222" s="515">
        <f t="shared" si="57"/>
        <v>2015</v>
      </c>
      <c r="B222" s="483">
        <f t="shared" si="58"/>
        <v>237.59435409634858</v>
      </c>
      <c r="C222" s="552">
        <f t="shared" si="59"/>
        <v>4.4727165449103685</v>
      </c>
      <c r="D222" s="483">
        <f t="shared" si="60"/>
        <v>10</v>
      </c>
      <c r="E222" s="553">
        <f t="shared" si="61"/>
        <v>2.3025850929940459</v>
      </c>
      <c r="F222" s="484"/>
      <c r="G222" s="484"/>
      <c r="H222" s="484"/>
      <c r="I222" s="486">
        <f t="shared" si="62"/>
        <v>245</v>
      </c>
      <c r="J222" s="487">
        <f t="shared" si="63"/>
        <v>3.1169284016943863</v>
      </c>
      <c r="K222" s="486">
        <f t="shared" si="64"/>
        <v>5.4843591250269039E-2</v>
      </c>
      <c r="L222" s="475"/>
      <c r="M222" s="543">
        <f t="shared" si="65"/>
        <v>5.4705648249854084</v>
      </c>
      <c r="N222" s="475"/>
      <c r="O222" s="475"/>
      <c r="P222" s="554"/>
      <c r="Q222" s="518">
        <f t="shared" si="66"/>
        <v>243</v>
      </c>
      <c r="R222" s="476">
        <f t="shared" si="67"/>
        <v>2.9221007635663359E-2</v>
      </c>
      <c r="S222" s="475"/>
      <c r="T222" s="543">
        <f t="shared" si="68"/>
        <v>5.3593859090940175</v>
      </c>
      <c r="U222" s="475"/>
      <c r="V222" s="475"/>
      <c r="W222" s="554"/>
      <c r="X222" s="518">
        <f t="shared" si="69"/>
        <v>243</v>
      </c>
      <c r="Y222" s="476">
        <f t="shared" si="70"/>
        <v>2.9221007635663359E-2</v>
      </c>
      <c r="Z222" s="475"/>
      <c r="AA222" s="543">
        <f t="shared" si="71"/>
        <v>5.2342819406840055</v>
      </c>
      <c r="AB222" s="475"/>
      <c r="AC222" s="475"/>
      <c r="AD222" s="554"/>
      <c r="AE222" s="518">
        <f t="shared" si="72"/>
        <v>243</v>
      </c>
      <c r="AF222" s="476">
        <f t="shared" si="73"/>
        <v>2.9221007635663359E-2</v>
      </c>
      <c r="AG222" s="475"/>
      <c r="AH222" s="543">
        <f t="shared" si="74"/>
        <v>5.0912584738561817</v>
      </c>
      <c r="AI222" s="475"/>
      <c r="AJ222" s="475"/>
      <c r="AK222" s="554"/>
      <c r="AL222" s="518">
        <f t="shared" si="75"/>
        <v>244</v>
      </c>
      <c r="AM222" s="476">
        <f t="shared" si="76"/>
        <v>4.10322994429662E-2</v>
      </c>
      <c r="AN222" s="475"/>
      <c r="AO222" s="543">
        <f t="shared" si="77"/>
        <v>4.9243098933809009</v>
      </c>
      <c r="AP222" s="475"/>
      <c r="AQ222" s="475"/>
      <c r="AR222" s="554"/>
      <c r="AS222" s="518">
        <f t="shared" si="78"/>
        <v>244</v>
      </c>
      <c r="AT222" s="476">
        <f t="shared" si="79"/>
        <v>4.10322994429662E-2</v>
      </c>
      <c r="AU222" s="475"/>
      <c r="AV222" s="543">
        <f t="shared" si="80"/>
        <v>4.7237915732082323</v>
      </c>
      <c r="AW222" s="475"/>
      <c r="AX222" s="475"/>
      <c r="AY222" s="554"/>
      <c r="AZ222" s="518">
        <f t="shared" si="81"/>
        <v>244</v>
      </c>
      <c r="BA222" s="476">
        <f t="shared" si="82"/>
        <v>4.10322994429662E-2</v>
      </c>
      <c r="BB222" s="475"/>
      <c r="BC222" s="543">
        <f t="shared" si="83"/>
        <v>4.4727165449103685</v>
      </c>
      <c r="BD222" s="475"/>
      <c r="BE222" s="475"/>
      <c r="BF222" s="554"/>
      <c r="BG222" s="518">
        <f t="shared" si="84"/>
        <v>245</v>
      </c>
      <c r="BH222" s="476">
        <f t="shared" si="85"/>
        <v>5.4843591250269039E-2</v>
      </c>
      <c r="BI222" s="475"/>
      <c r="BJ222" s="543">
        <f t="shared" si="86"/>
        <v>4.1366750838845006</v>
      </c>
      <c r="BK222" s="475"/>
      <c r="BL222" s="475"/>
      <c r="BM222" s="554"/>
      <c r="BN222" s="518">
        <f t="shared" si="87"/>
        <v>247</v>
      </c>
      <c r="BO222" s="476">
        <f t="shared" si="88"/>
        <v>8.8466174864874708E-2</v>
      </c>
      <c r="BP222" s="475"/>
      <c r="BQ222" s="543">
        <f t="shared" si="89"/>
        <v>4.1366750838845006</v>
      </c>
      <c r="BR222" s="475"/>
      <c r="BS222" s="475"/>
      <c r="BT222" s="554"/>
      <c r="BU222" s="518">
        <f t="shared" si="90"/>
        <v>247</v>
      </c>
      <c r="BV222" s="476">
        <f t="shared" si="91"/>
        <v>8.8466174864874708E-2</v>
      </c>
    </row>
    <row r="223" spans="1:74" ht="15" thickTop="1" thickBot="1">
      <c r="A223" s="507">
        <f t="shared" si="57"/>
        <v>2016</v>
      </c>
      <c r="B223" s="474">
        <f t="shared" ref="B223:B243" si="92">ROUND($G$207+$G$210*D223^$G$208,$G$1)</f>
        <v>279</v>
      </c>
      <c r="C223" s="541"/>
      <c r="D223" s="474">
        <f t="shared" si="60"/>
        <v>21</v>
      </c>
      <c r="E223" s="542"/>
      <c r="F223" s="475"/>
      <c r="G223" s="475"/>
      <c r="H223" s="475"/>
      <c r="I223" s="476">
        <f t="shared" si="62"/>
        <v>279</v>
      </c>
      <c r="J223" s="477"/>
      <c r="K223" s="476"/>
      <c r="L223" s="475"/>
      <c r="M223" s="555"/>
      <c r="N223" s="484"/>
      <c r="O223" s="484"/>
      <c r="P223" s="556"/>
      <c r="Q223" s="557"/>
      <c r="R223" s="486"/>
      <c r="S223" s="475"/>
      <c r="T223" s="555"/>
      <c r="U223" s="484"/>
      <c r="V223" s="484"/>
      <c r="W223" s="556"/>
      <c r="X223" s="557"/>
      <c r="Y223" s="486"/>
      <c r="Z223" s="475"/>
      <c r="AA223" s="555"/>
      <c r="AB223" s="484"/>
      <c r="AC223" s="484"/>
      <c r="AD223" s="556"/>
      <c r="AE223" s="557"/>
      <c r="AF223" s="486"/>
      <c r="AG223" s="475"/>
      <c r="AH223" s="555"/>
      <c r="AI223" s="484"/>
      <c r="AJ223" s="484"/>
      <c r="AK223" s="556"/>
      <c r="AL223" s="557"/>
      <c r="AM223" s="486"/>
      <c r="AN223" s="475"/>
      <c r="AO223" s="555"/>
      <c r="AP223" s="484"/>
      <c r="AQ223" s="484"/>
      <c r="AR223" s="556"/>
      <c r="AS223" s="557"/>
      <c r="AT223" s="486"/>
      <c r="AU223" s="475"/>
      <c r="AV223" s="555"/>
      <c r="AW223" s="484"/>
      <c r="AX223" s="484"/>
      <c r="AY223" s="556"/>
      <c r="AZ223" s="557"/>
      <c r="BA223" s="486"/>
      <c r="BB223" s="475"/>
      <c r="BC223" s="555"/>
      <c r="BD223" s="484"/>
      <c r="BE223" s="484"/>
      <c r="BF223" s="556"/>
      <c r="BG223" s="557"/>
      <c r="BH223" s="486"/>
      <c r="BI223" s="475"/>
      <c r="BJ223" s="555"/>
      <c r="BK223" s="484"/>
      <c r="BL223" s="484"/>
      <c r="BM223" s="556"/>
      <c r="BN223" s="557"/>
      <c r="BO223" s="486"/>
      <c r="BP223" s="475"/>
      <c r="BQ223" s="555"/>
      <c r="BR223" s="484"/>
      <c r="BS223" s="484"/>
      <c r="BT223" s="556"/>
      <c r="BU223" s="557"/>
      <c r="BV223" s="486"/>
    </row>
    <row r="224" spans="1:74" ht="14.25" thickTop="1">
      <c r="A224" s="507">
        <f t="shared" si="57"/>
        <v>2017</v>
      </c>
      <c r="B224" s="474">
        <f t="shared" si="92"/>
        <v>282</v>
      </c>
      <c r="C224" s="558"/>
      <c r="D224" s="474">
        <f t="shared" si="60"/>
        <v>22</v>
      </c>
      <c r="E224" s="559"/>
      <c r="F224" s="517"/>
      <c r="G224" s="560"/>
      <c r="H224" s="475"/>
      <c r="I224" s="476">
        <f t="shared" si="62"/>
        <v>282</v>
      </c>
      <c r="J224" s="518"/>
      <c r="K224" s="518"/>
      <c r="L224" s="397"/>
      <c r="M224" s="397"/>
      <c r="N224" s="397"/>
      <c r="O224" s="397"/>
      <c r="P224" s="397"/>
      <c r="Q224" s="397"/>
      <c r="R224" s="397"/>
      <c r="S224" s="397"/>
      <c r="T224" s="397"/>
      <c r="U224" s="397"/>
      <c r="V224" s="397"/>
      <c r="W224" s="397"/>
      <c r="X224" s="397"/>
      <c r="Y224" s="397"/>
      <c r="Z224" s="397"/>
      <c r="AA224" s="397"/>
      <c r="AB224" s="397"/>
      <c r="AC224" s="397"/>
      <c r="AD224" s="397"/>
      <c r="AE224" s="397"/>
      <c r="AF224" s="397"/>
      <c r="AG224" s="397"/>
      <c r="AH224" s="397"/>
      <c r="AI224" s="397"/>
      <c r="AJ224" s="397"/>
      <c r="AK224" s="397"/>
      <c r="AL224" s="397"/>
      <c r="AM224" s="397"/>
      <c r="AN224" s="397"/>
      <c r="AO224" s="397"/>
      <c r="AP224" s="397"/>
      <c r="AQ224" s="397"/>
      <c r="AR224" s="397"/>
      <c r="AS224" s="397"/>
      <c r="AT224" s="397"/>
      <c r="AU224" s="397"/>
      <c r="AV224" s="397"/>
      <c r="AW224" s="397"/>
      <c r="AX224" s="397"/>
      <c r="AY224" s="397"/>
      <c r="AZ224" s="397"/>
      <c r="BA224" s="397"/>
      <c r="BB224" s="397"/>
      <c r="BC224" s="397"/>
      <c r="BD224" s="397"/>
      <c r="BE224" s="397"/>
      <c r="BF224" s="397"/>
      <c r="BG224" s="397"/>
      <c r="BH224" s="397"/>
      <c r="BI224" s="397"/>
      <c r="BJ224" s="397"/>
      <c r="BK224" s="397"/>
      <c r="BL224" s="397"/>
      <c r="BM224" s="397"/>
      <c r="BN224" s="397"/>
      <c r="BO224" s="397"/>
      <c r="BP224" s="397"/>
      <c r="BQ224" s="397"/>
    </row>
    <row r="225" spans="1:69" ht="14.25" thickBot="1">
      <c r="A225" s="507">
        <f t="shared" si="57"/>
        <v>2018</v>
      </c>
      <c r="B225" s="474">
        <f t="shared" si="92"/>
        <v>284</v>
      </c>
      <c r="C225" s="558"/>
      <c r="D225" s="474">
        <f t="shared" si="60"/>
        <v>23</v>
      </c>
      <c r="E225" s="559"/>
      <c r="F225" s="537" t="s">
        <v>42</v>
      </c>
      <c r="G225" s="537" t="s">
        <v>74</v>
      </c>
      <c r="H225" s="537" t="s">
        <v>47</v>
      </c>
      <c r="I225" s="476">
        <f t="shared" si="62"/>
        <v>284</v>
      </c>
      <c r="J225" s="518"/>
      <c r="K225" s="518"/>
      <c r="L225" s="397"/>
      <c r="M225" s="397"/>
      <c r="N225" s="397"/>
      <c r="O225" s="397"/>
      <c r="P225" s="397"/>
      <c r="Q225" s="397"/>
      <c r="R225" s="397"/>
      <c r="S225" s="397"/>
      <c r="T225" s="397"/>
      <c r="U225" s="397"/>
      <c r="V225" s="397"/>
      <c r="W225" s="397"/>
      <c r="X225" s="397"/>
      <c r="Y225" s="397"/>
      <c r="Z225" s="397"/>
      <c r="AA225" s="397"/>
      <c r="AB225" s="397"/>
      <c r="AC225" s="397"/>
      <c r="AD225" s="397"/>
      <c r="AE225" s="397"/>
      <c r="AF225" s="397"/>
      <c r="AG225" s="397"/>
      <c r="AH225" s="397"/>
      <c r="AI225" s="397"/>
      <c r="AJ225" s="397"/>
      <c r="AK225" s="397"/>
      <c r="AL225" s="397"/>
      <c r="AM225" s="397"/>
      <c r="AN225" s="397"/>
      <c r="AO225" s="397"/>
      <c r="AP225" s="397"/>
      <c r="AQ225" s="397"/>
      <c r="AR225" s="397"/>
      <c r="AS225" s="397"/>
      <c r="AT225" s="397"/>
      <c r="AU225" s="397"/>
      <c r="AV225" s="397"/>
      <c r="AW225" s="397"/>
      <c r="AX225" s="397"/>
      <c r="AY225" s="397"/>
      <c r="AZ225" s="397"/>
      <c r="BA225" s="397"/>
      <c r="BB225" s="397"/>
      <c r="BC225" s="397"/>
      <c r="BD225" s="397"/>
      <c r="BE225" s="397"/>
      <c r="BF225" s="397"/>
      <c r="BG225" s="397"/>
      <c r="BH225" s="397"/>
      <c r="BI225" s="397"/>
      <c r="BJ225" s="397"/>
      <c r="BK225" s="397"/>
      <c r="BL225" s="397"/>
      <c r="BM225" s="397"/>
      <c r="BN225" s="397"/>
      <c r="BO225" s="397"/>
      <c r="BP225" s="397"/>
      <c r="BQ225" s="397"/>
    </row>
    <row r="226" spans="1:69" ht="14.25" thickTop="1">
      <c r="A226" s="507">
        <f t="shared" si="57"/>
        <v>2019</v>
      </c>
      <c r="B226" s="474">
        <f t="shared" si="92"/>
        <v>287</v>
      </c>
      <c r="C226" s="558"/>
      <c r="D226" s="474">
        <f t="shared" si="60"/>
        <v>24</v>
      </c>
      <c r="E226" s="559"/>
      <c r="F226" s="510">
        <f>O207</f>
        <v>0</v>
      </c>
      <c r="G226" s="511">
        <f>O213</f>
        <v>0.75943603495679413</v>
      </c>
      <c r="H226" s="511">
        <f>O214</f>
        <v>1.0865938229325378</v>
      </c>
      <c r="I226" s="476">
        <f t="shared" si="62"/>
        <v>287</v>
      </c>
      <c r="J226" s="518"/>
      <c r="K226" s="518"/>
      <c r="L226" s="397"/>
      <c r="M226" s="539" t="s">
        <v>53</v>
      </c>
      <c r="N226" s="539">
        <f>MIN(B203:B222)</f>
        <v>186.80309116783457</v>
      </c>
      <c r="O226" s="539"/>
      <c r="P226" s="539"/>
      <c r="Q226" s="539"/>
      <c r="R226" s="539"/>
      <c r="S226" s="539"/>
      <c r="T226" s="539" t="s">
        <v>53</v>
      </c>
      <c r="U226" s="539">
        <f>N226</f>
        <v>186.80309116783457</v>
      </c>
      <c r="V226" s="539"/>
      <c r="W226" s="539"/>
      <c r="X226" s="539"/>
      <c r="Y226" s="539"/>
      <c r="Z226" s="539"/>
      <c r="AA226" s="539" t="s">
        <v>53</v>
      </c>
      <c r="AB226" s="539">
        <f>U226</f>
        <v>186.80309116783457</v>
      </c>
      <c r="AC226" s="397"/>
      <c r="AD226" s="397"/>
      <c r="AE226" s="397"/>
      <c r="AF226" s="397"/>
      <c r="AG226" s="397"/>
      <c r="AH226" s="539" t="s">
        <v>53</v>
      </c>
      <c r="AI226" s="539">
        <f>AB226</f>
        <v>186.80309116783457</v>
      </c>
      <c r="AJ226" s="397"/>
      <c r="AK226" s="397"/>
      <c r="AL226" s="397"/>
      <c r="AM226" s="397"/>
      <c r="AN226" s="397"/>
      <c r="AO226" s="539" t="s">
        <v>53</v>
      </c>
      <c r="AP226" s="539">
        <f>AI226</f>
        <v>186.80309116783457</v>
      </c>
      <c r="AQ226" s="397"/>
      <c r="AR226" s="397"/>
      <c r="AS226" s="397"/>
      <c r="AT226" s="397"/>
      <c r="AU226" s="397"/>
      <c r="AV226" s="539" t="s">
        <v>53</v>
      </c>
      <c r="AW226" s="539">
        <f>AP226</f>
        <v>186.80309116783457</v>
      </c>
      <c r="AX226" s="397"/>
      <c r="AY226" s="397"/>
      <c r="AZ226" s="397"/>
      <c r="BA226" s="397"/>
      <c r="BB226" s="397"/>
      <c r="BC226" s="539" t="s">
        <v>53</v>
      </c>
      <c r="BD226" s="539">
        <f>AW226</f>
        <v>186.80309116783457</v>
      </c>
      <c r="BE226" s="397"/>
      <c r="BF226" s="397"/>
      <c r="BG226" s="397"/>
      <c r="BH226" s="397"/>
      <c r="BI226" s="397"/>
      <c r="BJ226" s="539" t="s">
        <v>53</v>
      </c>
      <c r="BK226" s="539">
        <f>BD226</f>
        <v>186.80309116783457</v>
      </c>
      <c r="BL226" s="397"/>
      <c r="BM226" s="397"/>
      <c r="BN226" s="397"/>
      <c r="BO226" s="397"/>
      <c r="BP226" s="397"/>
      <c r="BQ226" s="539" t="s">
        <v>53</v>
      </c>
    </row>
    <row r="227" spans="1:69">
      <c r="A227" s="507">
        <f t="shared" si="57"/>
        <v>2020</v>
      </c>
      <c r="B227" s="474">
        <f t="shared" si="92"/>
        <v>289</v>
      </c>
      <c r="C227" s="558"/>
      <c r="D227" s="474">
        <f t="shared" si="60"/>
        <v>25</v>
      </c>
      <c r="E227" s="559"/>
      <c r="F227" s="510">
        <f>V207</f>
        <v>25</v>
      </c>
      <c r="G227" s="511">
        <f>V213</f>
        <v>0.75943603495679413</v>
      </c>
      <c r="H227" s="511">
        <f>V214</f>
        <v>1.0865938229325378</v>
      </c>
      <c r="I227" s="476">
        <f t="shared" si="62"/>
        <v>289</v>
      </c>
      <c r="J227" s="518"/>
      <c r="K227" s="518"/>
      <c r="L227" s="397"/>
      <c r="M227" s="539" t="s">
        <v>380</v>
      </c>
      <c r="N227" s="561">
        <v>0</v>
      </c>
      <c r="O227" s="539"/>
      <c r="P227" s="539"/>
      <c r="Q227" s="539"/>
      <c r="R227" s="539"/>
      <c r="S227" s="539"/>
      <c r="T227" s="539" t="s">
        <v>380</v>
      </c>
      <c r="U227" s="539">
        <f>N227</f>
        <v>0</v>
      </c>
      <c r="V227" s="539"/>
      <c r="W227" s="539"/>
      <c r="X227" s="539"/>
      <c r="Y227" s="539"/>
      <c r="Z227" s="539"/>
      <c r="AA227" s="539" t="s">
        <v>380</v>
      </c>
      <c r="AB227" s="539">
        <f>U227</f>
        <v>0</v>
      </c>
      <c r="AC227" s="397"/>
      <c r="AD227" s="397"/>
      <c r="AE227" s="397"/>
      <c r="AF227" s="397"/>
      <c r="AG227" s="397"/>
      <c r="AH227" s="539" t="s">
        <v>380</v>
      </c>
      <c r="AI227" s="539">
        <f>AB227</f>
        <v>0</v>
      </c>
      <c r="AJ227" s="397"/>
      <c r="AK227" s="397"/>
      <c r="AL227" s="397"/>
      <c r="AM227" s="397"/>
      <c r="AN227" s="397"/>
      <c r="AO227" s="539" t="s">
        <v>380</v>
      </c>
      <c r="AP227" s="539">
        <f>AI227</f>
        <v>0</v>
      </c>
      <c r="AQ227" s="397"/>
      <c r="AR227" s="397"/>
      <c r="AS227" s="397"/>
      <c r="AT227" s="397"/>
      <c r="AU227" s="397"/>
      <c r="AV227" s="539" t="s">
        <v>380</v>
      </c>
      <c r="AW227" s="539">
        <f>AP227</f>
        <v>0</v>
      </c>
      <c r="AX227" s="397"/>
      <c r="AY227" s="397"/>
      <c r="AZ227" s="397"/>
      <c r="BA227" s="397"/>
      <c r="BB227" s="397"/>
      <c r="BC227" s="539" t="s">
        <v>380</v>
      </c>
      <c r="BD227" s="539">
        <f>AW227</f>
        <v>0</v>
      </c>
      <c r="BE227" s="397"/>
      <c r="BF227" s="397"/>
      <c r="BG227" s="397"/>
      <c r="BH227" s="397"/>
      <c r="BI227" s="397"/>
      <c r="BJ227" s="539" t="s">
        <v>380</v>
      </c>
      <c r="BK227" s="539">
        <f>BD227</f>
        <v>0</v>
      </c>
      <c r="BL227" s="397"/>
      <c r="BM227" s="397"/>
      <c r="BN227" s="397"/>
      <c r="BO227" s="397"/>
      <c r="BP227" s="397"/>
      <c r="BQ227" s="539" t="s">
        <v>380</v>
      </c>
    </row>
    <row r="228" spans="1:69">
      <c r="A228" s="507">
        <f t="shared" si="57"/>
        <v>2021</v>
      </c>
      <c r="B228" s="474">
        <f t="shared" si="92"/>
        <v>291</v>
      </c>
      <c r="C228" s="558"/>
      <c r="D228" s="474">
        <f t="shared" si="60"/>
        <v>26</v>
      </c>
      <c r="E228" s="559"/>
      <c r="F228" s="510">
        <f>AC207</f>
        <v>50</v>
      </c>
      <c r="G228" s="511">
        <f>AC213</f>
        <v>0.75943603495679413</v>
      </c>
      <c r="H228" s="511">
        <f>AC214</f>
        <v>1.0865938229325378</v>
      </c>
      <c r="I228" s="476">
        <f t="shared" si="62"/>
        <v>291</v>
      </c>
      <c r="J228" s="518"/>
      <c r="K228" s="518"/>
      <c r="L228" s="397"/>
      <c r="M228" s="539" t="s">
        <v>365</v>
      </c>
      <c r="N228" s="539">
        <v>25</v>
      </c>
      <c r="O228" s="539"/>
      <c r="P228" s="539"/>
      <c r="Q228" s="539"/>
      <c r="R228" s="539"/>
      <c r="S228" s="539"/>
      <c r="T228" s="539" t="s">
        <v>365</v>
      </c>
      <c r="U228" s="539">
        <f>N228</f>
        <v>25</v>
      </c>
      <c r="V228" s="539"/>
      <c r="W228" s="539"/>
      <c r="X228" s="539"/>
      <c r="Y228" s="539"/>
      <c r="Z228" s="539"/>
      <c r="AA228" s="539" t="s">
        <v>365</v>
      </c>
      <c r="AB228" s="539">
        <f>U228</f>
        <v>25</v>
      </c>
      <c r="AC228" s="397"/>
      <c r="AD228" s="397"/>
      <c r="AE228" s="397"/>
      <c r="AF228" s="397"/>
      <c r="AG228" s="397"/>
      <c r="AH228" s="539" t="s">
        <v>365</v>
      </c>
      <c r="AI228" s="539">
        <f>AB228</f>
        <v>25</v>
      </c>
      <c r="AJ228" s="397"/>
      <c r="AK228" s="397"/>
      <c r="AL228" s="397"/>
      <c r="AM228" s="397"/>
      <c r="AN228" s="397"/>
      <c r="AO228" s="539" t="s">
        <v>365</v>
      </c>
      <c r="AP228" s="539">
        <f>AI228</f>
        <v>25</v>
      </c>
      <c r="AQ228" s="397"/>
      <c r="AR228" s="397"/>
      <c r="AS228" s="397"/>
      <c r="AT228" s="397"/>
      <c r="AU228" s="397"/>
      <c r="AV228" s="539" t="s">
        <v>365</v>
      </c>
      <c r="AW228" s="539">
        <f>AP228</f>
        <v>25</v>
      </c>
      <c r="AX228" s="397"/>
      <c r="AY228" s="397"/>
      <c r="AZ228" s="397"/>
      <c r="BA228" s="397"/>
      <c r="BB228" s="397"/>
      <c r="BC228" s="539" t="s">
        <v>365</v>
      </c>
      <c r="BD228" s="539">
        <f>AW228</f>
        <v>25</v>
      </c>
      <c r="BE228" s="397"/>
      <c r="BF228" s="397"/>
      <c r="BG228" s="397"/>
      <c r="BH228" s="397"/>
      <c r="BI228" s="397"/>
      <c r="BJ228" s="539" t="s">
        <v>365</v>
      </c>
      <c r="BK228" s="539">
        <f>BD228</f>
        <v>25</v>
      </c>
      <c r="BL228" s="397"/>
      <c r="BM228" s="397"/>
      <c r="BN228" s="397"/>
      <c r="BO228" s="397"/>
      <c r="BP228" s="397"/>
      <c r="BQ228" s="539" t="s">
        <v>365</v>
      </c>
    </row>
    <row r="229" spans="1:69">
      <c r="A229" s="507">
        <f t="shared" si="57"/>
        <v>2022</v>
      </c>
      <c r="B229" s="474">
        <f t="shared" si="92"/>
        <v>294</v>
      </c>
      <c r="C229" s="558"/>
      <c r="D229" s="474">
        <f t="shared" si="60"/>
        <v>27</v>
      </c>
      <c r="E229" s="559"/>
      <c r="F229" s="510">
        <f>AJ207</f>
        <v>75</v>
      </c>
      <c r="G229" s="511">
        <f>AJ213</f>
        <v>0.77033384599259269</v>
      </c>
      <c r="H229" s="511">
        <f>AJ214</f>
        <v>1.036836519902834</v>
      </c>
      <c r="I229" s="476">
        <f t="shared" si="62"/>
        <v>294</v>
      </c>
      <c r="J229" s="518"/>
      <c r="K229" s="518"/>
      <c r="L229" s="397"/>
      <c r="M229" s="397"/>
      <c r="N229" s="397"/>
      <c r="O229" s="397"/>
      <c r="P229" s="397"/>
      <c r="Q229" s="397"/>
      <c r="R229" s="397"/>
      <c r="S229" s="397"/>
      <c r="T229" s="397"/>
      <c r="U229" s="397"/>
      <c r="V229" s="397"/>
      <c r="W229" s="397"/>
      <c r="X229" s="397"/>
      <c r="Y229" s="397"/>
      <c r="Z229" s="397"/>
      <c r="AA229" s="397"/>
      <c r="AB229" s="397"/>
      <c r="AC229" s="397"/>
      <c r="AD229" s="397"/>
      <c r="AE229" s="397"/>
      <c r="AF229" s="397"/>
      <c r="AG229" s="397"/>
      <c r="AH229" s="397"/>
      <c r="AI229" s="397"/>
      <c r="AJ229" s="397"/>
      <c r="AK229" s="397"/>
      <c r="AL229" s="397"/>
      <c r="AM229" s="397"/>
      <c r="AN229" s="397"/>
      <c r="AO229" s="397"/>
      <c r="AP229" s="397"/>
      <c r="AQ229" s="397"/>
      <c r="AR229" s="397"/>
      <c r="AS229" s="397"/>
      <c r="AT229" s="397"/>
      <c r="AU229" s="397"/>
      <c r="AV229" s="397"/>
      <c r="AW229" s="397"/>
      <c r="AX229" s="397"/>
      <c r="AY229" s="397"/>
      <c r="AZ229" s="397"/>
      <c r="BA229" s="397"/>
      <c r="BB229" s="397"/>
      <c r="BC229" s="397"/>
      <c r="BD229" s="397"/>
      <c r="BE229" s="397"/>
      <c r="BF229" s="397"/>
      <c r="BG229" s="397"/>
      <c r="BH229" s="397"/>
      <c r="BI229" s="397"/>
      <c r="BJ229" s="397"/>
      <c r="BK229" s="397"/>
      <c r="BL229" s="397"/>
      <c r="BM229" s="397"/>
      <c r="BN229" s="397"/>
      <c r="BO229" s="397"/>
      <c r="BP229" s="397"/>
      <c r="BQ229" s="397"/>
    </row>
    <row r="230" spans="1:69">
      <c r="A230" s="507">
        <f t="shared" si="57"/>
        <v>2023</v>
      </c>
      <c r="B230" s="474">
        <f t="shared" si="92"/>
        <v>296</v>
      </c>
      <c r="C230" s="558"/>
      <c r="D230" s="474">
        <f t="shared" si="60"/>
        <v>28</v>
      </c>
      <c r="E230" s="559"/>
      <c r="F230" s="510">
        <f>AQ207</f>
        <v>100</v>
      </c>
      <c r="G230" s="511">
        <f>AQ213</f>
        <v>0.76938286243330933</v>
      </c>
      <c r="H230" s="511">
        <f>AQ214</f>
        <v>1.0439428332207121</v>
      </c>
      <c r="I230" s="476">
        <f t="shared" si="62"/>
        <v>296</v>
      </c>
      <c r="J230" s="518"/>
      <c r="K230" s="518"/>
      <c r="L230" s="397"/>
      <c r="M230" s="397"/>
      <c r="N230" s="397"/>
      <c r="O230" s="397"/>
      <c r="P230" s="397"/>
      <c r="Q230" s="397"/>
      <c r="R230" s="397"/>
      <c r="S230" s="397"/>
      <c r="T230" s="397"/>
      <c r="U230" s="397"/>
      <c r="V230" s="397"/>
      <c r="W230" s="397"/>
      <c r="X230" s="397"/>
      <c r="Y230" s="397"/>
      <c r="Z230" s="397"/>
      <c r="AA230" s="397"/>
      <c r="AB230" s="397"/>
      <c r="AC230" s="397"/>
      <c r="AD230" s="397"/>
      <c r="AE230" s="397"/>
      <c r="AF230" s="397"/>
      <c r="AG230" s="397"/>
      <c r="AH230" s="397"/>
      <c r="AI230" s="397"/>
      <c r="AJ230" s="397"/>
      <c r="AK230" s="397"/>
      <c r="AL230" s="397"/>
      <c r="AM230" s="397"/>
      <c r="AN230" s="397"/>
      <c r="AO230" s="397"/>
      <c r="AP230" s="397"/>
      <c r="AQ230" s="397"/>
      <c r="AR230" s="397"/>
      <c r="AS230" s="397"/>
      <c r="AT230" s="397"/>
      <c r="AU230" s="397"/>
      <c r="AV230" s="397"/>
      <c r="AW230" s="397"/>
      <c r="AX230" s="397"/>
      <c r="AY230" s="397"/>
      <c r="AZ230" s="397"/>
      <c r="BA230" s="397"/>
      <c r="BB230" s="397"/>
      <c r="BC230" s="397"/>
      <c r="BD230" s="397"/>
      <c r="BE230" s="397"/>
      <c r="BF230" s="397"/>
      <c r="BG230" s="397"/>
      <c r="BH230" s="397"/>
      <c r="BI230" s="397"/>
      <c r="BJ230" s="397"/>
      <c r="BK230" s="397"/>
      <c r="BL230" s="397"/>
      <c r="BM230" s="397"/>
      <c r="BN230" s="397"/>
      <c r="BO230" s="397"/>
      <c r="BP230" s="397"/>
      <c r="BQ230" s="397"/>
    </row>
    <row r="231" spans="1:69">
      <c r="A231" s="507">
        <f t="shared" si="57"/>
        <v>2024</v>
      </c>
      <c r="B231" s="474">
        <f t="shared" si="92"/>
        <v>298</v>
      </c>
      <c r="C231" s="558"/>
      <c r="D231" s="474">
        <f t="shared" si="60"/>
        <v>29</v>
      </c>
      <c r="E231" s="559"/>
      <c r="F231" s="510">
        <f>AX207</f>
        <v>125</v>
      </c>
      <c r="G231" s="511">
        <f>AX213</f>
        <v>0.7690475679558757</v>
      </c>
      <c r="H231" s="511">
        <f>AX214</f>
        <v>1.051732813929424</v>
      </c>
      <c r="I231" s="476">
        <f t="shared" si="62"/>
        <v>298</v>
      </c>
      <c r="J231" s="518"/>
      <c r="K231" s="518"/>
      <c r="L231" s="397"/>
      <c r="M231" s="397"/>
      <c r="N231" s="397"/>
      <c r="O231" s="397"/>
      <c r="P231" s="397"/>
      <c r="Q231" s="397"/>
      <c r="R231" s="397"/>
      <c r="S231" s="397"/>
      <c r="T231" s="397"/>
      <c r="U231" s="397"/>
      <c r="V231" s="397"/>
      <c r="W231" s="397"/>
      <c r="X231" s="397"/>
      <c r="Y231" s="397"/>
      <c r="Z231" s="397"/>
      <c r="AA231" s="397"/>
      <c r="AB231" s="397"/>
      <c r="AC231" s="397"/>
      <c r="AD231" s="397"/>
      <c r="AE231" s="397"/>
      <c r="AF231" s="397"/>
      <c r="AG231" s="397"/>
      <c r="AH231" s="397"/>
      <c r="AI231" s="397"/>
      <c r="AJ231" s="397"/>
      <c r="AK231" s="397"/>
      <c r="AL231" s="397"/>
      <c r="AM231" s="397"/>
      <c r="AN231" s="397"/>
      <c r="AO231" s="397"/>
      <c r="AP231" s="397"/>
      <c r="AQ231" s="397"/>
      <c r="AR231" s="397"/>
      <c r="AS231" s="397"/>
      <c r="AT231" s="397"/>
      <c r="AU231" s="397"/>
      <c r="AV231" s="397"/>
      <c r="AW231" s="397"/>
      <c r="AX231" s="397"/>
      <c r="AY231" s="397"/>
      <c r="AZ231" s="397"/>
      <c r="BA231" s="397"/>
      <c r="BB231" s="397"/>
      <c r="BC231" s="397"/>
      <c r="BD231" s="397"/>
      <c r="BE231" s="397"/>
      <c r="BF231" s="397"/>
      <c r="BG231" s="397"/>
      <c r="BH231" s="397"/>
      <c r="BI231" s="397"/>
      <c r="BJ231" s="397"/>
      <c r="BK231" s="397"/>
      <c r="BL231" s="397"/>
      <c r="BM231" s="397"/>
      <c r="BN231" s="397"/>
      <c r="BO231" s="397"/>
      <c r="BP231" s="397"/>
      <c r="BQ231" s="397"/>
    </row>
    <row r="232" spans="1:69">
      <c r="A232" s="507">
        <f t="shared" si="57"/>
        <v>2025</v>
      </c>
      <c r="B232" s="474">
        <f t="shared" si="92"/>
        <v>300</v>
      </c>
      <c r="C232" s="558"/>
      <c r="D232" s="474">
        <f t="shared" si="60"/>
        <v>30</v>
      </c>
      <c r="E232" s="559"/>
      <c r="F232" s="510">
        <f>BE207</f>
        <v>150</v>
      </c>
      <c r="G232" s="511">
        <f>BE213</f>
        <v>0.77391667252029439</v>
      </c>
      <c r="H232" s="511">
        <f>BE214</f>
        <v>1.0297035871924307</v>
      </c>
      <c r="I232" s="476">
        <f t="shared" si="62"/>
        <v>300</v>
      </c>
      <c r="J232" s="518"/>
      <c r="K232" s="518"/>
      <c r="L232" s="397"/>
      <c r="M232" s="397"/>
      <c r="N232" s="397"/>
      <c r="O232" s="397"/>
      <c r="P232" s="397"/>
      <c r="Q232" s="397"/>
      <c r="R232" s="397"/>
      <c r="S232" s="397"/>
      <c r="T232" s="397"/>
      <c r="U232" s="397"/>
      <c r="V232" s="397"/>
      <c r="W232" s="397"/>
      <c r="X232" s="397"/>
      <c r="Y232" s="397"/>
      <c r="Z232" s="397"/>
      <c r="AA232" s="397"/>
      <c r="AB232" s="397"/>
      <c r="AC232" s="397"/>
      <c r="AD232" s="397"/>
      <c r="AE232" s="397"/>
      <c r="AF232" s="397"/>
      <c r="AG232" s="397"/>
      <c r="AH232" s="397"/>
      <c r="AI232" s="397"/>
      <c r="AJ232" s="397"/>
      <c r="AK232" s="397"/>
      <c r="AL232" s="397"/>
      <c r="AM232" s="397"/>
      <c r="AN232" s="397"/>
      <c r="AO232" s="397"/>
      <c r="AP232" s="397"/>
      <c r="AQ232" s="397"/>
      <c r="AR232" s="397"/>
      <c r="AS232" s="397"/>
      <c r="AT232" s="397"/>
      <c r="AU232" s="397"/>
      <c r="AV232" s="397"/>
      <c r="AW232" s="397"/>
      <c r="AX232" s="397"/>
      <c r="AY232" s="397"/>
      <c r="AZ232" s="397"/>
      <c r="BA232" s="397"/>
      <c r="BB232" s="397"/>
      <c r="BC232" s="397"/>
      <c r="BD232" s="397"/>
      <c r="BE232" s="397"/>
      <c r="BF232" s="397"/>
      <c r="BG232" s="397"/>
      <c r="BH232" s="397"/>
      <c r="BI232" s="397"/>
      <c r="BJ232" s="397"/>
      <c r="BK232" s="397"/>
      <c r="BL232" s="397"/>
      <c r="BM232" s="397"/>
      <c r="BN232" s="397"/>
      <c r="BO232" s="397"/>
      <c r="BP232" s="397"/>
      <c r="BQ232" s="397"/>
    </row>
    <row r="233" spans="1:69">
      <c r="A233" s="507">
        <f t="shared" si="57"/>
        <v>2026</v>
      </c>
      <c r="B233" s="474">
        <f t="shared" si="92"/>
        <v>302</v>
      </c>
      <c r="C233" s="558"/>
      <c r="D233" s="474">
        <f t="shared" si="60"/>
        <v>31</v>
      </c>
      <c r="E233" s="559"/>
      <c r="F233" s="510">
        <f>BL207</f>
        <v>175</v>
      </c>
      <c r="G233" s="511">
        <f>BL213</f>
        <v>0.75948140888135773</v>
      </c>
      <c r="H233" s="511">
        <f>BL214</f>
        <v>1.1277644339822397</v>
      </c>
      <c r="I233" s="476">
        <f t="shared" si="62"/>
        <v>302</v>
      </c>
      <c r="J233" s="518"/>
      <c r="K233" s="518"/>
      <c r="L233" s="397"/>
      <c r="M233" s="397"/>
      <c r="N233" s="397"/>
      <c r="O233" s="397"/>
      <c r="P233" s="397"/>
      <c r="Q233" s="397"/>
      <c r="R233" s="397"/>
      <c r="S233" s="397"/>
      <c r="T233" s="397"/>
      <c r="U233" s="397"/>
      <c r="V233" s="397"/>
      <c r="W233" s="397"/>
      <c r="X233" s="397"/>
      <c r="Y233" s="397"/>
      <c r="Z233" s="397"/>
      <c r="AA233" s="397"/>
      <c r="AB233" s="397"/>
      <c r="AC233" s="397"/>
      <c r="AD233" s="397"/>
      <c r="AE233" s="397"/>
      <c r="AF233" s="397"/>
      <c r="AG233" s="397"/>
      <c r="AH233" s="397"/>
      <c r="AI233" s="397"/>
      <c r="AJ233" s="397"/>
      <c r="AK233" s="397"/>
      <c r="AL233" s="397"/>
      <c r="AM233" s="397"/>
      <c r="AN233" s="397"/>
      <c r="AO233" s="397"/>
      <c r="AP233" s="397"/>
      <c r="AQ233" s="397"/>
      <c r="AR233" s="397"/>
      <c r="AS233" s="397"/>
      <c r="AT233" s="397"/>
      <c r="AU233" s="397"/>
      <c r="AV233" s="397"/>
      <c r="AW233" s="397"/>
      <c r="AX233" s="397"/>
      <c r="AY233" s="397"/>
      <c r="AZ233" s="397"/>
      <c r="BA233" s="397"/>
      <c r="BB233" s="397"/>
      <c r="BC233" s="397"/>
      <c r="BD233" s="397"/>
      <c r="BE233" s="397"/>
      <c r="BF233" s="397"/>
      <c r="BG233" s="397"/>
      <c r="BH233" s="397"/>
      <c r="BI233" s="397"/>
      <c r="BJ233" s="397"/>
      <c r="BK233" s="397"/>
      <c r="BL233" s="397"/>
      <c r="BM233" s="397"/>
      <c r="BN233" s="397"/>
      <c r="BO233" s="397"/>
      <c r="BP233" s="397"/>
      <c r="BQ233" s="397"/>
    </row>
    <row r="234" spans="1:69">
      <c r="A234" s="507">
        <f t="shared" si="57"/>
        <v>2027</v>
      </c>
      <c r="B234" s="474">
        <f t="shared" si="92"/>
        <v>304</v>
      </c>
      <c r="C234" s="558"/>
      <c r="D234" s="474">
        <f t="shared" si="60"/>
        <v>32</v>
      </c>
      <c r="E234" s="559"/>
      <c r="F234" s="510">
        <f>BS207</f>
        <v>175</v>
      </c>
      <c r="G234" s="511">
        <f>BS213</f>
        <v>0.75948140888135773</v>
      </c>
      <c r="H234" s="511">
        <f>BS214</f>
        <v>1.1277644339822397</v>
      </c>
      <c r="I234" s="476">
        <f t="shared" si="62"/>
        <v>304</v>
      </c>
      <c r="J234" s="518"/>
      <c r="K234" s="518"/>
      <c r="L234" s="397"/>
      <c r="M234" s="397"/>
      <c r="N234" s="397"/>
      <c r="O234" s="397"/>
      <c r="P234" s="397"/>
      <c r="Q234" s="397"/>
      <c r="R234" s="397"/>
      <c r="S234" s="397"/>
      <c r="T234" s="397"/>
      <c r="U234" s="397"/>
      <c r="V234" s="397"/>
      <c r="W234" s="397"/>
      <c r="X234" s="397"/>
      <c r="Y234" s="397"/>
      <c r="Z234" s="397"/>
      <c r="AA234" s="397"/>
      <c r="AB234" s="397"/>
      <c r="AC234" s="397"/>
      <c r="AD234" s="397"/>
      <c r="AE234" s="397"/>
      <c r="AF234" s="397"/>
      <c r="AG234" s="397"/>
      <c r="AH234" s="397"/>
      <c r="AI234" s="397"/>
      <c r="AJ234" s="397"/>
      <c r="AK234" s="397"/>
      <c r="AL234" s="397"/>
      <c r="AM234" s="397"/>
      <c r="AN234" s="397"/>
      <c r="AO234" s="397"/>
      <c r="AP234" s="397"/>
      <c r="AQ234" s="397"/>
      <c r="AR234" s="397"/>
      <c r="AS234" s="397"/>
      <c r="AT234" s="397"/>
      <c r="AU234" s="397"/>
      <c r="AV234" s="397"/>
      <c r="AW234" s="397"/>
      <c r="AX234" s="397"/>
      <c r="AY234" s="397"/>
      <c r="AZ234" s="397"/>
      <c r="BA234" s="397"/>
      <c r="BB234" s="397"/>
      <c r="BC234" s="397"/>
      <c r="BD234" s="397"/>
      <c r="BE234" s="397"/>
      <c r="BF234" s="397"/>
      <c r="BG234" s="397"/>
      <c r="BH234" s="397"/>
      <c r="BI234" s="397"/>
      <c r="BJ234" s="397"/>
      <c r="BK234" s="397"/>
      <c r="BL234" s="397"/>
      <c r="BM234" s="397"/>
      <c r="BN234" s="397"/>
      <c r="BO234" s="397"/>
      <c r="BP234" s="397"/>
      <c r="BQ234" s="397"/>
    </row>
    <row r="235" spans="1:69">
      <c r="A235" s="507">
        <f t="shared" si="57"/>
        <v>2028</v>
      </c>
      <c r="B235" s="474">
        <f t="shared" si="92"/>
        <v>306</v>
      </c>
      <c r="C235" s="558"/>
      <c r="D235" s="474">
        <f t="shared" si="60"/>
        <v>33</v>
      </c>
      <c r="E235" s="559"/>
      <c r="F235" s="510">
        <f>BZ207</f>
        <v>0</v>
      </c>
      <c r="G235" s="511">
        <f>BZ213</f>
        <v>0</v>
      </c>
      <c r="H235" s="511">
        <f>BZ214</f>
        <v>0</v>
      </c>
      <c r="I235" s="476">
        <f t="shared" si="62"/>
        <v>306</v>
      </c>
      <c r="J235" s="518"/>
      <c r="K235" s="518"/>
      <c r="L235" s="397"/>
      <c r="M235" s="397"/>
      <c r="N235" s="397"/>
      <c r="O235" s="397"/>
      <c r="P235" s="397"/>
      <c r="Q235" s="397"/>
      <c r="R235" s="397"/>
      <c r="S235" s="397"/>
      <c r="T235" s="397"/>
      <c r="U235" s="397"/>
      <c r="V235" s="397"/>
      <c r="W235" s="397"/>
      <c r="X235" s="397"/>
      <c r="Y235" s="397"/>
      <c r="Z235" s="397"/>
      <c r="AA235" s="397"/>
      <c r="AB235" s="397"/>
      <c r="AC235" s="397"/>
      <c r="AD235" s="397"/>
      <c r="AE235" s="397"/>
      <c r="AF235" s="397"/>
      <c r="AG235" s="397"/>
      <c r="AH235" s="397"/>
      <c r="AI235" s="397"/>
      <c r="AJ235" s="397"/>
      <c r="AK235" s="397"/>
      <c r="AL235" s="397"/>
      <c r="AM235" s="397"/>
      <c r="AN235" s="397"/>
      <c r="AO235" s="397"/>
      <c r="AP235" s="397"/>
      <c r="AQ235" s="397"/>
      <c r="AR235" s="397"/>
      <c r="AS235" s="397"/>
      <c r="AT235" s="397"/>
      <c r="AU235" s="397"/>
      <c r="AV235" s="397"/>
      <c r="AW235" s="397"/>
      <c r="AX235" s="397"/>
      <c r="AY235" s="397"/>
      <c r="AZ235" s="397"/>
      <c r="BA235" s="397"/>
      <c r="BB235" s="397"/>
      <c r="BC235" s="397"/>
      <c r="BD235" s="397"/>
      <c r="BE235" s="397"/>
      <c r="BF235" s="397"/>
      <c r="BG235" s="397"/>
      <c r="BH235" s="397"/>
      <c r="BI235" s="397"/>
      <c r="BJ235" s="397"/>
      <c r="BK235" s="397"/>
      <c r="BL235" s="397"/>
      <c r="BM235" s="397"/>
      <c r="BN235" s="397"/>
      <c r="BO235" s="397"/>
      <c r="BP235" s="397"/>
      <c r="BQ235" s="397"/>
    </row>
    <row r="236" spans="1:69">
      <c r="A236" s="507">
        <f t="shared" si="57"/>
        <v>2029</v>
      </c>
      <c r="B236" s="474">
        <f t="shared" si="92"/>
        <v>308</v>
      </c>
      <c r="C236" s="558"/>
      <c r="D236" s="474">
        <f t="shared" si="60"/>
        <v>34</v>
      </c>
      <c r="E236" s="559"/>
      <c r="F236" s="510">
        <f>CG207</f>
        <v>0</v>
      </c>
      <c r="G236" s="511">
        <f>CG213</f>
        <v>0</v>
      </c>
      <c r="H236" s="511">
        <f>CG214</f>
        <v>0</v>
      </c>
      <c r="I236" s="476">
        <f t="shared" si="62"/>
        <v>308</v>
      </c>
      <c r="J236" s="518"/>
      <c r="K236" s="518"/>
      <c r="L236" s="397"/>
      <c r="M236" s="397"/>
      <c r="N236" s="397"/>
      <c r="O236" s="397"/>
      <c r="P236" s="397"/>
      <c r="Q236" s="397"/>
      <c r="R236" s="397"/>
      <c r="S236" s="397"/>
      <c r="T236" s="397"/>
      <c r="U236" s="397"/>
      <c r="V236" s="397"/>
      <c r="W236" s="397"/>
      <c r="X236" s="397"/>
      <c r="Y236" s="397"/>
      <c r="Z236" s="397"/>
      <c r="AA236" s="397"/>
      <c r="AB236" s="397"/>
      <c r="AC236" s="397"/>
      <c r="AD236" s="397"/>
      <c r="AE236" s="397"/>
      <c r="AF236" s="397"/>
      <c r="AG236" s="397"/>
      <c r="AH236" s="397"/>
      <c r="AI236" s="397"/>
      <c r="AJ236" s="397"/>
      <c r="AK236" s="397"/>
      <c r="AL236" s="397"/>
      <c r="AM236" s="397"/>
      <c r="AN236" s="397"/>
      <c r="AO236" s="397"/>
      <c r="AP236" s="397"/>
      <c r="AQ236" s="397"/>
      <c r="AR236" s="397"/>
      <c r="AS236" s="397"/>
      <c r="AT236" s="397"/>
      <c r="AU236" s="397"/>
      <c r="AV236" s="397"/>
      <c r="AW236" s="397"/>
      <c r="AX236" s="397"/>
      <c r="AY236" s="397"/>
      <c r="AZ236" s="397"/>
      <c r="BA236" s="397"/>
      <c r="BB236" s="397"/>
      <c r="BC236" s="397"/>
      <c r="BD236" s="397"/>
      <c r="BE236" s="397"/>
      <c r="BF236" s="397"/>
      <c r="BG236" s="397"/>
      <c r="BH236" s="397"/>
      <c r="BI236" s="397"/>
      <c r="BJ236" s="397"/>
      <c r="BK236" s="397"/>
      <c r="BL236" s="397"/>
      <c r="BM236" s="397"/>
      <c r="BN236" s="397"/>
      <c r="BO236" s="397"/>
      <c r="BP236" s="397"/>
      <c r="BQ236" s="397"/>
    </row>
    <row r="237" spans="1:69">
      <c r="A237" s="507">
        <f t="shared" si="57"/>
        <v>2030</v>
      </c>
      <c r="B237" s="474">
        <f t="shared" si="92"/>
        <v>310</v>
      </c>
      <c r="C237" s="558"/>
      <c r="D237" s="474">
        <f t="shared" si="60"/>
        <v>35</v>
      </c>
      <c r="E237" s="559"/>
      <c r="F237" s="510">
        <f>CN207</f>
        <v>0</v>
      </c>
      <c r="G237" s="511">
        <f>CN213</f>
        <v>0</v>
      </c>
      <c r="H237" s="511">
        <f>CN214</f>
        <v>0</v>
      </c>
      <c r="I237" s="476">
        <f t="shared" si="62"/>
        <v>310</v>
      </c>
      <c r="J237" s="518"/>
      <c r="K237" s="518"/>
      <c r="L237" s="397"/>
      <c r="M237" s="397"/>
      <c r="N237" s="397"/>
      <c r="O237" s="397"/>
      <c r="P237" s="397"/>
      <c r="Q237" s="397"/>
      <c r="R237" s="397"/>
      <c r="S237" s="397"/>
      <c r="T237" s="397"/>
      <c r="U237" s="397"/>
      <c r="V237" s="397"/>
      <c r="W237" s="397"/>
      <c r="X237" s="397"/>
      <c r="Y237" s="397"/>
      <c r="Z237" s="397"/>
      <c r="AA237" s="397"/>
      <c r="AB237" s="397"/>
      <c r="AC237" s="397"/>
      <c r="AD237" s="397"/>
      <c r="AE237" s="397"/>
      <c r="AF237" s="397"/>
      <c r="AG237" s="397"/>
      <c r="AH237" s="397"/>
      <c r="AI237" s="397"/>
      <c r="AJ237" s="397"/>
      <c r="AK237" s="397"/>
      <c r="AL237" s="397"/>
      <c r="AM237" s="397"/>
      <c r="AN237" s="397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  <c r="BD237" s="397"/>
      <c r="BE237" s="397"/>
      <c r="BF237" s="397"/>
      <c r="BG237" s="397"/>
      <c r="BH237" s="397"/>
      <c r="BI237" s="397"/>
      <c r="BJ237" s="397"/>
      <c r="BK237" s="397"/>
      <c r="BL237" s="397"/>
      <c r="BM237" s="397"/>
      <c r="BN237" s="397"/>
      <c r="BO237" s="397"/>
      <c r="BP237" s="397"/>
      <c r="BQ237" s="397"/>
    </row>
    <row r="238" spans="1:69">
      <c r="A238" s="507">
        <f t="shared" si="57"/>
        <v>2031</v>
      </c>
      <c r="B238" s="474">
        <f t="shared" si="92"/>
        <v>312</v>
      </c>
      <c r="C238" s="558"/>
      <c r="D238" s="474">
        <f t="shared" si="60"/>
        <v>36</v>
      </c>
      <c r="E238" s="559"/>
      <c r="F238" s="510">
        <f>CU207</f>
        <v>0</v>
      </c>
      <c r="G238" s="511">
        <f>CU213</f>
        <v>0</v>
      </c>
      <c r="H238" s="511">
        <f>CU214</f>
        <v>0</v>
      </c>
      <c r="I238" s="476">
        <f t="shared" si="62"/>
        <v>312</v>
      </c>
      <c r="J238" s="518"/>
      <c r="K238" s="518"/>
      <c r="L238" s="397"/>
      <c r="M238" s="397"/>
      <c r="N238" s="397"/>
      <c r="O238" s="397"/>
      <c r="P238" s="397"/>
      <c r="Q238" s="397"/>
      <c r="R238" s="397"/>
      <c r="S238" s="397"/>
      <c r="T238" s="397"/>
      <c r="U238" s="397"/>
      <c r="V238" s="397"/>
      <c r="W238" s="397"/>
      <c r="X238" s="397"/>
      <c r="Y238" s="397"/>
      <c r="Z238" s="397"/>
      <c r="AA238" s="397"/>
      <c r="AB238" s="397"/>
      <c r="AC238" s="397"/>
      <c r="AD238" s="397"/>
      <c r="AE238" s="397"/>
      <c r="AF238" s="397"/>
      <c r="AG238" s="397"/>
      <c r="AH238" s="397"/>
      <c r="AI238" s="397"/>
      <c r="AJ238" s="397"/>
      <c r="AK238" s="397"/>
      <c r="AL238" s="397"/>
      <c r="AM238" s="397"/>
      <c r="AN238" s="397"/>
      <c r="AO238" s="397"/>
      <c r="AP238" s="397"/>
      <c r="AQ238" s="397"/>
      <c r="AR238" s="397"/>
      <c r="AS238" s="397"/>
      <c r="AT238" s="397"/>
      <c r="AU238" s="397"/>
      <c r="AV238" s="397"/>
      <c r="AW238" s="397"/>
      <c r="AX238" s="397"/>
      <c r="AY238" s="397"/>
      <c r="AZ238" s="397"/>
      <c r="BA238" s="397"/>
      <c r="BB238" s="397"/>
      <c r="BC238" s="397"/>
      <c r="BD238" s="397"/>
      <c r="BE238" s="397"/>
      <c r="BF238" s="397"/>
      <c r="BG238" s="397"/>
      <c r="BH238" s="397"/>
      <c r="BI238" s="397"/>
      <c r="BJ238" s="397"/>
      <c r="BK238" s="397"/>
      <c r="BL238" s="397"/>
      <c r="BM238" s="397"/>
      <c r="BN238" s="397"/>
      <c r="BO238" s="397"/>
      <c r="BP238" s="397"/>
      <c r="BQ238" s="397"/>
    </row>
    <row r="239" spans="1:69">
      <c r="A239" s="507">
        <f t="shared" si="57"/>
        <v>2032</v>
      </c>
      <c r="B239" s="474">
        <f t="shared" si="92"/>
        <v>314</v>
      </c>
      <c r="C239" s="558"/>
      <c r="D239" s="474">
        <f t="shared" si="60"/>
        <v>37</v>
      </c>
      <c r="E239" s="559"/>
      <c r="F239" s="510">
        <f>DB207</f>
        <v>0</v>
      </c>
      <c r="G239" s="511">
        <f>DB213</f>
        <v>0</v>
      </c>
      <c r="H239" s="511">
        <f>DB214</f>
        <v>0</v>
      </c>
      <c r="I239" s="476">
        <f t="shared" si="62"/>
        <v>314</v>
      </c>
      <c r="J239" s="518"/>
      <c r="K239" s="518"/>
      <c r="L239" s="397"/>
      <c r="M239" s="397"/>
      <c r="N239" s="397"/>
      <c r="O239" s="397"/>
      <c r="P239" s="397"/>
      <c r="Q239" s="397"/>
      <c r="R239" s="397"/>
      <c r="S239" s="397"/>
      <c r="T239" s="397"/>
      <c r="U239" s="397"/>
      <c r="V239" s="397"/>
      <c r="W239" s="397"/>
      <c r="X239" s="397"/>
      <c r="Y239" s="397"/>
      <c r="Z239" s="397"/>
      <c r="AA239" s="397"/>
      <c r="AB239" s="397"/>
      <c r="AC239" s="397"/>
      <c r="AD239" s="397"/>
      <c r="AE239" s="397"/>
      <c r="AF239" s="397"/>
      <c r="AG239" s="397"/>
      <c r="AH239" s="397"/>
      <c r="AI239" s="397"/>
      <c r="AJ239" s="397"/>
      <c r="AK239" s="397"/>
      <c r="AL239" s="397"/>
      <c r="AM239" s="397"/>
      <c r="AN239" s="397"/>
      <c r="AO239" s="397"/>
      <c r="AP239" s="397"/>
      <c r="AQ239" s="397"/>
      <c r="AR239" s="397"/>
      <c r="AS239" s="397"/>
      <c r="AT239" s="397"/>
      <c r="AU239" s="397"/>
      <c r="AV239" s="397"/>
      <c r="AW239" s="397"/>
      <c r="AX239" s="397"/>
      <c r="AY239" s="397"/>
      <c r="AZ239" s="397"/>
      <c r="BA239" s="397"/>
      <c r="BB239" s="397"/>
      <c r="BC239" s="397"/>
      <c r="BD239" s="397"/>
      <c r="BE239" s="397"/>
      <c r="BF239" s="397"/>
      <c r="BG239" s="397"/>
      <c r="BH239" s="397"/>
      <c r="BI239" s="397"/>
      <c r="BJ239" s="397"/>
      <c r="BK239" s="397"/>
      <c r="BL239" s="397"/>
      <c r="BM239" s="397"/>
      <c r="BN239" s="397"/>
      <c r="BO239" s="397"/>
      <c r="BP239" s="397"/>
      <c r="BQ239" s="397"/>
    </row>
    <row r="240" spans="1:69">
      <c r="A240" s="507">
        <f t="shared" si="57"/>
        <v>2033</v>
      </c>
      <c r="B240" s="474">
        <f t="shared" si="92"/>
        <v>316</v>
      </c>
      <c r="C240" s="558"/>
      <c r="D240" s="474">
        <f t="shared" si="60"/>
        <v>38</v>
      </c>
      <c r="E240" s="559"/>
      <c r="F240" s="517"/>
      <c r="G240" s="560"/>
      <c r="H240" s="475"/>
      <c r="I240" s="476">
        <f t="shared" si="62"/>
        <v>316</v>
      </c>
      <c r="J240" s="518"/>
      <c r="K240" s="518"/>
      <c r="L240" s="562"/>
      <c r="M240" s="397"/>
      <c r="N240" s="397"/>
      <c r="O240" s="397"/>
      <c r="P240" s="397"/>
      <c r="Q240" s="397"/>
      <c r="R240" s="397"/>
      <c r="S240" s="397"/>
      <c r="T240" s="397"/>
      <c r="U240" s="397"/>
      <c r="V240" s="397"/>
      <c r="W240" s="397"/>
      <c r="X240" s="397"/>
      <c r="Y240" s="397"/>
      <c r="Z240" s="397"/>
      <c r="AA240" s="397"/>
      <c r="AB240" s="397"/>
      <c r="AC240" s="397"/>
      <c r="AD240" s="397"/>
      <c r="AE240" s="397"/>
      <c r="AF240" s="397"/>
      <c r="AG240" s="397"/>
      <c r="AH240" s="397"/>
      <c r="AI240" s="397"/>
      <c r="AJ240" s="397"/>
      <c r="AK240" s="397"/>
      <c r="AL240" s="397"/>
      <c r="AM240" s="397"/>
      <c r="AN240" s="397"/>
      <c r="AO240" s="397"/>
      <c r="AP240" s="397"/>
      <c r="AQ240" s="397"/>
      <c r="AR240" s="397"/>
      <c r="AS240" s="397"/>
      <c r="AT240" s="397"/>
      <c r="AU240" s="397"/>
      <c r="AV240" s="397"/>
      <c r="AW240" s="397"/>
      <c r="AX240" s="397"/>
      <c r="AY240" s="397"/>
      <c r="AZ240" s="397"/>
      <c r="BA240" s="397"/>
      <c r="BB240" s="397"/>
      <c r="BC240" s="397"/>
      <c r="BD240" s="397"/>
      <c r="BE240" s="397"/>
      <c r="BF240" s="397"/>
      <c r="BG240" s="397"/>
      <c r="BH240" s="397"/>
      <c r="BI240" s="397"/>
      <c r="BJ240" s="397"/>
      <c r="BK240" s="397"/>
      <c r="BL240" s="397"/>
      <c r="BM240" s="397"/>
      <c r="BN240" s="397"/>
      <c r="BO240" s="397"/>
      <c r="BP240" s="397"/>
      <c r="BQ240" s="397"/>
    </row>
    <row r="241" spans="1:69">
      <c r="A241" s="507">
        <f t="shared" si="57"/>
        <v>2034</v>
      </c>
      <c r="B241" s="474">
        <f t="shared" si="92"/>
        <v>317</v>
      </c>
      <c r="C241" s="558"/>
      <c r="D241" s="474">
        <f t="shared" si="60"/>
        <v>39</v>
      </c>
      <c r="E241" s="559"/>
      <c r="F241" s="517"/>
      <c r="G241" s="560"/>
      <c r="H241" s="475"/>
      <c r="I241" s="476">
        <f t="shared" si="62"/>
        <v>317</v>
      </c>
      <c r="J241" s="518"/>
      <c r="K241" s="518"/>
      <c r="L241" s="397"/>
      <c r="M241" s="397"/>
      <c r="N241" s="397"/>
      <c r="O241" s="397"/>
      <c r="P241" s="397"/>
      <c r="Q241" s="397"/>
      <c r="R241" s="397"/>
      <c r="S241" s="397"/>
      <c r="T241" s="397"/>
      <c r="U241" s="397"/>
      <c r="V241" s="397"/>
      <c r="W241" s="397"/>
      <c r="X241" s="397"/>
      <c r="Y241" s="397"/>
      <c r="Z241" s="397"/>
      <c r="AA241" s="397"/>
      <c r="AB241" s="397"/>
      <c r="AC241" s="397"/>
      <c r="AD241" s="397"/>
      <c r="AE241" s="397"/>
      <c r="AF241" s="397"/>
      <c r="AG241" s="397"/>
      <c r="AH241" s="397"/>
      <c r="AI241" s="397"/>
      <c r="AJ241" s="397"/>
      <c r="AK241" s="397"/>
      <c r="AL241" s="397"/>
      <c r="AM241" s="397"/>
      <c r="AN241" s="397"/>
      <c r="AO241" s="397"/>
      <c r="AP241" s="397"/>
      <c r="AQ241" s="397"/>
      <c r="AR241" s="397"/>
      <c r="AS241" s="397"/>
      <c r="AT241" s="397"/>
      <c r="AU241" s="397"/>
      <c r="AV241" s="397"/>
      <c r="AW241" s="397"/>
      <c r="AX241" s="397"/>
      <c r="AY241" s="397"/>
      <c r="AZ241" s="397"/>
      <c r="BA241" s="397"/>
      <c r="BB241" s="397"/>
      <c r="BC241" s="397"/>
      <c r="BD241" s="397"/>
      <c r="BE241" s="397"/>
      <c r="BF241" s="397"/>
      <c r="BG241" s="397"/>
      <c r="BH241" s="397"/>
      <c r="BI241" s="397"/>
      <c r="BJ241" s="397"/>
      <c r="BK241" s="397"/>
      <c r="BL241" s="397"/>
      <c r="BM241" s="397"/>
      <c r="BN241" s="397"/>
      <c r="BO241" s="397"/>
      <c r="BP241" s="397"/>
      <c r="BQ241" s="397"/>
    </row>
    <row r="242" spans="1:69">
      <c r="A242" s="507">
        <f t="shared" si="57"/>
        <v>2035</v>
      </c>
      <c r="B242" s="474">
        <f t="shared" si="92"/>
        <v>319</v>
      </c>
      <c r="C242" s="558"/>
      <c r="D242" s="474">
        <f t="shared" si="60"/>
        <v>40</v>
      </c>
      <c r="E242" s="559"/>
      <c r="F242" s="517"/>
      <c r="G242" s="560"/>
      <c r="H242" s="475"/>
      <c r="I242" s="476">
        <f t="shared" si="62"/>
        <v>319</v>
      </c>
      <c r="J242" s="518"/>
      <c r="K242" s="518"/>
      <c r="L242" s="397"/>
      <c r="M242" s="397"/>
      <c r="N242" s="397"/>
      <c r="O242" s="397"/>
      <c r="P242" s="397"/>
      <c r="Q242" s="397"/>
      <c r="R242" s="397"/>
      <c r="S242" s="397"/>
      <c r="T242" s="397"/>
      <c r="U242" s="397"/>
      <c r="V242" s="397"/>
      <c r="W242" s="397"/>
      <c r="X242" s="397"/>
      <c r="Y242" s="397"/>
      <c r="Z242" s="397"/>
      <c r="AA242" s="397"/>
      <c r="AB242" s="397"/>
      <c r="AC242" s="397"/>
      <c r="AD242" s="397"/>
      <c r="AE242" s="397"/>
      <c r="AF242" s="397"/>
      <c r="AG242" s="397"/>
      <c r="AH242" s="397"/>
      <c r="AI242" s="397"/>
      <c r="AJ242" s="397"/>
      <c r="AK242" s="397"/>
      <c r="AL242" s="397"/>
      <c r="AM242" s="397"/>
      <c r="AN242" s="397"/>
      <c r="AO242" s="397"/>
      <c r="AP242" s="397"/>
      <c r="AQ242" s="397"/>
      <c r="AR242" s="397"/>
      <c r="AS242" s="397"/>
      <c r="AT242" s="397"/>
      <c r="AU242" s="397"/>
      <c r="AV242" s="397"/>
      <c r="AW242" s="397"/>
      <c r="AX242" s="397"/>
      <c r="AY242" s="397"/>
      <c r="AZ242" s="397"/>
      <c r="BA242" s="397"/>
      <c r="BB242" s="397"/>
      <c r="BC242" s="397"/>
      <c r="BD242" s="397"/>
      <c r="BE242" s="397"/>
      <c r="BF242" s="397"/>
      <c r="BG242" s="397"/>
      <c r="BH242" s="397"/>
      <c r="BI242" s="397"/>
      <c r="BJ242" s="397"/>
      <c r="BK242" s="397"/>
      <c r="BL242" s="397"/>
      <c r="BM242" s="397"/>
      <c r="BN242" s="397"/>
      <c r="BO242" s="397"/>
      <c r="BP242" s="397"/>
      <c r="BQ242" s="397"/>
    </row>
    <row r="243" spans="1:69">
      <c r="A243" s="519">
        <f t="shared" si="57"/>
        <v>2036</v>
      </c>
      <c r="B243" s="493">
        <f t="shared" si="92"/>
        <v>321</v>
      </c>
      <c r="C243" s="563"/>
      <c r="D243" s="493">
        <f t="shared" si="60"/>
        <v>41</v>
      </c>
      <c r="E243" s="564"/>
      <c r="F243" s="521"/>
      <c r="G243" s="565"/>
      <c r="H243" s="454"/>
      <c r="I243" s="494">
        <f t="shared" si="62"/>
        <v>321</v>
      </c>
      <c r="J243" s="523"/>
      <c r="K243" s="523"/>
      <c r="L243" s="397"/>
      <c r="M243" s="397"/>
      <c r="N243" s="397"/>
      <c r="O243" s="397"/>
      <c r="P243" s="397"/>
      <c r="Q243" s="397"/>
      <c r="R243" s="397"/>
      <c r="S243" s="397"/>
      <c r="T243" s="397"/>
      <c r="U243" s="397"/>
      <c r="V243" s="397"/>
      <c r="W243" s="397"/>
      <c r="X243" s="397"/>
      <c r="Y243" s="397"/>
      <c r="Z243" s="397"/>
      <c r="AA243" s="397"/>
      <c r="AB243" s="397"/>
      <c r="AC243" s="397"/>
      <c r="AD243" s="397"/>
      <c r="AE243" s="397"/>
      <c r="AF243" s="397"/>
      <c r="AG243" s="397"/>
      <c r="AH243" s="397"/>
      <c r="AI243" s="397"/>
      <c r="AJ243" s="397"/>
      <c r="AK243" s="397"/>
      <c r="AL243" s="397"/>
      <c r="AM243" s="397"/>
      <c r="AN243" s="397"/>
      <c r="AO243" s="397"/>
      <c r="AP243" s="397"/>
      <c r="AQ243" s="397"/>
      <c r="AR243" s="397"/>
      <c r="AS243" s="397"/>
      <c r="AT243" s="397"/>
      <c r="AU243" s="397"/>
      <c r="AV243" s="397"/>
      <c r="AW243" s="397"/>
      <c r="AX243" s="397"/>
      <c r="AY243" s="397"/>
      <c r="AZ243" s="397"/>
      <c r="BA243" s="397"/>
      <c r="BB243" s="397"/>
      <c r="BC243" s="397"/>
      <c r="BD243" s="397"/>
      <c r="BE243" s="397"/>
      <c r="BF243" s="397"/>
      <c r="BG243" s="397"/>
      <c r="BH243" s="397"/>
      <c r="BI243" s="397"/>
      <c r="BJ243" s="397"/>
      <c r="BK243" s="397"/>
      <c r="BL243" s="397"/>
      <c r="BM243" s="397"/>
      <c r="BN243" s="397"/>
      <c r="BO243" s="397"/>
      <c r="BP243" s="397"/>
      <c r="BQ243" s="397"/>
    </row>
    <row r="244" spans="1:69">
      <c r="A244" s="396" t="s">
        <v>383</v>
      </c>
      <c r="B244" s="396"/>
      <c r="C244" s="397"/>
      <c r="D244" s="397"/>
      <c r="E244" s="397"/>
      <c r="F244" s="397"/>
      <c r="G244" s="397"/>
      <c r="H244" s="397"/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/>
      <c r="X244" s="397"/>
      <c r="Y244" s="397"/>
      <c r="Z244" s="397"/>
      <c r="AA244" s="397"/>
      <c r="AB244" s="397"/>
      <c r="AC244" s="397"/>
      <c r="AD244" s="397"/>
      <c r="AE244" s="397"/>
      <c r="AF244" s="397"/>
      <c r="AG244" s="397"/>
      <c r="AH244" s="397"/>
      <c r="AI244" s="397"/>
      <c r="AJ244" s="397"/>
      <c r="AK244" s="397"/>
      <c r="AL244" s="397"/>
      <c r="AM244" s="397"/>
      <c r="AN244" s="397"/>
      <c r="AO244" s="397"/>
      <c r="AP244" s="397"/>
      <c r="AQ244" s="397"/>
      <c r="AR244" s="397"/>
      <c r="AS244" s="397"/>
      <c r="AT244" s="397"/>
      <c r="AU244" s="397"/>
      <c r="AV244" s="397"/>
      <c r="AW244" s="397"/>
      <c r="AX244" s="397"/>
      <c r="AY244" s="397"/>
      <c r="AZ244" s="397"/>
      <c r="BA244" s="397"/>
      <c r="BB244" s="397"/>
      <c r="BC244" s="397"/>
      <c r="BD244" s="397"/>
      <c r="BE244" s="397"/>
      <c r="BF244" s="397"/>
      <c r="BG244" s="397"/>
      <c r="BH244" s="397"/>
      <c r="BI244" s="397"/>
      <c r="BJ244" s="397"/>
      <c r="BK244" s="397"/>
      <c r="BL244" s="397"/>
      <c r="BM244" s="397"/>
      <c r="BN244" s="397"/>
      <c r="BO244" s="397"/>
      <c r="BP244" s="397"/>
      <c r="BQ244" s="397"/>
    </row>
    <row r="245" spans="1:69">
      <c r="A245" s="455" t="s">
        <v>29</v>
      </c>
      <c r="B245" s="456" t="s">
        <v>306</v>
      </c>
      <c r="C245" s="457" t="s">
        <v>54</v>
      </c>
      <c r="D245" s="457" t="s">
        <v>63</v>
      </c>
      <c r="E245" s="566"/>
      <c r="F245" s="458"/>
      <c r="G245" s="460" t="s">
        <v>64</v>
      </c>
      <c r="H245" s="461">
        <f>RSQ(I246:I265,B246:B265)</f>
        <v>0.8039243989331335</v>
      </c>
      <c r="I245" s="462" t="s">
        <v>309</v>
      </c>
      <c r="J245" s="463" t="s">
        <v>65</v>
      </c>
      <c r="K245" s="464" t="s">
        <v>34</v>
      </c>
      <c r="L245" s="397"/>
      <c r="M245" s="524" t="s">
        <v>54</v>
      </c>
      <c r="N245" s="460" t="s">
        <v>64</v>
      </c>
      <c r="O245" s="461">
        <f>RSQ(P246:P265,$B$246:$B$265)</f>
        <v>0.79294424961088039</v>
      </c>
      <c r="P245" s="462" t="s">
        <v>337</v>
      </c>
      <c r="Q245" s="464" t="s">
        <v>34</v>
      </c>
      <c r="R245" s="397"/>
      <c r="S245" s="524" t="s">
        <v>54</v>
      </c>
      <c r="T245" s="460" t="s">
        <v>64</v>
      </c>
      <c r="U245" s="461">
        <f>RSQ(V246:V265,$B$246:$B$265)</f>
        <v>0.79294424961088039</v>
      </c>
      <c r="V245" s="462" t="s">
        <v>337</v>
      </c>
      <c r="W245" s="464" t="s">
        <v>34</v>
      </c>
      <c r="X245" s="397"/>
      <c r="Y245" s="524" t="s">
        <v>54</v>
      </c>
      <c r="Z245" s="460" t="s">
        <v>64</v>
      </c>
      <c r="AA245" s="461">
        <f>RSQ(AB246:AB265,$B$246:$B$265)</f>
        <v>0.80572613644291924</v>
      </c>
      <c r="AB245" s="462" t="s">
        <v>337</v>
      </c>
      <c r="AC245" s="464" t="s">
        <v>34</v>
      </c>
      <c r="AD245" s="397"/>
      <c r="AE245" s="524" t="s">
        <v>54</v>
      </c>
      <c r="AF245" s="460" t="s">
        <v>64</v>
      </c>
      <c r="AG245" s="461">
        <f>RSQ(AH246:AH265,$B$246:$B$265)</f>
        <v>0.80258262941888237</v>
      </c>
      <c r="AH245" s="462" t="s">
        <v>337</v>
      </c>
      <c r="AI245" s="464" t="s">
        <v>34</v>
      </c>
      <c r="AJ245" s="397"/>
      <c r="AK245" s="524" t="s">
        <v>54</v>
      </c>
      <c r="AL245" s="460" t="s">
        <v>64</v>
      </c>
      <c r="AM245" s="461">
        <f>RSQ(AN246:AN265,$B$246:$B$265)</f>
        <v>0.79287223293844689</v>
      </c>
      <c r="AN245" s="462" t="s">
        <v>337</v>
      </c>
      <c r="AO245" s="464" t="s">
        <v>34</v>
      </c>
      <c r="AP245" s="397"/>
      <c r="AQ245" s="524" t="s">
        <v>54</v>
      </c>
      <c r="AR245" s="460" t="s">
        <v>64</v>
      </c>
      <c r="AS245" s="461">
        <f>RSQ(AT246:AT265,$B$246:$B$265)</f>
        <v>0.8039243989331335</v>
      </c>
      <c r="AT245" s="462" t="s">
        <v>337</v>
      </c>
      <c r="AU245" s="464" t="s">
        <v>34</v>
      </c>
      <c r="AV245" s="397"/>
      <c r="AW245" s="524" t="s">
        <v>54</v>
      </c>
      <c r="AX245" s="460" t="s">
        <v>64</v>
      </c>
      <c r="AY245" s="461">
        <f>RSQ(AZ246:AZ265,$B$246:$B$265)</f>
        <v>0.78458468646785973</v>
      </c>
      <c r="AZ245" s="462" t="s">
        <v>337</v>
      </c>
      <c r="BA245" s="464" t="s">
        <v>34</v>
      </c>
      <c r="BB245" s="397"/>
      <c r="BC245" s="524" t="s">
        <v>54</v>
      </c>
      <c r="BD245" s="460" t="s">
        <v>64</v>
      </c>
      <c r="BE245" s="461">
        <f>RSQ(BF246:BF265,$B$246:$B$265)</f>
        <v>0.78191401991627418</v>
      </c>
      <c r="BF245" s="462" t="s">
        <v>337</v>
      </c>
      <c r="BG245" s="464" t="s">
        <v>34</v>
      </c>
      <c r="BH245" s="397"/>
      <c r="BI245" s="524" t="s">
        <v>54</v>
      </c>
      <c r="BJ245" s="460" t="s">
        <v>64</v>
      </c>
      <c r="BK245" s="461">
        <f>RSQ(BL246:BL265,$B$246:$B$265)</f>
        <v>0.77949027723978515</v>
      </c>
      <c r="BL245" s="462" t="s">
        <v>337</v>
      </c>
      <c r="BM245" s="464" t="s">
        <v>34</v>
      </c>
      <c r="BN245" s="397"/>
      <c r="BO245" s="397"/>
      <c r="BP245" s="397"/>
      <c r="BQ245" s="397"/>
    </row>
    <row r="246" spans="1:69">
      <c r="A246" s="507"/>
      <c r="B246" s="474"/>
      <c r="C246" s="567"/>
      <c r="D246" s="474"/>
      <c r="E246" s="568" t="s">
        <v>55</v>
      </c>
      <c r="F246" s="467"/>
      <c r="G246" s="475"/>
      <c r="H246" s="569"/>
      <c r="I246" s="471"/>
      <c r="J246" s="472"/>
      <c r="K246" s="471"/>
      <c r="L246" s="397"/>
      <c r="M246" s="570"/>
      <c r="N246" s="503" t="s">
        <v>55</v>
      </c>
      <c r="O246" s="467"/>
      <c r="P246" s="518"/>
      <c r="Q246" s="471"/>
      <c r="R246" s="397"/>
      <c r="S246" s="570"/>
      <c r="T246" s="503" t="s">
        <v>55</v>
      </c>
      <c r="U246" s="467"/>
      <c r="V246" s="518"/>
      <c r="W246" s="471"/>
      <c r="X246" s="397"/>
      <c r="Y246" s="570"/>
      <c r="Z246" s="503" t="s">
        <v>55</v>
      </c>
      <c r="AA246" s="467"/>
      <c r="AB246" s="518"/>
      <c r="AC246" s="471"/>
      <c r="AD246" s="397"/>
      <c r="AE246" s="570"/>
      <c r="AF246" s="503" t="s">
        <v>55</v>
      </c>
      <c r="AG246" s="467"/>
      <c r="AH246" s="518"/>
      <c r="AI246" s="471"/>
      <c r="AJ246" s="397"/>
      <c r="AK246" s="570"/>
      <c r="AL246" s="503" t="s">
        <v>55</v>
      </c>
      <c r="AM246" s="467"/>
      <c r="AN246" s="518"/>
      <c r="AO246" s="471"/>
      <c r="AP246" s="397"/>
      <c r="AQ246" s="570"/>
      <c r="AR246" s="503" t="s">
        <v>55</v>
      </c>
      <c r="AS246" s="467"/>
      <c r="AT246" s="518"/>
      <c r="AU246" s="471"/>
      <c r="AV246" s="397"/>
      <c r="AW246" s="570"/>
      <c r="AX246" s="503" t="s">
        <v>55</v>
      </c>
      <c r="AY246" s="467"/>
      <c r="AZ246" s="518"/>
      <c r="BA246" s="471"/>
      <c r="BB246" s="397"/>
      <c r="BC246" s="570"/>
      <c r="BD246" s="503" t="s">
        <v>55</v>
      </c>
      <c r="BE246" s="467"/>
      <c r="BF246" s="518"/>
      <c r="BG246" s="471"/>
      <c r="BH246" s="397"/>
      <c r="BI246" s="570"/>
      <c r="BJ246" s="503" t="s">
        <v>55</v>
      </c>
      <c r="BK246" s="467"/>
      <c r="BL246" s="518"/>
      <c r="BM246" s="471"/>
      <c r="BN246" s="397"/>
      <c r="BO246" s="397"/>
      <c r="BP246" s="397"/>
      <c r="BQ246" s="397"/>
    </row>
    <row r="247" spans="1:69">
      <c r="A247" s="507"/>
      <c r="B247" s="474"/>
      <c r="C247" s="567"/>
      <c r="D247" s="474"/>
      <c r="E247" s="568" t="s">
        <v>386</v>
      </c>
      <c r="F247" s="467"/>
      <c r="G247" s="475"/>
      <c r="H247" s="569"/>
      <c r="I247" s="476"/>
      <c r="J247" s="477"/>
      <c r="K247" s="476"/>
      <c r="L247" s="397"/>
      <c r="M247" s="570"/>
      <c r="N247" s="503" t="s">
        <v>386</v>
      </c>
      <c r="O247" s="467"/>
      <c r="P247" s="518"/>
      <c r="Q247" s="476"/>
      <c r="R247" s="397"/>
      <c r="S247" s="570"/>
      <c r="T247" s="503" t="s">
        <v>386</v>
      </c>
      <c r="U247" s="467"/>
      <c r="V247" s="518"/>
      <c r="W247" s="476"/>
      <c r="X247" s="397"/>
      <c r="Y247" s="570"/>
      <c r="Z247" s="503" t="s">
        <v>386</v>
      </c>
      <c r="AA247" s="467"/>
      <c r="AB247" s="518"/>
      <c r="AC247" s="476"/>
      <c r="AD247" s="397"/>
      <c r="AE247" s="570"/>
      <c r="AF247" s="503" t="s">
        <v>386</v>
      </c>
      <c r="AG247" s="467"/>
      <c r="AH247" s="518"/>
      <c r="AI247" s="476"/>
      <c r="AJ247" s="397"/>
      <c r="AK247" s="570"/>
      <c r="AL247" s="503" t="s">
        <v>386</v>
      </c>
      <c r="AM247" s="467"/>
      <c r="AN247" s="518"/>
      <c r="AO247" s="476"/>
      <c r="AP247" s="397"/>
      <c r="AQ247" s="570"/>
      <c r="AR247" s="503" t="s">
        <v>386</v>
      </c>
      <c r="AS247" s="467"/>
      <c r="AT247" s="518"/>
      <c r="AU247" s="476"/>
      <c r="AV247" s="397"/>
      <c r="AW247" s="570"/>
      <c r="AX247" s="503" t="s">
        <v>386</v>
      </c>
      <c r="AY247" s="467"/>
      <c r="AZ247" s="518"/>
      <c r="BA247" s="476"/>
      <c r="BB247" s="397"/>
      <c r="BC247" s="570"/>
      <c r="BD247" s="503" t="s">
        <v>386</v>
      </c>
      <c r="BE247" s="467"/>
      <c r="BF247" s="518"/>
      <c r="BG247" s="476"/>
      <c r="BH247" s="397"/>
      <c r="BI247" s="570"/>
      <c r="BJ247" s="503" t="s">
        <v>386</v>
      </c>
      <c r="BK247" s="467"/>
      <c r="BL247" s="518"/>
      <c r="BM247" s="476"/>
      <c r="BN247" s="397"/>
      <c r="BO247" s="397"/>
      <c r="BP247" s="397"/>
      <c r="BQ247" s="397"/>
    </row>
    <row r="248" spans="1:69">
      <c r="A248" s="507"/>
      <c r="B248" s="474"/>
      <c r="C248" s="567"/>
      <c r="D248" s="474"/>
      <c r="E248" s="571"/>
      <c r="F248" s="475"/>
      <c r="G248" s="475"/>
      <c r="H248" s="470"/>
      <c r="I248" s="476"/>
      <c r="J248" s="477"/>
      <c r="K248" s="476"/>
      <c r="L248" s="397"/>
      <c r="M248" s="570"/>
      <c r="N248" s="467"/>
      <c r="O248" s="397"/>
      <c r="P248" s="518"/>
      <c r="Q248" s="476"/>
      <c r="R248" s="397"/>
      <c r="S248" s="570"/>
      <c r="T248" s="467"/>
      <c r="U248" s="397"/>
      <c r="V248" s="518"/>
      <c r="W248" s="476"/>
      <c r="X248" s="397"/>
      <c r="Y248" s="570"/>
      <c r="Z248" s="467"/>
      <c r="AA248" s="397"/>
      <c r="AB248" s="518"/>
      <c r="AC248" s="476"/>
      <c r="AD248" s="397"/>
      <c r="AE248" s="570"/>
      <c r="AF248" s="467"/>
      <c r="AG248" s="397"/>
      <c r="AH248" s="518"/>
      <c r="AI248" s="476"/>
      <c r="AJ248" s="397"/>
      <c r="AK248" s="570"/>
      <c r="AL248" s="467"/>
      <c r="AM248" s="397"/>
      <c r="AN248" s="518"/>
      <c r="AO248" s="476"/>
      <c r="AP248" s="397"/>
      <c r="AQ248" s="570"/>
      <c r="AR248" s="467"/>
      <c r="AS248" s="397"/>
      <c r="AT248" s="518"/>
      <c r="AU248" s="476"/>
      <c r="AV248" s="397"/>
      <c r="AW248" s="570"/>
      <c r="AX248" s="467"/>
      <c r="AY248" s="397"/>
      <c r="AZ248" s="518"/>
      <c r="BA248" s="476"/>
      <c r="BB248" s="397"/>
      <c r="BC248" s="570"/>
      <c r="BD248" s="467"/>
      <c r="BE248" s="397"/>
      <c r="BF248" s="518"/>
      <c r="BG248" s="476"/>
      <c r="BH248" s="397"/>
      <c r="BI248" s="570"/>
      <c r="BJ248" s="467"/>
      <c r="BK248" s="397"/>
      <c r="BL248" s="518"/>
      <c r="BM248" s="476"/>
      <c r="BN248" s="397"/>
      <c r="BO248" s="397"/>
      <c r="BP248" s="397"/>
      <c r="BQ248" s="397"/>
    </row>
    <row r="249" spans="1:69">
      <c r="A249" s="507"/>
      <c r="B249" s="474"/>
      <c r="C249" s="567"/>
      <c r="D249" s="474"/>
      <c r="E249" s="571" t="s">
        <v>56</v>
      </c>
      <c r="F249" s="572">
        <f>E274</f>
        <v>269</v>
      </c>
      <c r="G249" s="475"/>
      <c r="H249" s="475"/>
      <c r="I249" s="476"/>
      <c r="J249" s="477"/>
      <c r="K249" s="476"/>
      <c r="L249" s="397"/>
      <c r="M249" s="570"/>
      <c r="N249" s="467" t="s">
        <v>56</v>
      </c>
      <c r="O249" s="479">
        <f>ROUNDDOWN(O250,0)+1</f>
        <v>253</v>
      </c>
      <c r="P249" s="518"/>
      <c r="Q249" s="476"/>
      <c r="R249" s="397"/>
      <c r="S249" s="570"/>
      <c r="T249" s="467" t="s">
        <v>56</v>
      </c>
      <c r="U249" s="479">
        <f>ROUNDDOWN(U250,-T269)+10^T269</f>
        <v>253</v>
      </c>
      <c r="V249" s="518"/>
      <c r="W249" s="476"/>
      <c r="X249" s="397"/>
      <c r="Y249" s="570"/>
      <c r="Z249" s="467" t="s">
        <v>56</v>
      </c>
      <c r="AA249" s="479">
        <f>U249+Z270</f>
        <v>257</v>
      </c>
      <c r="AB249" s="518"/>
      <c r="AC249" s="476"/>
      <c r="AD249" s="397"/>
      <c r="AE249" s="570"/>
      <c r="AF249" s="467" t="s">
        <v>56</v>
      </c>
      <c r="AG249" s="479">
        <f>AA249+AF270</f>
        <v>261</v>
      </c>
      <c r="AH249" s="518"/>
      <c r="AI249" s="476"/>
      <c r="AJ249" s="397"/>
      <c r="AK249" s="570"/>
      <c r="AL249" s="467" t="s">
        <v>56</v>
      </c>
      <c r="AM249" s="479">
        <f>AG249+AL270</f>
        <v>265</v>
      </c>
      <c r="AN249" s="518"/>
      <c r="AO249" s="476"/>
      <c r="AP249" s="397"/>
      <c r="AQ249" s="570"/>
      <c r="AR249" s="467" t="s">
        <v>56</v>
      </c>
      <c r="AS249" s="479">
        <f>AM249+AR270</f>
        <v>269</v>
      </c>
      <c r="AT249" s="518"/>
      <c r="AU249" s="476"/>
      <c r="AV249" s="397"/>
      <c r="AW249" s="570"/>
      <c r="AX249" s="467" t="s">
        <v>56</v>
      </c>
      <c r="AY249" s="479">
        <f>AS249+AX270</f>
        <v>273</v>
      </c>
      <c r="AZ249" s="518"/>
      <c r="BA249" s="476"/>
      <c r="BB249" s="397"/>
      <c r="BC249" s="570"/>
      <c r="BD249" s="467" t="s">
        <v>56</v>
      </c>
      <c r="BE249" s="479">
        <f>AY249+BD270</f>
        <v>277</v>
      </c>
      <c r="BF249" s="518"/>
      <c r="BG249" s="476"/>
      <c r="BH249" s="397"/>
      <c r="BI249" s="570"/>
      <c r="BJ249" s="467" t="s">
        <v>56</v>
      </c>
      <c r="BK249" s="479">
        <f>BE249+BJ270</f>
        <v>281</v>
      </c>
      <c r="BL249" s="518"/>
      <c r="BM249" s="476"/>
      <c r="BN249" s="397"/>
      <c r="BO249" s="397"/>
      <c r="BP249" s="397"/>
      <c r="BQ249" s="397"/>
    </row>
    <row r="250" spans="1:69">
      <c r="A250" s="507"/>
      <c r="B250" s="474"/>
      <c r="C250" s="567"/>
      <c r="D250" s="474"/>
      <c r="E250" s="467" t="s">
        <v>387</v>
      </c>
      <c r="F250" s="510">
        <f>MAX(B246:B265)</f>
        <v>252.23289518031683</v>
      </c>
      <c r="G250" s="475"/>
      <c r="H250" s="470"/>
      <c r="I250" s="476"/>
      <c r="J250" s="477"/>
      <c r="K250" s="476"/>
      <c r="L250" s="397"/>
      <c r="M250" s="570"/>
      <c r="N250" s="573" t="s">
        <v>387</v>
      </c>
      <c r="O250" s="539">
        <f>MAX($B246:$B265)</f>
        <v>252.23289518031683</v>
      </c>
      <c r="P250" s="518"/>
      <c r="Q250" s="476"/>
      <c r="R250" s="397"/>
      <c r="S250" s="570"/>
      <c r="T250" s="573" t="s">
        <v>387</v>
      </c>
      <c r="U250" s="539">
        <f>MAX($B246:$B265)</f>
        <v>252.23289518031683</v>
      </c>
      <c r="V250" s="518"/>
      <c r="W250" s="476"/>
      <c r="X250" s="397"/>
      <c r="Y250" s="570"/>
      <c r="Z250" s="573" t="s">
        <v>387</v>
      </c>
      <c r="AA250" s="539">
        <f>MAX($B246:$B265)</f>
        <v>252.23289518031683</v>
      </c>
      <c r="AB250" s="518"/>
      <c r="AC250" s="476"/>
      <c r="AD250" s="397"/>
      <c r="AE250" s="570"/>
      <c r="AF250" s="573" t="s">
        <v>387</v>
      </c>
      <c r="AG250" s="539">
        <f>MAX($B246:$B265)</f>
        <v>252.23289518031683</v>
      </c>
      <c r="AH250" s="518"/>
      <c r="AI250" s="476"/>
      <c r="AJ250" s="397"/>
      <c r="AK250" s="570"/>
      <c r="AL250" s="573" t="s">
        <v>387</v>
      </c>
      <c r="AM250" s="539">
        <f>MAX($B246:$B265)</f>
        <v>252.23289518031683</v>
      </c>
      <c r="AN250" s="518"/>
      <c r="AO250" s="476"/>
      <c r="AP250" s="397"/>
      <c r="AQ250" s="570"/>
      <c r="AR250" s="573" t="s">
        <v>387</v>
      </c>
      <c r="AS250" s="539">
        <f>MAX($B246:$B265)</f>
        <v>252.23289518031683</v>
      </c>
      <c r="AT250" s="518"/>
      <c r="AU250" s="476"/>
      <c r="AV250" s="397"/>
      <c r="AW250" s="570"/>
      <c r="AX250" s="573" t="s">
        <v>387</v>
      </c>
      <c r="AY250" s="539">
        <f>MAX($B246:$B265)</f>
        <v>252.23289518031683</v>
      </c>
      <c r="AZ250" s="518"/>
      <c r="BA250" s="476"/>
      <c r="BB250" s="397"/>
      <c r="BC250" s="570"/>
      <c r="BD250" s="573" t="s">
        <v>387</v>
      </c>
      <c r="BE250" s="539">
        <f>MAX($B246:$B265)</f>
        <v>252.23289518031683</v>
      </c>
      <c r="BF250" s="518"/>
      <c r="BG250" s="476"/>
      <c r="BH250" s="397"/>
      <c r="BI250" s="570"/>
      <c r="BJ250" s="573" t="s">
        <v>387</v>
      </c>
      <c r="BK250" s="539">
        <f>MAX($B246:$B265)</f>
        <v>252.23289518031683</v>
      </c>
      <c r="BL250" s="518"/>
      <c r="BM250" s="476"/>
      <c r="BN250" s="397"/>
      <c r="BO250" s="397"/>
      <c r="BP250" s="397"/>
      <c r="BQ250" s="397"/>
    </row>
    <row r="251" spans="1:69">
      <c r="A251" s="507"/>
      <c r="B251" s="474"/>
      <c r="C251" s="567"/>
      <c r="D251" s="474"/>
      <c r="E251" s="467" t="s">
        <v>388</v>
      </c>
      <c r="F251" s="510">
        <f>AVERAGE(B261:B265)</f>
        <v>238.45317030992524</v>
      </c>
      <c r="G251" s="475"/>
      <c r="H251" s="470"/>
      <c r="I251" s="476"/>
      <c r="J251" s="477"/>
      <c r="K251" s="476"/>
      <c r="L251" s="397"/>
      <c r="M251" s="570"/>
      <c r="N251" s="573" t="s">
        <v>388</v>
      </c>
      <c r="O251" s="539">
        <f>AVERAGE($B261:$B265)</f>
        <v>238.45317030992524</v>
      </c>
      <c r="P251" s="518"/>
      <c r="Q251" s="476"/>
      <c r="R251" s="397"/>
      <c r="S251" s="570"/>
      <c r="T251" s="573" t="s">
        <v>388</v>
      </c>
      <c r="U251" s="539">
        <f>AVERAGE($B261:$B265)</f>
        <v>238.45317030992524</v>
      </c>
      <c r="V251" s="518"/>
      <c r="W251" s="476"/>
      <c r="X251" s="397"/>
      <c r="Y251" s="570"/>
      <c r="Z251" s="573" t="s">
        <v>388</v>
      </c>
      <c r="AA251" s="539">
        <f>AVERAGE($B261:$B265)</f>
        <v>238.45317030992524</v>
      </c>
      <c r="AB251" s="518"/>
      <c r="AC251" s="476"/>
      <c r="AD251" s="397"/>
      <c r="AE251" s="570"/>
      <c r="AF251" s="573" t="s">
        <v>388</v>
      </c>
      <c r="AG251" s="539">
        <f>AVERAGE($B261:$B265)</f>
        <v>238.45317030992524</v>
      </c>
      <c r="AH251" s="518"/>
      <c r="AI251" s="476"/>
      <c r="AJ251" s="397"/>
      <c r="AK251" s="570"/>
      <c r="AL251" s="573" t="s">
        <v>388</v>
      </c>
      <c r="AM251" s="539">
        <f>AVERAGE($B261:$B265)</f>
        <v>238.45317030992524</v>
      </c>
      <c r="AN251" s="518"/>
      <c r="AO251" s="476"/>
      <c r="AP251" s="397"/>
      <c r="AQ251" s="570"/>
      <c r="AR251" s="573" t="s">
        <v>388</v>
      </c>
      <c r="AS251" s="539">
        <f>AVERAGE($B261:$B265)</f>
        <v>238.45317030992524</v>
      </c>
      <c r="AT251" s="518"/>
      <c r="AU251" s="476"/>
      <c r="AV251" s="397"/>
      <c r="AW251" s="570"/>
      <c r="AX251" s="573" t="s">
        <v>388</v>
      </c>
      <c r="AY251" s="539">
        <f>AVERAGE($B261:$B265)</f>
        <v>238.45317030992524</v>
      </c>
      <c r="AZ251" s="518"/>
      <c r="BA251" s="476"/>
      <c r="BB251" s="397"/>
      <c r="BC251" s="570"/>
      <c r="BD251" s="573" t="s">
        <v>388</v>
      </c>
      <c r="BE251" s="539">
        <f>AVERAGE($B261:$B265)</f>
        <v>238.45317030992524</v>
      </c>
      <c r="BF251" s="518"/>
      <c r="BG251" s="476"/>
      <c r="BH251" s="397"/>
      <c r="BI251" s="570"/>
      <c r="BJ251" s="573" t="s">
        <v>388</v>
      </c>
      <c r="BK251" s="539">
        <f>AVERAGE($B261:$B265)</f>
        <v>238.45317030992524</v>
      </c>
      <c r="BL251" s="518"/>
      <c r="BM251" s="476"/>
      <c r="BN251" s="397"/>
      <c r="BO251" s="397"/>
      <c r="BP251" s="397"/>
      <c r="BQ251" s="397"/>
    </row>
    <row r="252" spans="1:69">
      <c r="A252" s="507"/>
      <c r="B252" s="474"/>
      <c r="C252" s="567"/>
      <c r="D252" s="474"/>
      <c r="E252" s="475"/>
      <c r="F252" s="475"/>
      <c r="G252" s="475"/>
      <c r="H252" s="470"/>
      <c r="I252" s="476"/>
      <c r="J252" s="477"/>
      <c r="K252" s="476"/>
      <c r="L252" s="397"/>
      <c r="M252" s="570"/>
      <c r="N252" s="397"/>
      <c r="O252" s="397"/>
      <c r="P252" s="518"/>
      <c r="Q252" s="476"/>
      <c r="R252" s="397"/>
      <c r="S252" s="570"/>
      <c r="T252" s="397"/>
      <c r="U252" s="397"/>
      <c r="V252" s="518"/>
      <c r="W252" s="476"/>
      <c r="X252" s="397"/>
      <c r="Y252" s="570"/>
      <c r="Z252" s="397"/>
      <c r="AA252" s="397"/>
      <c r="AB252" s="518"/>
      <c r="AC252" s="476"/>
      <c r="AD252" s="397"/>
      <c r="AE252" s="570"/>
      <c r="AF252" s="397"/>
      <c r="AG252" s="397"/>
      <c r="AH252" s="518"/>
      <c r="AI252" s="476"/>
      <c r="AJ252" s="397"/>
      <c r="AK252" s="570"/>
      <c r="AL252" s="397"/>
      <c r="AM252" s="397"/>
      <c r="AN252" s="518"/>
      <c r="AO252" s="476"/>
      <c r="AP252" s="397"/>
      <c r="AQ252" s="570"/>
      <c r="AR252" s="397"/>
      <c r="AS252" s="397"/>
      <c r="AT252" s="518"/>
      <c r="AU252" s="476"/>
      <c r="AV252" s="397"/>
      <c r="AW252" s="570"/>
      <c r="AX252" s="397"/>
      <c r="AY252" s="397"/>
      <c r="AZ252" s="518"/>
      <c r="BA252" s="476"/>
      <c r="BB252" s="397"/>
      <c r="BC252" s="570"/>
      <c r="BD252" s="397"/>
      <c r="BE252" s="397"/>
      <c r="BF252" s="518"/>
      <c r="BG252" s="476"/>
      <c r="BH252" s="397"/>
      <c r="BI252" s="570"/>
      <c r="BJ252" s="397"/>
      <c r="BK252" s="397"/>
      <c r="BL252" s="518"/>
      <c r="BM252" s="476"/>
      <c r="BN252" s="397"/>
      <c r="BO252" s="397"/>
      <c r="BP252" s="397"/>
      <c r="BQ252" s="397"/>
    </row>
    <row r="253" spans="1:69">
      <c r="A253" s="507"/>
      <c r="B253" s="474"/>
      <c r="C253" s="567"/>
      <c r="D253" s="474"/>
      <c r="E253" s="574" t="s">
        <v>389</v>
      </c>
      <c r="F253" s="509">
        <f>INDEX(LINEST(C256:C265,D256:D265),1)</f>
        <v>-0.16518252934203667</v>
      </c>
      <c r="G253" s="512"/>
      <c r="H253" s="470"/>
      <c r="I253" s="476"/>
      <c r="J253" s="477"/>
      <c r="K253" s="476"/>
      <c r="L253" s="397"/>
      <c r="M253" s="570"/>
      <c r="N253" s="575" t="s">
        <v>389</v>
      </c>
      <c r="O253" s="509">
        <f>INDEX(LINEST(M256:M265,$D256:$D265),1)</f>
        <v>-0.29954924398414157</v>
      </c>
      <c r="P253" s="518"/>
      <c r="Q253" s="476"/>
      <c r="R253" s="397"/>
      <c r="S253" s="570"/>
      <c r="T253" s="575" t="s">
        <v>389</v>
      </c>
      <c r="U253" s="509">
        <f>INDEX(LINEST(S256:S265,$D256:$D265),1)</f>
        <v>-0.29954924398414157</v>
      </c>
      <c r="V253" s="518"/>
      <c r="W253" s="476"/>
      <c r="X253" s="397"/>
      <c r="Y253" s="570"/>
      <c r="Z253" s="575" t="s">
        <v>389</v>
      </c>
      <c r="AA253" s="509">
        <f>INDEX(LINEST(Y256:Y265,$D256:$D265),1)</f>
        <v>-0.22938337939713485</v>
      </c>
      <c r="AB253" s="518"/>
      <c r="AC253" s="476"/>
      <c r="AD253" s="397"/>
      <c r="AE253" s="570"/>
      <c r="AF253" s="575" t="s">
        <v>389</v>
      </c>
      <c r="AG253" s="509">
        <f>INDEX(LINEST(AE256:AE265,$D256:$D265),1)</f>
        <v>-0.19995314296600428</v>
      </c>
      <c r="AH253" s="518"/>
      <c r="AI253" s="476"/>
      <c r="AJ253" s="397"/>
      <c r="AK253" s="570"/>
      <c r="AL253" s="575" t="s">
        <v>389</v>
      </c>
      <c r="AM253" s="509">
        <f>INDEX(LINEST(AK256:AK265,$D256:$D265),1)</f>
        <v>-0.18012074444776313</v>
      </c>
      <c r="AN253" s="518"/>
      <c r="AO253" s="476"/>
      <c r="AP253" s="397"/>
      <c r="AQ253" s="570"/>
      <c r="AR253" s="575" t="s">
        <v>389</v>
      </c>
      <c r="AS253" s="509">
        <f>INDEX(LINEST(AQ256:AQ265,$D256:$D265),1)</f>
        <v>-0.16518252934203667</v>
      </c>
      <c r="AT253" s="518"/>
      <c r="AU253" s="476"/>
      <c r="AV253" s="397"/>
      <c r="AW253" s="570"/>
      <c r="AX253" s="575" t="s">
        <v>389</v>
      </c>
      <c r="AY253" s="509">
        <f>INDEX(LINEST(AW256:AW265,$D256:$D265),1)</f>
        <v>-0.15330551041385651</v>
      </c>
      <c r="AZ253" s="518"/>
      <c r="BA253" s="476"/>
      <c r="BB253" s="397"/>
      <c r="BC253" s="570"/>
      <c r="BD253" s="575" t="s">
        <v>389</v>
      </c>
      <c r="BE253" s="509">
        <f>INDEX(LINEST(BC256:BC265,$D256:$D265),1)</f>
        <v>-0.14354247050688224</v>
      </c>
      <c r="BF253" s="518"/>
      <c r="BG253" s="476"/>
      <c r="BH253" s="397"/>
      <c r="BI253" s="570"/>
      <c r="BJ253" s="575" t="s">
        <v>389</v>
      </c>
      <c r="BK253" s="509">
        <f>INDEX(LINEST(BI256:BI265,$D256:$D265),1)</f>
        <v>-0.13532875897835475</v>
      </c>
      <c r="BL253" s="518"/>
      <c r="BM253" s="476"/>
      <c r="BN253" s="397"/>
      <c r="BO253" s="397"/>
      <c r="BP253" s="397"/>
      <c r="BQ253" s="397"/>
    </row>
    <row r="254" spans="1:69">
      <c r="A254" s="507"/>
      <c r="B254" s="474"/>
      <c r="C254" s="567"/>
      <c r="D254" s="474"/>
      <c r="E254" s="571" t="s">
        <v>71</v>
      </c>
      <c r="F254" s="509">
        <f>INDEX(LINEST(C256:C265,D256:D265),2)</f>
        <v>-0.73986000250900119</v>
      </c>
      <c r="G254" s="475"/>
      <c r="H254" s="467"/>
      <c r="I254" s="476"/>
      <c r="J254" s="477"/>
      <c r="K254" s="476"/>
      <c r="L254" s="397"/>
      <c r="M254" s="570"/>
      <c r="N254" s="467" t="s">
        <v>71</v>
      </c>
      <c r="O254" s="509">
        <f>INDEX(LINEST(M256:M265,$D256:$D265),2)</f>
        <v>-0.73132248766685226</v>
      </c>
      <c r="P254" s="518"/>
      <c r="Q254" s="476"/>
      <c r="R254" s="397"/>
      <c r="S254" s="570"/>
      <c r="T254" s="467" t="s">
        <v>71</v>
      </c>
      <c r="U254" s="509">
        <f>INDEX(LINEST(S256:S265,$D256:$D265),2)</f>
        <v>-0.73132248766685226</v>
      </c>
      <c r="V254" s="518"/>
      <c r="W254" s="476"/>
      <c r="X254" s="397"/>
      <c r="Y254" s="570"/>
      <c r="Z254" s="467" t="s">
        <v>71</v>
      </c>
      <c r="AA254" s="509">
        <f>INDEX(LINEST(Y256:Y265,$D256:$D265),2)</f>
        <v>-0.80528720774676787</v>
      </c>
      <c r="AB254" s="518"/>
      <c r="AC254" s="476"/>
      <c r="AD254" s="397"/>
      <c r="AE254" s="570"/>
      <c r="AF254" s="467" t="s">
        <v>71</v>
      </c>
      <c r="AG254" s="509">
        <f>INDEX(LINEST(AE256:AE265,$D256:$D265),2)</f>
        <v>-0.79598492489630002</v>
      </c>
      <c r="AH254" s="518"/>
      <c r="AI254" s="476"/>
      <c r="AJ254" s="397"/>
      <c r="AK254" s="570"/>
      <c r="AL254" s="467" t="s">
        <v>71</v>
      </c>
      <c r="AM254" s="509">
        <f>INDEX(LINEST(AK256:AK265,$D256:$D265),2)</f>
        <v>-0.77097870032977966</v>
      </c>
      <c r="AN254" s="518"/>
      <c r="AO254" s="476"/>
      <c r="AP254" s="397"/>
      <c r="AQ254" s="570"/>
      <c r="AR254" s="467" t="s">
        <v>71</v>
      </c>
      <c r="AS254" s="509">
        <f>INDEX(LINEST(AQ256:AQ265,$D256:$D265),2)</f>
        <v>-0.73986000250900119</v>
      </c>
      <c r="AT254" s="518"/>
      <c r="AU254" s="476"/>
      <c r="AV254" s="397"/>
      <c r="AW254" s="570"/>
      <c r="AX254" s="467" t="s">
        <v>71</v>
      </c>
      <c r="AY254" s="509">
        <f>INDEX(LINEST(AW256:AW265,$D256:$D265),2)</f>
        <v>-0.70605084386564554</v>
      </c>
      <c r="AZ254" s="518"/>
      <c r="BA254" s="476"/>
      <c r="BB254" s="397"/>
      <c r="BC254" s="570"/>
      <c r="BD254" s="467" t="s">
        <v>71</v>
      </c>
      <c r="BE254" s="509">
        <f>INDEX(LINEST(BC256:BC265,$D256:$D265),2)</f>
        <v>-0.67113768850124789</v>
      </c>
      <c r="BF254" s="518"/>
      <c r="BG254" s="476"/>
      <c r="BH254" s="397"/>
      <c r="BI254" s="570"/>
      <c r="BJ254" s="467" t="s">
        <v>71</v>
      </c>
      <c r="BK254" s="509">
        <f>INDEX(LINEST(BI256:BI265,$D256:$D265),2)</f>
        <v>-0.6359529491512329</v>
      </c>
      <c r="BL254" s="518"/>
      <c r="BM254" s="476"/>
      <c r="BN254" s="397"/>
      <c r="BO254" s="397"/>
      <c r="BP254" s="397"/>
      <c r="BQ254" s="397"/>
    </row>
    <row r="255" spans="1:69">
      <c r="A255" s="507"/>
      <c r="B255" s="474"/>
      <c r="C255" s="567"/>
      <c r="D255" s="474"/>
      <c r="E255" s="467" t="s">
        <v>39</v>
      </c>
      <c r="F255" s="509">
        <f>F253*-1</f>
        <v>0.16518252934203667</v>
      </c>
      <c r="G255" s="475"/>
      <c r="H255" s="467"/>
      <c r="I255" s="476"/>
      <c r="J255" s="477"/>
      <c r="K255" s="476"/>
      <c r="L255" s="397"/>
      <c r="M255" s="570"/>
      <c r="N255" s="573" t="s">
        <v>39</v>
      </c>
      <c r="O255" s="576">
        <f>O253*-1</f>
        <v>0.29954924398414157</v>
      </c>
      <c r="P255" s="518"/>
      <c r="Q255" s="476"/>
      <c r="R255" s="397"/>
      <c r="S255" s="570"/>
      <c r="T255" s="573" t="s">
        <v>39</v>
      </c>
      <c r="U255" s="576">
        <f>U253*-1</f>
        <v>0.29954924398414157</v>
      </c>
      <c r="V255" s="518"/>
      <c r="W255" s="476"/>
      <c r="X255" s="397"/>
      <c r="Y255" s="570"/>
      <c r="Z255" s="573" t="s">
        <v>39</v>
      </c>
      <c r="AA255" s="576">
        <f>AA253*-1</f>
        <v>0.22938337939713485</v>
      </c>
      <c r="AB255" s="518"/>
      <c r="AC255" s="476"/>
      <c r="AD255" s="397"/>
      <c r="AE255" s="570"/>
      <c r="AF255" s="573" t="s">
        <v>39</v>
      </c>
      <c r="AG255" s="576">
        <f>AG253*-1</f>
        <v>0.19995314296600428</v>
      </c>
      <c r="AH255" s="518"/>
      <c r="AI255" s="476"/>
      <c r="AJ255" s="397"/>
      <c r="AK255" s="570"/>
      <c r="AL255" s="573" t="s">
        <v>39</v>
      </c>
      <c r="AM255" s="576">
        <f>AM253*-1</f>
        <v>0.18012074444776313</v>
      </c>
      <c r="AN255" s="518"/>
      <c r="AO255" s="476"/>
      <c r="AP255" s="397"/>
      <c r="AQ255" s="570"/>
      <c r="AR255" s="573" t="s">
        <v>39</v>
      </c>
      <c r="AS255" s="576">
        <f>AS253*-1</f>
        <v>0.16518252934203667</v>
      </c>
      <c r="AT255" s="518"/>
      <c r="AU255" s="476"/>
      <c r="AV255" s="397"/>
      <c r="AW255" s="570"/>
      <c r="AX255" s="573" t="s">
        <v>39</v>
      </c>
      <c r="AY255" s="576">
        <f>AY253*-1</f>
        <v>0.15330551041385651</v>
      </c>
      <c r="AZ255" s="518"/>
      <c r="BA255" s="476"/>
      <c r="BB255" s="397"/>
      <c r="BC255" s="570"/>
      <c r="BD255" s="573" t="s">
        <v>39</v>
      </c>
      <c r="BE255" s="576">
        <f>BE253*-1</f>
        <v>0.14354247050688224</v>
      </c>
      <c r="BF255" s="518"/>
      <c r="BG255" s="476"/>
      <c r="BH255" s="397"/>
      <c r="BI255" s="570"/>
      <c r="BJ255" s="573" t="s">
        <v>39</v>
      </c>
      <c r="BK255" s="576">
        <f>BK253*-1</f>
        <v>0.13532875897835475</v>
      </c>
      <c r="BL255" s="518"/>
      <c r="BM255" s="476"/>
      <c r="BN255" s="397"/>
      <c r="BO255" s="397"/>
      <c r="BP255" s="397"/>
      <c r="BQ255" s="397"/>
    </row>
    <row r="256" spans="1:69">
      <c r="A256" s="507">
        <f t="shared" ref="A256:A286" si="93">A213</f>
        <v>2006</v>
      </c>
      <c r="B256" s="474">
        <f t="shared" ref="B256:B265" si="94">B14</f>
        <v>196.36515031485453</v>
      </c>
      <c r="C256" s="567">
        <f t="shared" ref="C256:C265" si="95">LN(F$249/B256-1)</f>
        <v>-0.99453110791904331</v>
      </c>
      <c r="D256" s="474">
        <f>D213</f>
        <v>1</v>
      </c>
      <c r="E256" s="467"/>
      <c r="F256" s="475"/>
      <c r="G256" s="475"/>
      <c r="H256" s="467"/>
      <c r="I256" s="476">
        <f t="shared" ref="I256:I286" si="96">ROUND($F$249/(1+EXP($F$254+$F$253*D256)),$G$1)</f>
        <v>192</v>
      </c>
      <c r="J256" s="477">
        <f t="shared" ref="J256:J265" si="97">ABS(B256-I256)/B256*100</f>
        <v>2.222976076893171</v>
      </c>
      <c r="K256" s="476">
        <f t="shared" ref="K256:K265" si="98">(B256-I256)^2/1000</f>
        <v>1.9054537271274614E-2</v>
      </c>
      <c r="L256" s="397"/>
      <c r="M256" s="570">
        <f t="shared" ref="M256:M265" si="99">LN(O$249/$B256-1)</f>
        <v>-1.2433514232359759</v>
      </c>
      <c r="N256" s="573"/>
      <c r="O256" s="397"/>
      <c r="P256" s="518">
        <f t="shared" ref="P256:P265" si="100">ROUND(O$249/(1+EXP(O$254+O$253*$D256)),$G$1)</f>
        <v>186</v>
      </c>
      <c r="Q256" s="476">
        <f t="shared" ref="Q256:Q265" si="101">($B256-P256)^2/1000</f>
        <v>0.107436341049529</v>
      </c>
      <c r="R256" s="397"/>
      <c r="S256" s="570">
        <f t="shared" ref="S256:S265" si="102">LN(U$249/$B256-1)</f>
        <v>-1.2433514232359759</v>
      </c>
      <c r="T256" s="573"/>
      <c r="U256" s="397"/>
      <c r="V256" s="518">
        <f t="shared" ref="V256:V265" si="103">ROUND(U$249/(1+EXP(U$254+U$253*$D256)),$G$1)</f>
        <v>186</v>
      </c>
      <c r="W256" s="476">
        <f t="shared" ref="W256:W265" si="104">($B256-V256)^2/1000</f>
        <v>0.107436341049529</v>
      </c>
      <c r="X256" s="397"/>
      <c r="Y256" s="570">
        <f t="shared" ref="Y256:Y265" si="105">LN(AA$249/$B256-1)</f>
        <v>-1.1751061326925674</v>
      </c>
      <c r="Z256" s="573"/>
      <c r="AA256" s="397"/>
      <c r="AB256" s="518">
        <f t="shared" ref="AB256:AB265" si="106">ROUND(AA$249/(1+EXP(AA$254+AA$253*$D256)),$G$1)</f>
        <v>190</v>
      </c>
      <c r="AC256" s="476">
        <f t="shared" ref="AC256:AC265" si="107">($B256-AB256)^2/1000</f>
        <v>4.0515138530692746E-2</v>
      </c>
      <c r="AD256" s="397"/>
      <c r="AE256" s="570">
        <f t="shared" ref="AE256:AE265" si="108">LN(AG$249/$B256-1)</f>
        <v>-1.1112222036490071</v>
      </c>
      <c r="AF256" s="573"/>
      <c r="AG256" s="397"/>
      <c r="AH256" s="518">
        <f t="shared" ref="AH256:AH265" si="109">ROUND(AG$249/(1+EXP(AG$254+AG$253*$D256)),$G$1)</f>
        <v>191</v>
      </c>
      <c r="AI256" s="476">
        <f t="shared" ref="AI256:AI265" si="110">($B256-AH256)^2/1000</f>
        <v>2.8784837900983677E-2</v>
      </c>
      <c r="AJ256" s="397"/>
      <c r="AK256" s="570">
        <f t="shared" ref="AK256:AK265" si="111">LN(AM$249/$B256-1)</f>
        <v>-1.0511755191469125</v>
      </c>
      <c r="AL256" s="573"/>
      <c r="AM256" s="397"/>
      <c r="AN256" s="518">
        <f t="shared" ref="AN256:AN265" si="112">ROUND(AM$249/(1+EXP(AM$254+AM$253*$D256)),$G$1)</f>
        <v>191</v>
      </c>
      <c r="AO256" s="476">
        <f t="shared" ref="AO256:AO265" si="113">($B256-AN256)^2/1000</f>
        <v>2.8784837900983677E-2</v>
      </c>
      <c r="AP256" s="397"/>
      <c r="AQ256" s="570">
        <f t="shared" ref="AQ256:AQ265" si="114">LN(AS$249/$B256-1)</f>
        <v>-0.99453110791904331</v>
      </c>
      <c r="AR256" s="573"/>
      <c r="AS256" s="397"/>
      <c r="AT256" s="518">
        <f t="shared" ref="AT256:AT265" si="115">ROUND(AS$249/(1+EXP(AS$254+AS$253*$D256)),$G$1)</f>
        <v>192</v>
      </c>
      <c r="AU256" s="476">
        <f t="shared" ref="AU256:AU265" si="116">($B256-AT256)^2/1000</f>
        <v>1.9054537271274614E-2</v>
      </c>
      <c r="AV256" s="397"/>
      <c r="AW256" s="570">
        <f t="shared" ref="AW256:AW265" si="117">LN(AY$249/$B256-1)</f>
        <v>-0.94092400777662732</v>
      </c>
      <c r="AX256" s="573"/>
      <c r="AY256" s="397"/>
      <c r="AZ256" s="518">
        <f t="shared" ref="AZ256:AZ265" si="118">ROUND(AY$249/(1+EXP(AY$254+AY$253*$D256)),$G$1)</f>
        <v>192</v>
      </c>
      <c r="BA256" s="476">
        <f t="shared" ref="BA256:BA265" si="119">($B256-AZ256)^2/1000</f>
        <v>1.9054537271274614E-2</v>
      </c>
      <c r="BB256" s="397"/>
      <c r="BC256" s="570">
        <f t="shared" ref="BC256:BC265" si="120">LN(BE$249/$B256-1)</f>
        <v>-0.89004500349521443</v>
      </c>
      <c r="BD256" s="573"/>
      <c r="BE256" s="397"/>
      <c r="BF256" s="518">
        <f t="shared" ref="BF256:BF265" si="121">ROUND(BE$249/(1+EXP(BE$254+BE$253*$D256)),$G$1)</f>
        <v>192</v>
      </c>
      <c r="BG256" s="476">
        <f t="shared" ref="BG256:BG265" si="122">($B256-BF256)^2/1000</f>
        <v>1.9054537271274614E-2</v>
      </c>
      <c r="BH256" s="397"/>
      <c r="BI256" s="570">
        <f t="shared" ref="BI256:BI265" si="123">LN(BK$249/$B256-1)</f>
        <v>-0.84162982118395779</v>
      </c>
      <c r="BJ256" s="573"/>
      <c r="BK256" s="397"/>
      <c r="BL256" s="518">
        <f t="shared" ref="BL256:BL265" si="124">ROUND(BK$249/(1+EXP(BK$254+BK$253*$D256)),$G$1)</f>
        <v>192</v>
      </c>
      <c r="BM256" s="476">
        <f t="shared" ref="BM256:BM265" si="125">($B256-BL256)^2/1000</f>
        <v>1.9054537271274614E-2</v>
      </c>
      <c r="BN256" s="397"/>
      <c r="BO256" s="397"/>
      <c r="BP256" s="397"/>
      <c r="BQ256" s="397"/>
    </row>
    <row r="257" spans="1:69">
      <c r="A257" s="507">
        <f t="shared" si="93"/>
        <v>2007</v>
      </c>
      <c r="B257" s="474">
        <f t="shared" si="94"/>
        <v>186.80309116783457</v>
      </c>
      <c r="C257" s="567">
        <f t="shared" si="95"/>
        <v>-0.82093737775858278</v>
      </c>
      <c r="D257" s="474">
        <f t="shared" ref="D257:D286" si="126">D214</f>
        <v>2</v>
      </c>
      <c r="E257" s="674" t="s">
        <v>375</v>
      </c>
      <c r="F257" s="674"/>
      <c r="G257" s="480">
        <f>H245</f>
        <v>0.8039243989331335</v>
      </c>
      <c r="H257" s="467"/>
      <c r="I257" s="476">
        <f t="shared" si="96"/>
        <v>200</v>
      </c>
      <c r="J257" s="477">
        <f t="shared" si="97"/>
        <v>7.0646094503375094</v>
      </c>
      <c r="K257" s="476">
        <f t="shared" si="98"/>
        <v>0.17415840272448604</v>
      </c>
      <c r="L257" s="397"/>
      <c r="M257" s="570">
        <f t="shared" si="99"/>
        <v>-1.037421306190925</v>
      </c>
      <c r="N257" s="467" t="s">
        <v>73</v>
      </c>
      <c r="O257" s="509">
        <f>O245</f>
        <v>0.79294424961088039</v>
      </c>
      <c r="P257" s="518">
        <f t="shared" si="100"/>
        <v>200</v>
      </c>
      <c r="Q257" s="476">
        <f t="shared" si="101"/>
        <v>0.17415840272448604</v>
      </c>
      <c r="R257" s="397"/>
      <c r="S257" s="570">
        <f t="shared" si="102"/>
        <v>-1.037421306190925</v>
      </c>
      <c r="T257" s="467" t="s">
        <v>73</v>
      </c>
      <c r="U257" s="509">
        <f>U245</f>
        <v>0.79294424961088039</v>
      </c>
      <c r="V257" s="518">
        <f t="shared" si="103"/>
        <v>200</v>
      </c>
      <c r="W257" s="476">
        <f t="shared" si="104"/>
        <v>0.17415840272448604</v>
      </c>
      <c r="X257" s="397"/>
      <c r="Y257" s="570">
        <f t="shared" si="105"/>
        <v>-0.97875079733308989</v>
      </c>
      <c r="Z257" s="467" t="s">
        <v>73</v>
      </c>
      <c r="AA257" s="509">
        <f>AA245</f>
        <v>0.80572613644291924</v>
      </c>
      <c r="AB257" s="518">
        <f t="shared" si="106"/>
        <v>200</v>
      </c>
      <c r="AC257" s="476">
        <f t="shared" si="107"/>
        <v>0.17415840272448604</v>
      </c>
      <c r="AD257" s="397"/>
      <c r="AE257" s="570">
        <f t="shared" si="108"/>
        <v>-0.92333258430383225</v>
      </c>
      <c r="AF257" s="467" t="s">
        <v>73</v>
      </c>
      <c r="AG257" s="509">
        <f>AG245</f>
        <v>0.80258262941888237</v>
      </c>
      <c r="AH257" s="518">
        <f t="shared" si="109"/>
        <v>200</v>
      </c>
      <c r="AI257" s="476">
        <f t="shared" si="110"/>
        <v>0.17415840272448604</v>
      </c>
      <c r="AJ257" s="397"/>
      <c r="AK257" s="570">
        <f t="shared" si="111"/>
        <v>-0.87082495589597331</v>
      </c>
      <c r="AL257" s="467" t="s">
        <v>73</v>
      </c>
      <c r="AM257" s="509">
        <f>AM245</f>
        <v>0.79287223293844689</v>
      </c>
      <c r="AN257" s="518">
        <f t="shared" si="112"/>
        <v>200</v>
      </c>
      <c r="AO257" s="476">
        <f t="shared" si="113"/>
        <v>0.17415840272448604</v>
      </c>
      <c r="AP257" s="397"/>
      <c r="AQ257" s="570">
        <f t="shared" si="114"/>
        <v>-0.82093737775858278</v>
      </c>
      <c r="AR257" s="467" t="s">
        <v>73</v>
      </c>
      <c r="AS257" s="509">
        <f>AS245</f>
        <v>0.8039243989331335</v>
      </c>
      <c r="AT257" s="518">
        <f t="shared" si="115"/>
        <v>200</v>
      </c>
      <c r="AU257" s="476">
        <f t="shared" si="116"/>
        <v>0.17415840272448604</v>
      </c>
      <c r="AV257" s="397"/>
      <c r="AW257" s="570">
        <f t="shared" si="117"/>
        <v>-0.77342075705457203</v>
      </c>
      <c r="AX257" s="467" t="s">
        <v>73</v>
      </c>
      <c r="AY257" s="509">
        <f>AY245</f>
        <v>0.78458468646785973</v>
      </c>
      <c r="AZ257" s="518">
        <f t="shared" si="118"/>
        <v>200</v>
      </c>
      <c r="BA257" s="476">
        <f t="shared" si="119"/>
        <v>0.17415840272448604</v>
      </c>
      <c r="BB257" s="397"/>
      <c r="BC257" s="570">
        <f t="shared" si="120"/>
        <v>-0.72805991733753861</v>
      </c>
      <c r="BD257" s="467" t="s">
        <v>73</v>
      </c>
      <c r="BE257" s="509">
        <f>BE245</f>
        <v>0.78191401991627418</v>
      </c>
      <c r="BF257" s="518">
        <f t="shared" si="121"/>
        <v>200</v>
      </c>
      <c r="BG257" s="476">
        <f t="shared" si="122"/>
        <v>0.17415840272448604</v>
      </c>
      <c r="BH257" s="397"/>
      <c r="BI257" s="570">
        <f t="shared" si="123"/>
        <v>-0.6846677075667752</v>
      </c>
      <c r="BJ257" s="467" t="s">
        <v>73</v>
      </c>
      <c r="BK257" s="509">
        <f>BK245</f>
        <v>0.77949027723978515</v>
      </c>
      <c r="BL257" s="518">
        <f t="shared" si="124"/>
        <v>200</v>
      </c>
      <c r="BM257" s="476">
        <f t="shared" si="125"/>
        <v>0.17415840272448604</v>
      </c>
      <c r="BN257" s="397"/>
      <c r="BO257" s="397"/>
      <c r="BP257" s="397"/>
      <c r="BQ257" s="397"/>
    </row>
    <row r="258" spans="1:69">
      <c r="A258" s="507">
        <f t="shared" si="93"/>
        <v>2008</v>
      </c>
      <c r="B258" s="474">
        <f t="shared" si="94"/>
        <v>191.41261141366209</v>
      </c>
      <c r="C258" s="567">
        <f t="shared" si="95"/>
        <v>-0.9030264714373295</v>
      </c>
      <c r="D258" s="474">
        <f t="shared" si="126"/>
        <v>3</v>
      </c>
      <c r="E258" s="674" t="s">
        <v>33</v>
      </c>
      <c r="F258" s="674"/>
      <c r="G258" s="481">
        <f>SUM(K246:K265)</f>
        <v>0.9168359223718201</v>
      </c>
      <c r="H258" s="467"/>
      <c r="I258" s="476">
        <f t="shared" si="96"/>
        <v>208</v>
      </c>
      <c r="J258" s="477">
        <f t="shared" si="97"/>
        <v>8.6657762327325845</v>
      </c>
      <c r="K258" s="476">
        <f t="shared" si="98"/>
        <v>0.27514146011417312</v>
      </c>
      <c r="L258" s="397"/>
      <c r="M258" s="570">
        <f t="shared" si="99"/>
        <v>-1.1339742483636841</v>
      </c>
      <c r="N258" s="467" t="s">
        <v>45</v>
      </c>
      <c r="O258" s="479">
        <f>SUM(Q246:Q265)</f>
        <v>1.064633551008227</v>
      </c>
      <c r="P258" s="518">
        <f t="shared" si="100"/>
        <v>212</v>
      </c>
      <c r="Q258" s="476">
        <f t="shared" si="101"/>
        <v>0.42384056880487642</v>
      </c>
      <c r="R258" s="397"/>
      <c r="S258" s="570">
        <f t="shared" si="102"/>
        <v>-1.1339742483636841</v>
      </c>
      <c r="T258" s="467" t="s">
        <v>45</v>
      </c>
      <c r="U258" s="479">
        <f>SUM(W246:W266)</f>
        <v>1.064633551008227</v>
      </c>
      <c r="V258" s="518">
        <f t="shared" si="103"/>
        <v>212</v>
      </c>
      <c r="W258" s="476">
        <f t="shared" si="104"/>
        <v>0.42384056880487642</v>
      </c>
      <c r="X258" s="397"/>
      <c r="Y258" s="570">
        <f t="shared" si="105"/>
        <v>-1.0710479368929853</v>
      </c>
      <c r="Z258" s="467" t="s">
        <v>45</v>
      </c>
      <c r="AA258" s="479">
        <f>SUM(AC246:AC266)</f>
        <v>0.9285091246792736</v>
      </c>
      <c r="AB258" s="518">
        <f t="shared" si="106"/>
        <v>210</v>
      </c>
      <c r="AC258" s="476">
        <f t="shared" si="107"/>
        <v>0.34549101445952474</v>
      </c>
      <c r="AD258" s="397"/>
      <c r="AE258" s="570">
        <f t="shared" si="108"/>
        <v>-1.0118480147519007</v>
      </c>
      <c r="AF258" s="467" t="s">
        <v>45</v>
      </c>
      <c r="AG258" s="479">
        <f>SUM(AI246:AI266)</f>
        <v>0.92940541870586368</v>
      </c>
      <c r="AH258" s="518">
        <f t="shared" si="109"/>
        <v>209</v>
      </c>
      <c r="AI258" s="476">
        <f t="shared" si="110"/>
        <v>0.30931623728684893</v>
      </c>
      <c r="AJ258" s="397"/>
      <c r="AK258" s="570">
        <f t="shared" si="111"/>
        <v>-0.95595770687817838</v>
      </c>
      <c r="AL258" s="467" t="s">
        <v>45</v>
      </c>
      <c r="AM258" s="479">
        <f>SUM(AO246:AO266)</f>
        <v>0.96074100017420494</v>
      </c>
      <c r="AN258" s="518">
        <f t="shared" si="112"/>
        <v>209</v>
      </c>
      <c r="AO258" s="476">
        <f t="shared" si="113"/>
        <v>0.30931623728684893</v>
      </c>
      <c r="AP258" s="397"/>
      <c r="AQ258" s="570">
        <f t="shared" si="114"/>
        <v>-0.9030264714373295</v>
      </c>
      <c r="AR258" s="467" t="s">
        <v>45</v>
      </c>
      <c r="AS258" s="479">
        <f>SUM(AU246:AU266)</f>
        <v>0.9168359223718201</v>
      </c>
      <c r="AT258" s="518">
        <f t="shared" si="115"/>
        <v>208</v>
      </c>
      <c r="AU258" s="476">
        <f t="shared" si="116"/>
        <v>0.27514146011417312</v>
      </c>
      <c r="AV258" s="397"/>
      <c r="AW258" s="570">
        <f t="shared" si="117"/>
        <v>-0.85275666881398082</v>
      </c>
      <c r="AX258" s="467" t="s">
        <v>45</v>
      </c>
      <c r="AY258" s="479">
        <f>SUM(BA246:BA266)</f>
        <v>0.99044023794434366</v>
      </c>
      <c r="AZ258" s="518">
        <f t="shared" si="118"/>
        <v>208</v>
      </c>
      <c r="BA258" s="476">
        <f t="shared" si="119"/>
        <v>0.27514146011417312</v>
      </c>
      <c r="BB258" s="397"/>
      <c r="BC258" s="570">
        <f t="shared" si="120"/>
        <v>-0.80489342450692247</v>
      </c>
      <c r="BD258" s="467" t="s">
        <v>45</v>
      </c>
      <c r="BE258" s="479">
        <f>SUM(BG246:BG266)</f>
        <v>1.0014485860080979</v>
      </c>
      <c r="BF258" s="518">
        <f t="shared" si="121"/>
        <v>208</v>
      </c>
      <c r="BG258" s="476">
        <f t="shared" si="122"/>
        <v>0.27514146011417312</v>
      </c>
      <c r="BH258" s="397"/>
      <c r="BI258" s="570">
        <f t="shared" si="123"/>
        <v>-0.75921680951197457</v>
      </c>
      <c r="BJ258" s="467" t="s">
        <v>45</v>
      </c>
      <c r="BK258" s="479">
        <f>SUM(BM246:BM266)</f>
        <v>1.0100883456548075</v>
      </c>
      <c r="BL258" s="518">
        <f t="shared" si="124"/>
        <v>208</v>
      </c>
      <c r="BM258" s="476">
        <f t="shared" si="125"/>
        <v>0.27514146011417312</v>
      </c>
      <c r="BN258" s="397"/>
      <c r="BO258" s="397"/>
      <c r="BP258" s="397"/>
      <c r="BQ258" s="397"/>
    </row>
    <row r="259" spans="1:69">
      <c r="A259" s="507">
        <f t="shared" si="93"/>
        <v>2009</v>
      </c>
      <c r="B259" s="474">
        <f t="shared" si="94"/>
        <v>225.41413294191653</v>
      </c>
      <c r="C259" s="567">
        <f t="shared" si="95"/>
        <v>-1.643206353482626</v>
      </c>
      <c r="D259" s="474">
        <f t="shared" si="126"/>
        <v>4</v>
      </c>
      <c r="E259" s="674" t="s">
        <v>60</v>
      </c>
      <c r="F259" s="674"/>
      <c r="G259" s="481">
        <f>SUM(K256:K265)</f>
        <v>0.9168359223718201</v>
      </c>
      <c r="H259" s="467"/>
      <c r="I259" s="476">
        <f t="shared" si="96"/>
        <v>216</v>
      </c>
      <c r="J259" s="477">
        <f t="shared" si="97"/>
        <v>4.1763720930232511</v>
      </c>
      <c r="K259" s="476">
        <f t="shared" si="98"/>
        <v>8.8625899048078063E-2</v>
      </c>
      <c r="L259" s="397"/>
      <c r="M259" s="570">
        <f t="shared" si="99"/>
        <v>-2.1006357227845784</v>
      </c>
      <c r="N259" s="397"/>
      <c r="O259" s="504"/>
      <c r="P259" s="518">
        <f t="shared" si="100"/>
        <v>221</v>
      </c>
      <c r="Q259" s="476">
        <f t="shared" si="101"/>
        <v>1.9484569628912721E-2</v>
      </c>
      <c r="R259" s="397"/>
      <c r="S259" s="570">
        <f t="shared" si="102"/>
        <v>-2.1006357227845784</v>
      </c>
      <c r="T259" s="397"/>
      <c r="U259" s="504"/>
      <c r="V259" s="518">
        <f t="shared" si="103"/>
        <v>221</v>
      </c>
      <c r="W259" s="476">
        <f t="shared" si="104"/>
        <v>1.9484569628912721E-2</v>
      </c>
      <c r="X259" s="397"/>
      <c r="Y259" s="570">
        <f t="shared" si="105"/>
        <v>-1.9652295256940424</v>
      </c>
      <c r="Z259" s="397"/>
      <c r="AA259" s="504"/>
      <c r="AB259" s="518">
        <f t="shared" si="106"/>
        <v>218</v>
      </c>
      <c r="AC259" s="476">
        <f t="shared" si="107"/>
        <v>5.4969367280411921E-2</v>
      </c>
      <c r="AD259" s="397"/>
      <c r="AE259" s="570">
        <f t="shared" si="108"/>
        <v>-1.845990734960639</v>
      </c>
      <c r="AF259" s="397"/>
      <c r="AG259" s="504"/>
      <c r="AH259" s="518">
        <f t="shared" si="109"/>
        <v>217</v>
      </c>
      <c r="AI259" s="476">
        <f t="shared" si="110"/>
        <v>7.0797633164245005E-2</v>
      </c>
      <c r="AJ259" s="397"/>
      <c r="AK259" s="570">
        <f t="shared" si="111"/>
        <v>-1.7394671391591565</v>
      </c>
      <c r="AL259" s="397"/>
      <c r="AM259" s="504"/>
      <c r="AN259" s="518">
        <f t="shared" si="112"/>
        <v>216</v>
      </c>
      <c r="AO259" s="476">
        <f t="shared" si="113"/>
        <v>8.8625899048078063E-2</v>
      </c>
      <c r="AP259" s="397"/>
      <c r="AQ259" s="570">
        <f t="shared" si="114"/>
        <v>-1.643206353482626</v>
      </c>
      <c r="AR259" s="397"/>
      <c r="AS259" s="504"/>
      <c r="AT259" s="518">
        <f t="shared" si="115"/>
        <v>216</v>
      </c>
      <c r="AU259" s="476">
        <f t="shared" si="116"/>
        <v>8.8625899048078063E-2</v>
      </c>
      <c r="AV259" s="397"/>
      <c r="AW259" s="570">
        <f t="shared" si="117"/>
        <v>-1.5554034946394288</v>
      </c>
      <c r="AX259" s="397"/>
      <c r="AY259" s="504"/>
      <c r="AZ259" s="518">
        <f t="shared" si="118"/>
        <v>215</v>
      </c>
      <c r="BA259" s="476">
        <f t="shared" si="119"/>
        <v>0.10845416493191114</v>
      </c>
      <c r="BB259" s="397"/>
      <c r="BC259" s="570">
        <f t="shared" si="120"/>
        <v>-1.4746915604972202</v>
      </c>
      <c r="BD259" s="397"/>
      <c r="BE259" s="504"/>
      <c r="BF259" s="518">
        <f t="shared" si="121"/>
        <v>215</v>
      </c>
      <c r="BG259" s="476">
        <f t="shared" si="122"/>
        <v>0.10845416493191114</v>
      </c>
      <c r="BH259" s="397"/>
      <c r="BI259" s="570">
        <f t="shared" si="123"/>
        <v>-1.4000103219036075</v>
      </c>
      <c r="BJ259" s="397"/>
      <c r="BK259" s="504"/>
      <c r="BL259" s="518">
        <f t="shared" si="124"/>
        <v>215</v>
      </c>
      <c r="BM259" s="476">
        <f t="shared" si="125"/>
        <v>0.10845416493191114</v>
      </c>
      <c r="BN259" s="397"/>
      <c r="BO259" s="397"/>
      <c r="BP259" s="397"/>
      <c r="BQ259" s="397"/>
    </row>
    <row r="260" spans="1:69">
      <c r="A260" s="577">
        <f t="shared" si="93"/>
        <v>2010</v>
      </c>
      <c r="B260" s="474">
        <f t="shared" si="94"/>
        <v>225.81987982335482</v>
      </c>
      <c r="C260" s="567">
        <f t="shared" si="95"/>
        <v>-1.6543574813352357</v>
      </c>
      <c r="D260" s="474">
        <f t="shared" si="126"/>
        <v>5</v>
      </c>
      <c r="E260" s="674" t="s">
        <v>61</v>
      </c>
      <c r="F260" s="674"/>
      <c r="G260" s="482">
        <f>SUM(J246:J265)/C265</f>
        <v>-18.920751067546615</v>
      </c>
      <c r="H260" s="467"/>
      <c r="I260" s="476">
        <f t="shared" si="96"/>
        <v>223</v>
      </c>
      <c r="J260" s="477">
        <f t="shared" si="97"/>
        <v>1.2487296625791517</v>
      </c>
      <c r="K260" s="476">
        <f t="shared" si="98"/>
        <v>7.9517222181636361E-3</v>
      </c>
      <c r="L260" s="397"/>
      <c r="M260" s="570">
        <f t="shared" si="99"/>
        <v>-2.117251859349961</v>
      </c>
      <c r="N260" s="397"/>
      <c r="O260" s="397"/>
      <c r="P260" s="518">
        <f t="shared" si="100"/>
        <v>228</v>
      </c>
      <c r="Q260" s="476">
        <f t="shared" si="101"/>
        <v>4.752923984615391E-3</v>
      </c>
      <c r="R260" s="397"/>
      <c r="S260" s="570">
        <f t="shared" si="102"/>
        <v>-2.117251859349961</v>
      </c>
      <c r="T260" s="397"/>
      <c r="U260" s="397"/>
      <c r="V260" s="518">
        <f t="shared" si="103"/>
        <v>228</v>
      </c>
      <c r="W260" s="476">
        <f t="shared" si="104"/>
        <v>4.752923984615391E-3</v>
      </c>
      <c r="X260" s="397"/>
      <c r="Y260" s="570">
        <f t="shared" si="105"/>
        <v>-1.9799569716648577</v>
      </c>
      <c r="Z260" s="397"/>
      <c r="AA260" s="397"/>
      <c r="AB260" s="518">
        <f t="shared" si="106"/>
        <v>225</v>
      </c>
      <c r="AC260" s="476">
        <f t="shared" si="107"/>
        <v>6.7220292474433829E-4</v>
      </c>
      <c r="AD260" s="397"/>
      <c r="AE260" s="570">
        <f t="shared" si="108"/>
        <v>-1.8592565342195553</v>
      </c>
      <c r="AF260" s="397"/>
      <c r="AG260" s="397"/>
      <c r="AH260" s="518">
        <f t="shared" si="109"/>
        <v>224</v>
      </c>
      <c r="AI260" s="476">
        <f t="shared" si="110"/>
        <v>3.3119625714539873E-3</v>
      </c>
      <c r="AJ260" s="397"/>
      <c r="AK260" s="570">
        <f t="shared" si="111"/>
        <v>-1.751568209765926</v>
      </c>
      <c r="AL260" s="397"/>
      <c r="AM260" s="397"/>
      <c r="AN260" s="518">
        <f t="shared" si="112"/>
        <v>223</v>
      </c>
      <c r="AO260" s="476">
        <f t="shared" si="113"/>
        <v>7.9517222181636361E-3</v>
      </c>
      <c r="AP260" s="397"/>
      <c r="AQ260" s="570">
        <f t="shared" si="114"/>
        <v>-1.6543574813352357</v>
      </c>
      <c r="AR260" s="397"/>
      <c r="AS260" s="397"/>
      <c r="AT260" s="518">
        <f t="shared" si="115"/>
        <v>223</v>
      </c>
      <c r="AU260" s="476">
        <f t="shared" si="116"/>
        <v>7.9517222181636361E-3</v>
      </c>
      <c r="AV260" s="397"/>
      <c r="AW260" s="570">
        <f t="shared" si="117"/>
        <v>-1.5657650684023392</v>
      </c>
      <c r="AX260" s="397"/>
      <c r="AY260" s="397"/>
      <c r="AZ260" s="518">
        <f t="shared" si="118"/>
        <v>222</v>
      </c>
      <c r="BA260" s="476">
        <f t="shared" si="119"/>
        <v>1.4591481864873286E-2</v>
      </c>
      <c r="BB260" s="397"/>
      <c r="BC260" s="570">
        <f t="shared" si="120"/>
        <v>-1.4843865107270879</v>
      </c>
      <c r="BD260" s="397"/>
      <c r="BE260" s="397"/>
      <c r="BF260" s="518">
        <f t="shared" si="121"/>
        <v>222</v>
      </c>
      <c r="BG260" s="476">
        <f t="shared" si="122"/>
        <v>1.4591481864873286E-2</v>
      </c>
      <c r="BH260" s="397"/>
      <c r="BI260" s="570">
        <f t="shared" si="123"/>
        <v>-1.4091349428843072</v>
      </c>
      <c r="BJ260" s="397"/>
      <c r="BK260" s="397"/>
      <c r="BL260" s="518">
        <f t="shared" si="124"/>
        <v>221</v>
      </c>
      <c r="BM260" s="476">
        <f t="shared" si="125"/>
        <v>2.3231241511582932E-2</v>
      </c>
      <c r="BN260" s="397"/>
      <c r="BO260" s="397"/>
      <c r="BP260" s="397"/>
      <c r="BQ260" s="397"/>
    </row>
    <row r="261" spans="1:69">
      <c r="A261" s="507">
        <f t="shared" si="93"/>
        <v>2011</v>
      </c>
      <c r="B261" s="474">
        <f t="shared" si="94"/>
        <v>229.42960393702214</v>
      </c>
      <c r="C261" s="567">
        <f t="shared" si="95"/>
        <v>-1.7575149812691351</v>
      </c>
      <c r="D261" s="474">
        <f t="shared" si="126"/>
        <v>6</v>
      </c>
      <c r="E261" s="674" t="s">
        <v>62</v>
      </c>
      <c r="F261" s="674"/>
      <c r="G261" s="482">
        <f>SUM(J256:J265)/10</f>
        <v>3.8287599377054589</v>
      </c>
      <c r="H261" s="467"/>
      <c r="I261" s="476">
        <f t="shared" si="96"/>
        <v>229</v>
      </c>
      <c r="J261" s="477">
        <f t="shared" si="97"/>
        <v>0.18724869400030072</v>
      </c>
      <c r="K261" s="476">
        <f t="shared" si="98"/>
        <v>1.8455954270491984E-4</v>
      </c>
      <c r="L261" s="397"/>
      <c r="M261" s="570">
        <f t="shared" si="99"/>
        <v>-2.2756047252923803</v>
      </c>
      <c r="N261" s="397"/>
      <c r="O261" s="397"/>
      <c r="P261" s="518">
        <f t="shared" si="100"/>
        <v>234</v>
      </c>
      <c r="Q261" s="476">
        <f t="shared" si="101"/>
        <v>2.0888520172483556E-2</v>
      </c>
      <c r="R261" s="397"/>
      <c r="S261" s="570">
        <f t="shared" si="102"/>
        <v>-2.2756047252923803</v>
      </c>
      <c r="T261" s="397"/>
      <c r="U261" s="397"/>
      <c r="V261" s="518">
        <f t="shared" si="103"/>
        <v>234</v>
      </c>
      <c r="W261" s="476">
        <f t="shared" si="104"/>
        <v>2.0888520172483556E-2</v>
      </c>
      <c r="X261" s="397"/>
      <c r="Y261" s="570">
        <f t="shared" si="105"/>
        <v>-2.1188536551341048</v>
      </c>
      <c r="Z261" s="397"/>
      <c r="AA261" s="397"/>
      <c r="AB261" s="518">
        <f t="shared" si="106"/>
        <v>231</v>
      </c>
      <c r="AC261" s="476">
        <f t="shared" si="107"/>
        <v>2.4661437946163736E-3</v>
      </c>
      <c r="AD261" s="397"/>
      <c r="AE261" s="570">
        <f t="shared" si="108"/>
        <v>-1.9833763977493559</v>
      </c>
      <c r="AF261" s="397"/>
      <c r="AG261" s="397"/>
      <c r="AH261" s="518">
        <f t="shared" si="109"/>
        <v>230</v>
      </c>
      <c r="AI261" s="476">
        <f t="shared" si="110"/>
        <v>3.253516686606468E-4</v>
      </c>
      <c r="AJ261" s="397"/>
      <c r="AK261" s="570">
        <f t="shared" si="111"/>
        <v>-1.8640825251432991</v>
      </c>
      <c r="AL261" s="397"/>
      <c r="AM261" s="397"/>
      <c r="AN261" s="518">
        <f t="shared" si="112"/>
        <v>229</v>
      </c>
      <c r="AO261" s="476">
        <f t="shared" si="113"/>
        <v>1.8455954270491984E-4</v>
      </c>
      <c r="AP261" s="397"/>
      <c r="AQ261" s="570">
        <f t="shared" si="114"/>
        <v>-1.7575149812691351</v>
      </c>
      <c r="AR261" s="397"/>
      <c r="AS261" s="397"/>
      <c r="AT261" s="518">
        <f t="shared" si="115"/>
        <v>229</v>
      </c>
      <c r="AU261" s="476">
        <f t="shared" si="116"/>
        <v>1.8455954270491984E-4</v>
      </c>
      <c r="AV261" s="397"/>
      <c r="AW261" s="570">
        <f t="shared" si="117"/>
        <v>-1.6612183154333739</v>
      </c>
      <c r="AX261" s="397"/>
      <c r="AY261" s="397"/>
      <c r="AZ261" s="518">
        <f t="shared" si="118"/>
        <v>228</v>
      </c>
      <c r="BA261" s="476">
        <f t="shared" si="119"/>
        <v>2.043767416749193E-3</v>
      </c>
      <c r="BB261" s="397"/>
      <c r="BC261" s="570">
        <f t="shared" si="120"/>
        <v>-1.5733856094816927</v>
      </c>
      <c r="BD261" s="397"/>
      <c r="BE261" s="397"/>
      <c r="BF261" s="518">
        <f t="shared" si="121"/>
        <v>228</v>
      </c>
      <c r="BG261" s="476">
        <f t="shared" si="122"/>
        <v>2.043767416749193E-3</v>
      </c>
      <c r="BH261" s="397"/>
      <c r="BI261" s="570">
        <f t="shared" si="123"/>
        <v>-1.4926484576517747</v>
      </c>
      <c r="BJ261" s="397"/>
      <c r="BK261" s="397"/>
      <c r="BL261" s="518">
        <f t="shared" si="124"/>
        <v>228</v>
      </c>
      <c r="BM261" s="476">
        <f t="shared" si="125"/>
        <v>2.043767416749193E-3</v>
      </c>
      <c r="BN261" s="397"/>
      <c r="BO261" s="397"/>
      <c r="BP261" s="397"/>
      <c r="BQ261" s="397"/>
    </row>
    <row r="262" spans="1:69">
      <c r="A262" s="507">
        <f t="shared" si="93"/>
        <v>2012</v>
      </c>
      <c r="B262" s="474">
        <f t="shared" si="94"/>
        <v>239.00417403187714</v>
      </c>
      <c r="C262" s="567">
        <f t="shared" si="95"/>
        <v>-2.0754227787613684</v>
      </c>
      <c r="D262" s="474">
        <f t="shared" si="126"/>
        <v>7</v>
      </c>
      <c r="E262" s="475"/>
      <c r="F262" s="475"/>
      <c r="G262" s="475"/>
      <c r="H262" s="467"/>
      <c r="I262" s="476">
        <f t="shared" si="96"/>
        <v>234</v>
      </c>
      <c r="J262" s="477">
        <f t="shared" si="97"/>
        <v>2.0937600994406527</v>
      </c>
      <c r="K262" s="476">
        <f t="shared" si="98"/>
        <v>2.5041757741313529E-2</v>
      </c>
      <c r="L262" s="397"/>
      <c r="M262" s="570">
        <f t="shared" si="99"/>
        <v>-2.8377218763204506</v>
      </c>
      <c r="N262" s="397"/>
      <c r="O262" s="397"/>
      <c r="P262" s="518">
        <f t="shared" si="100"/>
        <v>239</v>
      </c>
      <c r="Q262" s="476">
        <f t="shared" si="101"/>
        <v>1.7422542111395188E-8</v>
      </c>
      <c r="R262" s="397"/>
      <c r="S262" s="570">
        <f t="shared" si="102"/>
        <v>-2.8377218763204506</v>
      </c>
      <c r="T262" s="397"/>
      <c r="U262" s="397"/>
      <c r="V262" s="518">
        <f t="shared" si="103"/>
        <v>239</v>
      </c>
      <c r="W262" s="476">
        <f t="shared" si="104"/>
        <v>1.7422542111395188E-8</v>
      </c>
      <c r="X262" s="397"/>
      <c r="Y262" s="570">
        <f t="shared" si="105"/>
        <v>-2.5863411760020045</v>
      </c>
      <c r="Z262" s="397"/>
      <c r="AA262" s="397"/>
      <c r="AB262" s="518">
        <f t="shared" si="106"/>
        <v>236</v>
      </c>
      <c r="AC262" s="476">
        <f t="shared" si="107"/>
        <v>9.0250616138049609E-3</v>
      </c>
      <c r="AD262" s="397"/>
      <c r="AE262" s="570">
        <f t="shared" si="108"/>
        <v>-2.3856283097116733</v>
      </c>
      <c r="AF262" s="397"/>
      <c r="AG262" s="397"/>
      <c r="AH262" s="518">
        <f t="shared" si="109"/>
        <v>235</v>
      </c>
      <c r="AI262" s="476">
        <f t="shared" si="110"/>
        <v>1.6033409677559243E-2</v>
      </c>
      <c r="AJ262" s="397"/>
      <c r="AK262" s="570">
        <f t="shared" si="111"/>
        <v>-2.218545030901506</v>
      </c>
      <c r="AL262" s="397"/>
      <c r="AM262" s="397"/>
      <c r="AN262" s="518">
        <f t="shared" si="112"/>
        <v>234</v>
      </c>
      <c r="AO262" s="476">
        <f t="shared" si="113"/>
        <v>2.5041757741313529E-2</v>
      </c>
      <c r="AP262" s="397"/>
      <c r="AQ262" s="570">
        <f t="shared" si="114"/>
        <v>-2.0754227787613684</v>
      </c>
      <c r="AR262" s="397"/>
      <c r="AS262" s="397"/>
      <c r="AT262" s="518">
        <f t="shared" si="115"/>
        <v>234</v>
      </c>
      <c r="AU262" s="476">
        <f t="shared" si="116"/>
        <v>2.5041757741313529E-2</v>
      </c>
      <c r="AV262" s="397"/>
      <c r="AW262" s="570">
        <f t="shared" si="117"/>
        <v>-1.9502432649111325</v>
      </c>
      <c r="AX262" s="397"/>
      <c r="AY262" s="397"/>
      <c r="AZ262" s="518">
        <f t="shared" si="118"/>
        <v>234</v>
      </c>
      <c r="BA262" s="476">
        <f t="shared" si="119"/>
        <v>2.5041757741313529E-2</v>
      </c>
      <c r="BB262" s="397"/>
      <c r="BC262" s="570">
        <f t="shared" si="120"/>
        <v>-1.8390047055984582</v>
      </c>
      <c r="BD262" s="397"/>
      <c r="BE262" s="397"/>
      <c r="BF262" s="518">
        <f t="shared" si="121"/>
        <v>233</v>
      </c>
      <c r="BG262" s="476">
        <f t="shared" si="122"/>
        <v>3.6050105805067817E-2</v>
      </c>
      <c r="BH262" s="397"/>
      <c r="BI262" s="570">
        <f t="shared" si="123"/>
        <v>-1.7389107847142127</v>
      </c>
      <c r="BJ262" s="397"/>
      <c r="BK262" s="397"/>
      <c r="BL262" s="518">
        <f t="shared" si="124"/>
        <v>233</v>
      </c>
      <c r="BM262" s="476">
        <f t="shared" si="125"/>
        <v>3.6050105805067817E-2</v>
      </c>
      <c r="BN262" s="397"/>
      <c r="BO262" s="397"/>
      <c r="BP262" s="397"/>
      <c r="BQ262" s="397"/>
    </row>
    <row r="263" spans="1:69">
      <c r="A263" s="507">
        <f t="shared" si="93"/>
        <v>2013</v>
      </c>
      <c r="B263" s="474">
        <f t="shared" si="94"/>
        <v>252.23289518031683</v>
      </c>
      <c r="C263" s="567">
        <f t="shared" si="95"/>
        <v>-2.7109339274540223</v>
      </c>
      <c r="D263" s="474">
        <f t="shared" si="126"/>
        <v>8</v>
      </c>
      <c r="E263" s="475"/>
      <c r="F263" s="475"/>
      <c r="G263" s="475"/>
      <c r="H263" s="467"/>
      <c r="I263" s="476">
        <f t="shared" si="96"/>
        <v>239</v>
      </c>
      <c r="J263" s="477">
        <f t="shared" si="97"/>
        <v>5.2463003173542724</v>
      </c>
      <c r="K263" s="476">
        <f t="shared" si="98"/>
        <v>0.17510951485325241</v>
      </c>
      <c r="L263" s="475"/>
      <c r="M263" s="570">
        <f t="shared" si="99"/>
        <v>-5.7954846729814786</v>
      </c>
      <c r="N263" s="475"/>
      <c r="O263" s="475"/>
      <c r="P263" s="518">
        <f t="shared" si="100"/>
        <v>242</v>
      </c>
      <c r="Q263" s="476">
        <f t="shared" si="101"/>
        <v>0.10471214377135142</v>
      </c>
      <c r="R263" s="475"/>
      <c r="S263" s="570">
        <f t="shared" si="102"/>
        <v>-5.7954846729814786</v>
      </c>
      <c r="T263" s="475"/>
      <c r="U263" s="475"/>
      <c r="V263" s="518">
        <f t="shared" si="103"/>
        <v>242</v>
      </c>
      <c r="W263" s="476">
        <f t="shared" si="104"/>
        <v>0.10471214377135142</v>
      </c>
      <c r="X263" s="475"/>
      <c r="Y263" s="570">
        <f t="shared" si="105"/>
        <v>-3.9686136833502346</v>
      </c>
      <c r="Z263" s="475"/>
      <c r="AA263" s="475"/>
      <c r="AB263" s="518">
        <f t="shared" si="106"/>
        <v>240</v>
      </c>
      <c r="AC263" s="476">
        <f t="shared" si="107"/>
        <v>0.14964372449261876</v>
      </c>
      <c r="AD263" s="475"/>
      <c r="AE263" s="570">
        <f t="shared" si="108"/>
        <v>-3.3593462192386134</v>
      </c>
      <c r="AF263" s="475"/>
      <c r="AG263" s="475"/>
      <c r="AH263" s="518">
        <f t="shared" si="109"/>
        <v>239</v>
      </c>
      <c r="AI263" s="476">
        <f t="shared" si="110"/>
        <v>0.17510951485325241</v>
      </c>
      <c r="AJ263" s="475"/>
      <c r="AK263" s="570">
        <f t="shared" si="111"/>
        <v>-2.9834809209276401</v>
      </c>
      <c r="AL263" s="475"/>
      <c r="AM263" s="475"/>
      <c r="AN263" s="518">
        <f t="shared" si="112"/>
        <v>239</v>
      </c>
      <c r="AO263" s="476">
        <f t="shared" si="113"/>
        <v>0.17510951485325241</v>
      </c>
      <c r="AP263" s="475"/>
      <c r="AQ263" s="570">
        <f t="shared" si="114"/>
        <v>-2.7109339274540223</v>
      </c>
      <c r="AR263" s="475"/>
      <c r="AS263" s="475"/>
      <c r="AT263" s="518">
        <f t="shared" si="115"/>
        <v>239</v>
      </c>
      <c r="AU263" s="476">
        <f t="shared" si="116"/>
        <v>0.17510951485325241</v>
      </c>
      <c r="AV263" s="475"/>
      <c r="AW263" s="570">
        <f t="shared" si="117"/>
        <v>-2.496982612172963</v>
      </c>
      <c r="AX263" s="475"/>
      <c r="AY263" s="475"/>
      <c r="AZ263" s="518">
        <f t="shared" si="118"/>
        <v>238</v>
      </c>
      <c r="BA263" s="476">
        <f t="shared" si="119"/>
        <v>0.20257530521388609</v>
      </c>
      <c r="BB263" s="475"/>
      <c r="BC263" s="570">
        <f t="shared" si="120"/>
        <v>-2.3208364937988253</v>
      </c>
      <c r="BD263" s="475"/>
      <c r="BE263" s="475"/>
      <c r="BF263" s="518">
        <f t="shared" si="121"/>
        <v>238</v>
      </c>
      <c r="BG263" s="476">
        <f t="shared" si="122"/>
        <v>0.20257530521388609</v>
      </c>
      <c r="BH263" s="475"/>
      <c r="BI263" s="570">
        <f t="shared" si="123"/>
        <v>-2.1711203073563556</v>
      </c>
      <c r="BJ263" s="475"/>
      <c r="BK263" s="475"/>
      <c r="BL263" s="518">
        <f t="shared" si="124"/>
        <v>238</v>
      </c>
      <c r="BM263" s="476">
        <f t="shared" si="125"/>
        <v>0.20257530521388609</v>
      </c>
      <c r="BN263" s="475"/>
      <c r="BO263" s="475"/>
      <c r="BP263" s="475"/>
      <c r="BQ263" s="475"/>
    </row>
    <row r="264" spans="1:69">
      <c r="A264" s="507">
        <f t="shared" si="93"/>
        <v>2014</v>
      </c>
      <c r="B264" s="474">
        <f t="shared" si="94"/>
        <v>234.00482430406154</v>
      </c>
      <c r="C264" s="567">
        <f t="shared" si="95"/>
        <v>-1.9001315170991204</v>
      </c>
      <c r="D264" s="474">
        <f t="shared" si="126"/>
        <v>9</v>
      </c>
      <c r="E264" s="578"/>
      <c r="F264" s="475"/>
      <c r="G264" s="475"/>
      <c r="H264" s="467"/>
      <c r="I264" s="476">
        <f t="shared" si="96"/>
        <v>243</v>
      </c>
      <c r="J264" s="477">
        <f t="shared" si="97"/>
        <v>3.8440129269515797</v>
      </c>
      <c r="K264" s="476">
        <f t="shared" si="98"/>
        <v>8.0913185800801896E-2</v>
      </c>
      <c r="L264" s="397"/>
      <c r="M264" s="570">
        <f t="shared" si="99"/>
        <v>-2.5111566956436358</v>
      </c>
      <c r="N264" s="475"/>
      <c r="O264" s="475"/>
      <c r="P264" s="518">
        <f t="shared" si="100"/>
        <v>245</v>
      </c>
      <c r="Q264" s="476">
        <f t="shared" si="101"/>
        <v>0.12089388858455573</v>
      </c>
      <c r="R264" s="397"/>
      <c r="S264" s="570">
        <f t="shared" si="102"/>
        <v>-2.5111566956436358</v>
      </c>
      <c r="T264" s="475"/>
      <c r="U264" s="475"/>
      <c r="V264" s="518">
        <f t="shared" si="103"/>
        <v>245</v>
      </c>
      <c r="W264" s="476">
        <f t="shared" si="104"/>
        <v>0.12089388858455573</v>
      </c>
      <c r="X264" s="397"/>
      <c r="Y264" s="570">
        <f t="shared" si="105"/>
        <v>-2.3200572902516581</v>
      </c>
      <c r="Z264" s="475"/>
      <c r="AA264" s="475"/>
      <c r="AB264" s="518">
        <f t="shared" si="106"/>
        <v>243</v>
      </c>
      <c r="AC264" s="476">
        <f t="shared" si="107"/>
        <v>8.0913185800801896E-2</v>
      </c>
      <c r="AD264" s="397"/>
      <c r="AE264" s="570">
        <f t="shared" si="108"/>
        <v>-2.1596835597178838</v>
      </c>
      <c r="AF264" s="475"/>
      <c r="AG264" s="475"/>
      <c r="AH264" s="518">
        <f t="shared" si="109"/>
        <v>243</v>
      </c>
      <c r="AI264" s="476">
        <f t="shared" si="110"/>
        <v>8.0913185800801896E-2</v>
      </c>
      <c r="AJ264" s="397"/>
      <c r="AK264" s="570">
        <f t="shared" si="111"/>
        <v>-2.0215101621661922</v>
      </c>
      <c r="AL264" s="475"/>
      <c r="AM264" s="475"/>
      <c r="AN264" s="518">
        <f t="shared" si="112"/>
        <v>243</v>
      </c>
      <c r="AO264" s="476">
        <f t="shared" si="113"/>
        <v>8.0913185800801896E-2</v>
      </c>
      <c r="AP264" s="397"/>
      <c r="AQ264" s="570">
        <f t="shared" si="114"/>
        <v>-1.9001315170991204</v>
      </c>
      <c r="AR264" s="475"/>
      <c r="AS264" s="475"/>
      <c r="AT264" s="518">
        <f t="shared" si="115"/>
        <v>243</v>
      </c>
      <c r="AU264" s="476">
        <f t="shared" si="116"/>
        <v>8.0913185800801896E-2</v>
      </c>
      <c r="AV264" s="397"/>
      <c r="AW264" s="570">
        <f t="shared" si="117"/>
        <v>-1.7919037934551894</v>
      </c>
      <c r="AX264" s="475"/>
      <c r="AY264" s="475"/>
      <c r="AZ264" s="518">
        <f t="shared" si="118"/>
        <v>243</v>
      </c>
      <c r="BA264" s="476">
        <f t="shared" si="119"/>
        <v>8.0913185800801896E-2</v>
      </c>
      <c r="BB264" s="397"/>
      <c r="BC264" s="570">
        <f t="shared" si="120"/>
        <v>-1.6942538155474711</v>
      </c>
      <c r="BD264" s="475"/>
      <c r="BE264" s="475"/>
      <c r="BF264" s="518">
        <f t="shared" si="121"/>
        <v>243</v>
      </c>
      <c r="BG264" s="476">
        <f t="shared" si="122"/>
        <v>8.0913185800801896E-2</v>
      </c>
      <c r="BH264" s="397"/>
      <c r="BI264" s="570">
        <f t="shared" si="123"/>
        <v>-1.6052967801547475</v>
      </c>
      <c r="BJ264" s="475"/>
      <c r="BK264" s="475"/>
      <c r="BL264" s="518">
        <f t="shared" si="124"/>
        <v>243</v>
      </c>
      <c r="BM264" s="476">
        <f t="shared" si="125"/>
        <v>8.0913185800801896E-2</v>
      </c>
      <c r="BN264" s="397"/>
      <c r="BO264" s="397"/>
      <c r="BP264" s="397"/>
      <c r="BQ264" s="397"/>
    </row>
    <row r="265" spans="1:69" ht="14.25" thickBot="1">
      <c r="A265" s="515">
        <f t="shared" si="93"/>
        <v>2015</v>
      </c>
      <c r="B265" s="483">
        <f t="shared" si="94"/>
        <v>237.59435409634858</v>
      </c>
      <c r="C265" s="579">
        <f t="shared" si="95"/>
        <v>-2.0235771423855642</v>
      </c>
      <c r="D265" s="474">
        <f t="shared" si="126"/>
        <v>10</v>
      </c>
      <c r="E265" s="580"/>
      <c r="F265" s="484"/>
      <c r="G265" s="484"/>
      <c r="H265" s="484"/>
      <c r="I265" s="486">
        <f t="shared" si="96"/>
        <v>246</v>
      </c>
      <c r="J265" s="487">
        <f t="shared" si="97"/>
        <v>3.5378138237421184</v>
      </c>
      <c r="K265" s="486">
        <f t="shared" si="98"/>
        <v>7.0654883057571866E-2</v>
      </c>
      <c r="L265" s="475"/>
      <c r="M265" s="570">
        <f t="shared" si="99"/>
        <v>-2.7358307656332381</v>
      </c>
      <c r="N265" s="475"/>
      <c r="O265" s="475"/>
      <c r="P265" s="518">
        <f t="shared" si="100"/>
        <v>247</v>
      </c>
      <c r="Q265" s="476">
        <f t="shared" si="101"/>
        <v>8.8466174864874708E-2</v>
      </c>
      <c r="R265" s="475"/>
      <c r="S265" s="570">
        <f t="shared" si="102"/>
        <v>-2.7358307656332381</v>
      </c>
      <c r="T265" s="475"/>
      <c r="U265" s="475"/>
      <c r="V265" s="518">
        <f t="shared" si="103"/>
        <v>247</v>
      </c>
      <c r="W265" s="476">
        <f t="shared" si="104"/>
        <v>8.8466174864874708E-2</v>
      </c>
      <c r="X265" s="475"/>
      <c r="Y265" s="570">
        <f t="shared" si="105"/>
        <v>-2.5050007752945547</v>
      </c>
      <c r="Z265" s="475"/>
      <c r="AA265" s="475"/>
      <c r="AB265" s="518">
        <f t="shared" si="106"/>
        <v>246</v>
      </c>
      <c r="AC265" s="476">
        <f t="shared" si="107"/>
        <v>7.0654883057571866E-2</v>
      </c>
      <c r="AD265" s="475"/>
      <c r="AE265" s="570">
        <f t="shared" si="108"/>
        <v>-2.3175875537907711</v>
      </c>
      <c r="AF265" s="475"/>
      <c r="AG265" s="475"/>
      <c r="AH265" s="518">
        <f t="shared" si="109"/>
        <v>246</v>
      </c>
      <c r="AI265" s="476">
        <f t="shared" si="110"/>
        <v>7.0654883057571866E-2</v>
      </c>
      <c r="AJ265" s="475"/>
      <c r="AK265" s="570">
        <f t="shared" si="111"/>
        <v>-2.1598157779399849</v>
      </c>
      <c r="AL265" s="475"/>
      <c r="AM265" s="475"/>
      <c r="AN265" s="518">
        <f t="shared" si="112"/>
        <v>246</v>
      </c>
      <c r="AO265" s="476">
        <f t="shared" si="113"/>
        <v>7.0654883057571866E-2</v>
      </c>
      <c r="AP265" s="475"/>
      <c r="AQ265" s="570">
        <f t="shared" si="114"/>
        <v>-2.0235771423855642</v>
      </c>
      <c r="AR265" s="475"/>
      <c r="AS265" s="475"/>
      <c r="AT265" s="518">
        <f t="shared" si="115"/>
        <v>246</v>
      </c>
      <c r="AU265" s="476">
        <f t="shared" si="116"/>
        <v>7.0654883057571866E-2</v>
      </c>
      <c r="AV265" s="475"/>
      <c r="AW265" s="570">
        <f t="shared" si="117"/>
        <v>-1.9036935287589545</v>
      </c>
      <c r="AX265" s="475"/>
      <c r="AY265" s="475"/>
      <c r="AZ265" s="518">
        <f t="shared" si="118"/>
        <v>247</v>
      </c>
      <c r="BA265" s="476">
        <f t="shared" si="119"/>
        <v>8.8466174864874708E-2</v>
      </c>
      <c r="BB265" s="475"/>
      <c r="BC265" s="570">
        <f t="shared" si="120"/>
        <v>-1.7966557219005708</v>
      </c>
      <c r="BD265" s="475"/>
      <c r="BE265" s="475"/>
      <c r="BF265" s="518">
        <f t="shared" si="121"/>
        <v>247</v>
      </c>
      <c r="BG265" s="476">
        <f t="shared" si="122"/>
        <v>8.8466174864874708E-2</v>
      </c>
      <c r="BH265" s="475"/>
      <c r="BI265" s="570">
        <f t="shared" si="123"/>
        <v>-1.6999753023941278</v>
      </c>
      <c r="BJ265" s="475"/>
      <c r="BK265" s="475"/>
      <c r="BL265" s="518">
        <f t="shared" si="124"/>
        <v>247</v>
      </c>
      <c r="BM265" s="476">
        <f t="shared" si="125"/>
        <v>8.8466174864874708E-2</v>
      </c>
      <c r="BN265" s="475"/>
      <c r="BO265" s="475"/>
      <c r="BP265" s="475"/>
      <c r="BQ265" s="475"/>
    </row>
    <row r="266" spans="1:69" ht="15" thickTop="1" thickBot="1">
      <c r="A266" s="507">
        <f t="shared" si="93"/>
        <v>2016</v>
      </c>
      <c r="B266" s="474">
        <f t="shared" ref="B266:B286" si="127">ROUND(F$249/(1+EXP(F$254+F$253*D266)),$G$1)</f>
        <v>265</v>
      </c>
      <c r="C266" s="567"/>
      <c r="D266" s="474">
        <f t="shared" si="126"/>
        <v>21</v>
      </c>
      <c r="E266" s="578"/>
      <c r="F266" s="475"/>
      <c r="G266" s="475"/>
      <c r="H266" s="475"/>
      <c r="I266" s="476">
        <f t="shared" si="96"/>
        <v>265</v>
      </c>
      <c r="J266" s="477"/>
      <c r="K266" s="476"/>
      <c r="L266" s="475"/>
      <c r="M266" s="581"/>
      <c r="N266" s="484"/>
      <c r="O266" s="484"/>
      <c r="P266" s="557"/>
      <c r="Q266" s="486"/>
      <c r="R266" s="475"/>
      <c r="S266" s="581"/>
      <c r="T266" s="484"/>
      <c r="U266" s="484"/>
      <c r="V266" s="557"/>
      <c r="W266" s="486"/>
      <c r="X266" s="475"/>
      <c r="Y266" s="581"/>
      <c r="Z266" s="484"/>
      <c r="AA266" s="484"/>
      <c r="AB266" s="557"/>
      <c r="AC266" s="486"/>
      <c r="AD266" s="475"/>
      <c r="AE266" s="581"/>
      <c r="AF266" s="484"/>
      <c r="AG266" s="484"/>
      <c r="AH266" s="557"/>
      <c r="AI266" s="486"/>
      <c r="AJ266" s="475"/>
      <c r="AK266" s="581"/>
      <c r="AL266" s="484"/>
      <c r="AM266" s="484"/>
      <c r="AN266" s="557"/>
      <c r="AO266" s="486"/>
      <c r="AP266" s="475"/>
      <c r="AQ266" s="581"/>
      <c r="AR266" s="484"/>
      <c r="AS266" s="484"/>
      <c r="AT266" s="557"/>
      <c r="AU266" s="486"/>
      <c r="AV266" s="475"/>
      <c r="AW266" s="581"/>
      <c r="AX266" s="484"/>
      <c r="AY266" s="484"/>
      <c r="AZ266" s="557"/>
      <c r="BA266" s="486"/>
      <c r="BB266" s="475"/>
      <c r="BC266" s="581"/>
      <c r="BD266" s="484"/>
      <c r="BE266" s="484"/>
      <c r="BF266" s="557"/>
      <c r="BG266" s="486"/>
      <c r="BH266" s="475"/>
      <c r="BI266" s="581"/>
      <c r="BJ266" s="484"/>
      <c r="BK266" s="484"/>
      <c r="BL266" s="557"/>
      <c r="BM266" s="486"/>
      <c r="BN266" s="475"/>
      <c r="BO266" s="475"/>
      <c r="BP266" s="475"/>
      <c r="BQ266" s="475"/>
    </row>
    <row r="267" spans="1:69" ht="14.25" thickTop="1">
      <c r="A267" s="507">
        <f t="shared" si="93"/>
        <v>2017</v>
      </c>
      <c r="B267" s="474">
        <f t="shared" si="127"/>
        <v>266</v>
      </c>
      <c r="C267" s="558"/>
      <c r="D267" s="474">
        <f t="shared" si="126"/>
        <v>22</v>
      </c>
      <c r="E267" s="582"/>
      <c r="F267" s="560"/>
      <c r="G267" s="475"/>
      <c r="H267" s="475"/>
      <c r="I267" s="476">
        <f t="shared" si="96"/>
        <v>266</v>
      </c>
      <c r="J267" s="518"/>
      <c r="K267" s="518"/>
      <c r="L267" s="397"/>
      <c r="M267" s="397"/>
      <c r="N267" s="397"/>
      <c r="O267" s="397"/>
      <c r="P267" s="397"/>
      <c r="Q267" s="397"/>
      <c r="R267" s="397"/>
      <c r="S267" s="397"/>
      <c r="T267" s="397"/>
      <c r="U267" s="397"/>
      <c r="V267" s="397"/>
      <c r="W267" s="397"/>
      <c r="X267" s="397"/>
      <c r="Y267" s="397"/>
      <c r="Z267" s="397"/>
      <c r="AA267" s="397"/>
      <c r="AB267" s="397"/>
      <c r="AC267" s="397"/>
      <c r="AD267" s="397"/>
      <c r="AE267" s="397"/>
      <c r="AF267" s="397"/>
      <c r="AG267" s="397"/>
      <c r="AH267" s="397"/>
      <c r="AI267" s="397"/>
      <c r="AJ267" s="397"/>
      <c r="AK267" s="397"/>
      <c r="AL267" s="397"/>
      <c r="AM267" s="397"/>
      <c r="AN267" s="397"/>
      <c r="AO267" s="397"/>
      <c r="AP267" s="397"/>
      <c r="AQ267" s="397"/>
      <c r="AR267" s="397"/>
      <c r="AS267" s="397"/>
      <c r="AT267" s="397"/>
      <c r="AU267" s="397"/>
      <c r="AV267" s="397"/>
      <c r="AW267" s="397"/>
      <c r="AX267" s="397"/>
      <c r="AY267" s="397"/>
      <c r="AZ267" s="397"/>
      <c r="BA267" s="397"/>
      <c r="BB267" s="397"/>
      <c r="BC267" s="397"/>
      <c r="BD267" s="397"/>
      <c r="BE267" s="397"/>
      <c r="BF267" s="397"/>
      <c r="BG267" s="397"/>
      <c r="BH267" s="397"/>
      <c r="BI267" s="397"/>
      <c r="BJ267" s="397"/>
      <c r="BK267" s="397"/>
      <c r="BL267" s="397"/>
      <c r="BM267" s="397"/>
      <c r="BN267" s="397"/>
      <c r="BO267" s="397"/>
      <c r="BP267" s="397"/>
      <c r="BQ267" s="397"/>
    </row>
    <row r="268" spans="1:69" ht="14.25" thickBot="1">
      <c r="A268" s="507">
        <f t="shared" si="93"/>
        <v>2018</v>
      </c>
      <c r="B268" s="474">
        <f t="shared" si="127"/>
        <v>266</v>
      </c>
      <c r="C268" s="558"/>
      <c r="D268" s="474">
        <f t="shared" si="126"/>
        <v>23</v>
      </c>
      <c r="E268" s="536" t="s">
        <v>393</v>
      </c>
      <c r="F268" s="537" t="s">
        <v>74</v>
      </c>
      <c r="G268" s="537" t="s">
        <v>47</v>
      </c>
      <c r="H268" s="475"/>
      <c r="I268" s="476">
        <f t="shared" si="96"/>
        <v>266</v>
      </c>
      <c r="J268" s="518"/>
      <c r="K268" s="518"/>
      <c r="L268" s="397"/>
      <c r="M268" s="539" t="str">
        <f>E250</f>
        <v>max(y) =</v>
      </c>
      <c r="N268" s="539">
        <f>F250</f>
        <v>252.23289518031683</v>
      </c>
      <c r="O268" s="539"/>
      <c r="P268" s="539"/>
      <c r="Q268" s="539"/>
      <c r="R268" s="539"/>
      <c r="S268" s="539" t="str">
        <f>M268</f>
        <v>max(y) =</v>
      </c>
      <c r="T268" s="539">
        <f>N268</f>
        <v>252.23289518031683</v>
      </c>
      <c r="U268" s="539"/>
      <c r="V268" s="539"/>
      <c r="W268" s="539"/>
      <c r="X268" s="539"/>
      <c r="Y268" s="539" t="str">
        <f>S268</f>
        <v>max(y) =</v>
      </c>
      <c r="Z268" s="539">
        <f>T268</f>
        <v>252.23289518031683</v>
      </c>
      <c r="AA268" s="539"/>
      <c r="AB268" s="539"/>
      <c r="AC268" s="539"/>
      <c r="AD268" s="539"/>
      <c r="AE268" s="539" t="str">
        <f>Y268</f>
        <v>max(y) =</v>
      </c>
      <c r="AF268" s="539">
        <f>Z268</f>
        <v>252.23289518031683</v>
      </c>
      <c r="AG268" s="539"/>
      <c r="AH268" s="539"/>
      <c r="AI268" s="539"/>
      <c r="AJ268" s="539"/>
      <c r="AK268" s="539" t="str">
        <f>AE268</f>
        <v>max(y) =</v>
      </c>
      <c r="AL268" s="539">
        <f>AF268</f>
        <v>252.23289518031683</v>
      </c>
      <c r="AM268" s="539"/>
      <c r="AN268" s="539"/>
      <c r="AO268" s="539"/>
      <c r="AP268" s="539"/>
      <c r="AQ268" s="539" t="str">
        <f>AK268</f>
        <v>max(y) =</v>
      </c>
      <c r="AR268" s="539">
        <f>AL268</f>
        <v>252.23289518031683</v>
      </c>
      <c r="AS268" s="539"/>
      <c r="AT268" s="539"/>
      <c r="AU268" s="539"/>
      <c r="AV268" s="539"/>
      <c r="AW268" s="539" t="str">
        <f>AQ268</f>
        <v>max(y) =</v>
      </c>
      <c r="AX268" s="539">
        <f>AR268</f>
        <v>252.23289518031683</v>
      </c>
      <c r="AY268" s="539"/>
      <c r="AZ268" s="539"/>
      <c r="BA268" s="539"/>
      <c r="BB268" s="539"/>
      <c r="BC268" s="539" t="str">
        <f>AW268</f>
        <v>max(y) =</v>
      </c>
      <c r="BD268" s="539">
        <f>AX268</f>
        <v>252.23289518031683</v>
      </c>
      <c r="BE268" s="539"/>
      <c r="BF268" s="539"/>
      <c r="BG268" s="539"/>
      <c r="BH268" s="539"/>
      <c r="BI268" s="539" t="str">
        <f>BC268</f>
        <v>max(y) =</v>
      </c>
      <c r="BJ268" s="539">
        <f>BD268</f>
        <v>252.23289518031683</v>
      </c>
      <c r="BK268" s="397"/>
      <c r="BL268" s="397"/>
      <c r="BM268" s="397"/>
      <c r="BN268" s="397"/>
      <c r="BO268" s="397"/>
      <c r="BP268" s="397"/>
      <c r="BQ268" s="397"/>
    </row>
    <row r="269" spans="1:69" ht="14.25" thickTop="1">
      <c r="A269" s="507">
        <f t="shared" si="93"/>
        <v>2019</v>
      </c>
      <c r="B269" s="474">
        <f t="shared" si="127"/>
        <v>267</v>
      </c>
      <c r="C269" s="558"/>
      <c r="D269" s="474">
        <f t="shared" si="126"/>
        <v>24</v>
      </c>
      <c r="E269" s="583">
        <f>O249</f>
        <v>253</v>
      </c>
      <c r="F269" s="511">
        <f>O257</f>
        <v>0.79294424961088039</v>
      </c>
      <c r="G269" s="584">
        <f>O258</f>
        <v>1.064633551008227</v>
      </c>
      <c r="H269" s="475"/>
      <c r="I269" s="476">
        <f t="shared" si="96"/>
        <v>267</v>
      </c>
      <c r="J269" s="518"/>
      <c r="K269" s="518"/>
      <c r="L269" s="397"/>
      <c r="M269" s="539" t="s">
        <v>380</v>
      </c>
      <c r="N269" s="539">
        <v>0</v>
      </c>
      <c r="O269" s="539"/>
      <c r="P269" s="539"/>
      <c r="Q269" s="539"/>
      <c r="R269" s="539"/>
      <c r="S269" s="539" t="s">
        <v>380</v>
      </c>
      <c r="T269" s="539">
        <f>N269</f>
        <v>0</v>
      </c>
      <c r="U269" s="539"/>
      <c r="V269" s="539"/>
      <c r="W269" s="539"/>
      <c r="X269" s="539"/>
      <c r="Y269" s="539" t="s">
        <v>380</v>
      </c>
      <c r="Z269" s="539">
        <f>T269</f>
        <v>0</v>
      </c>
      <c r="AA269" s="539"/>
      <c r="AB269" s="539"/>
      <c r="AC269" s="539"/>
      <c r="AD269" s="539"/>
      <c r="AE269" s="539" t="s">
        <v>380</v>
      </c>
      <c r="AF269" s="539">
        <f>Z269</f>
        <v>0</v>
      </c>
      <c r="AG269" s="539"/>
      <c r="AH269" s="539"/>
      <c r="AI269" s="539"/>
      <c r="AJ269" s="539"/>
      <c r="AK269" s="539" t="s">
        <v>380</v>
      </c>
      <c r="AL269" s="539">
        <f>AF269</f>
        <v>0</v>
      </c>
      <c r="AM269" s="539"/>
      <c r="AN269" s="539"/>
      <c r="AO269" s="539"/>
      <c r="AP269" s="539"/>
      <c r="AQ269" s="539" t="s">
        <v>380</v>
      </c>
      <c r="AR269" s="539">
        <f>AL269</f>
        <v>0</v>
      </c>
      <c r="AS269" s="539"/>
      <c r="AT269" s="539"/>
      <c r="AU269" s="539"/>
      <c r="AV269" s="539"/>
      <c r="AW269" s="539" t="s">
        <v>380</v>
      </c>
      <c r="AX269" s="539">
        <f>AR269</f>
        <v>0</v>
      </c>
      <c r="AY269" s="539"/>
      <c r="AZ269" s="539"/>
      <c r="BA269" s="539"/>
      <c r="BB269" s="539"/>
      <c r="BC269" s="539" t="s">
        <v>380</v>
      </c>
      <c r="BD269" s="539">
        <f>AX269</f>
        <v>0</v>
      </c>
      <c r="BE269" s="539"/>
      <c r="BF269" s="539"/>
      <c r="BG269" s="539"/>
      <c r="BH269" s="539"/>
      <c r="BI269" s="539" t="s">
        <v>380</v>
      </c>
      <c r="BJ269" s="539">
        <f>BD269</f>
        <v>0</v>
      </c>
      <c r="BK269" s="539"/>
      <c r="BL269" s="539"/>
      <c r="BM269" s="539"/>
      <c r="BN269" s="539"/>
      <c r="BO269" s="539"/>
      <c r="BP269" s="539"/>
      <c r="BQ269" s="539"/>
    </row>
    <row r="270" spans="1:69">
      <c r="A270" s="507">
        <f t="shared" si="93"/>
        <v>2020</v>
      </c>
      <c r="B270" s="474">
        <f t="shared" si="127"/>
        <v>267</v>
      </c>
      <c r="C270" s="558"/>
      <c r="D270" s="474">
        <f t="shared" si="126"/>
        <v>25</v>
      </c>
      <c r="E270" s="583">
        <f>U249</f>
        <v>253</v>
      </c>
      <c r="F270" s="511">
        <f>U257</f>
        <v>0.79294424961088039</v>
      </c>
      <c r="G270" s="584">
        <f>U258</f>
        <v>1.064633551008227</v>
      </c>
      <c r="H270" s="475"/>
      <c r="I270" s="476">
        <f t="shared" si="96"/>
        <v>267</v>
      </c>
      <c r="J270" s="518"/>
      <c r="K270" s="518"/>
      <c r="L270" s="397"/>
      <c r="M270" s="585" t="s">
        <v>395</v>
      </c>
      <c r="N270" s="585">
        <v>4</v>
      </c>
      <c r="O270" s="585"/>
      <c r="P270" s="585"/>
      <c r="Q270" s="585"/>
      <c r="R270" s="585"/>
      <c r="S270" s="585" t="s">
        <v>395</v>
      </c>
      <c r="T270" s="585">
        <f>N270</f>
        <v>4</v>
      </c>
      <c r="U270" s="585"/>
      <c r="V270" s="585"/>
      <c r="W270" s="585"/>
      <c r="X270" s="585"/>
      <c r="Y270" s="585" t="s">
        <v>395</v>
      </c>
      <c r="Z270" s="585">
        <f>T270</f>
        <v>4</v>
      </c>
      <c r="AA270" s="585"/>
      <c r="AB270" s="585"/>
      <c r="AC270" s="585"/>
      <c r="AD270" s="585"/>
      <c r="AE270" s="585" t="s">
        <v>395</v>
      </c>
      <c r="AF270" s="585">
        <f>Z270</f>
        <v>4</v>
      </c>
      <c r="AG270" s="585"/>
      <c r="AH270" s="585"/>
      <c r="AI270" s="585"/>
      <c r="AJ270" s="585"/>
      <c r="AK270" s="585" t="s">
        <v>395</v>
      </c>
      <c r="AL270" s="585">
        <f>AF270</f>
        <v>4</v>
      </c>
      <c r="AM270" s="585"/>
      <c r="AN270" s="585"/>
      <c r="AO270" s="585"/>
      <c r="AP270" s="585"/>
      <c r="AQ270" s="585" t="s">
        <v>395</v>
      </c>
      <c r="AR270" s="585">
        <f>AL270</f>
        <v>4</v>
      </c>
      <c r="AS270" s="585"/>
      <c r="AT270" s="585"/>
      <c r="AU270" s="585"/>
      <c r="AV270" s="585"/>
      <c r="AW270" s="585" t="s">
        <v>395</v>
      </c>
      <c r="AX270" s="585">
        <f>AR270</f>
        <v>4</v>
      </c>
      <c r="AY270" s="585"/>
      <c r="AZ270" s="585"/>
      <c r="BA270" s="585"/>
      <c r="BB270" s="585"/>
      <c r="BC270" s="585" t="s">
        <v>395</v>
      </c>
      <c r="BD270" s="585">
        <f>AX270</f>
        <v>4</v>
      </c>
      <c r="BE270" s="585"/>
      <c r="BF270" s="585"/>
      <c r="BG270" s="585"/>
      <c r="BH270" s="585"/>
      <c r="BI270" s="585" t="s">
        <v>395</v>
      </c>
      <c r="BJ270" s="585">
        <f>BD270</f>
        <v>4</v>
      </c>
      <c r="BK270" s="586"/>
      <c r="BL270" s="586"/>
      <c r="BM270" s="586"/>
      <c r="BN270" s="397"/>
      <c r="BO270" s="397"/>
      <c r="BP270" s="397"/>
      <c r="BQ270" s="397"/>
    </row>
    <row r="271" spans="1:69">
      <c r="A271" s="507">
        <f t="shared" si="93"/>
        <v>2021</v>
      </c>
      <c r="B271" s="474">
        <f t="shared" si="127"/>
        <v>267</v>
      </c>
      <c r="C271" s="558"/>
      <c r="D271" s="474">
        <f t="shared" si="126"/>
        <v>26</v>
      </c>
      <c r="E271" s="583">
        <f>AA249</f>
        <v>257</v>
      </c>
      <c r="F271" s="511">
        <f>AA257</f>
        <v>0.80572613644291924</v>
      </c>
      <c r="G271" s="584">
        <f>AA258</f>
        <v>0.9285091246792736</v>
      </c>
      <c r="H271" s="475"/>
      <c r="I271" s="476">
        <f t="shared" si="96"/>
        <v>267</v>
      </c>
      <c r="J271" s="518"/>
      <c r="K271" s="518"/>
      <c r="L271" s="397"/>
      <c r="M271" s="397"/>
      <c r="N271" s="397"/>
      <c r="O271" s="397"/>
      <c r="P271" s="397"/>
      <c r="Q271" s="397"/>
      <c r="R271" s="397"/>
      <c r="S271" s="397"/>
      <c r="T271" s="397"/>
      <c r="U271" s="397"/>
      <c r="V271" s="397"/>
      <c r="W271" s="397"/>
      <c r="X271" s="397"/>
      <c r="Y271" s="397"/>
      <c r="Z271" s="397"/>
      <c r="AA271" s="397"/>
      <c r="AB271" s="397"/>
      <c r="AC271" s="397"/>
      <c r="AD271" s="397"/>
      <c r="AE271" s="397"/>
      <c r="AF271" s="397"/>
      <c r="AG271" s="397"/>
      <c r="AH271" s="397"/>
      <c r="AI271" s="397"/>
      <c r="AJ271" s="397"/>
      <c r="AK271" s="397"/>
      <c r="AL271" s="397"/>
      <c r="AM271" s="397"/>
      <c r="AN271" s="397"/>
      <c r="AO271" s="397"/>
      <c r="AP271" s="397"/>
      <c r="AQ271" s="397"/>
      <c r="AR271" s="397"/>
      <c r="AS271" s="397"/>
      <c r="AT271" s="397"/>
      <c r="AU271" s="397"/>
      <c r="AV271" s="397"/>
      <c r="AW271" s="397"/>
      <c r="AX271" s="397"/>
      <c r="AY271" s="397"/>
      <c r="AZ271" s="397"/>
      <c r="BA271" s="397"/>
      <c r="BB271" s="397"/>
      <c r="BC271" s="397"/>
      <c r="BD271" s="397"/>
      <c r="BE271" s="397"/>
      <c r="BF271" s="397"/>
      <c r="BG271" s="397"/>
      <c r="BH271" s="397"/>
      <c r="BI271" s="397"/>
      <c r="BJ271" s="397"/>
      <c r="BK271" s="397"/>
      <c r="BL271" s="397"/>
      <c r="BM271" s="397"/>
      <c r="BN271" s="397"/>
      <c r="BO271" s="397"/>
      <c r="BP271" s="397"/>
      <c r="BQ271" s="397"/>
    </row>
    <row r="272" spans="1:69">
      <c r="A272" s="507">
        <f t="shared" si="93"/>
        <v>2022</v>
      </c>
      <c r="B272" s="474">
        <f t="shared" si="127"/>
        <v>268</v>
      </c>
      <c r="C272" s="558"/>
      <c r="D272" s="474">
        <f t="shared" si="126"/>
        <v>27</v>
      </c>
      <c r="E272" s="583">
        <f>AG249</f>
        <v>261</v>
      </c>
      <c r="F272" s="511">
        <f>AG257</f>
        <v>0.80258262941888237</v>
      </c>
      <c r="G272" s="584">
        <f>AG258</f>
        <v>0.92940541870586368</v>
      </c>
      <c r="H272" s="475"/>
      <c r="I272" s="476">
        <f t="shared" si="96"/>
        <v>268</v>
      </c>
      <c r="J272" s="518"/>
      <c r="K272" s="518"/>
      <c r="L272" s="397"/>
      <c r="M272" s="397"/>
      <c r="N272" s="587"/>
      <c r="O272" s="397"/>
      <c r="P272" s="397"/>
      <c r="Q272" s="397"/>
      <c r="R272" s="397"/>
      <c r="S272" s="397"/>
      <c r="T272" s="397"/>
      <c r="U272" s="397"/>
      <c r="V272" s="397"/>
      <c r="W272" s="397"/>
      <c r="X272" s="397"/>
      <c r="Y272" s="397"/>
      <c r="Z272" s="397"/>
      <c r="AA272" s="397"/>
      <c r="AB272" s="397"/>
      <c r="AC272" s="397"/>
      <c r="AD272" s="397"/>
      <c r="AE272" s="397"/>
      <c r="AF272" s="397"/>
      <c r="AG272" s="397"/>
      <c r="AH272" s="397"/>
      <c r="AI272" s="397"/>
      <c r="AJ272" s="397"/>
      <c r="AK272" s="397"/>
      <c r="AL272" s="397"/>
      <c r="AM272" s="397"/>
      <c r="AN272" s="397"/>
      <c r="AO272" s="397"/>
      <c r="AP272" s="397"/>
      <c r="AQ272" s="397"/>
      <c r="AR272" s="397"/>
      <c r="AS272" s="397"/>
      <c r="AT272" s="397"/>
      <c r="AU272" s="397"/>
      <c r="AV272" s="397"/>
      <c r="AW272" s="397"/>
      <c r="AX272" s="397"/>
      <c r="AY272" s="397"/>
      <c r="AZ272" s="397"/>
      <c r="BA272" s="397"/>
      <c r="BB272" s="397"/>
      <c r="BC272" s="397"/>
      <c r="BD272" s="397"/>
      <c r="BE272" s="397"/>
      <c r="BF272" s="397"/>
      <c r="BG272" s="397"/>
      <c r="BH272" s="397"/>
      <c r="BI272" s="397"/>
      <c r="BJ272" s="397"/>
      <c r="BK272" s="397"/>
      <c r="BL272" s="397"/>
      <c r="BM272" s="397"/>
      <c r="BN272" s="397"/>
      <c r="BO272" s="397"/>
      <c r="BP272" s="397"/>
      <c r="BQ272" s="397"/>
    </row>
    <row r="273" spans="1:69">
      <c r="A273" s="507">
        <f t="shared" si="93"/>
        <v>2023</v>
      </c>
      <c r="B273" s="474">
        <f t="shared" si="127"/>
        <v>268</v>
      </c>
      <c r="C273" s="558"/>
      <c r="D273" s="474">
        <f t="shared" si="126"/>
        <v>28</v>
      </c>
      <c r="E273" s="583">
        <f>AM249</f>
        <v>265</v>
      </c>
      <c r="F273" s="511">
        <f>AM257</f>
        <v>0.79287223293844689</v>
      </c>
      <c r="G273" s="584">
        <f>AM258</f>
        <v>0.96074100017420494</v>
      </c>
      <c r="H273" s="475"/>
      <c r="I273" s="476">
        <f t="shared" si="96"/>
        <v>268</v>
      </c>
      <c r="J273" s="518"/>
      <c r="K273" s="518"/>
      <c r="L273" s="397"/>
      <c r="M273" s="397"/>
      <c r="N273" s="397"/>
      <c r="O273" s="397"/>
      <c r="P273" s="397"/>
      <c r="Q273" s="397"/>
      <c r="R273" s="397"/>
      <c r="S273" s="397"/>
      <c r="T273" s="397"/>
      <c r="U273" s="397"/>
      <c r="V273" s="397"/>
      <c r="W273" s="397"/>
      <c r="X273" s="397"/>
      <c r="Y273" s="397"/>
      <c r="Z273" s="397"/>
      <c r="AA273" s="397"/>
      <c r="AB273" s="397"/>
      <c r="AC273" s="397"/>
      <c r="AD273" s="397"/>
      <c r="AE273" s="397"/>
      <c r="AF273" s="397"/>
      <c r="AG273" s="397"/>
      <c r="AH273" s="397"/>
      <c r="AI273" s="397"/>
      <c r="AJ273" s="397"/>
      <c r="AK273" s="397"/>
      <c r="AL273" s="397"/>
      <c r="AM273" s="397"/>
      <c r="AN273" s="397"/>
      <c r="AO273" s="397"/>
      <c r="AP273" s="397"/>
      <c r="AQ273" s="397"/>
      <c r="AR273" s="397"/>
      <c r="AS273" s="397"/>
      <c r="AT273" s="397"/>
      <c r="AU273" s="397"/>
      <c r="AV273" s="397"/>
      <c r="AW273" s="397"/>
      <c r="AX273" s="397"/>
      <c r="AY273" s="397"/>
      <c r="AZ273" s="397"/>
      <c r="BA273" s="397"/>
      <c r="BB273" s="397"/>
      <c r="BC273" s="397"/>
      <c r="BD273" s="397"/>
      <c r="BE273" s="397"/>
      <c r="BF273" s="397"/>
      <c r="BG273" s="397"/>
      <c r="BH273" s="397"/>
      <c r="BI273" s="397"/>
      <c r="BJ273" s="397"/>
      <c r="BK273" s="397"/>
      <c r="BL273" s="397"/>
      <c r="BM273" s="397"/>
      <c r="BN273" s="397"/>
      <c r="BO273" s="397"/>
      <c r="BP273" s="397"/>
      <c r="BQ273" s="397"/>
    </row>
    <row r="274" spans="1:69">
      <c r="A274" s="507">
        <f t="shared" si="93"/>
        <v>2024</v>
      </c>
      <c r="B274" s="474">
        <f t="shared" si="127"/>
        <v>268</v>
      </c>
      <c r="C274" s="558"/>
      <c r="D274" s="474">
        <f t="shared" si="126"/>
        <v>29</v>
      </c>
      <c r="E274" s="583">
        <f>AS249</f>
        <v>269</v>
      </c>
      <c r="F274" s="511">
        <f>AS257</f>
        <v>0.8039243989331335</v>
      </c>
      <c r="G274" s="584">
        <f>AS258</f>
        <v>0.9168359223718201</v>
      </c>
      <c r="H274" s="475"/>
      <c r="I274" s="476">
        <f t="shared" si="96"/>
        <v>268</v>
      </c>
      <c r="J274" s="518"/>
      <c r="K274" s="518"/>
      <c r="L274" s="397"/>
      <c r="M274" s="397"/>
      <c r="N274" s="397"/>
      <c r="O274" s="397"/>
      <c r="P274" s="397"/>
      <c r="Q274" s="397"/>
      <c r="R274" s="397"/>
      <c r="S274" s="397"/>
      <c r="T274" s="397"/>
      <c r="U274" s="397"/>
      <c r="V274" s="397"/>
      <c r="W274" s="397"/>
      <c r="X274" s="397"/>
      <c r="Y274" s="397"/>
      <c r="Z274" s="397"/>
      <c r="AA274" s="397"/>
      <c r="AB274" s="397"/>
      <c r="AC274" s="397"/>
      <c r="AD274" s="397"/>
      <c r="AE274" s="397"/>
      <c r="AF274" s="397"/>
      <c r="AG274" s="397"/>
      <c r="AH274" s="397"/>
      <c r="AI274" s="397"/>
      <c r="AJ274" s="397"/>
      <c r="AK274" s="397"/>
      <c r="AL274" s="397"/>
      <c r="AM274" s="397"/>
      <c r="AN274" s="397"/>
      <c r="AO274" s="397"/>
      <c r="AP274" s="397"/>
      <c r="AQ274" s="397"/>
      <c r="AR274" s="397"/>
      <c r="AS274" s="397"/>
      <c r="AT274" s="397"/>
      <c r="AU274" s="397"/>
      <c r="AV274" s="397"/>
      <c r="AW274" s="397"/>
      <c r="AX274" s="397"/>
      <c r="AY274" s="397"/>
      <c r="AZ274" s="397"/>
      <c r="BA274" s="397"/>
      <c r="BB274" s="397"/>
      <c r="BC274" s="397"/>
      <c r="BD274" s="397"/>
      <c r="BE274" s="397"/>
      <c r="BF274" s="397"/>
      <c r="BG274" s="397"/>
      <c r="BH274" s="397"/>
      <c r="BI274" s="397"/>
      <c r="BJ274" s="397"/>
      <c r="BK274" s="397"/>
      <c r="BL274" s="397"/>
      <c r="BM274" s="397"/>
      <c r="BN274" s="397"/>
      <c r="BO274" s="397"/>
      <c r="BP274" s="397"/>
      <c r="BQ274" s="397"/>
    </row>
    <row r="275" spans="1:69">
      <c r="A275" s="507">
        <f t="shared" si="93"/>
        <v>2025</v>
      </c>
      <c r="B275" s="474">
        <f t="shared" si="127"/>
        <v>268</v>
      </c>
      <c r="C275" s="558"/>
      <c r="D275" s="474">
        <f t="shared" si="126"/>
        <v>30</v>
      </c>
      <c r="E275" s="583">
        <f>AY249</f>
        <v>273</v>
      </c>
      <c r="F275" s="511">
        <f>AY257</f>
        <v>0.78458468646785973</v>
      </c>
      <c r="G275" s="584">
        <f>AY258</f>
        <v>0.99044023794434366</v>
      </c>
      <c r="H275" s="475"/>
      <c r="I275" s="476">
        <f t="shared" si="96"/>
        <v>268</v>
      </c>
      <c r="J275" s="518"/>
      <c r="K275" s="518"/>
      <c r="L275" s="397"/>
      <c r="M275" s="397"/>
      <c r="N275" s="397"/>
      <c r="O275" s="397"/>
      <c r="P275" s="397"/>
      <c r="Q275" s="397"/>
      <c r="R275" s="397"/>
      <c r="S275" s="397"/>
      <c r="T275" s="397"/>
      <c r="U275" s="397"/>
      <c r="V275" s="397"/>
      <c r="W275" s="397"/>
      <c r="X275" s="397"/>
      <c r="Y275" s="397"/>
      <c r="Z275" s="397"/>
      <c r="AA275" s="397"/>
      <c r="AB275" s="397"/>
      <c r="AC275" s="397"/>
      <c r="AD275" s="397"/>
      <c r="AE275" s="397"/>
      <c r="AF275" s="397"/>
      <c r="AG275" s="397"/>
      <c r="AH275" s="397"/>
      <c r="AI275" s="397"/>
      <c r="AJ275" s="397"/>
      <c r="AK275" s="397"/>
      <c r="AL275" s="397"/>
      <c r="AM275" s="397"/>
      <c r="AN275" s="397"/>
      <c r="AO275" s="397"/>
      <c r="AP275" s="397"/>
      <c r="AQ275" s="397"/>
      <c r="AR275" s="397"/>
      <c r="AS275" s="397"/>
      <c r="AT275" s="397"/>
      <c r="AU275" s="397"/>
      <c r="AV275" s="397"/>
      <c r="AW275" s="397"/>
      <c r="AX275" s="397"/>
      <c r="AY275" s="397"/>
      <c r="AZ275" s="397"/>
      <c r="BA275" s="397"/>
      <c r="BB275" s="397"/>
      <c r="BC275" s="397"/>
      <c r="BD275" s="397"/>
      <c r="BE275" s="397"/>
      <c r="BF275" s="397"/>
      <c r="BG275" s="397"/>
      <c r="BH275" s="397"/>
      <c r="BI275" s="397"/>
      <c r="BJ275" s="397"/>
      <c r="BK275" s="397"/>
      <c r="BL275" s="397"/>
      <c r="BM275" s="397"/>
      <c r="BN275" s="397"/>
      <c r="BO275" s="397"/>
      <c r="BP275" s="397"/>
      <c r="BQ275" s="397"/>
    </row>
    <row r="276" spans="1:69">
      <c r="A276" s="507">
        <f t="shared" si="93"/>
        <v>2026</v>
      </c>
      <c r="B276" s="474">
        <f t="shared" si="127"/>
        <v>268</v>
      </c>
      <c r="C276" s="558"/>
      <c r="D276" s="474">
        <f t="shared" si="126"/>
        <v>31</v>
      </c>
      <c r="E276" s="583">
        <f>BE249</f>
        <v>277</v>
      </c>
      <c r="F276" s="511">
        <f>BE257</f>
        <v>0.78191401991627418</v>
      </c>
      <c r="G276" s="584">
        <f>BE258</f>
        <v>1.0014485860080979</v>
      </c>
      <c r="H276" s="475"/>
      <c r="I276" s="476">
        <f t="shared" si="96"/>
        <v>268</v>
      </c>
      <c r="J276" s="518"/>
      <c r="K276" s="518"/>
      <c r="L276" s="397"/>
      <c r="M276" s="397"/>
      <c r="N276" s="397"/>
      <c r="O276" s="397"/>
      <c r="P276" s="397"/>
      <c r="Q276" s="397"/>
      <c r="R276" s="397"/>
      <c r="S276" s="397"/>
      <c r="T276" s="397"/>
      <c r="U276" s="397"/>
      <c r="V276" s="397"/>
      <c r="W276" s="397"/>
      <c r="X276" s="397"/>
      <c r="Y276" s="397"/>
      <c r="Z276" s="397"/>
      <c r="AA276" s="397"/>
      <c r="AB276" s="397"/>
      <c r="AC276" s="397"/>
      <c r="AD276" s="397"/>
      <c r="AE276" s="397"/>
      <c r="AF276" s="397"/>
      <c r="AG276" s="397"/>
      <c r="AH276" s="397"/>
      <c r="AI276" s="397"/>
      <c r="AJ276" s="397"/>
      <c r="AK276" s="397"/>
      <c r="AL276" s="397"/>
      <c r="AM276" s="397"/>
      <c r="AN276" s="397"/>
      <c r="AO276" s="397"/>
      <c r="AP276" s="397"/>
      <c r="AQ276" s="397"/>
      <c r="AR276" s="397"/>
      <c r="AS276" s="397"/>
      <c r="AT276" s="397"/>
      <c r="AU276" s="397"/>
      <c r="AV276" s="397"/>
      <c r="AW276" s="397"/>
      <c r="AX276" s="397"/>
      <c r="AY276" s="397"/>
      <c r="AZ276" s="397"/>
      <c r="BA276" s="397"/>
      <c r="BB276" s="397"/>
      <c r="BC276" s="397"/>
      <c r="BD276" s="397"/>
      <c r="BE276" s="397"/>
      <c r="BF276" s="397"/>
      <c r="BG276" s="397"/>
      <c r="BH276" s="397"/>
      <c r="BI276" s="397"/>
      <c r="BJ276" s="397"/>
      <c r="BK276" s="397"/>
      <c r="BL276" s="397"/>
      <c r="BM276" s="397"/>
      <c r="BN276" s="397"/>
      <c r="BO276" s="397"/>
      <c r="BP276" s="397"/>
      <c r="BQ276" s="397"/>
    </row>
    <row r="277" spans="1:69">
      <c r="A277" s="507">
        <f t="shared" si="93"/>
        <v>2027</v>
      </c>
      <c r="B277" s="474">
        <f t="shared" si="127"/>
        <v>268</v>
      </c>
      <c r="C277" s="558"/>
      <c r="D277" s="474">
        <f t="shared" si="126"/>
        <v>32</v>
      </c>
      <c r="E277" s="583">
        <f>BK249</f>
        <v>281</v>
      </c>
      <c r="F277" s="511">
        <f>BK257</f>
        <v>0.77949027723978515</v>
      </c>
      <c r="G277" s="584">
        <f>BK258</f>
        <v>1.0100883456548075</v>
      </c>
      <c r="H277" s="475"/>
      <c r="I277" s="476">
        <f t="shared" si="96"/>
        <v>268</v>
      </c>
      <c r="J277" s="518"/>
      <c r="K277" s="518"/>
      <c r="L277" s="397"/>
      <c r="M277" s="397"/>
      <c r="N277" s="397"/>
      <c r="O277" s="397"/>
      <c r="P277" s="397"/>
      <c r="Q277" s="397"/>
      <c r="R277" s="397"/>
      <c r="S277" s="397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397"/>
      <c r="AE277" s="397"/>
      <c r="AF277" s="397"/>
      <c r="AG277" s="397"/>
      <c r="AH277" s="397"/>
      <c r="AI277" s="397"/>
      <c r="AJ277" s="397"/>
      <c r="AK277" s="397"/>
      <c r="AL277" s="397"/>
      <c r="AM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  <c r="BD277" s="397"/>
      <c r="BE277" s="397"/>
      <c r="BF277" s="397"/>
      <c r="BG277" s="397"/>
      <c r="BH277" s="397"/>
      <c r="BI277" s="397"/>
      <c r="BJ277" s="397"/>
      <c r="BK277" s="397"/>
      <c r="BL277" s="397"/>
      <c r="BM277" s="397"/>
      <c r="BN277" s="397"/>
      <c r="BO277" s="397"/>
      <c r="BP277" s="397"/>
      <c r="BQ277" s="397"/>
    </row>
    <row r="278" spans="1:69">
      <c r="A278" s="507">
        <f t="shared" si="93"/>
        <v>2028</v>
      </c>
      <c r="B278" s="474">
        <f t="shared" si="127"/>
        <v>268</v>
      </c>
      <c r="C278" s="558"/>
      <c r="D278" s="474">
        <f t="shared" si="126"/>
        <v>33</v>
      </c>
      <c r="E278" s="588"/>
      <c r="F278" s="511"/>
      <c r="G278" s="589"/>
      <c r="H278" s="475"/>
      <c r="I278" s="476">
        <f t="shared" si="96"/>
        <v>268</v>
      </c>
      <c r="J278" s="518"/>
      <c r="K278" s="518"/>
      <c r="L278" s="397"/>
      <c r="M278" s="397"/>
      <c r="N278" s="397"/>
      <c r="O278" s="397"/>
      <c r="P278" s="397"/>
      <c r="Q278" s="397"/>
      <c r="R278" s="397"/>
      <c r="S278" s="397"/>
      <c r="T278" s="397"/>
      <c r="U278" s="397"/>
      <c r="V278" s="397"/>
      <c r="W278" s="397"/>
      <c r="X278" s="397"/>
      <c r="Y278" s="397"/>
      <c r="Z278" s="397"/>
      <c r="AA278" s="397"/>
      <c r="AB278" s="397"/>
      <c r="AC278" s="397"/>
      <c r="AD278" s="397"/>
      <c r="AE278" s="397"/>
      <c r="AF278" s="397"/>
      <c r="AG278" s="397"/>
      <c r="AH278" s="397"/>
      <c r="AI278" s="397"/>
      <c r="AJ278" s="397"/>
      <c r="AK278" s="397"/>
      <c r="AL278" s="397"/>
      <c r="AM278" s="397"/>
      <c r="AN278" s="397"/>
      <c r="AO278" s="397"/>
      <c r="AP278" s="397"/>
      <c r="AQ278" s="397"/>
      <c r="AR278" s="397"/>
      <c r="AS278" s="397"/>
      <c r="AT278" s="397"/>
      <c r="AU278" s="397"/>
      <c r="AV278" s="397"/>
      <c r="AW278" s="397"/>
      <c r="AX278" s="397"/>
      <c r="AY278" s="397"/>
      <c r="AZ278" s="397"/>
      <c r="BA278" s="397"/>
      <c r="BB278" s="397"/>
      <c r="BC278" s="397"/>
      <c r="BD278" s="397"/>
      <c r="BE278" s="397"/>
      <c r="BF278" s="397"/>
      <c r="BG278" s="397"/>
      <c r="BH278" s="397"/>
      <c r="BI278" s="397"/>
      <c r="BJ278" s="397"/>
      <c r="BK278" s="397"/>
      <c r="BL278" s="397"/>
      <c r="BM278" s="397"/>
      <c r="BN278" s="397"/>
      <c r="BO278" s="397"/>
      <c r="BP278" s="397"/>
      <c r="BQ278" s="397"/>
    </row>
    <row r="279" spans="1:69">
      <c r="A279" s="507">
        <f t="shared" si="93"/>
        <v>2029</v>
      </c>
      <c r="B279" s="474">
        <f t="shared" si="127"/>
        <v>269</v>
      </c>
      <c r="C279" s="558"/>
      <c r="D279" s="474">
        <f t="shared" si="126"/>
        <v>34</v>
      </c>
      <c r="E279" s="588"/>
      <c r="F279" s="511"/>
      <c r="G279" s="589"/>
      <c r="H279" s="475"/>
      <c r="I279" s="476">
        <f t="shared" si="96"/>
        <v>269</v>
      </c>
      <c r="J279" s="518"/>
      <c r="K279" s="518"/>
      <c r="L279" s="397"/>
      <c r="M279" s="397"/>
      <c r="N279" s="397"/>
      <c r="O279" s="397"/>
      <c r="P279" s="397"/>
      <c r="Q279" s="397"/>
      <c r="R279" s="397"/>
      <c r="S279" s="397"/>
      <c r="T279" s="397"/>
      <c r="U279" s="397"/>
      <c r="V279" s="397"/>
      <c r="W279" s="397"/>
      <c r="X279" s="397"/>
      <c r="Y279" s="397"/>
      <c r="Z279" s="397"/>
      <c r="AA279" s="397"/>
      <c r="AB279" s="397"/>
      <c r="AC279" s="397"/>
      <c r="AD279" s="397"/>
      <c r="AE279" s="397"/>
      <c r="AF279" s="397"/>
      <c r="AG279" s="397"/>
      <c r="AH279" s="397"/>
      <c r="AI279" s="397"/>
      <c r="AJ279" s="397"/>
      <c r="AK279" s="397"/>
      <c r="AL279" s="397"/>
      <c r="AM279" s="397"/>
      <c r="AN279" s="397"/>
      <c r="AO279" s="397"/>
      <c r="AP279" s="397"/>
      <c r="AQ279" s="397"/>
      <c r="AR279" s="397"/>
      <c r="AS279" s="397"/>
      <c r="AT279" s="397"/>
      <c r="AU279" s="397"/>
      <c r="AV279" s="397"/>
      <c r="AW279" s="397"/>
      <c r="AX279" s="397"/>
      <c r="AY279" s="397"/>
      <c r="AZ279" s="397"/>
      <c r="BA279" s="397"/>
      <c r="BB279" s="397"/>
      <c r="BC279" s="397"/>
      <c r="BD279" s="397"/>
      <c r="BE279" s="397"/>
      <c r="BF279" s="397"/>
      <c r="BG279" s="397"/>
      <c r="BH279" s="397"/>
      <c r="BI279" s="397"/>
      <c r="BJ279" s="397"/>
      <c r="BK279" s="397"/>
      <c r="BL279" s="397"/>
      <c r="BM279" s="397"/>
      <c r="BN279" s="397"/>
      <c r="BO279" s="397"/>
      <c r="BP279" s="397"/>
      <c r="BQ279" s="397"/>
    </row>
    <row r="280" spans="1:69">
      <c r="A280" s="507">
        <f t="shared" si="93"/>
        <v>2030</v>
      </c>
      <c r="B280" s="474">
        <f t="shared" si="127"/>
        <v>269</v>
      </c>
      <c r="C280" s="558"/>
      <c r="D280" s="474">
        <f t="shared" si="126"/>
        <v>35</v>
      </c>
      <c r="E280" s="588"/>
      <c r="F280" s="511"/>
      <c r="G280" s="589"/>
      <c r="H280" s="475"/>
      <c r="I280" s="476">
        <f t="shared" si="96"/>
        <v>269</v>
      </c>
      <c r="J280" s="518"/>
      <c r="K280" s="518"/>
      <c r="L280" s="397"/>
      <c r="M280" s="397"/>
      <c r="N280" s="397"/>
      <c r="O280" s="397"/>
      <c r="P280" s="397"/>
      <c r="Q280" s="397"/>
      <c r="R280" s="397"/>
      <c r="S280" s="397"/>
      <c r="T280" s="397"/>
      <c r="U280" s="397"/>
      <c r="V280" s="397"/>
      <c r="W280" s="397"/>
      <c r="X280" s="397"/>
      <c r="Y280" s="397"/>
      <c r="Z280" s="397"/>
      <c r="AA280" s="397"/>
      <c r="AB280" s="397"/>
      <c r="AC280" s="397"/>
      <c r="AD280" s="397"/>
      <c r="AE280" s="397"/>
      <c r="AF280" s="397"/>
      <c r="AG280" s="397"/>
      <c r="AH280" s="397"/>
      <c r="AI280" s="397"/>
      <c r="AJ280" s="397"/>
      <c r="AK280" s="397"/>
      <c r="AL280" s="397"/>
      <c r="AM280" s="397"/>
      <c r="AN280" s="397"/>
      <c r="AO280" s="397"/>
      <c r="AP280" s="397"/>
      <c r="AQ280" s="397"/>
      <c r="AR280" s="397"/>
      <c r="AS280" s="397"/>
      <c r="AT280" s="397"/>
      <c r="AU280" s="397"/>
      <c r="AV280" s="397"/>
      <c r="AW280" s="397"/>
      <c r="AX280" s="397"/>
      <c r="AY280" s="397"/>
      <c r="AZ280" s="397"/>
      <c r="BA280" s="397"/>
      <c r="BB280" s="397"/>
      <c r="BC280" s="397"/>
      <c r="BD280" s="397"/>
      <c r="BE280" s="397"/>
      <c r="BF280" s="397"/>
      <c r="BG280" s="397"/>
      <c r="BH280" s="397"/>
      <c r="BI280" s="397"/>
      <c r="BJ280" s="397"/>
      <c r="BK280" s="397"/>
      <c r="BL280" s="397"/>
      <c r="BM280" s="397"/>
      <c r="BN280" s="397"/>
      <c r="BO280" s="397"/>
      <c r="BP280" s="397"/>
      <c r="BQ280" s="397"/>
    </row>
    <row r="281" spans="1:69">
      <c r="A281" s="507">
        <f t="shared" si="93"/>
        <v>2031</v>
      </c>
      <c r="B281" s="474">
        <f t="shared" si="127"/>
        <v>269</v>
      </c>
      <c r="C281" s="558"/>
      <c r="D281" s="474">
        <f t="shared" si="126"/>
        <v>36</v>
      </c>
      <c r="E281" s="588"/>
      <c r="F281" s="511"/>
      <c r="G281" s="589"/>
      <c r="H281" s="475"/>
      <c r="I281" s="476">
        <f t="shared" si="96"/>
        <v>269</v>
      </c>
      <c r="J281" s="518"/>
      <c r="K281" s="518"/>
      <c r="L281" s="397"/>
      <c r="M281" s="397"/>
      <c r="N281" s="397"/>
      <c r="O281" s="397"/>
      <c r="P281" s="397"/>
      <c r="Q281" s="397"/>
      <c r="R281" s="397"/>
      <c r="S281" s="397"/>
      <c r="T281" s="397"/>
      <c r="U281" s="397"/>
      <c r="V281" s="397"/>
      <c r="W281" s="397"/>
      <c r="X281" s="397"/>
      <c r="Y281" s="397"/>
      <c r="Z281" s="397"/>
      <c r="AA281" s="397"/>
      <c r="AB281" s="397"/>
      <c r="AC281" s="397"/>
      <c r="AD281" s="397"/>
      <c r="AE281" s="397"/>
      <c r="AF281" s="397"/>
      <c r="AG281" s="397"/>
      <c r="AH281" s="397"/>
      <c r="AI281" s="397"/>
      <c r="AJ281" s="397"/>
      <c r="AK281" s="397"/>
      <c r="AL281" s="397"/>
      <c r="AM281" s="397"/>
      <c r="AN281" s="397"/>
      <c r="AO281" s="397"/>
      <c r="AP281" s="397"/>
      <c r="AQ281" s="397"/>
      <c r="AR281" s="397"/>
      <c r="AS281" s="397"/>
      <c r="AT281" s="397"/>
      <c r="AU281" s="397"/>
      <c r="AV281" s="397"/>
      <c r="AW281" s="397"/>
      <c r="AX281" s="397"/>
      <c r="AY281" s="397"/>
      <c r="AZ281" s="397"/>
      <c r="BA281" s="397"/>
      <c r="BB281" s="397"/>
      <c r="BC281" s="397"/>
      <c r="BD281" s="397"/>
      <c r="BE281" s="397"/>
      <c r="BF281" s="397"/>
      <c r="BG281" s="397"/>
      <c r="BH281" s="397"/>
      <c r="BI281" s="397"/>
      <c r="BJ281" s="397"/>
      <c r="BK281" s="397"/>
      <c r="BL281" s="397"/>
      <c r="BM281" s="397"/>
      <c r="BN281" s="397"/>
      <c r="BO281" s="397"/>
      <c r="BP281" s="397"/>
      <c r="BQ281" s="397"/>
    </row>
    <row r="282" spans="1:69">
      <c r="A282" s="507">
        <f t="shared" si="93"/>
        <v>2032</v>
      </c>
      <c r="B282" s="474">
        <f t="shared" si="127"/>
        <v>269</v>
      </c>
      <c r="C282" s="558"/>
      <c r="D282" s="474">
        <f t="shared" si="126"/>
        <v>37</v>
      </c>
      <c r="E282" s="588"/>
      <c r="F282" s="511"/>
      <c r="G282" s="589"/>
      <c r="H282" s="475"/>
      <c r="I282" s="476">
        <f t="shared" si="96"/>
        <v>269</v>
      </c>
      <c r="J282" s="518"/>
      <c r="K282" s="518"/>
      <c r="L282" s="397"/>
      <c r="M282" s="397"/>
      <c r="N282" s="397"/>
      <c r="O282" s="397"/>
      <c r="P282" s="397"/>
      <c r="Q282" s="397"/>
      <c r="R282" s="397"/>
      <c r="S282" s="397"/>
      <c r="T282" s="397"/>
      <c r="U282" s="397"/>
      <c r="V282" s="397"/>
      <c r="W282" s="397"/>
      <c r="X282" s="397"/>
      <c r="Y282" s="397"/>
      <c r="Z282" s="397"/>
      <c r="AA282" s="397"/>
      <c r="AB282" s="397"/>
      <c r="AC282" s="397"/>
      <c r="AD282" s="397"/>
      <c r="AE282" s="397"/>
      <c r="AF282" s="397"/>
      <c r="AG282" s="397"/>
      <c r="AH282" s="397"/>
      <c r="AI282" s="397"/>
      <c r="AJ282" s="397"/>
      <c r="AK282" s="397"/>
      <c r="AL282" s="397"/>
      <c r="AM282" s="397"/>
      <c r="AN282" s="397"/>
      <c r="AO282" s="397"/>
      <c r="AP282" s="397"/>
      <c r="AQ282" s="397"/>
      <c r="AR282" s="397"/>
      <c r="AS282" s="397"/>
      <c r="AT282" s="397"/>
      <c r="AU282" s="397"/>
      <c r="AV282" s="397"/>
      <c r="AW282" s="397"/>
      <c r="AX282" s="397"/>
      <c r="AY282" s="397"/>
      <c r="AZ282" s="397"/>
      <c r="BA282" s="397"/>
      <c r="BB282" s="397"/>
      <c r="BC282" s="397"/>
      <c r="BD282" s="397"/>
      <c r="BE282" s="397"/>
      <c r="BF282" s="397"/>
      <c r="BG282" s="397"/>
      <c r="BH282" s="397"/>
      <c r="BI282" s="397"/>
      <c r="BJ282" s="397"/>
      <c r="BK282" s="397"/>
      <c r="BL282" s="397"/>
      <c r="BM282" s="397"/>
      <c r="BN282" s="397"/>
      <c r="BO282" s="397"/>
      <c r="BP282" s="397"/>
      <c r="BQ282" s="397"/>
    </row>
    <row r="283" spans="1:69">
      <c r="A283" s="507">
        <f t="shared" si="93"/>
        <v>2033</v>
      </c>
      <c r="B283" s="474">
        <f t="shared" si="127"/>
        <v>269</v>
      </c>
      <c r="C283" s="558"/>
      <c r="D283" s="474">
        <f t="shared" si="126"/>
        <v>38</v>
      </c>
      <c r="E283" s="588"/>
      <c r="F283" s="511"/>
      <c r="G283" s="589"/>
      <c r="H283" s="475"/>
      <c r="I283" s="476">
        <f t="shared" si="96"/>
        <v>269</v>
      </c>
      <c r="J283" s="518"/>
      <c r="K283" s="518"/>
      <c r="L283" s="397"/>
      <c r="M283" s="397"/>
      <c r="N283" s="397"/>
      <c r="O283" s="397"/>
      <c r="P283" s="397"/>
      <c r="Q283" s="397"/>
      <c r="R283" s="397"/>
      <c r="S283" s="397"/>
      <c r="T283" s="397"/>
      <c r="U283" s="397"/>
      <c r="V283" s="397"/>
      <c r="W283" s="397"/>
      <c r="X283" s="397"/>
      <c r="Y283" s="397"/>
      <c r="Z283" s="397"/>
      <c r="AA283" s="397"/>
      <c r="AB283" s="397"/>
      <c r="AC283" s="397"/>
      <c r="AD283" s="397"/>
      <c r="AE283" s="397"/>
      <c r="AF283" s="397"/>
      <c r="AG283" s="397"/>
      <c r="AH283" s="397"/>
      <c r="AI283" s="397"/>
      <c r="AJ283" s="397"/>
      <c r="AK283" s="397"/>
      <c r="AL283" s="397"/>
      <c r="AM283" s="397"/>
      <c r="AN283" s="397"/>
      <c r="AO283" s="397"/>
      <c r="AP283" s="397"/>
      <c r="AQ283" s="397"/>
      <c r="AR283" s="397"/>
      <c r="AS283" s="397"/>
      <c r="AT283" s="397"/>
      <c r="AU283" s="397"/>
      <c r="AV283" s="397"/>
      <c r="AW283" s="397"/>
      <c r="AX283" s="397"/>
      <c r="AY283" s="397"/>
      <c r="AZ283" s="397"/>
      <c r="BA283" s="397"/>
      <c r="BB283" s="397"/>
      <c r="BC283" s="397"/>
      <c r="BD283" s="397"/>
      <c r="BE283" s="397"/>
      <c r="BF283" s="397"/>
      <c r="BG283" s="397"/>
      <c r="BH283" s="397"/>
      <c r="BI283" s="397"/>
      <c r="BJ283" s="397"/>
      <c r="BK283" s="397"/>
      <c r="BL283" s="397"/>
      <c r="BM283" s="397"/>
      <c r="BN283" s="397"/>
      <c r="BO283" s="397"/>
      <c r="BP283" s="397"/>
      <c r="BQ283" s="397"/>
    </row>
    <row r="284" spans="1:69">
      <c r="A284" s="507">
        <f t="shared" si="93"/>
        <v>2034</v>
      </c>
      <c r="B284" s="474">
        <f t="shared" si="127"/>
        <v>269</v>
      </c>
      <c r="C284" s="558"/>
      <c r="D284" s="474">
        <f t="shared" si="126"/>
        <v>39</v>
      </c>
      <c r="E284" s="588"/>
      <c r="F284" s="511"/>
      <c r="G284" s="589"/>
      <c r="H284" s="475"/>
      <c r="I284" s="476">
        <f t="shared" si="96"/>
        <v>269</v>
      </c>
      <c r="J284" s="518"/>
      <c r="K284" s="518"/>
      <c r="L284" s="397"/>
      <c r="M284" s="397"/>
      <c r="N284" s="397"/>
      <c r="O284" s="397"/>
      <c r="P284" s="397"/>
      <c r="Q284" s="397"/>
      <c r="R284" s="397"/>
      <c r="S284" s="397"/>
      <c r="T284" s="397"/>
      <c r="U284" s="397"/>
      <c r="V284" s="397"/>
      <c r="W284" s="397"/>
      <c r="X284" s="397"/>
      <c r="Y284" s="397"/>
      <c r="Z284" s="397"/>
      <c r="AA284" s="397"/>
      <c r="AB284" s="397"/>
      <c r="AC284" s="397"/>
      <c r="AD284" s="397"/>
      <c r="AE284" s="397"/>
      <c r="AF284" s="397"/>
      <c r="AG284" s="397"/>
      <c r="AH284" s="397"/>
      <c r="AI284" s="397"/>
      <c r="AJ284" s="397"/>
      <c r="AK284" s="397"/>
      <c r="AL284" s="397"/>
      <c r="AM284" s="397"/>
      <c r="AN284" s="397"/>
      <c r="AO284" s="397"/>
      <c r="AP284" s="397"/>
      <c r="AQ284" s="397"/>
      <c r="AR284" s="397"/>
      <c r="AS284" s="397"/>
      <c r="AT284" s="397"/>
      <c r="AU284" s="397"/>
      <c r="AV284" s="397"/>
      <c r="AW284" s="397"/>
      <c r="AX284" s="397"/>
      <c r="AY284" s="397"/>
      <c r="AZ284" s="397"/>
      <c r="BA284" s="397"/>
      <c r="BB284" s="397"/>
      <c r="BC284" s="397"/>
      <c r="BD284" s="397"/>
      <c r="BE284" s="397"/>
      <c r="BF284" s="397"/>
      <c r="BG284" s="397"/>
      <c r="BH284" s="397"/>
      <c r="BI284" s="397"/>
      <c r="BJ284" s="397"/>
      <c r="BK284" s="397"/>
      <c r="BL284" s="397"/>
      <c r="BM284" s="397"/>
      <c r="BN284" s="397"/>
      <c r="BO284" s="397"/>
      <c r="BP284" s="397"/>
      <c r="BQ284" s="397"/>
    </row>
    <row r="285" spans="1:69">
      <c r="A285" s="507">
        <f t="shared" si="93"/>
        <v>2035</v>
      </c>
      <c r="B285" s="474">
        <f t="shared" si="127"/>
        <v>269</v>
      </c>
      <c r="C285" s="558"/>
      <c r="D285" s="474">
        <f t="shared" si="126"/>
        <v>40</v>
      </c>
      <c r="E285" s="588"/>
      <c r="F285" s="511"/>
      <c r="G285" s="589"/>
      <c r="H285" s="475"/>
      <c r="I285" s="476">
        <f t="shared" si="96"/>
        <v>269</v>
      </c>
      <c r="J285" s="518"/>
      <c r="K285" s="518"/>
      <c r="L285" s="397"/>
      <c r="M285" s="397"/>
      <c r="N285" s="397"/>
      <c r="O285" s="397"/>
      <c r="P285" s="397"/>
      <c r="Q285" s="397"/>
      <c r="R285" s="397"/>
      <c r="S285" s="397"/>
      <c r="T285" s="397"/>
      <c r="U285" s="397"/>
      <c r="V285" s="397"/>
      <c r="W285" s="397"/>
      <c r="X285" s="397"/>
      <c r="Y285" s="397"/>
      <c r="Z285" s="397"/>
      <c r="AA285" s="397"/>
      <c r="AB285" s="397"/>
      <c r="AC285" s="397"/>
      <c r="AD285" s="397"/>
      <c r="AE285" s="397"/>
      <c r="AF285" s="397"/>
      <c r="AG285" s="397"/>
      <c r="AH285" s="397"/>
      <c r="AI285" s="397"/>
      <c r="AJ285" s="397"/>
      <c r="AK285" s="397"/>
      <c r="AL285" s="397"/>
      <c r="AM285" s="397"/>
      <c r="AN285" s="397"/>
      <c r="AO285" s="397"/>
      <c r="AP285" s="397"/>
      <c r="AQ285" s="397"/>
      <c r="AR285" s="397"/>
      <c r="AS285" s="397"/>
      <c r="AT285" s="397"/>
      <c r="AU285" s="397"/>
      <c r="AV285" s="397"/>
      <c r="AW285" s="397"/>
      <c r="AX285" s="397"/>
      <c r="AY285" s="397"/>
      <c r="AZ285" s="397"/>
      <c r="BA285" s="397"/>
      <c r="BB285" s="397"/>
      <c r="BC285" s="397"/>
      <c r="BD285" s="397"/>
      <c r="BE285" s="397"/>
      <c r="BF285" s="397"/>
      <c r="BG285" s="397"/>
      <c r="BH285" s="397"/>
      <c r="BI285" s="397"/>
      <c r="BJ285" s="397"/>
      <c r="BK285" s="397"/>
      <c r="BL285" s="397"/>
      <c r="BM285" s="397"/>
      <c r="BN285" s="397"/>
      <c r="BO285" s="397"/>
      <c r="BP285" s="397"/>
      <c r="BQ285" s="397"/>
    </row>
    <row r="286" spans="1:69">
      <c r="A286" s="519">
        <f t="shared" si="93"/>
        <v>2036</v>
      </c>
      <c r="B286" s="493">
        <f t="shared" si="127"/>
        <v>269</v>
      </c>
      <c r="C286" s="563"/>
      <c r="D286" s="474">
        <f t="shared" si="126"/>
        <v>41</v>
      </c>
      <c r="E286" s="590"/>
      <c r="F286" s="591"/>
      <c r="G286" s="592"/>
      <c r="H286" s="454"/>
      <c r="I286" s="494">
        <f t="shared" si="96"/>
        <v>269</v>
      </c>
      <c r="J286" s="523"/>
      <c r="K286" s="523"/>
      <c r="L286" s="397"/>
      <c r="M286" s="397"/>
      <c r="N286" s="397"/>
      <c r="O286" s="397"/>
      <c r="P286" s="397"/>
      <c r="Q286" s="397"/>
      <c r="R286" s="397"/>
      <c r="S286" s="397"/>
      <c r="T286" s="397"/>
      <c r="U286" s="397"/>
      <c r="V286" s="397"/>
      <c r="W286" s="397"/>
      <c r="X286" s="397"/>
      <c r="Y286" s="397"/>
      <c r="Z286" s="397"/>
      <c r="AA286" s="397"/>
      <c r="AB286" s="397"/>
      <c r="AC286" s="397"/>
      <c r="AD286" s="397"/>
      <c r="AE286" s="397"/>
      <c r="AF286" s="397"/>
      <c r="AG286" s="397"/>
      <c r="AH286" s="397"/>
      <c r="AI286" s="397"/>
      <c r="AJ286" s="397"/>
      <c r="AK286" s="397"/>
      <c r="AL286" s="397"/>
      <c r="AM286" s="397"/>
      <c r="AN286" s="397"/>
      <c r="AO286" s="397"/>
      <c r="AP286" s="397"/>
      <c r="AQ286" s="397"/>
      <c r="AR286" s="397"/>
      <c r="AS286" s="397"/>
      <c r="AT286" s="397"/>
      <c r="AU286" s="397"/>
      <c r="AV286" s="397"/>
      <c r="AW286" s="397"/>
      <c r="AX286" s="397"/>
      <c r="AY286" s="397"/>
      <c r="AZ286" s="397"/>
      <c r="BA286" s="397"/>
      <c r="BB286" s="397"/>
      <c r="BC286" s="397"/>
      <c r="BD286" s="397"/>
      <c r="BE286" s="397"/>
      <c r="BF286" s="397"/>
      <c r="BG286" s="397"/>
      <c r="BH286" s="397"/>
      <c r="BI286" s="397"/>
      <c r="BJ286" s="397"/>
      <c r="BK286" s="397"/>
      <c r="BL286" s="397"/>
      <c r="BM286" s="397"/>
      <c r="BN286" s="397"/>
      <c r="BO286" s="397"/>
      <c r="BP286" s="397"/>
      <c r="BQ286" s="397"/>
    </row>
    <row r="287" spans="1:69">
      <c r="A287" s="396" t="s">
        <v>399</v>
      </c>
      <c r="B287" s="496"/>
      <c r="C287" s="475"/>
      <c r="D287" s="467"/>
      <c r="E287" s="593"/>
      <c r="F287" s="594"/>
      <c r="G287" s="475"/>
      <c r="H287" s="475"/>
      <c r="I287" s="528"/>
      <c r="J287" s="528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397"/>
      <c r="AE287" s="397"/>
      <c r="AF287" s="397"/>
      <c r="AG287" s="397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7"/>
      <c r="AZ287" s="397"/>
      <c r="BA287" s="397"/>
      <c r="BB287" s="397"/>
      <c r="BC287" s="397"/>
      <c r="BD287" s="397"/>
      <c r="BE287" s="397"/>
      <c r="BF287" s="397"/>
      <c r="BG287" s="397"/>
      <c r="BH287" s="397"/>
      <c r="BI287" s="397"/>
      <c r="BJ287" s="397"/>
      <c r="BK287" s="397"/>
      <c r="BL287" s="397"/>
      <c r="BM287" s="397"/>
      <c r="BN287" s="397"/>
      <c r="BO287" s="397"/>
      <c r="BP287" s="397"/>
      <c r="BQ287" s="397"/>
    </row>
    <row r="288" spans="1:69">
      <c r="A288" s="455" t="s">
        <v>29</v>
      </c>
      <c r="B288" s="456" t="s">
        <v>400</v>
      </c>
      <c r="C288" s="456" t="s">
        <v>401</v>
      </c>
      <c r="D288" s="457" t="s">
        <v>402</v>
      </c>
      <c r="E288" s="458"/>
      <c r="F288" s="458"/>
      <c r="G288" s="460" t="s">
        <v>64</v>
      </c>
      <c r="H288" s="461">
        <f>RSQ(I289:I308,B289:B308)</f>
        <v>0.79460691692642083</v>
      </c>
      <c r="I288" s="462" t="s">
        <v>404</v>
      </c>
      <c r="J288" s="462" t="s">
        <v>65</v>
      </c>
      <c r="K288" s="464" t="s">
        <v>34</v>
      </c>
      <c r="L288" s="397"/>
      <c r="M288" s="595" t="s">
        <v>401</v>
      </c>
      <c r="N288" s="460" t="s">
        <v>64</v>
      </c>
      <c r="O288" s="461">
        <f>RSQ(P289:P308,$B$289:$B$308)</f>
        <v>0.78352954453899215</v>
      </c>
      <c r="P288" s="462" t="s">
        <v>407</v>
      </c>
      <c r="Q288" s="464" t="s">
        <v>34</v>
      </c>
      <c r="R288" s="397"/>
      <c r="S288" s="595" t="s">
        <v>401</v>
      </c>
      <c r="T288" s="460" t="s">
        <v>64</v>
      </c>
      <c r="U288" s="461">
        <f>RSQ(V289:V308,$B$289:$B$308)</f>
        <v>0.78934853113323422</v>
      </c>
      <c r="V288" s="462" t="s">
        <v>407</v>
      </c>
      <c r="W288" s="464" t="s">
        <v>34</v>
      </c>
      <c r="X288" s="397"/>
      <c r="Y288" s="595" t="s">
        <v>401</v>
      </c>
      <c r="Z288" s="460" t="s">
        <v>64</v>
      </c>
      <c r="AA288" s="461">
        <f>RSQ(AB289:AB308,$B$289:$B$308)</f>
        <v>0.79041458683785515</v>
      </c>
      <c r="AB288" s="462" t="s">
        <v>407</v>
      </c>
      <c r="AC288" s="464" t="s">
        <v>34</v>
      </c>
      <c r="AD288" s="397"/>
      <c r="AE288" s="595" t="s">
        <v>401</v>
      </c>
      <c r="AF288" s="460" t="s">
        <v>64</v>
      </c>
      <c r="AG288" s="461">
        <f>RSQ(AH289:AH308,$B$289:$B$308)</f>
        <v>0.78568564920639161</v>
      </c>
      <c r="AH288" s="462" t="s">
        <v>407</v>
      </c>
      <c r="AI288" s="464" t="s">
        <v>34</v>
      </c>
      <c r="AJ288" s="397"/>
      <c r="AK288" s="595" t="s">
        <v>401</v>
      </c>
      <c r="AL288" s="460" t="s">
        <v>64</v>
      </c>
      <c r="AM288" s="461">
        <f>RSQ(AN289:AN308,$B$289:$B$308)</f>
        <v>0.79460691692642083</v>
      </c>
      <c r="AN288" s="462" t="s">
        <v>407</v>
      </c>
      <c r="AO288" s="464" t="s">
        <v>34</v>
      </c>
      <c r="AP288" s="397"/>
      <c r="AQ288" s="595" t="s">
        <v>401</v>
      </c>
      <c r="AR288" s="460" t="s">
        <v>64</v>
      </c>
      <c r="AS288" s="461">
        <f>RSQ(AT289:AT308,$B$289:$B$308)</f>
        <v>0.79281684442514566</v>
      </c>
      <c r="AT288" s="462" t="s">
        <v>407</v>
      </c>
      <c r="AU288" s="464" t="s">
        <v>34</v>
      </c>
      <c r="AV288" s="397"/>
      <c r="AW288" s="595" t="s">
        <v>401</v>
      </c>
      <c r="AX288" s="460" t="s">
        <v>64</v>
      </c>
      <c r="AY288" s="461">
        <f>RSQ(AZ289:AZ308,$B$289:$B$308)</f>
        <v>0.78769426700002099</v>
      </c>
      <c r="AZ288" s="462" t="s">
        <v>407</v>
      </c>
      <c r="BA288" s="464" t="s">
        <v>34</v>
      </c>
      <c r="BB288" s="397"/>
      <c r="BC288" s="595" t="s">
        <v>401</v>
      </c>
      <c r="BD288" s="460" t="s">
        <v>64</v>
      </c>
      <c r="BE288" s="461">
        <f>RSQ(BF289:BF308,$B$289:$B$308)</f>
        <v>0.78109294539044305</v>
      </c>
      <c r="BF288" s="462" t="s">
        <v>407</v>
      </c>
      <c r="BG288" s="464" t="s">
        <v>34</v>
      </c>
      <c r="BH288" s="397"/>
      <c r="BI288" s="595" t="s">
        <v>401</v>
      </c>
      <c r="BJ288" s="460" t="s">
        <v>64</v>
      </c>
      <c r="BK288" s="461">
        <f>RSQ(BL289:BL308,$B$289:$B$308)</f>
        <v>0.77759308027701501</v>
      </c>
      <c r="BL288" s="462" t="s">
        <v>407</v>
      </c>
      <c r="BM288" s="464" t="s">
        <v>34</v>
      </c>
      <c r="BN288" s="397"/>
      <c r="BO288" s="397"/>
      <c r="BP288" s="397"/>
      <c r="BQ288" s="397"/>
    </row>
    <row r="289" spans="1:69">
      <c r="A289" s="507"/>
      <c r="B289" s="474"/>
      <c r="C289" s="596"/>
      <c r="D289" s="474"/>
      <c r="E289" s="597" t="s">
        <v>408</v>
      </c>
      <c r="F289" s="598"/>
      <c r="G289" s="475"/>
      <c r="H289" s="475"/>
      <c r="I289" s="476"/>
      <c r="J289" s="477"/>
      <c r="K289" s="476"/>
      <c r="L289" s="397"/>
      <c r="M289" s="599"/>
      <c r="N289" s="597" t="s">
        <v>408</v>
      </c>
      <c r="O289" s="598"/>
      <c r="P289" s="518"/>
      <c r="Q289" s="476"/>
      <c r="R289" s="397"/>
      <c r="S289" s="599"/>
      <c r="T289" s="597" t="s">
        <v>408</v>
      </c>
      <c r="U289" s="598"/>
      <c r="V289" s="518"/>
      <c r="W289" s="476"/>
      <c r="X289" s="397"/>
      <c r="Y289" s="599"/>
      <c r="Z289" s="597" t="s">
        <v>408</v>
      </c>
      <c r="AA289" s="598"/>
      <c r="AB289" s="518"/>
      <c r="AC289" s="476"/>
      <c r="AD289" s="397"/>
      <c r="AE289" s="599"/>
      <c r="AF289" s="597" t="s">
        <v>408</v>
      </c>
      <c r="AG289" s="598"/>
      <c r="AH289" s="518"/>
      <c r="AI289" s="476"/>
      <c r="AJ289" s="397"/>
      <c r="AK289" s="599"/>
      <c r="AL289" s="597" t="s">
        <v>408</v>
      </c>
      <c r="AM289" s="598"/>
      <c r="AN289" s="518"/>
      <c r="AO289" s="476"/>
      <c r="AP289" s="397"/>
      <c r="AQ289" s="599"/>
      <c r="AR289" s="597" t="s">
        <v>408</v>
      </c>
      <c r="AS289" s="598"/>
      <c r="AT289" s="518"/>
      <c r="AU289" s="476"/>
      <c r="AV289" s="397"/>
      <c r="AW289" s="599"/>
      <c r="AX289" s="597" t="s">
        <v>408</v>
      </c>
      <c r="AY289" s="598"/>
      <c r="AZ289" s="518"/>
      <c r="BA289" s="476"/>
      <c r="BB289" s="397"/>
      <c r="BC289" s="599"/>
      <c r="BD289" s="597" t="s">
        <v>408</v>
      </c>
      <c r="BE289" s="598"/>
      <c r="BF289" s="518"/>
      <c r="BG289" s="476"/>
      <c r="BH289" s="397"/>
      <c r="BI289" s="599"/>
      <c r="BJ289" s="597" t="s">
        <v>408</v>
      </c>
      <c r="BK289" s="598"/>
      <c r="BL289" s="518"/>
      <c r="BM289" s="476"/>
      <c r="BN289" s="397"/>
      <c r="BO289" s="397"/>
      <c r="BP289" s="397"/>
      <c r="BQ289" s="397"/>
    </row>
    <row r="290" spans="1:69">
      <c r="A290" s="507"/>
      <c r="B290" s="474"/>
      <c r="C290" s="596"/>
      <c r="D290" s="474"/>
      <c r="E290" s="503" t="s">
        <v>409</v>
      </c>
      <c r="F290" s="517"/>
      <c r="G290" s="467"/>
      <c r="H290" s="475"/>
      <c r="I290" s="476"/>
      <c r="J290" s="477"/>
      <c r="K290" s="476"/>
      <c r="L290" s="397"/>
      <c r="M290" s="599"/>
      <c r="N290" s="503" t="s">
        <v>409</v>
      </c>
      <c r="O290" s="517"/>
      <c r="P290" s="518"/>
      <c r="Q290" s="476"/>
      <c r="R290" s="397"/>
      <c r="S290" s="599"/>
      <c r="T290" s="503" t="s">
        <v>409</v>
      </c>
      <c r="U290" s="517"/>
      <c r="V290" s="518"/>
      <c r="W290" s="476"/>
      <c r="X290" s="397"/>
      <c r="Y290" s="599"/>
      <c r="Z290" s="503" t="s">
        <v>409</v>
      </c>
      <c r="AA290" s="517"/>
      <c r="AB290" s="518"/>
      <c r="AC290" s="476"/>
      <c r="AD290" s="397"/>
      <c r="AE290" s="599"/>
      <c r="AF290" s="503" t="s">
        <v>409</v>
      </c>
      <c r="AG290" s="517"/>
      <c r="AH290" s="518"/>
      <c r="AI290" s="476"/>
      <c r="AJ290" s="397"/>
      <c r="AK290" s="599"/>
      <c r="AL290" s="503" t="s">
        <v>409</v>
      </c>
      <c r="AM290" s="517"/>
      <c r="AN290" s="518"/>
      <c r="AO290" s="476"/>
      <c r="AP290" s="397"/>
      <c r="AQ290" s="599"/>
      <c r="AR290" s="503" t="s">
        <v>409</v>
      </c>
      <c r="AS290" s="517"/>
      <c r="AT290" s="518"/>
      <c r="AU290" s="476"/>
      <c r="AV290" s="397"/>
      <c r="AW290" s="599"/>
      <c r="AX290" s="503" t="s">
        <v>409</v>
      </c>
      <c r="AY290" s="517"/>
      <c r="AZ290" s="518"/>
      <c r="BA290" s="476"/>
      <c r="BB290" s="397"/>
      <c r="BC290" s="599"/>
      <c r="BD290" s="503" t="s">
        <v>409</v>
      </c>
      <c r="BE290" s="517"/>
      <c r="BF290" s="518"/>
      <c r="BG290" s="476"/>
      <c r="BH290" s="397"/>
      <c r="BI290" s="599"/>
      <c r="BJ290" s="503" t="s">
        <v>409</v>
      </c>
      <c r="BK290" s="517"/>
      <c r="BL290" s="518"/>
      <c r="BM290" s="476"/>
      <c r="BN290" s="397"/>
      <c r="BO290" s="397"/>
      <c r="BP290" s="397"/>
      <c r="BQ290" s="397"/>
    </row>
    <row r="291" spans="1:69">
      <c r="A291" s="507"/>
      <c r="B291" s="474"/>
      <c r="C291" s="596"/>
      <c r="D291" s="474"/>
      <c r="E291" s="475"/>
      <c r="F291" s="475"/>
      <c r="G291" s="467"/>
      <c r="H291" s="475"/>
      <c r="I291" s="476"/>
      <c r="J291" s="477"/>
      <c r="K291" s="476"/>
      <c r="L291" s="397"/>
      <c r="M291" s="599"/>
      <c r="N291" s="397"/>
      <c r="O291" s="397"/>
      <c r="P291" s="518"/>
      <c r="Q291" s="476"/>
      <c r="R291" s="397"/>
      <c r="S291" s="599"/>
      <c r="T291" s="397"/>
      <c r="U291" s="397"/>
      <c r="V291" s="518"/>
      <c r="W291" s="476"/>
      <c r="X291" s="397"/>
      <c r="Y291" s="599"/>
      <c r="Z291" s="397"/>
      <c r="AA291" s="397"/>
      <c r="AB291" s="518"/>
      <c r="AC291" s="476"/>
      <c r="AD291" s="397"/>
      <c r="AE291" s="599"/>
      <c r="AF291" s="397"/>
      <c r="AG291" s="397"/>
      <c r="AH291" s="518"/>
      <c r="AI291" s="476"/>
      <c r="AJ291" s="397"/>
      <c r="AK291" s="599"/>
      <c r="AL291" s="397"/>
      <c r="AM291" s="397"/>
      <c r="AN291" s="518"/>
      <c r="AO291" s="476"/>
      <c r="AP291" s="397"/>
      <c r="AQ291" s="599"/>
      <c r="AR291" s="397"/>
      <c r="AS291" s="397"/>
      <c r="AT291" s="518"/>
      <c r="AU291" s="476"/>
      <c r="AV291" s="397"/>
      <c r="AW291" s="599"/>
      <c r="AX291" s="397"/>
      <c r="AY291" s="397"/>
      <c r="AZ291" s="518"/>
      <c r="BA291" s="476"/>
      <c r="BB291" s="397"/>
      <c r="BC291" s="599"/>
      <c r="BD291" s="397"/>
      <c r="BE291" s="397"/>
      <c r="BF291" s="518"/>
      <c r="BG291" s="476"/>
      <c r="BH291" s="397"/>
      <c r="BI291" s="599"/>
      <c r="BJ291" s="397"/>
      <c r="BK291" s="397"/>
      <c r="BL291" s="518"/>
      <c r="BM291" s="476"/>
      <c r="BN291" s="397"/>
      <c r="BO291" s="397"/>
      <c r="BP291" s="397"/>
      <c r="BQ291" s="397"/>
    </row>
    <row r="292" spans="1:69">
      <c r="A292" s="507"/>
      <c r="B292" s="474"/>
      <c r="C292" s="596"/>
      <c r="D292" s="474"/>
      <c r="E292" s="598" t="s">
        <v>410</v>
      </c>
      <c r="F292" s="583">
        <f>E316</f>
        <v>269</v>
      </c>
      <c r="G292" s="467"/>
      <c r="H292" s="475"/>
      <c r="I292" s="476"/>
      <c r="J292" s="477"/>
      <c r="K292" s="476"/>
      <c r="L292" s="397"/>
      <c r="M292" s="599"/>
      <c r="N292" s="598" t="s">
        <v>410</v>
      </c>
      <c r="O292" s="510">
        <f>ROUNDDOWN(O250,0)+1</f>
        <v>253</v>
      </c>
      <c r="P292" s="518"/>
      <c r="Q292" s="476"/>
      <c r="R292" s="397"/>
      <c r="S292" s="599"/>
      <c r="T292" s="598" t="s">
        <v>410</v>
      </c>
      <c r="U292" s="510">
        <f>ROUNDDOWN(T312,-T313)+10^T313</f>
        <v>260</v>
      </c>
      <c r="V292" s="518"/>
      <c r="W292" s="476"/>
      <c r="X292" s="397"/>
      <c r="Y292" s="599"/>
      <c r="Z292" s="598" t="s">
        <v>410</v>
      </c>
      <c r="AA292" s="510">
        <f>U292+Z314</f>
        <v>263</v>
      </c>
      <c r="AB292" s="518"/>
      <c r="AC292" s="476"/>
      <c r="AD292" s="397"/>
      <c r="AE292" s="599"/>
      <c r="AF292" s="598" t="s">
        <v>410</v>
      </c>
      <c r="AG292" s="510">
        <f>AA292+AF314</f>
        <v>266</v>
      </c>
      <c r="AH292" s="518"/>
      <c r="AI292" s="476"/>
      <c r="AJ292" s="397"/>
      <c r="AK292" s="599"/>
      <c r="AL292" s="598" t="s">
        <v>410</v>
      </c>
      <c r="AM292" s="510">
        <f>AG292+AL314</f>
        <v>269</v>
      </c>
      <c r="AN292" s="518"/>
      <c r="AO292" s="476"/>
      <c r="AP292" s="397"/>
      <c r="AQ292" s="599"/>
      <c r="AR292" s="598" t="s">
        <v>410</v>
      </c>
      <c r="AS292" s="510">
        <f>AM292+AR314</f>
        <v>272</v>
      </c>
      <c r="AT292" s="518"/>
      <c r="AU292" s="476"/>
      <c r="AV292" s="397"/>
      <c r="AW292" s="599"/>
      <c r="AX292" s="598" t="s">
        <v>410</v>
      </c>
      <c r="AY292" s="510">
        <f>AS292+AX314</f>
        <v>275</v>
      </c>
      <c r="AZ292" s="518"/>
      <c r="BA292" s="476"/>
      <c r="BB292" s="397"/>
      <c r="BC292" s="599"/>
      <c r="BD292" s="598" t="s">
        <v>410</v>
      </c>
      <c r="BE292" s="510">
        <f>AY292+BD314</f>
        <v>278</v>
      </c>
      <c r="BF292" s="518"/>
      <c r="BG292" s="476"/>
      <c r="BH292" s="397"/>
      <c r="BI292" s="599"/>
      <c r="BJ292" s="598" t="s">
        <v>410</v>
      </c>
      <c r="BK292" s="510">
        <f>BE292+BJ314</f>
        <v>281</v>
      </c>
      <c r="BL292" s="518"/>
      <c r="BM292" s="476"/>
      <c r="BN292" s="397"/>
      <c r="BO292" s="397"/>
      <c r="BP292" s="397"/>
      <c r="BQ292" s="397"/>
    </row>
    <row r="293" spans="1:69">
      <c r="A293" s="507"/>
      <c r="B293" s="474"/>
      <c r="C293" s="596"/>
      <c r="D293" s="474"/>
      <c r="E293" s="475"/>
      <c r="F293" s="475"/>
      <c r="G293" s="467"/>
      <c r="H293" s="475"/>
      <c r="I293" s="476"/>
      <c r="J293" s="477"/>
      <c r="K293" s="476"/>
      <c r="L293" s="397"/>
      <c r="M293" s="599"/>
      <c r="N293" s="397"/>
      <c r="O293" s="397"/>
      <c r="P293" s="518"/>
      <c r="Q293" s="476"/>
      <c r="R293" s="397"/>
      <c r="S293" s="599"/>
      <c r="T293" s="397"/>
      <c r="U293" s="397"/>
      <c r="V293" s="518"/>
      <c r="W293" s="476"/>
      <c r="X293" s="397"/>
      <c r="Y293" s="599"/>
      <c r="Z293" s="397"/>
      <c r="AA293" s="397"/>
      <c r="AB293" s="518"/>
      <c r="AC293" s="476"/>
      <c r="AD293" s="397"/>
      <c r="AE293" s="599"/>
      <c r="AF293" s="397"/>
      <c r="AG293" s="397"/>
      <c r="AH293" s="518"/>
      <c r="AI293" s="476"/>
      <c r="AJ293" s="397"/>
      <c r="AK293" s="599"/>
      <c r="AL293" s="397"/>
      <c r="AM293" s="397"/>
      <c r="AN293" s="518"/>
      <c r="AO293" s="476"/>
      <c r="AP293" s="397"/>
      <c r="AQ293" s="599"/>
      <c r="AR293" s="397"/>
      <c r="AS293" s="397"/>
      <c r="AT293" s="518"/>
      <c r="AU293" s="476"/>
      <c r="AV293" s="397"/>
      <c r="AW293" s="599"/>
      <c r="AX293" s="397"/>
      <c r="AY293" s="397"/>
      <c r="AZ293" s="518"/>
      <c r="BA293" s="476"/>
      <c r="BB293" s="397"/>
      <c r="BC293" s="599"/>
      <c r="BD293" s="397"/>
      <c r="BE293" s="397"/>
      <c r="BF293" s="518"/>
      <c r="BG293" s="476"/>
      <c r="BH293" s="397"/>
      <c r="BI293" s="599"/>
      <c r="BJ293" s="397"/>
      <c r="BK293" s="397"/>
      <c r="BL293" s="518"/>
      <c r="BM293" s="476"/>
      <c r="BN293" s="397"/>
      <c r="BO293" s="397"/>
      <c r="BP293" s="397"/>
      <c r="BQ293" s="397"/>
    </row>
    <row r="294" spans="1:69">
      <c r="A294" s="507"/>
      <c r="B294" s="474"/>
      <c r="C294" s="596"/>
      <c r="D294" s="474"/>
      <c r="E294" s="598" t="s">
        <v>411</v>
      </c>
      <c r="F294" s="505">
        <f>INDEX(LINEST(C299:C308,D299:D308),2)</f>
        <v>4.4950743445561434</v>
      </c>
      <c r="G294" s="467"/>
      <c r="H294" s="475"/>
      <c r="I294" s="476"/>
      <c r="J294" s="477"/>
      <c r="K294" s="476"/>
      <c r="L294" s="397"/>
      <c r="M294" s="599"/>
      <c r="N294" s="598" t="s">
        <v>411</v>
      </c>
      <c r="O294" s="505">
        <f>INDEX(LINEST(M299:M308,$D299:$D308),2)</f>
        <v>4.5036118593982906</v>
      </c>
      <c r="P294" s="518"/>
      <c r="Q294" s="476"/>
      <c r="R294" s="397"/>
      <c r="S294" s="599"/>
      <c r="T294" s="598" t="s">
        <v>411</v>
      </c>
      <c r="U294" s="505">
        <f>INDEX(LINEST(S299:S308,$D299:$D308),2)</f>
        <v>4.4344777209904001</v>
      </c>
      <c r="V294" s="518"/>
      <c r="W294" s="476"/>
      <c r="X294" s="397"/>
      <c r="Y294" s="599"/>
      <c r="Z294" s="598" t="s">
        <v>411</v>
      </c>
      <c r="AA294" s="505">
        <f>INDEX(LINEST(Y299:Y308,$D299:$D308),2)</f>
        <v>4.4503369948093638</v>
      </c>
      <c r="AB294" s="518"/>
      <c r="AC294" s="476"/>
      <c r="AD294" s="397"/>
      <c r="AE294" s="599"/>
      <c r="AF294" s="598" t="s">
        <v>411</v>
      </c>
      <c r="AG294" s="505">
        <f>INDEX(LINEST(AE299:AE308,$D299:$D308),2)</f>
        <v>4.4713460287592319</v>
      </c>
      <c r="AH294" s="518"/>
      <c r="AI294" s="476"/>
      <c r="AJ294" s="397"/>
      <c r="AK294" s="599"/>
      <c r="AL294" s="598" t="s">
        <v>411</v>
      </c>
      <c r="AM294" s="505">
        <f>INDEX(LINEST(AK299:AK308,$D299:$D308),2)</f>
        <v>4.4950743445561434</v>
      </c>
      <c r="AN294" s="518"/>
      <c r="AO294" s="476"/>
      <c r="AP294" s="397"/>
      <c r="AQ294" s="599"/>
      <c r="AR294" s="598" t="s">
        <v>411</v>
      </c>
      <c r="AS294" s="505">
        <f>INDEX(LINEST(AQ299:AQ308,$D299:$D308),2)</f>
        <v>4.520283151542988</v>
      </c>
      <c r="AT294" s="518"/>
      <c r="AU294" s="476"/>
      <c r="AV294" s="397"/>
      <c r="AW294" s="599"/>
      <c r="AX294" s="598" t="s">
        <v>411</v>
      </c>
      <c r="AY294" s="505">
        <f>INDEX(LINEST(AW299:AW308,$D299:$D308),2)</f>
        <v>4.5462656289236616</v>
      </c>
      <c r="AZ294" s="518"/>
      <c r="BA294" s="476"/>
      <c r="BB294" s="397"/>
      <c r="BC294" s="599"/>
      <c r="BD294" s="598" t="s">
        <v>411</v>
      </c>
      <c r="BE294" s="505">
        <f>INDEX(LINEST(BC299:BC308,$D299:$D308),2)</f>
        <v>4.572590104549132</v>
      </c>
      <c r="BF294" s="518"/>
      <c r="BG294" s="476"/>
      <c r="BH294" s="397"/>
      <c r="BI294" s="599"/>
      <c r="BJ294" s="598" t="s">
        <v>411</v>
      </c>
      <c r="BK294" s="505">
        <f>INDEX(LINEST(BI299:BI308,$D299:$D308),2)</f>
        <v>4.5989813979139109</v>
      </c>
      <c r="BL294" s="518"/>
      <c r="BM294" s="476"/>
      <c r="BN294" s="397"/>
      <c r="BO294" s="397"/>
      <c r="BP294" s="397"/>
      <c r="BQ294" s="397"/>
    </row>
    <row r="295" spans="1:69">
      <c r="A295" s="507"/>
      <c r="B295" s="474"/>
      <c r="C295" s="596"/>
      <c r="D295" s="474"/>
      <c r="E295" s="598" t="s">
        <v>412</v>
      </c>
      <c r="F295" s="505">
        <f>INDEX(LINEST(C299:C308,D299:D308),1)</f>
        <v>-0.13570739178367258</v>
      </c>
      <c r="G295" s="475"/>
      <c r="H295" s="475"/>
      <c r="I295" s="476"/>
      <c r="J295" s="477"/>
      <c r="K295" s="476"/>
      <c r="L295" s="397"/>
      <c r="M295" s="599"/>
      <c r="N295" s="598" t="s">
        <v>412</v>
      </c>
      <c r="O295" s="505">
        <f>INDEX(LINEST(M299:M308,$D299:$D308),1)</f>
        <v>-0.27007410642577667</v>
      </c>
      <c r="P295" s="518"/>
      <c r="Q295" s="476"/>
      <c r="R295" s="397"/>
      <c r="S295" s="599"/>
      <c r="T295" s="598" t="s">
        <v>412</v>
      </c>
      <c r="U295" s="505">
        <f>INDEX(LINEST(S299:S308,$D299:$D308),1)</f>
        <v>-0.17661431937576785</v>
      </c>
      <c r="V295" s="518"/>
      <c r="W295" s="476"/>
      <c r="X295" s="397"/>
      <c r="Y295" s="599"/>
      <c r="Z295" s="598" t="s">
        <v>412</v>
      </c>
      <c r="AA295" s="505">
        <f>INDEX(LINEST(Y299:Y308,$D299:$D308),1)</f>
        <v>-0.15977052857710095</v>
      </c>
      <c r="AB295" s="518"/>
      <c r="AC295" s="476"/>
      <c r="AD295" s="397"/>
      <c r="AE295" s="599"/>
      <c r="AF295" s="598" t="s">
        <v>412</v>
      </c>
      <c r="AG295" s="505">
        <f>INDEX(LINEST(AE299:AE308,$D299:$D308),1)</f>
        <v>-0.14654759550523264</v>
      </c>
      <c r="AH295" s="518"/>
      <c r="AI295" s="476"/>
      <c r="AJ295" s="397"/>
      <c r="AK295" s="599"/>
      <c r="AL295" s="598" t="s">
        <v>412</v>
      </c>
      <c r="AM295" s="505">
        <f>INDEX(LINEST(AK299:AK308,$D299:$D308),1)</f>
        <v>-0.13570739178367258</v>
      </c>
      <c r="AN295" s="518"/>
      <c r="AO295" s="476"/>
      <c r="AP295" s="397"/>
      <c r="AQ295" s="599"/>
      <c r="AR295" s="598" t="s">
        <v>412</v>
      </c>
      <c r="AS295" s="505">
        <f>INDEX(LINEST(AQ299:AQ308,$D299:$D308),1)</f>
        <v>-0.12657311304542437</v>
      </c>
      <c r="AT295" s="518"/>
      <c r="AU295" s="476"/>
      <c r="AV295" s="397"/>
      <c r="AW295" s="599"/>
      <c r="AX295" s="598" t="s">
        <v>412</v>
      </c>
      <c r="AY295" s="505">
        <f>INDEX(LINEST(AW299:AW308,$D299:$D308),1)</f>
        <v>-0.11872595182092327</v>
      </c>
      <c r="AZ295" s="518"/>
      <c r="BA295" s="476"/>
      <c r="BB295" s="397"/>
      <c r="BC295" s="599"/>
      <c r="BD295" s="598" t="s">
        <v>412</v>
      </c>
      <c r="BE295" s="505">
        <f>INDEX(LINEST(BC299:BC308,$D299:$D308),1)</f>
        <v>-0.11188552056390046</v>
      </c>
      <c r="BF295" s="518"/>
      <c r="BG295" s="476"/>
      <c r="BH295" s="397"/>
      <c r="BI295" s="599"/>
      <c r="BJ295" s="598" t="s">
        <v>412</v>
      </c>
      <c r="BK295" s="505">
        <f>INDEX(LINEST(BI299:BI308,$D299:$D308),1)</f>
        <v>-0.1058536214199907</v>
      </c>
      <c r="BL295" s="518"/>
      <c r="BM295" s="476"/>
      <c r="BN295" s="397"/>
      <c r="BO295" s="397"/>
      <c r="BP295" s="397"/>
      <c r="BQ295" s="397"/>
    </row>
    <row r="296" spans="1:69">
      <c r="A296" s="507"/>
      <c r="B296" s="474"/>
      <c r="C296" s="596"/>
      <c r="D296" s="474"/>
      <c r="E296" s="475"/>
      <c r="F296" s="475"/>
      <c r="G296" s="475"/>
      <c r="H296" s="475"/>
      <c r="I296" s="476"/>
      <c r="J296" s="477"/>
      <c r="K296" s="476"/>
      <c r="L296" s="397"/>
      <c r="M296" s="599"/>
      <c r="N296" s="397"/>
      <c r="O296" s="397"/>
      <c r="P296" s="518"/>
      <c r="Q296" s="476"/>
      <c r="R296" s="397"/>
      <c r="S296" s="599"/>
      <c r="T296" s="397"/>
      <c r="U296" s="397"/>
      <c r="V296" s="518"/>
      <c r="W296" s="476"/>
      <c r="X296" s="397"/>
      <c r="Y296" s="599"/>
      <c r="Z296" s="397"/>
      <c r="AA296" s="397"/>
      <c r="AB296" s="518"/>
      <c r="AC296" s="476"/>
      <c r="AD296" s="397"/>
      <c r="AE296" s="599"/>
      <c r="AF296" s="397"/>
      <c r="AG296" s="397"/>
      <c r="AH296" s="518"/>
      <c r="AI296" s="476"/>
      <c r="AJ296" s="397"/>
      <c r="AK296" s="599"/>
      <c r="AL296" s="397"/>
      <c r="AM296" s="397"/>
      <c r="AN296" s="518"/>
      <c r="AO296" s="476"/>
      <c r="AP296" s="397"/>
      <c r="AQ296" s="599"/>
      <c r="AR296" s="397"/>
      <c r="AS296" s="397"/>
      <c r="AT296" s="518"/>
      <c r="AU296" s="476"/>
      <c r="AV296" s="397"/>
      <c r="AW296" s="599"/>
      <c r="AX296" s="397"/>
      <c r="AY296" s="397"/>
      <c r="AZ296" s="518"/>
      <c r="BA296" s="476"/>
      <c r="BB296" s="397"/>
      <c r="BC296" s="599"/>
      <c r="BD296" s="397"/>
      <c r="BE296" s="397"/>
      <c r="BF296" s="518"/>
      <c r="BG296" s="476"/>
      <c r="BH296" s="397"/>
      <c r="BI296" s="599"/>
      <c r="BJ296" s="397"/>
      <c r="BK296" s="397"/>
      <c r="BL296" s="518"/>
      <c r="BM296" s="476"/>
      <c r="BN296" s="397"/>
      <c r="BO296" s="397"/>
      <c r="BP296" s="397"/>
      <c r="BQ296" s="397"/>
    </row>
    <row r="297" spans="1:69">
      <c r="A297" s="507"/>
      <c r="B297" s="474"/>
      <c r="C297" s="596"/>
      <c r="D297" s="474"/>
      <c r="E297" s="598" t="s">
        <v>71</v>
      </c>
      <c r="F297" s="600">
        <f>EXP(F294)</f>
        <v>89.574828138446023</v>
      </c>
      <c r="G297" s="475"/>
      <c r="H297" s="475"/>
      <c r="I297" s="476"/>
      <c r="J297" s="477"/>
      <c r="K297" s="476"/>
      <c r="L297" s="397"/>
      <c r="M297" s="599"/>
      <c r="N297" s="598" t="s">
        <v>71</v>
      </c>
      <c r="O297" s="510">
        <f>EXP(O294)</f>
        <v>90.342848390286804</v>
      </c>
      <c r="P297" s="518"/>
      <c r="Q297" s="476"/>
      <c r="R297" s="397"/>
      <c r="S297" s="599"/>
      <c r="T297" s="598" t="s">
        <v>71</v>
      </c>
      <c r="U297" s="510">
        <f>EXP(U294)</f>
        <v>84.308081046634499</v>
      </c>
      <c r="V297" s="518"/>
      <c r="W297" s="476"/>
      <c r="X297" s="397"/>
      <c r="Y297" s="599"/>
      <c r="Z297" s="598" t="s">
        <v>71</v>
      </c>
      <c r="AA297" s="510">
        <f>EXP(AA294)</f>
        <v>85.655804700550647</v>
      </c>
      <c r="AB297" s="518"/>
      <c r="AC297" s="476"/>
      <c r="AD297" s="397"/>
      <c r="AE297" s="599"/>
      <c r="AF297" s="598" t="s">
        <v>71</v>
      </c>
      <c r="AG297" s="510">
        <f>EXP(AG294)</f>
        <v>87.474386846615829</v>
      </c>
      <c r="AH297" s="518"/>
      <c r="AI297" s="476"/>
      <c r="AJ297" s="397"/>
      <c r="AK297" s="599"/>
      <c r="AL297" s="598" t="s">
        <v>71</v>
      </c>
      <c r="AM297" s="510">
        <f>EXP(AM294)</f>
        <v>89.574828138446023</v>
      </c>
      <c r="AN297" s="518"/>
      <c r="AO297" s="476"/>
      <c r="AP297" s="397"/>
      <c r="AQ297" s="599"/>
      <c r="AR297" s="598" t="s">
        <v>71</v>
      </c>
      <c r="AS297" s="510">
        <f>EXP(AS294)</f>
        <v>91.861605051223194</v>
      </c>
      <c r="AT297" s="518"/>
      <c r="AU297" s="476"/>
      <c r="AV297" s="397"/>
      <c r="AW297" s="599"/>
      <c r="AX297" s="598" t="s">
        <v>71</v>
      </c>
      <c r="AY297" s="510">
        <f>EXP(AY294)</f>
        <v>94.279674815239147</v>
      </c>
      <c r="AZ297" s="518"/>
      <c r="BA297" s="476"/>
      <c r="BB297" s="397"/>
      <c r="BC297" s="599"/>
      <c r="BD297" s="598" t="s">
        <v>71</v>
      </c>
      <c r="BE297" s="510">
        <f>EXP(BE294)</f>
        <v>96.794493230447756</v>
      </c>
      <c r="BF297" s="518"/>
      <c r="BG297" s="476"/>
      <c r="BH297" s="397"/>
      <c r="BI297" s="599"/>
      <c r="BJ297" s="598" t="s">
        <v>71</v>
      </c>
      <c r="BK297" s="510">
        <f>EXP(BK294)</f>
        <v>99.383032302955186</v>
      </c>
      <c r="BL297" s="518"/>
      <c r="BM297" s="476"/>
      <c r="BN297" s="397"/>
      <c r="BO297" s="397"/>
      <c r="BP297" s="397"/>
      <c r="BQ297" s="397"/>
    </row>
    <row r="298" spans="1:69">
      <c r="A298" s="507"/>
      <c r="B298" s="474"/>
      <c r="C298" s="596"/>
      <c r="D298" s="474"/>
      <c r="E298" s="598" t="s">
        <v>39</v>
      </c>
      <c r="F298" s="505">
        <f>EXP(F295)</f>
        <v>0.87309807078439583</v>
      </c>
      <c r="G298" s="475"/>
      <c r="H298" s="475"/>
      <c r="I298" s="476"/>
      <c r="J298" s="477"/>
      <c r="K298" s="476"/>
      <c r="L298" s="397"/>
      <c r="M298" s="599"/>
      <c r="N298" s="598" t="s">
        <v>39</v>
      </c>
      <c r="O298" s="505">
        <f>EXP(O295)</f>
        <v>0.7633229251071143</v>
      </c>
      <c r="P298" s="518"/>
      <c r="Q298" s="476"/>
      <c r="R298" s="397"/>
      <c r="S298" s="599"/>
      <c r="T298" s="598" t="s">
        <v>39</v>
      </c>
      <c r="U298" s="505">
        <f>EXP(U295)</f>
        <v>0.83810296227094949</v>
      </c>
      <c r="V298" s="518"/>
      <c r="W298" s="476"/>
      <c r="X298" s="397"/>
      <c r="Y298" s="599"/>
      <c r="Z298" s="598" t="s">
        <v>39</v>
      </c>
      <c r="AA298" s="505">
        <f>EXP(AA295)</f>
        <v>0.85233935405142103</v>
      </c>
      <c r="AB298" s="518"/>
      <c r="AC298" s="476"/>
      <c r="AD298" s="397"/>
      <c r="AE298" s="599"/>
      <c r="AF298" s="598" t="s">
        <v>39</v>
      </c>
      <c r="AG298" s="505">
        <f>EXP(AG295)</f>
        <v>0.86368462385044664</v>
      </c>
      <c r="AH298" s="518"/>
      <c r="AI298" s="476"/>
      <c r="AJ298" s="397"/>
      <c r="AK298" s="599"/>
      <c r="AL298" s="598" t="s">
        <v>39</v>
      </c>
      <c r="AM298" s="505">
        <f>EXP(AM295)</f>
        <v>0.87309807078439583</v>
      </c>
      <c r="AN298" s="518"/>
      <c r="AO298" s="476"/>
      <c r="AP298" s="397"/>
      <c r="AQ298" s="599"/>
      <c r="AR298" s="598" t="s">
        <v>39</v>
      </c>
      <c r="AS298" s="505">
        <f>EXP(AS295)</f>
        <v>0.88110972657300168</v>
      </c>
      <c r="AT298" s="518"/>
      <c r="AU298" s="476"/>
      <c r="AV298" s="397"/>
      <c r="AW298" s="599"/>
      <c r="AX298" s="598" t="s">
        <v>39</v>
      </c>
      <c r="AY298" s="505">
        <f>EXP(AY295)</f>
        <v>0.88805113621441489</v>
      </c>
      <c r="AZ298" s="518"/>
      <c r="BA298" s="476"/>
      <c r="BB298" s="397"/>
      <c r="BC298" s="599"/>
      <c r="BD298" s="598" t="s">
        <v>39</v>
      </c>
      <c r="BE298" s="505">
        <f>EXP(BE295)</f>
        <v>0.89414661304149445</v>
      </c>
      <c r="BF298" s="518"/>
      <c r="BG298" s="476"/>
      <c r="BH298" s="397"/>
      <c r="BI298" s="599"/>
      <c r="BJ298" s="598" t="s">
        <v>39</v>
      </c>
      <c r="BK298" s="505">
        <f>EXP(BK295)</f>
        <v>0.89955631421505089</v>
      </c>
      <c r="BL298" s="518"/>
      <c r="BM298" s="476"/>
      <c r="BN298" s="397"/>
      <c r="BO298" s="397"/>
      <c r="BP298" s="397"/>
      <c r="BQ298" s="397"/>
    </row>
    <row r="299" spans="1:69">
      <c r="A299" s="507">
        <f t="shared" ref="A299:A329" si="128">A256</f>
        <v>2006</v>
      </c>
      <c r="B299" s="474">
        <f t="shared" ref="B299:B308" si="129">B14</f>
        <v>196.36515031485453</v>
      </c>
      <c r="C299" s="596">
        <f t="shared" ref="C299:C308" si="130">LN($F$292-B299)</f>
        <v>4.2854448298678349</v>
      </c>
      <c r="D299" s="474">
        <f>D256</f>
        <v>1</v>
      </c>
      <c r="E299" s="467"/>
      <c r="F299" s="467"/>
      <c r="G299" s="475"/>
      <c r="H299" s="475"/>
      <c r="I299" s="476">
        <f t="shared" ref="I299:I329" si="131">ROUND($F$292-$F$297*$F$298^D299,$G$1)</f>
        <v>191</v>
      </c>
      <c r="J299" s="477">
        <f t="shared" ref="J299:J308" si="132">ABS(B299-I299)/B299*100</f>
        <v>2.732231409826019</v>
      </c>
      <c r="K299" s="476">
        <f t="shared" ref="K299:K308" si="133">(B299-I299)^2/1000</f>
        <v>2.8784837900983677E-2</v>
      </c>
      <c r="L299" s="397"/>
      <c r="M299" s="599">
        <f t="shared" ref="M299:M308" si="134">LN(O$292-$B299)</f>
        <v>4.0366245145509021</v>
      </c>
      <c r="N299" s="467"/>
      <c r="O299" s="467"/>
      <c r="P299" s="518">
        <f t="shared" ref="P299:P308" si="135">ROUND(O$292-O$297*O$298^$D299,$G$1)</f>
        <v>184</v>
      </c>
      <c r="Q299" s="476">
        <f t="shared" ref="Q299:Q308" si="136">($B299-P299)^2/1000</f>
        <v>0.15289694230894713</v>
      </c>
      <c r="R299" s="397"/>
      <c r="S299" s="599">
        <f t="shared" ref="S299:S308" si="137">LN(U$292-$B299)</f>
        <v>4.1531612713000321</v>
      </c>
      <c r="T299" s="467"/>
      <c r="U299" s="467"/>
      <c r="V299" s="518">
        <f t="shared" ref="V299:V308" si="138">ROUND(U$292-U$297*U$298^$D299,$G$1)</f>
        <v>189</v>
      </c>
      <c r="W299" s="476">
        <f t="shared" ref="W299:W308" si="139">($B299-V299)^2/1000</f>
        <v>5.4245439160401809E-2</v>
      </c>
      <c r="X299" s="397"/>
      <c r="Y299" s="599">
        <f t="shared" ref="Y299:Y308" si="140">LN(AA$292-$B299)</f>
        <v>4.199227709234826</v>
      </c>
      <c r="Z299" s="467"/>
      <c r="AA299" s="467"/>
      <c r="AB299" s="518">
        <f t="shared" ref="AB299:AB308" si="141">ROUND(AA$292-AA$297*AA$298^$D299,$G$1)</f>
        <v>190</v>
      </c>
      <c r="AC299" s="476">
        <f t="shared" ref="AC299:AC308" si="142">($B299-AB299)^2/1000</f>
        <v>4.0515138530692746E-2</v>
      </c>
      <c r="AD299" s="397"/>
      <c r="AE299" s="599">
        <f t="shared" ref="AE299:AE308" si="143">LN(AG$292-$B299)</f>
        <v>4.2432651558920478</v>
      </c>
      <c r="AF299" s="467"/>
      <c r="AG299" s="467"/>
      <c r="AH299" s="518">
        <f t="shared" ref="AH299:AH308" si="144">ROUND(AG$292-AG$297*AG$298^$D299,$G$1)</f>
        <v>190</v>
      </c>
      <c r="AI299" s="476">
        <f t="shared" ref="AI299:AI308" si="145">($B299-AH299)^2/1000</f>
        <v>4.0515138530692746E-2</v>
      </c>
      <c r="AJ299" s="397"/>
      <c r="AK299" s="599">
        <f t="shared" ref="AK299:AK308" si="146">LN(AM$292-$B299)</f>
        <v>4.2854448298678349</v>
      </c>
      <c r="AL299" s="467"/>
      <c r="AM299" s="467"/>
      <c r="AN299" s="518">
        <f t="shared" ref="AN299:AN308" si="147">ROUND(AM$292-AM$297*AM$298^$D299,$G$1)</f>
        <v>191</v>
      </c>
      <c r="AO299" s="476">
        <f t="shared" ref="AO299:AO308" si="148">($B299-AN299)^2/1000</f>
        <v>2.8784837900983677E-2</v>
      </c>
      <c r="AP299" s="397"/>
      <c r="AQ299" s="599">
        <f t="shared" ref="AQ299:AQ308" si="149">LN(AS$292-$B299)</f>
        <v>4.3259171516405406</v>
      </c>
      <c r="AR299" s="467"/>
      <c r="AS299" s="467"/>
      <c r="AT299" s="518">
        <f t="shared" ref="AT299:AT308" si="150">ROUND(AS$292-AS$297*AS$298^$D299,$G$1)</f>
        <v>191</v>
      </c>
      <c r="AU299" s="476">
        <f t="shared" ref="AU299:AU308" si="151">($B299-AT299)^2/1000</f>
        <v>2.8784837900983677E-2</v>
      </c>
      <c r="AV299" s="397"/>
      <c r="AW299" s="599">
        <f t="shared" ref="AW299:AW308" si="152">LN(AY$292-$B299)</f>
        <v>4.3648149813893324</v>
      </c>
      <c r="AX299" s="467"/>
      <c r="AY299" s="467"/>
      <c r="AZ299" s="518">
        <f t="shared" ref="AZ299:AZ308" si="153">ROUND(AY$292-AY$297*AY$298^$D299,$G$1)</f>
        <v>191</v>
      </c>
      <c r="BA299" s="476">
        <f t="shared" ref="BA299:BA308" si="154">($B299-AZ299)^2/1000</f>
        <v>2.8784837900983677E-2</v>
      </c>
      <c r="BB299" s="397"/>
      <c r="BC299" s="599">
        <f t="shared" ref="BC299:BC308" si="155">LN(BE$292-$B299)</f>
        <v>4.4022562502724023</v>
      </c>
      <c r="BD299" s="467"/>
      <c r="BE299" s="467"/>
      <c r="BF299" s="518">
        <f t="shared" ref="BF299:BF308" si="156">ROUND(BE$292-BE$297*BE$298^$D299,$G$1)</f>
        <v>191</v>
      </c>
      <c r="BG299" s="476">
        <f t="shared" ref="BG299:BG308" si="157">($B299-BF299)^2/1000</f>
        <v>2.8784837900983677E-2</v>
      </c>
      <c r="BH299" s="397"/>
      <c r="BI299" s="599">
        <f t="shared" ref="BI299:BI308" si="158">LN(BK$292-$B299)</f>
        <v>4.4383461166029203</v>
      </c>
      <c r="BJ299" s="467"/>
      <c r="BK299" s="467"/>
      <c r="BL299" s="518">
        <f t="shared" ref="BL299:BL308" si="159">ROUND(BK$292-BK$297*BK$298^$D299,$G$1)</f>
        <v>192</v>
      </c>
      <c r="BM299" s="476">
        <f t="shared" ref="BM299:BM308" si="160">($B299-BL299)^2/1000</f>
        <v>1.9054537271274614E-2</v>
      </c>
      <c r="BN299" s="397"/>
      <c r="BO299" s="397"/>
      <c r="BP299" s="397"/>
      <c r="BQ299" s="397"/>
    </row>
    <row r="300" spans="1:69">
      <c r="A300" s="507">
        <f t="shared" si="128"/>
        <v>2007</v>
      </c>
      <c r="B300" s="474">
        <f t="shared" si="129"/>
        <v>186.80309116783457</v>
      </c>
      <c r="C300" s="596">
        <f t="shared" si="130"/>
        <v>4.4091176959069225</v>
      </c>
      <c r="D300" s="474">
        <f t="shared" ref="D300:D329" si="161">D257</f>
        <v>2</v>
      </c>
      <c r="E300" s="674" t="s">
        <v>375</v>
      </c>
      <c r="F300" s="674"/>
      <c r="G300" s="480">
        <f>H288</f>
        <v>0.79460691692642083</v>
      </c>
      <c r="H300" s="475"/>
      <c r="I300" s="476">
        <f t="shared" si="131"/>
        <v>201</v>
      </c>
      <c r="J300" s="477">
        <f t="shared" si="132"/>
        <v>7.5999324975891973</v>
      </c>
      <c r="K300" s="476">
        <f t="shared" si="133"/>
        <v>0.20155222038881693</v>
      </c>
      <c r="L300" s="397"/>
      <c r="M300" s="599">
        <f t="shared" si="134"/>
        <v>4.1926337674745806</v>
      </c>
      <c r="N300" s="467" t="s">
        <v>423</v>
      </c>
      <c r="O300" s="509">
        <f>O288</f>
        <v>0.78352954453899215</v>
      </c>
      <c r="P300" s="518">
        <f t="shared" si="135"/>
        <v>200</v>
      </c>
      <c r="Q300" s="476">
        <f t="shared" si="136"/>
        <v>0.17415840272448604</v>
      </c>
      <c r="R300" s="397"/>
      <c r="S300" s="599">
        <f t="shared" si="137"/>
        <v>4.293153191006815</v>
      </c>
      <c r="T300" s="467" t="s">
        <v>423</v>
      </c>
      <c r="U300" s="509">
        <f>U288</f>
        <v>0.78934853113323422</v>
      </c>
      <c r="V300" s="518">
        <f t="shared" si="138"/>
        <v>201</v>
      </c>
      <c r="W300" s="476">
        <f t="shared" si="139"/>
        <v>0.20155222038881693</v>
      </c>
      <c r="X300" s="397"/>
      <c r="Y300" s="599">
        <f t="shared" si="140"/>
        <v>4.3333208953627427</v>
      </c>
      <c r="Z300" s="467" t="s">
        <v>423</v>
      </c>
      <c r="AA300" s="509">
        <f>AA288</f>
        <v>0.79041458683785515</v>
      </c>
      <c r="AB300" s="518">
        <f t="shared" si="141"/>
        <v>201</v>
      </c>
      <c r="AC300" s="476">
        <f t="shared" si="142"/>
        <v>0.20155222038881693</v>
      </c>
      <c r="AD300" s="397"/>
      <c r="AE300" s="599">
        <f t="shared" si="143"/>
        <v>4.3719372681617932</v>
      </c>
      <c r="AF300" s="467" t="s">
        <v>423</v>
      </c>
      <c r="AG300" s="509">
        <f>AG288</f>
        <v>0.78568564920639161</v>
      </c>
      <c r="AH300" s="518">
        <f t="shared" si="144"/>
        <v>201</v>
      </c>
      <c r="AI300" s="476">
        <f t="shared" si="145"/>
        <v>0.20155222038881693</v>
      </c>
      <c r="AJ300" s="397"/>
      <c r="AK300" s="599">
        <f t="shared" si="146"/>
        <v>4.4091176959069225</v>
      </c>
      <c r="AL300" s="467" t="s">
        <v>423</v>
      </c>
      <c r="AM300" s="509">
        <f>AM288</f>
        <v>0.79460691692642083</v>
      </c>
      <c r="AN300" s="518">
        <f t="shared" si="147"/>
        <v>201</v>
      </c>
      <c r="AO300" s="476">
        <f t="shared" si="148"/>
        <v>0.20155222038881693</v>
      </c>
      <c r="AP300" s="397"/>
      <c r="AQ300" s="599">
        <f t="shared" si="149"/>
        <v>4.4449651518644746</v>
      </c>
      <c r="AR300" s="467" t="s">
        <v>423</v>
      </c>
      <c r="AS300" s="509">
        <f>AS288</f>
        <v>0.79281684442514566</v>
      </c>
      <c r="AT300" s="518">
        <f t="shared" si="150"/>
        <v>201</v>
      </c>
      <c r="AU300" s="476">
        <f t="shared" si="151"/>
        <v>0.20155222038881693</v>
      </c>
      <c r="AV300" s="397"/>
      <c r="AW300" s="599">
        <f t="shared" si="152"/>
        <v>4.4795719151442164</v>
      </c>
      <c r="AX300" s="467" t="s">
        <v>423</v>
      </c>
      <c r="AY300" s="509">
        <f>AY288</f>
        <v>0.78769426700002099</v>
      </c>
      <c r="AZ300" s="518">
        <f t="shared" si="153"/>
        <v>201</v>
      </c>
      <c r="BA300" s="476">
        <f t="shared" si="154"/>
        <v>0.20155222038881693</v>
      </c>
      <c r="BB300" s="397"/>
      <c r="BC300" s="599">
        <f t="shared" si="155"/>
        <v>4.5130210021217074</v>
      </c>
      <c r="BD300" s="467" t="s">
        <v>423</v>
      </c>
      <c r="BE300" s="509">
        <f>BE288</f>
        <v>0.78109294539044305</v>
      </c>
      <c r="BF300" s="518">
        <f t="shared" si="156"/>
        <v>201</v>
      </c>
      <c r="BG300" s="476">
        <f t="shared" si="157"/>
        <v>0.20155222038881693</v>
      </c>
      <c r="BH300" s="397"/>
      <c r="BI300" s="599">
        <f t="shared" si="158"/>
        <v>4.5453873660987298</v>
      </c>
      <c r="BJ300" s="467" t="s">
        <v>423</v>
      </c>
      <c r="BK300" s="509">
        <f>BK288</f>
        <v>0.77759308027701501</v>
      </c>
      <c r="BL300" s="518">
        <f t="shared" si="159"/>
        <v>201</v>
      </c>
      <c r="BM300" s="476">
        <f t="shared" si="160"/>
        <v>0.20155222038881693</v>
      </c>
      <c r="BN300" s="397"/>
      <c r="BO300" s="397"/>
      <c r="BP300" s="397"/>
      <c r="BQ300" s="397"/>
    </row>
    <row r="301" spans="1:69">
      <c r="A301" s="507">
        <f t="shared" si="128"/>
        <v>2008</v>
      </c>
      <c r="B301" s="474">
        <f t="shared" si="129"/>
        <v>191.41261141366209</v>
      </c>
      <c r="C301" s="596">
        <f t="shared" si="130"/>
        <v>4.3514048957643618</v>
      </c>
      <c r="D301" s="474">
        <f t="shared" si="161"/>
        <v>3</v>
      </c>
      <c r="E301" s="674" t="s">
        <v>33</v>
      </c>
      <c r="F301" s="674"/>
      <c r="G301" s="481">
        <f>SUM(K289:K308)</f>
        <v>0.96566679230799313</v>
      </c>
      <c r="H301" s="475"/>
      <c r="I301" s="476">
        <f t="shared" si="131"/>
        <v>209</v>
      </c>
      <c r="J301" s="477">
        <f t="shared" si="132"/>
        <v>9.1882078492361074</v>
      </c>
      <c r="K301" s="476">
        <f t="shared" si="133"/>
        <v>0.30931623728684893</v>
      </c>
      <c r="L301" s="397"/>
      <c r="M301" s="599">
        <f t="shared" si="134"/>
        <v>4.120457118838007</v>
      </c>
      <c r="N301" s="467" t="s">
        <v>45</v>
      </c>
      <c r="O301" s="510">
        <f>SUM(Q289:Q308)</f>
        <v>1.1478361460283906</v>
      </c>
      <c r="P301" s="518">
        <f t="shared" si="135"/>
        <v>213</v>
      </c>
      <c r="Q301" s="476">
        <f t="shared" si="136"/>
        <v>0.46601534597755223</v>
      </c>
      <c r="R301" s="397"/>
      <c r="S301" s="599">
        <f t="shared" si="137"/>
        <v>4.228108677981921</v>
      </c>
      <c r="T301" s="467" t="s">
        <v>45</v>
      </c>
      <c r="U301" s="510">
        <f>SUM(W289:W308)</f>
        <v>0.99509903333394734</v>
      </c>
      <c r="V301" s="518">
        <f t="shared" si="138"/>
        <v>210</v>
      </c>
      <c r="W301" s="476">
        <f t="shared" si="139"/>
        <v>0.34549101445952474</v>
      </c>
      <c r="X301" s="397"/>
      <c r="Y301" s="599">
        <f t="shared" si="140"/>
        <v>4.2709189213903258</v>
      </c>
      <c r="Z301" s="467" t="s">
        <v>45</v>
      </c>
      <c r="AA301" s="510">
        <f>SUM(AC289:AC308)</f>
        <v>0.98887604828874631</v>
      </c>
      <c r="AB301" s="518">
        <f t="shared" si="141"/>
        <v>210</v>
      </c>
      <c r="AC301" s="476">
        <f t="shared" si="142"/>
        <v>0.34549101445952474</v>
      </c>
      <c r="AD301" s="397"/>
      <c r="AE301" s="599">
        <f t="shared" si="143"/>
        <v>4.3119714391160695</v>
      </c>
      <c r="AF301" s="467" t="s">
        <v>45</v>
      </c>
      <c r="AG301" s="510">
        <f>SUM(AI289:AI308)</f>
        <v>1.0047043141725795</v>
      </c>
      <c r="AH301" s="518">
        <f t="shared" si="144"/>
        <v>210</v>
      </c>
      <c r="AI301" s="476">
        <f t="shared" si="145"/>
        <v>0.34549101445952474</v>
      </c>
      <c r="AJ301" s="397"/>
      <c r="AK301" s="599">
        <f t="shared" si="146"/>
        <v>4.3514048957643618</v>
      </c>
      <c r="AL301" s="467" t="s">
        <v>45</v>
      </c>
      <c r="AM301" s="510">
        <f>SUM(AO289:AO308)</f>
        <v>0.96566679230799313</v>
      </c>
      <c r="AN301" s="518">
        <f t="shared" si="147"/>
        <v>209</v>
      </c>
      <c r="AO301" s="476">
        <f t="shared" si="148"/>
        <v>0.30931623728684893</v>
      </c>
      <c r="AP301" s="397"/>
      <c r="AQ301" s="599">
        <f t="shared" si="149"/>
        <v>4.3893421681178726</v>
      </c>
      <c r="AR301" s="467" t="s">
        <v>45</v>
      </c>
      <c r="AS301" s="510">
        <f>SUM(AU289:AU308)</f>
        <v>0.97030655195470283</v>
      </c>
      <c r="AT301" s="518">
        <f t="shared" si="150"/>
        <v>209</v>
      </c>
      <c r="AU301" s="476">
        <f t="shared" si="151"/>
        <v>0.30931623728684893</v>
      </c>
      <c r="AV301" s="397"/>
      <c r="AW301" s="599">
        <f t="shared" si="152"/>
        <v>4.4258926544806041</v>
      </c>
      <c r="AX301" s="467" t="s">
        <v>45</v>
      </c>
      <c r="AY301" s="510">
        <f>SUM(BA289:BA308)</f>
        <v>0.98813481783853585</v>
      </c>
      <c r="AZ301" s="518">
        <f t="shared" si="153"/>
        <v>209</v>
      </c>
      <c r="BA301" s="476">
        <f t="shared" si="154"/>
        <v>0.30931623728684893</v>
      </c>
      <c r="BB301" s="397"/>
      <c r="BC301" s="599">
        <f t="shared" si="155"/>
        <v>4.4611541766302736</v>
      </c>
      <c r="BD301" s="467" t="s">
        <v>45</v>
      </c>
      <c r="BE301" s="510">
        <f>SUM(BG289:BG308)</f>
        <v>1.0156006081991695</v>
      </c>
      <c r="BF301" s="518">
        <f t="shared" si="156"/>
        <v>209</v>
      </c>
      <c r="BG301" s="476">
        <f t="shared" si="157"/>
        <v>0.30931623728684893</v>
      </c>
      <c r="BH301" s="397"/>
      <c r="BI301" s="599">
        <f t="shared" si="158"/>
        <v>4.4952145576897165</v>
      </c>
      <c r="BJ301" s="467" t="s">
        <v>45</v>
      </c>
      <c r="BK301" s="510">
        <f>SUM(BM289:BM308)</f>
        <v>1.0321805668975172</v>
      </c>
      <c r="BL301" s="518">
        <f t="shared" si="159"/>
        <v>209</v>
      </c>
      <c r="BM301" s="476">
        <f t="shared" si="160"/>
        <v>0.30931623728684893</v>
      </c>
      <c r="BN301" s="397"/>
      <c r="BO301" s="397"/>
      <c r="BP301" s="397"/>
      <c r="BQ301" s="397"/>
    </row>
    <row r="302" spans="1:69">
      <c r="A302" s="507">
        <f t="shared" si="128"/>
        <v>2009</v>
      </c>
      <c r="B302" s="474">
        <f t="shared" si="129"/>
        <v>225.41413294191653</v>
      </c>
      <c r="C302" s="596">
        <f t="shared" si="130"/>
        <v>3.77473294776305</v>
      </c>
      <c r="D302" s="474">
        <f t="shared" si="161"/>
        <v>4</v>
      </c>
      <c r="E302" s="674" t="s">
        <v>60</v>
      </c>
      <c r="F302" s="674"/>
      <c r="G302" s="481">
        <f>SUM(K299:K308)</f>
        <v>0.96566679230799313</v>
      </c>
      <c r="H302" s="475"/>
      <c r="I302" s="476">
        <f t="shared" si="131"/>
        <v>217</v>
      </c>
      <c r="J302" s="477">
        <f t="shared" si="132"/>
        <v>3.7327441860465078</v>
      </c>
      <c r="K302" s="476">
        <f t="shared" si="133"/>
        <v>7.0797633164245005E-2</v>
      </c>
      <c r="L302" s="397"/>
      <c r="M302" s="599">
        <f t="shared" si="134"/>
        <v>3.3173035784610976</v>
      </c>
      <c r="N302" s="397"/>
      <c r="O302" s="601"/>
      <c r="P302" s="518">
        <f t="shared" si="135"/>
        <v>222</v>
      </c>
      <c r="Q302" s="476">
        <f t="shared" si="136"/>
        <v>1.1656303745079651E-2</v>
      </c>
      <c r="R302" s="397"/>
      <c r="S302" s="599">
        <f t="shared" si="137"/>
        <v>3.5434451320891225</v>
      </c>
      <c r="T302" s="397"/>
      <c r="U302" s="601"/>
      <c r="V302" s="518">
        <f t="shared" si="138"/>
        <v>218</v>
      </c>
      <c r="W302" s="476">
        <f t="shared" si="139"/>
        <v>5.4969367280411921E-2</v>
      </c>
      <c r="X302" s="397"/>
      <c r="Y302" s="599">
        <f t="shared" si="140"/>
        <v>3.6266281036219139</v>
      </c>
      <c r="Z302" s="397"/>
      <c r="AA302" s="601"/>
      <c r="AB302" s="518">
        <f t="shared" si="141"/>
        <v>218</v>
      </c>
      <c r="AC302" s="476">
        <f t="shared" si="142"/>
        <v>5.4969367280411921E-2</v>
      </c>
      <c r="AD302" s="397"/>
      <c r="AE302" s="599">
        <f t="shared" si="143"/>
        <v>3.703419903988467</v>
      </c>
      <c r="AF302" s="397"/>
      <c r="AG302" s="601"/>
      <c r="AH302" s="518">
        <f t="shared" si="144"/>
        <v>217</v>
      </c>
      <c r="AI302" s="476">
        <f t="shared" si="145"/>
        <v>7.0797633164245005E-2</v>
      </c>
      <c r="AJ302" s="397"/>
      <c r="AK302" s="599">
        <f t="shared" si="146"/>
        <v>3.77473294776305</v>
      </c>
      <c r="AL302" s="397"/>
      <c r="AM302" s="601"/>
      <c r="AN302" s="518">
        <f t="shared" si="147"/>
        <v>217</v>
      </c>
      <c r="AO302" s="476">
        <f t="shared" si="148"/>
        <v>7.0797633164245005E-2</v>
      </c>
      <c r="AP302" s="397"/>
      <c r="AQ302" s="599">
        <f t="shared" si="149"/>
        <v>3.841297213116933</v>
      </c>
      <c r="AR302" s="397"/>
      <c r="AS302" s="601"/>
      <c r="AT302" s="518">
        <f t="shared" si="150"/>
        <v>217</v>
      </c>
      <c r="AU302" s="476">
        <f t="shared" si="151"/>
        <v>7.0797633164245005E-2</v>
      </c>
      <c r="AV302" s="397"/>
      <c r="AW302" s="599">
        <f t="shared" si="152"/>
        <v>3.9037058547831469</v>
      </c>
      <c r="AX302" s="397"/>
      <c r="AY302" s="601"/>
      <c r="AZ302" s="518">
        <f t="shared" si="153"/>
        <v>216</v>
      </c>
      <c r="BA302" s="476">
        <f t="shared" si="154"/>
        <v>8.8625899048078063E-2</v>
      </c>
      <c r="BB302" s="397"/>
      <c r="BC302" s="599">
        <f t="shared" si="155"/>
        <v>3.9624473965321365</v>
      </c>
      <c r="BD302" s="397"/>
      <c r="BE302" s="601"/>
      <c r="BF302" s="518">
        <f t="shared" si="156"/>
        <v>216</v>
      </c>
      <c r="BG302" s="476">
        <f t="shared" si="157"/>
        <v>8.8625899048078063E-2</v>
      </c>
      <c r="BH302" s="397"/>
      <c r="BI302" s="599">
        <f t="shared" si="158"/>
        <v>4.0179289793420683</v>
      </c>
      <c r="BJ302" s="397"/>
      <c r="BK302" s="601"/>
      <c r="BL302" s="518">
        <f t="shared" si="159"/>
        <v>216</v>
      </c>
      <c r="BM302" s="476">
        <f t="shared" si="160"/>
        <v>8.8625899048078063E-2</v>
      </c>
      <c r="BN302" s="397"/>
      <c r="BO302" s="397"/>
      <c r="BP302" s="397"/>
      <c r="BQ302" s="397"/>
    </row>
    <row r="303" spans="1:69">
      <c r="A303" s="507">
        <f t="shared" si="128"/>
        <v>2010</v>
      </c>
      <c r="B303" s="474">
        <f t="shared" si="129"/>
        <v>225.81987982335482</v>
      </c>
      <c r="C303" s="596">
        <f t="shared" si="130"/>
        <v>3.7653802082380725</v>
      </c>
      <c r="D303" s="474">
        <f t="shared" si="161"/>
        <v>5</v>
      </c>
      <c r="E303" s="674" t="s">
        <v>61</v>
      </c>
      <c r="F303" s="674"/>
      <c r="G303" s="482">
        <f>SUM(J289:J308)/D308</f>
        <v>3.8968150658077918</v>
      </c>
      <c r="H303" s="475"/>
      <c r="I303" s="476">
        <f t="shared" si="131"/>
        <v>224</v>
      </c>
      <c r="J303" s="477">
        <f t="shared" si="132"/>
        <v>0.80589885389116578</v>
      </c>
      <c r="K303" s="476">
        <f t="shared" si="133"/>
        <v>3.3119625714539873E-3</v>
      </c>
      <c r="L303" s="397"/>
      <c r="M303" s="599">
        <f t="shared" si="134"/>
        <v>3.3024858302233469</v>
      </c>
      <c r="N303" s="397"/>
      <c r="O303" s="397"/>
      <c r="P303" s="518">
        <f t="shared" si="135"/>
        <v>230</v>
      </c>
      <c r="Q303" s="476">
        <f t="shared" si="136"/>
        <v>1.7473404691196091E-2</v>
      </c>
      <c r="R303" s="397"/>
      <c r="S303" s="599">
        <f t="shared" si="137"/>
        <v>3.5316441936743934</v>
      </c>
      <c r="T303" s="397"/>
      <c r="U303" s="397"/>
      <c r="V303" s="518">
        <f t="shared" si="138"/>
        <v>225</v>
      </c>
      <c r="W303" s="476">
        <f t="shared" si="139"/>
        <v>6.7220292474433829E-4</v>
      </c>
      <c r="X303" s="397"/>
      <c r="Y303" s="599">
        <f t="shared" si="140"/>
        <v>3.6157742145808438</v>
      </c>
      <c r="Z303" s="397"/>
      <c r="AA303" s="397"/>
      <c r="AB303" s="518">
        <f t="shared" si="141"/>
        <v>224</v>
      </c>
      <c r="AC303" s="476">
        <f t="shared" si="142"/>
        <v>3.3119625714539873E-3</v>
      </c>
      <c r="AD303" s="397"/>
      <c r="AE303" s="599">
        <f t="shared" si="143"/>
        <v>3.6933723503391391</v>
      </c>
      <c r="AF303" s="397"/>
      <c r="AG303" s="397"/>
      <c r="AH303" s="518">
        <f t="shared" si="144"/>
        <v>224</v>
      </c>
      <c r="AI303" s="476">
        <f t="shared" si="145"/>
        <v>3.3119625714539873E-3</v>
      </c>
      <c r="AJ303" s="397"/>
      <c r="AK303" s="599">
        <f t="shared" si="146"/>
        <v>3.7653802082380725</v>
      </c>
      <c r="AL303" s="397"/>
      <c r="AM303" s="397"/>
      <c r="AN303" s="518">
        <f t="shared" si="147"/>
        <v>224</v>
      </c>
      <c r="AO303" s="476">
        <f t="shared" si="148"/>
        <v>3.3119625714539873E-3</v>
      </c>
      <c r="AP303" s="397"/>
      <c r="AQ303" s="599">
        <f t="shared" si="149"/>
        <v>3.8325494062756089</v>
      </c>
      <c r="AR303" s="397"/>
      <c r="AS303" s="397"/>
      <c r="AT303" s="518">
        <f t="shared" si="150"/>
        <v>223</v>
      </c>
      <c r="AU303" s="476">
        <f t="shared" si="151"/>
        <v>7.9517222181636361E-3</v>
      </c>
      <c r="AV303" s="397"/>
      <c r="AW303" s="599">
        <f t="shared" si="152"/>
        <v>3.8954894803931368</v>
      </c>
      <c r="AX303" s="397"/>
      <c r="AY303" s="397"/>
      <c r="AZ303" s="518">
        <f t="shared" si="153"/>
        <v>223</v>
      </c>
      <c r="BA303" s="476">
        <f t="shared" si="154"/>
        <v>7.9517222181636361E-3</v>
      </c>
      <c r="BB303" s="397"/>
      <c r="BC303" s="599">
        <f t="shared" si="155"/>
        <v>3.9547015828229326</v>
      </c>
      <c r="BD303" s="397"/>
      <c r="BE303" s="397"/>
      <c r="BF303" s="518">
        <f t="shared" si="156"/>
        <v>223</v>
      </c>
      <c r="BG303" s="476">
        <f t="shared" si="157"/>
        <v>7.9517222181636361E-3</v>
      </c>
      <c r="BH303" s="397"/>
      <c r="BI303" s="599">
        <f t="shared" si="158"/>
        <v>4.0106027466890009</v>
      </c>
      <c r="BJ303" s="397"/>
      <c r="BK303" s="397"/>
      <c r="BL303" s="518">
        <f t="shared" si="159"/>
        <v>222</v>
      </c>
      <c r="BM303" s="476">
        <f t="shared" si="160"/>
        <v>1.4591481864873286E-2</v>
      </c>
      <c r="BN303" s="397"/>
      <c r="BO303" s="397"/>
      <c r="BP303" s="397"/>
      <c r="BQ303" s="397"/>
    </row>
    <row r="304" spans="1:69">
      <c r="A304" s="507">
        <f t="shared" si="128"/>
        <v>2011</v>
      </c>
      <c r="B304" s="474">
        <f t="shared" si="129"/>
        <v>229.42960393702214</v>
      </c>
      <c r="C304" s="596">
        <f t="shared" si="130"/>
        <v>3.6780812645202983</v>
      </c>
      <c r="D304" s="474">
        <f t="shared" si="161"/>
        <v>6</v>
      </c>
      <c r="E304" s="674" t="s">
        <v>62</v>
      </c>
      <c r="F304" s="674"/>
      <c r="G304" s="482">
        <f>SUM(J299:J308)/103</f>
        <v>0.37833155978716426</v>
      </c>
      <c r="H304" s="475"/>
      <c r="I304" s="476">
        <f t="shared" si="131"/>
        <v>229</v>
      </c>
      <c r="J304" s="477">
        <f t="shared" si="132"/>
        <v>0.18724869400030072</v>
      </c>
      <c r="K304" s="476">
        <f t="shared" si="133"/>
        <v>1.8455954270491984E-4</v>
      </c>
      <c r="L304" s="397"/>
      <c r="M304" s="599">
        <f t="shared" si="134"/>
        <v>3.1599915204970528</v>
      </c>
      <c r="N304" s="467"/>
      <c r="O304" s="517"/>
      <c r="P304" s="518">
        <f t="shared" si="135"/>
        <v>235</v>
      </c>
      <c r="Q304" s="476">
        <f t="shared" si="136"/>
        <v>3.1029312298439284E-2</v>
      </c>
      <c r="R304" s="397"/>
      <c r="S304" s="599">
        <f t="shared" si="137"/>
        <v>3.4200320917552851</v>
      </c>
      <c r="T304" s="467"/>
      <c r="U304" s="517"/>
      <c r="V304" s="518">
        <f t="shared" si="138"/>
        <v>231</v>
      </c>
      <c r="W304" s="476">
        <f t="shared" si="139"/>
        <v>2.4661437946163736E-3</v>
      </c>
      <c r="X304" s="397"/>
      <c r="Y304" s="599">
        <f t="shared" si="140"/>
        <v>3.5136446090450111</v>
      </c>
      <c r="Z304" s="467"/>
      <c r="AA304" s="517"/>
      <c r="AB304" s="518">
        <f t="shared" si="141"/>
        <v>230</v>
      </c>
      <c r="AC304" s="476">
        <f t="shared" si="142"/>
        <v>3.253516686606468E-4</v>
      </c>
      <c r="AD304" s="397"/>
      <c r="AE304" s="599">
        <f t="shared" si="143"/>
        <v>3.5992390623727513</v>
      </c>
      <c r="AF304" s="467"/>
      <c r="AG304" s="517"/>
      <c r="AH304" s="518">
        <f t="shared" si="144"/>
        <v>230</v>
      </c>
      <c r="AI304" s="476">
        <f t="shared" si="145"/>
        <v>3.253516686606468E-4</v>
      </c>
      <c r="AJ304" s="397"/>
      <c r="AK304" s="599">
        <f t="shared" si="146"/>
        <v>3.6780812645202983</v>
      </c>
      <c r="AL304" s="467"/>
      <c r="AM304" s="517"/>
      <c r="AN304" s="518">
        <f t="shared" si="147"/>
        <v>229</v>
      </c>
      <c r="AO304" s="476">
        <f t="shared" si="148"/>
        <v>1.8455954270491984E-4</v>
      </c>
      <c r="AP304" s="397"/>
      <c r="AQ304" s="599">
        <f t="shared" si="149"/>
        <v>3.7511590836017579</v>
      </c>
      <c r="AR304" s="467"/>
      <c r="AS304" s="517"/>
      <c r="AT304" s="518">
        <f t="shared" si="150"/>
        <v>229</v>
      </c>
      <c r="AU304" s="476">
        <f t="shared" si="151"/>
        <v>1.8455954270491984E-4</v>
      </c>
      <c r="AV304" s="397"/>
      <c r="AW304" s="599">
        <f t="shared" si="152"/>
        <v>3.8192582965476087</v>
      </c>
      <c r="AX304" s="467"/>
      <c r="AY304" s="517"/>
      <c r="AZ304" s="518">
        <f t="shared" si="153"/>
        <v>229</v>
      </c>
      <c r="BA304" s="476">
        <f t="shared" si="154"/>
        <v>1.8455954270491984E-4</v>
      </c>
      <c r="BB304" s="397"/>
      <c r="BC304" s="599">
        <f t="shared" si="155"/>
        <v>3.8830142108020231</v>
      </c>
      <c r="BD304" s="467"/>
      <c r="BE304" s="517"/>
      <c r="BF304" s="518">
        <f t="shared" si="156"/>
        <v>229</v>
      </c>
      <c r="BG304" s="476">
        <f t="shared" si="157"/>
        <v>1.8455954270491984E-4</v>
      </c>
      <c r="BH304" s="397"/>
      <c r="BI304" s="599">
        <f t="shared" si="158"/>
        <v>3.9429477881376584</v>
      </c>
      <c r="BJ304" s="467"/>
      <c r="BK304" s="517"/>
      <c r="BL304" s="518">
        <f t="shared" si="159"/>
        <v>228</v>
      </c>
      <c r="BM304" s="476">
        <f t="shared" si="160"/>
        <v>2.043767416749193E-3</v>
      </c>
      <c r="BN304" s="397"/>
      <c r="BO304" s="397"/>
      <c r="BP304" s="397"/>
      <c r="BQ304" s="397"/>
    </row>
    <row r="305" spans="1:69">
      <c r="A305" s="507">
        <f t="shared" si="128"/>
        <v>2012</v>
      </c>
      <c r="B305" s="474">
        <f t="shared" si="129"/>
        <v>239.00417403187714</v>
      </c>
      <c r="C305" s="596">
        <f t="shared" si="130"/>
        <v>3.4010582375861627</v>
      </c>
      <c r="D305" s="474">
        <f t="shared" si="161"/>
        <v>7</v>
      </c>
      <c r="E305" s="467"/>
      <c r="F305" s="517"/>
      <c r="G305" s="475"/>
      <c r="H305" s="475"/>
      <c r="I305" s="476">
        <f t="shared" si="131"/>
        <v>234</v>
      </c>
      <c r="J305" s="477">
        <f t="shared" si="132"/>
        <v>2.0937600994406527</v>
      </c>
      <c r="K305" s="476">
        <f t="shared" si="133"/>
        <v>2.5041757741313529E-2</v>
      </c>
      <c r="L305" s="397"/>
      <c r="M305" s="599">
        <f t="shared" si="134"/>
        <v>2.6387591400270805</v>
      </c>
      <c r="N305" s="467"/>
      <c r="O305" s="517"/>
      <c r="P305" s="518">
        <f t="shared" si="135"/>
        <v>239</v>
      </c>
      <c r="Q305" s="476">
        <f t="shared" si="136"/>
        <v>1.7422542111395188E-8</v>
      </c>
      <c r="R305" s="397"/>
      <c r="S305" s="599">
        <f t="shared" si="137"/>
        <v>3.0443236545446348</v>
      </c>
      <c r="T305" s="467"/>
      <c r="U305" s="517"/>
      <c r="V305" s="518">
        <f t="shared" si="138"/>
        <v>236</v>
      </c>
      <c r="W305" s="476">
        <f t="shared" si="139"/>
        <v>9.0250616138049609E-3</v>
      </c>
      <c r="X305" s="397"/>
      <c r="Y305" s="599">
        <f t="shared" si="140"/>
        <v>3.1778798972275766</v>
      </c>
      <c r="Z305" s="467"/>
      <c r="AA305" s="517"/>
      <c r="AB305" s="518">
        <f t="shared" si="141"/>
        <v>235</v>
      </c>
      <c r="AC305" s="476">
        <f t="shared" si="142"/>
        <v>1.6033409677559243E-2</v>
      </c>
      <c r="AD305" s="397"/>
      <c r="AE305" s="599">
        <f t="shared" si="143"/>
        <v>3.2956822602802527</v>
      </c>
      <c r="AF305" s="467"/>
      <c r="AG305" s="517"/>
      <c r="AH305" s="518">
        <f t="shared" si="144"/>
        <v>235</v>
      </c>
      <c r="AI305" s="476">
        <f t="shared" si="145"/>
        <v>1.6033409677559243E-2</v>
      </c>
      <c r="AJ305" s="397"/>
      <c r="AK305" s="599">
        <f t="shared" si="146"/>
        <v>3.4010582375861627</v>
      </c>
      <c r="AL305" s="467"/>
      <c r="AM305" s="517"/>
      <c r="AN305" s="518">
        <f t="shared" si="147"/>
        <v>234</v>
      </c>
      <c r="AO305" s="476">
        <f t="shared" si="148"/>
        <v>2.5041757741313529E-2</v>
      </c>
      <c r="AP305" s="397"/>
      <c r="AQ305" s="599">
        <f t="shared" si="149"/>
        <v>3.496381067652016</v>
      </c>
      <c r="AR305" s="467"/>
      <c r="AS305" s="517"/>
      <c r="AT305" s="518">
        <f t="shared" si="150"/>
        <v>234</v>
      </c>
      <c r="AU305" s="476">
        <f t="shared" si="151"/>
        <v>2.5041757741313529E-2</v>
      </c>
      <c r="AV305" s="397"/>
      <c r="AW305" s="599">
        <f t="shared" si="152"/>
        <v>3.58340298640401</v>
      </c>
      <c r="AX305" s="467"/>
      <c r="AY305" s="517"/>
      <c r="AZ305" s="518">
        <f t="shared" si="153"/>
        <v>234</v>
      </c>
      <c r="BA305" s="476">
        <f t="shared" si="154"/>
        <v>2.5041757741313529E-2</v>
      </c>
      <c r="BB305" s="397"/>
      <c r="BC305" s="599">
        <f t="shared" si="155"/>
        <v>3.663454613943518</v>
      </c>
      <c r="BD305" s="467"/>
      <c r="BE305" s="517"/>
      <c r="BF305" s="518">
        <f t="shared" si="156"/>
        <v>234</v>
      </c>
      <c r="BG305" s="476">
        <f t="shared" si="157"/>
        <v>2.5041757741313529E-2</v>
      </c>
      <c r="BH305" s="397"/>
      <c r="BI305" s="599">
        <f t="shared" si="158"/>
        <v>3.7375702316333181</v>
      </c>
      <c r="BJ305" s="467"/>
      <c r="BK305" s="517"/>
      <c r="BL305" s="518">
        <f t="shared" si="159"/>
        <v>234</v>
      </c>
      <c r="BM305" s="476">
        <f t="shared" si="160"/>
        <v>2.5041757741313529E-2</v>
      </c>
      <c r="BN305" s="397"/>
      <c r="BO305" s="397"/>
      <c r="BP305" s="397"/>
      <c r="BQ305" s="397"/>
    </row>
    <row r="306" spans="1:69">
      <c r="A306" s="507">
        <f t="shared" si="128"/>
        <v>2013</v>
      </c>
      <c r="B306" s="474">
        <f t="shared" si="129"/>
        <v>252.23289518031683</v>
      </c>
      <c r="C306" s="596">
        <f t="shared" si="130"/>
        <v>2.8194189204828093</v>
      </c>
      <c r="D306" s="474">
        <f t="shared" si="161"/>
        <v>8</v>
      </c>
      <c r="E306" s="467"/>
      <c r="F306" s="517"/>
      <c r="G306" s="475"/>
      <c r="H306" s="475"/>
      <c r="I306" s="476">
        <f t="shared" si="131"/>
        <v>239</v>
      </c>
      <c r="J306" s="477">
        <f t="shared" si="132"/>
        <v>5.2463003173542724</v>
      </c>
      <c r="K306" s="476">
        <f t="shared" si="133"/>
        <v>0.17510951485325241</v>
      </c>
      <c r="L306" s="397"/>
      <c r="M306" s="599">
        <f t="shared" si="134"/>
        <v>-0.26513182504461663</v>
      </c>
      <c r="N306" s="467"/>
      <c r="O306" s="517"/>
      <c r="P306" s="518">
        <f t="shared" si="135"/>
        <v>243</v>
      </c>
      <c r="Q306" s="476">
        <f t="shared" si="136"/>
        <v>8.5246353410717762E-2</v>
      </c>
      <c r="R306" s="397"/>
      <c r="S306" s="599">
        <f t="shared" si="137"/>
        <v>2.0498974848637852</v>
      </c>
      <c r="T306" s="467"/>
      <c r="U306" s="517"/>
      <c r="V306" s="518">
        <f t="shared" si="138"/>
        <v>239</v>
      </c>
      <c r="W306" s="476">
        <f t="shared" si="139"/>
        <v>0.17510951485325241</v>
      </c>
      <c r="X306" s="397"/>
      <c r="Y306" s="599">
        <f t="shared" si="140"/>
        <v>2.376495636059079</v>
      </c>
      <c r="Z306" s="467"/>
      <c r="AA306" s="517"/>
      <c r="AB306" s="518">
        <f t="shared" si="141"/>
        <v>239</v>
      </c>
      <c r="AC306" s="476">
        <f t="shared" si="142"/>
        <v>0.17510951485325241</v>
      </c>
      <c r="AD306" s="397"/>
      <c r="AE306" s="599">
        <f t="shared" si="143"/>
        <v>2.622282037888036</v>
      </c>
      <c r="AF306" s="467"/>
      <c r="AG306" s="517"/>
      <c r="AH306" s="518">
        <f t="shared" si="144"/>
        <v>239</v>
      </c>
      <c r="AI306" s="476">
        <f t="shared" si="145"/>
        <v>0.17510951485325241</v>
      </c>
      <c r="AJ306" s="397"/>
      <c r="AK306" s="599">
        <f t="shared" si="146"/>
        <v>2.8194189204828093</v>
      </c>
      <c r="AL306" s="467"/>
      <c r="AM306" s="517"/>
      <c r="AN306" s="518">
        <f t="shared" si="147"/>
        <v>239</v>
      </c>
      <c r="AO306" s="476">
        <f t="shared" si="148"/>
        <v>0.17510951485325241</v>
      </c>
      <c r="AP306" s="397"/>
      <c r="AQ306" s="599">
        <f t="shared" si="149"/>
        <v>2.9840191833470611</v>
      </c>
      <c r="AR306" s="467"/>
      <c r="AS306" s="517"/>
      <c r="AT306" s="518">
        <f t="shared" si="150"/>
        <v>239</v>
      </c>
      <c r="AU306" s="476">
        <f t="shared" si="151"/>
        <v>0.17510951485325241</v>
      </c>
      <c r="AV306" s="397"/>
      <c r="AW306" s="599">
        <f t="shared" si="152"/>
        <v>3.1253167230975225</v>
      </c>
      <c r="AX306" s="467"/>
      <c r="AY306" s="517"/>
      <c r="AZ306" s="518">
        <f t="shared" si="153"/>
        <v>239</v>
      </c>
      <c r="BA306" s="476">
        <f t="shared" si="154"/>
        <v>0.17510951485325241</v>
      </c>
      <c r="BB306" s="397"/>
      <c r="BC306" s="599">
        <f t="shared" si="155"/>
        <v>3.249098671425573</v>
      </c>
      <c r="BD306" s="467"/>
      <c r="BE306" s="517"/>
      <c r="BF306" s="518">
        <f t="shared" si="156"/>
        <v>238</v>
      </c>
      <c r="BG306" s="476">
        <f t="shared" si="157"/>
        <v>0.20257530521388609</v>
      </c>
      <c r="BH306" s="397"/>
      <c r="BI306" s="599">
        <f t="shared" si="158"/>
        <v>3.359232540580475</v>
      </c>
      <c r="BJ306" s="467"/>
      <c r="BK306" s="517"/>
      <c r="BL306" s="518">
        <f t="shared" si="159"/>
        <v>238</v>
      </c>
      <c r="BM306" s="476">
        <f t="shared" si="160"/>
        <v>0.20257530521388609</v>
      </c>
      <c r="BN306" s="397"/>
      <c r="BO306" s="397"/>
      <c r="BP306" s="397"/>
      <c r="BQ306" s="397"/>
    </row>
    <row r="307" spans="1:69">
      <c r="A307" s="507">
        <f t="shared" si="128"/>
        <v>2014</v>
      </c>
      <c r="B307" s="474">
        <f t="shared" si="129"/>
        <v>234.00482430406154</v>
      </c>
      <c r="C307" s="596">
        <f t="shared" si="130"/>
        <v>3.5552102147300846</v>
      </c>
      <c r="D307" s="474">
        <f t="shared" si="161"/>
        <v>9</v>
      </c>
      <c r="E307" s="467"/>
      <c r="F307" s="517"/>
      <c r="G307" s="475"/>
      <c r="H307" s="475"/>
      <c r="I307" s="476">
        <f t="shared" si="131"/>
        <v>243</v>
      </c>
      <c r="J307" s="477">
        <f t="shared" si="132"/>
        <v>3.8440129269515797</v>
      </c>
      <c r="K307" s="476">
        <f t="shared" si="133"/>
        <v>8.0913185800801896E-2</v>
      </c>
      <c r="L307" s="397"/>
      <c r="M307" s="599">
        <f t="shared" si="134"/>
        <v>2.9441850361855697</v>
      </c>
      <c r="N307" s="467"/>
      <c r="O307" s="517"/>
      <c r="P307" s="518">
        <f t="shared" si="135"/>
        <v>245</v>
      </c>
      <c r="Q307" s="476">
        <f t="shared" si="136"/>
        <v>0.12089388858455573</v>
      </c>
      <c r="R307" s="397"/>
      <c r="S307" s="599">
        <f t="shared" si="137"/>
        <v>3.2579109706487088</v>
      </c>
      <c r="T307" s="467"/>
      <c r="U307" s="517"/>
      <c r="V307" s="518">
        <f t="shared" si="138"/>
        <v>243</v>
      </c>
      <c r="W307" s="476">
        <f t="shared" si="139"/>
        <v>8.0913185800801896E-2</v>
      </c>
      <c r="X307" s="397"/>
      <c r="Y307" s="599">
        <f t="shared" si="140"/>
        <v>3.3671294608354274</v>
      </c>
      <c r="Z307" s="467"/>
      <c r="AA307" s="517"/>
      <c r="AB307" s="518">
        <f t="shared" si="141"/>
        <v>243</v>
      </c>
      <c r="AC307" s="476">
        <f t="shared" si="142"/>
        <v>8.0913185800801896E-2</v>
      </c>
      <c r="AD307" s="397"/>
      <c r="AE307" s="599">
        <f t="shared" si="143"/>
        <v>3.4655851319324471</v>
      </c>
      <c r="AF307" s="467"/>
      <c r="AG307" s="517"/>
      <c r="AH307" s="518">
        <f t="shared" si="144"/>
        <v>243</v>
      </c>
      <c r="AI307" s="476">
        <f t="shared" si="145"/>
        <v>8.0913185800801896E-2</v>
      </c>
      <c r="AJ307" s="397"/>
      <c r="AK307" s="599">
        <f t="shared" si="146"/>
        <v>3.5552102147300846</v>
      </c>
      <c r="AL307" s="467"/>
      <c r="AM307" s="517"/>
      <c r="AN307" s="518">
        <f t="shared" si="147"/>
        <v>243</v>
      </c>
      <c r="AO307" s="476">
        <f t="shared" si="148"/>
        <v>8.0913185800801896E-2</v>
      </c>
      <c r="AP307" s="397"/>
      <c r="AQ307" s="599">
        <f t="shared" si="149"/>
        <v>3.6374591962968301</v>
      </c>
      <c r="AR307" s="467"/>
      <c r="AS307" s="517"/>
      <c r="AT307" s="518">
        <f t="shared" si="150"/>
        <v>243</v>
      </c>
      <c r="AU307" s="476">
        <f t="shared" si="151"/>
        <v>8.0913185800801896E-2</v>
      </c>
      <c r="AV307" s="397"/>
      <c r="AW307" s="599">
        <f t="shared" si="152"/>
        <v>3.7134543938284059</v>
      </c>
      <c r="AX307" s="467"/>
      <c r="AY307" s="517"/>
      <c r="AZ307" s="518">
        <f t="shared" si="153"/>
        <v>243</v>
      </c>
      <c r="BA307" s="476">
        <f t="shared" si="154"/>
        <v>8.0913185800801896E-2</v>
      </c>
      <c r="BB307" s="397"/>
      <c r="BC307" s="599">
        <f t="shared" si="155"/>
        <v>3.7840799846328719</v>
      </c>
      <c r="BD307" s="467"/>
      <c r="BE307" s="517"/>
      <c r="BF307" s="518">
        <f t="shared" si="156"/>
        <v>243</v>
      </c>
      <c r="BG307" s="476">
        <f t="shared" si="157"/>
        <v>8.0913185800801896E-2</v>
      </c>
      <c r="BH307" s="397"/>
      <c r="BI307" s="599">
        <f t="shared" si="158"/>
        <v>3.850044951674457</v>
      </c>
      <c r="BJ307" s="467"/>
      <c r="BK307" s="517"/>
      <c r="BL307" s="518">
        <f t="shared" si="159"/>
        <v>243</v>
      </c>
      <c r="BM307" s="476">
        <f t="shared" si="160"/>
        <v>8.0913185800801896E-2</v>
      </c>
      <c r="BN307" s="397"/>
      <c r="BO307" s="397"/>
      <c r="BP307" s="397"/>
      <c r="BQ307" s="397"/>
    </row>
    <row r="308" spans="1:69" ht="14.25" thickBot="1">
      <c r="A308" s="515">
        <f t="shared" si="128"/>
        <v>2015</v>
      </c>
      <c r="B308" s="483">
        <f t="shared" si="129"/>
        <v>237.59435409634858</v>
      </c>
      <c r="C308" s="602">
        <f t="shared" si="130"/>
        <v>3.4469876825998447</v>
      </c>
      <c r="D308" s="474">
        <f t="shared" si="161"/>
        <v>10</v>
      </c>
      <c r="E308" s="485"/>
      <c r="F308" s="603"/>
      <c r="G308" s="484"/>
      <c r="H308" s="484"/>
      <c r="I308" s="486">
        <f t="shared" si="131"/>
        <v>246</v>
      </c>
      <c r="J308" s="487">
        <f t="shared" si="132"/>
        <v>3.5378138237421184</v>
      </c>
      <c r="K308" s="486">
        <f t="shared" si="133"/>
        <v>7.0654883057571866E-2</v>
      </c>
      <c r="L308" s="397"/>
      <c r="M308" s="599">
        <f t="shared" si="134"/>
        <v>2.7347340593521698</v>
      </c>
      <c r="N308" s="467"/>
      <c r="O308" s="517"/>
      <c r="P308" s="518">
        <f t="shared" si="135"/>
        <v>247</v>
      </c>
      <c r="Q308" s="476">
        <f t="shared" si="136"/>
        <v>8.8466174864874708E-2</v>
      </c>
      <c r="R308" s="397"/>
      <c r="S308" s="599">
        <f t="shared" si="137"/>
        <v>3.1093129763720659</v>
      </c>
      <c r="T308" s="467"/>
      <c r="U308" s="517"/>
      <c r="V308" s="518">
        <f t="shared" si="138"/>
        <v>246</v>
      </c>
      <c r="W308" s="476">
        <f t="shared" si="139"/>
        <v>7.0654883057571866E-2</v>
      </c>
      <c r="X308" s="397"/>
      <c r="Y308" s="599">
        <f t="shared" si="140"/>
        <v>3.2349714289953408</v>
      </c>
      <c r="Z308" s="467"/>
      <c r="AA308" s="517"/>
      <c r="AB308" s="518">
        <f t="shared" si="141"/>
        <v>246</v>
      </c>
      <c r="AC308" s="476">
        <f t="shared" si="142"/>
        <v>7.0654883057571866E-2</v>
      </c>
      <c r="AD308" s="397"/>
      <c r="AE308" s="599">
        <f t="shared" si="143"/>
        <v>3.3465879248335191</v>
      </c>
      <c r="AF308" s="467"/>
      <c r="AG308" s="517"/>
      <c r="AH308" s="518">
        <f t="shared" si="144"/>
        <v>246</v>
      </c>
      <c r="AI308" s="476">
        <f t="shared" si="145"/>
        <v>7.0654883057571866E-2</v>
      </c>
      <c r="AJ308" s="397"/>
      <c r="AK308" s="599">
        <f t="shared" si="146"/>
        <v>3.4469876825998447</v>
      </c>
      <c r="AL308" s="467"/>
      <c r="AM308" s="517"/>
      <c r="AN308" s="518">
        <f t="shared" si="147"/>
        <v>246</v>
      </c>
      <c r="AO308" s="476">
        <f t="shared" si="148"/>
        <v>7.0654883057571866E-2</v>
      </c>
      <c r="AP308" s="397"/>
      <c r="AQ308" s="599">
        <f t="shared" si="149"/>
        <v>3.5382206760184469</v>
      </c>
      <c r="AR308" s="467"/>
      <c r="AS308" s="517"/>
      <c r="AT308" s="518">
        <f t="shared" si="150"/>
        <v>246</v>
      </c>
      <c r="AU308" s="476">
        <f t="shared" si="151"/>
        <v>7.0654883057571866E-2</v>
      </c>
      <c r="AV308" s="397"/>
      <c r="AW308" s="599">
        <f t="shared" si="152"/>
        <v>3.6218216530178533</v>
      </c>
      <c r="AX308" s="467"/>
      <c r="AY308" s="517"/>
      <c r="AZ308" s="518">
        <f t="shared" si="153"/>
        <v>246</v>
      </c>
      <c r="BA308" s="476">
        <f t="shared" si="154"/>
        <v>7.0654883057571866E-2</v>
      </c>
      <c r="BB308" s="397"/>
      <c r="BC308" s="599">
        <f t="shared" si="155"/>
        <v>3.6989695252933519</v>
      </c>
      <c r="BD308" s="467"/>
      <c r="BE308" s="517"/>
      <c r="BF308" s="518">
        <f t="shared" si="156"/>
        <v>246</v>
      </c>
      <c r="BG308" s="476">
        <f t="shared" si="157"/>
        <v>7.0654883057571866E-2</v>
      </c>
      <c r="BH308" s="397"/>
      <c r="BI308" s="599">
        <f t="shared" si="158"/>
        <v>3.7705895225912811</v>
      </c>
      <c r="BJ308" s="467"/>
      <c r="BK308" s="517"/>
      <c r="BL308" s="518">
        <f t="shared" si="159"/>
        <v>247</v>
      </c>
      <c r="BM308" s="476">
        <f t="shared" si="160"/>
        <v>8.8466174864874708E-2</v>
      </c>
      <c r="BN308" s="397"/>
      <c r="BO308" s="397"/>
      <c r="BP308" s="397"/>
      <c r="BQ308" s="397"/>
    </row>
    <row r="309" spans="1:69" ht="15" thickTop="1" thickBot="1">
      <c r="A309" s="604">
        <f t="shared" si="128"/>
        <v>2016</v>
      </c>
      <c r="B309" s="605">
        <f t="shared" ref="B309:B329" si="162">ROUND($F$292-$F$297*$F$298^D309,$G$1)</f>
        <v>264</v>
      </c>
      <c r="C309" s="606"/>
      <c r="D309" s="474">
        <f t="shared" si="161"/>
        <v>21</v>
      </c>
      <c r="E309" s="607"/>
      <c r="F309" s="608"/>
      <c r="G309" s="609"/>
      <c r="H309" s="609"/>
      <c r="I309" s="610">
        <f t="shared" si="131"/>
        <v>264</v>
      </c>
      <c r="J309" s="611"/>
      <c r="K309" s="610"/>
      <c r="L309" s="397"/>
      <c r="M309" s="612"/>
      <c r="N309" s="485"/>
      <c r="O309" s="603"/>
      <c r="P309" s="557"/>
      <c r="Q309" s="486"/>
      <c r="R309" s="397"/>
      <c r="S309" s="612"/>
      <c r="T309" s="485"/>
      <c r="U309" s="603"/>
      <c r="V309" s="557"/>
      <c r="W309" s="486"/>
      <c r="X309" s="397"/>
      <c r="Y309" s="612"/>
      <c r="Z309" s="485"/>
      <c r="AA309" s="603"/>
      <c r="AB309" s="557"/>
      <c r="AC309" s="486"/>
      <c r="AD309" s="397"/>
      <c r="AE309" s="612"/>
      <c r="AF309" s="485"/>
      <c r="AG309" s="603"/>
      <c r="AH309" s="557"/>
      <c r="AI309" s="486"/>
      <c r="AJ309" s="397"/>
      <c r="AK309" s="612"/>
      <c r="AL309" s="485"/>
      <c r="AM309" s="603"/>
      <c r="AN309" s="557"/>
      <c r="AO309" s="486"/>
      <c r="AP309" s="397"/>
      <c r="AQ309" s="612"/>
      <c r="AR309" s="485"/>
      <c r="AS309" s="603"/>
      <c r="AT309" s="557"/>
      <c r="AU309" s="486"/>
      <c r="AV309" s="397"/>
      <c r="AW309" s="612"/>
      <c r="AX309" s="485"/>
      <c r="AY309" s="603"/>
      <c r="AZ309" s="557"/>
      <c r="BA309" s="486"/>
      <c r="BB309" s="397"/>
      <c r="BC309" s="612"/>
      <c r="BD309" s="485"/>
      <c r="BE309" s="603"/>
      <c r="BF309" s="557"/>
      <c r="BG309" s="486"/>
      <c r="BH309" s="397"/>
      <c r="BI309" s="612"/>
      <c r="BJ309" s="485"/>
      <c r="BK309" s="603"/>
      <c r="BL309" s="557"/>
      <c r="BM309" s="486"/>
      <c r="BN309" s="397"/>
      <c r="BO309" s="397"/>
      <c r="BP309" s="397"/>
      <c r="BQ309" s="397"/>
    </row>
    <row r="310" spans="1:69" ht="14.25" thickTop="1">
      <c r="A310" s="507">
        <f t="shared" si="128"/>
        <v>2017</v>
      </c>
      <c r="B310" s="474">
        <f t="shared" si="162"/>
        <v>264</v>
      </c>
      <c r="C310" s="613"/>
      <c r="D310" s="474">
        <f t="shared" si="161"/>
        <v>22</v>
      </c>
      <c r="E310" s="467"/>
      <c r="F310" s="517"/>
      <c r="G310" s="475"/>
      <c r="H310" s="475"/>
      <c r="I310" s="476">
        <f t="shared" si="131"/>
        <v>264</v>
      </c>
      <c r="J310" s="518"/>
      <c r="K310" s="518"/>
      <c r="L310" s="397"/>
      <c r="M310" s="397"/>
      <c r="N310" s="397"/>
      <c r="O310" s="397"/>
      <c r="P310" s="397"/>
      <c r="Q310" s="397"/>
      <c r="R310" s="397"/>
      <c r="S310" s="397"/>
      <c r="T310" s="397"/>
      <c r="U310" s="397"/>
      <c r="V310" s="397"/>
      <c r="W310" s="397"/>
      <c r="X310" s="397"/>
      <c r="Y310" s="397"/>
      <c r="Z310" s="397"/>
      <c r="AA310" s="397"/>
      <c r="AB310" s="397"/>
      <c r="AC310" s="397"/>
      <c r="AD310" s="397"/>
      <c r="AE310" s="397"/>
      <c r="AF310" s="397"/>
      <c r="AG310" s="397"/>
      <c r="AH310" s="397"/>
      <c r="AI310" s="397"/>
      <c r="AJ310" s="397"/>
      <c r="AK310" s="397"/>
      <c r="AL310" s="397"/>
      <c r="AM310" s="397"/>
      <c r="AN310" s="397"/>
      <c r="AO310" s="397"/>
      <c r="AP310" s="397"/>
      <c r="AQ310" s="397"/>
      <c r="AR310" s="397"/>
      <c r="AS310" s="397"/>
      <c r="AT310" s="397"/>
      <c r="AU310" s="397"/>
      <c r="AV310" s="397"/>
      <c r="AW310" s="397"/>
      <c r="AX310" s="397"/>
      <c r="AY310" s="397"/>
      <c r="AZ310" s="397"/>
      <c r="BA310" s="397"/>
      <c r="BB310" s="397"/>
      <c r="BC310" s="397"/>
      <c r="BD310" s="397"/>
      <c r="BE310" s="397"/>
      <c r="BF310" s="397"/>
      <c r="BG310" s="397"/>
      <c r="BH310" s="397"/>
      <c r="BI310" s="397"/>
      <c r="BJ310" s="397"/>
      <c r="BK310" s="397"/>
      <c r="BL310" s="397"/>
      <c r="BM310" s="397"/>
      <c r="BN310" s="397"/>
      <c r="BO310" s="397"/>
      <c r="BP310" s="397"/>
      <c r="BQ310" s="397"/>
    </row>
    <row r="311" spans="1:69" ht="14.25" thickBot="1">
      <c r="A311" s="507">
        <f t="shared" si="128"/>
        <v>2018</v>
      </c>
      <c r="B311" s="474">
        <f t="shared" si="162"/>
        <v>265</v>
      </c>
      <c r="C311" s="613"/>
      <c r="D311" s="474">
        <f t="shared" si="161"/>
        <v>23</v>
      </c>
      <c r="E311" s="537" t="s">
        <v>393</v>
      </c>
      <c r="F311" s="537" t="s">
        <v>74</v>
      </c>
      <c r="G311" s="537" t="s">
        <v>47</v>
      </c>
      <c r="H311" s="475"/>
      <c r="I311" s="476">
        <f t="shared" si="131"/>
        <v>265</v>
      </c>
      <c r="J311" s="518"/>
      <c r="K311" s="518"/>
      <c r="L311" s="397"/>
      <c r="M311" s="397" t="s">
        <v>432</v>
      </c>
      <c r="N311" s="587">
        <f>2*N312</f>
        <v>504.46579036063366</v>
      </c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Z311" s="397"/>
      <c r="AA311" s="397"/>
      <c r="AB311" s="397"/>
      <c r="AC311" s="397"/>
      <c r="AD311" s="397"/>
      <c r="AE311" s="397"/>
      <c r="AF311" s="397"/>
      <c r="AG311" s="397"/>
      <c r="AH311" s="397"/>
      <c r="AI311" s="397"/>
      <c r="AJ311" s="397"/>
      <c r="AK311" s="397"/>
      <c r="AL311" s="397"/>
      <c r="AM311" s="397"/>
      <c r="AN311" s="397"/>
      <c r="AO311" s="397"/>
      <c r="AP311" s="397"/>
      <c r="AQ311" s="397"/>
      <c r="AR311" s="397"/>
      <c r="AS311" s="397"/>
      <c r="AT311" s="397"/>
      <c r="AU311" s="397"/>
      <c r="AV311" s="397"/>
      <c r="AW311" s="397"/>
      <c r="AX311" s="397"/>
      <c r="AY311" s="397"/>
      <c r="AZ311" s="397"/>
      <c r="BA311" s="397"/>
      <c r="BB311" s="397"/>
      <c r="BC311" s="397"/>
      <c r="BD311" s="397"/>
      <c r="BE311" s="397"/>
      <c r="BF311" s="397"/>
      <c r="BG311" s="397"/>
      <c r="BH311" s="397"/>
      <c r="BI311" s="397"/>
      <c r="BJ311" s="397"/>
      <c r="BK311" s="397"/>
      <c r="BL311" s="397"/>
      <c r="BM311" s="397"/>
      <c r="BN311" s="397"/>
      <c r="BO311" s="397"/>
      <c r="BP311" s="397"/>
      <c r="BQ311" s="397"/>
    </row>
    <row r="312" spans="1:69" ht="14.25" thickTop="1">
      <c r="A312" s="507">
        <f t="shared" si="128"/>
        <v>2019</v>
      </c>
      <c r="B312" s="474">
        <f t="shared" si="162"/>
        <v>266</v>
      </c>
      <c r="C312" s="613"/>
      <c r="D312" s="474">
        <f t="shared" si="161"/>
        <v>24</v>
      </c>
      <c r="E312" s="583">
        <f>O292</f>
        <v>253</v>
      </c>
      <c r="F312" s="511">
        <f>O300</f>
        <v>0.78352954453899215</v>
      </c>
      <c r="G312" s="584">
        <f>O301</f>
        <v>1.1478361460283906</v>
      </c>
      <c r="H312" s="475"/>
      <c r="I312" s="476">
        <f t="shared" si="131"/>
        <v>266</v>
      </c>
      <c r="J312" s="518"/>
      <c r="K312" s="518"/>
      <c r="L312" s="397"/>
      <c r="M312" s="539" t="str">
        <f>M268</f>
        <v>max(y) =</v>
      </c>
      <c r="N312" s="539">
        <f>N268</f>
        <v>252.23289518031683</v>
      </c>
      <c r="O312" s="397"/>
      <c r="P312" s="397"/>
      <c r="Q312" s="397"/>
      <c r="R312" s="397"/>
      <c r="S312" s="539" t="str">
        <f>S268</f>
        <v>max(y) =</v>
      </c>
      <c r="T312" s="539">
        <f>N312</f>
        <v>252.23289518031683</v>
      </c>
      <c r="U312" s="397"/>
      <c r="V312" s="397"/>
      <c r="W312" s="397"/>
      <c r="X312" s="397"/>
      <c r="Y312" s="539" t="str">
        <f>Y268</f>
        <v>max(y) =</v>
      </c>
      <c r="Z312" s="539">
        <f>T312</f>
        <v>252.23289518031683</v>
      </c>
      <c r="AA312" s="397"/>
      <c r="AB312" s="397"/>
      <c r="AC312" s="397"/>
      <c r="AD312" s="397"/>
      <c r="AE312" s="539" t="str">
        <f>AE268</f>
        <v>max(y) =</v>
      </c>
      <c r="AF312" s="539">
        <f>Z312</f>
        <v>252.23289518031683</v>
      </c>
      <c r="AG312" s="397"/>
      <c r="AH312" s="397"/>
      <c r="AI312" s="397"/>
      <c r="AJ312" s="397"/>
      <c r="AK312" s="539" t="str">
        <f>AK268</f>
        <v>max(y) =</v>
      </c>
      <c r="AL312" s="539">
        <f>AF312</f>
        <v>252.23289518031683</v>
      </c>
      <c r="AM312" s="397"/>
      <c r="AN312" s="397"/>
      <c r="AO312" s="397"/>
      <c r="AP312" s="397"/>
      <c r="AQ312" s="539" t="str">
        <f>AQ268</f>
        <v>max(y) =</v>
      </c>
      <c r="AR312" s="539">
        <f>AL312</f>
        <v>252.23289518031683</v>
      </c>
      <c r="AS312" s="397"/>
      <c r="AT312" s="397"/>
      <c r="AU312" s="397"/>
      <c r="AV312" s="397"/>
      <c r="AW312" s="539" t="str">
        <f>AW268</f>
        <v>max(y) =</v>
      </c>
      <c r="AX312" s="539">
        <f>AR312</f>
        <v>252.23289518031683</v>
      </c>
      <c r="AY312" s="397"/>
      <c r="AZ312" s="397"/>
      <c r="BA312" s="397"/>
      <c r="BB312" s="397"/>
      <c r="BC312" s="539" t="str">
        <f>BC268</f>
        <v>max(y) =</v>
      </c>
      <c r="BD312" s="539">
        <f>AX312</f>
        <v>252.23289518031683</v>
      </c>
      <c r="BE312" s="397"/>
      <c r="BF312" s="397"/>
      <c r="BG312" s="397"/>
      <c r="BH312" s="397"/>
      <c r="BI312" s="539" t="str">
        <f>BI268</f>
        <v>max(y) =</v>
      </c>
      <c r="BJ312" s="539">
        <f>BD312</f>
        <v>252.23289518031683</v>
      </c>
      <c r="BK312" s="397"/>
      <c r="BL312" s="397"/>
      <c r="BM312" s="397"/>
      <c r="BN312" s="397"/>
      <c r="BO312" s="397"/>
      <c r="BP312" s="397"/>
      <c r="BQ312" s="397"/>
    </row>
    <row r="313" spans="1:69">
      <c r="A313" s="507">
        <f t="shared" si="128"/>
        <v>2020</v>
      </c>
      <c r="B313" s="474">
        <f t="shared" si="162"/>
        <v>266</v>
      </c>
      <c r="C313" s="613"/>
      <c r="D313" s="474">
        <f t="shared" si="161"/>
        <v>25</v>
      </c>
      <c r="E313" s="583">
        <f>U292</f>
        <v>260</v>
      </c>
      <c r="F313" s="511">
        <f>U300</f>
        <v>0.78934853113323422</v>
      </c>
      <c r="G313" s="584">
        <f>U301</f>
        <v>0.99509903333394734</v>
      </c>
      <c r="H313" s="475"/>
      <c r="I313" s="476">
        <f t="shared" si="131"/>
        <v>266</v>
      </c>
      <c r="J313" s="518"/>
      <c r="K313" s="518"/>
      <c r="L313" s="397"/>
      <c r="M313" s="539" t="s">
        <v>380</v>
      </c>
      <c r="N313" s="539">
        <v>1</v>
      </c>
      <c r="O313" s="397"/>
      <c r="P313" s="397"/>
      <c r="Q313" s="397"/>
      <c r="R313" s="397"/>
      <c r="S313" s="539" t="s">
        <v>380</v>
      </c>
      <c r="T313" s="539">
        <f>N313</f>
        <v>1</v>
      </c>
      <c r="U313" s="397"/>
      <c r="V313" s="397"/>
      <c r="W313" s="397"/>
      <c r="X313" s="397"/>
      <c r="Y313" s="539" t="s">
        <v>380</v>
      </c>
      <c r="Z313" s="539">
        <f>T313</f>
        <v>1</v>
      </c>
      <c r="AA313" s="397"/>
      <c r="AB313" s="397"/>
      <c r="AC313" s="397"/>
      <c r="AD313" s="397"/>
      <c r="AE313" s="539" t="s">
        <v>380</v>
      </c>
      <c r="AF313" s="539">
        <f>Z313</f>
        <v>1</v>
      </c>
      <c r="AG313" s="397"/>
      <c r="AH313" s="397"/>
      <c r="AI313" s="397"/>
      <c r="AJ313" s="397"/>
      <c r="AK313" s="539" t="s">
        <v>380</v>
      </c>
      <c r="AL313" s="539">
        <f>AF313</f>
        <v>1</v>
      </c>
      <c r="AM313" s="397"/>
      <c r="AN313" s="397"/>
      <c r="AO313" s="397"/>
      <c r="AP313" s="397"/>
      <c r="AQ313" s="539" t="s">
        <v>380</v>
      </c>
      <c r="AR313" s="539">
        <f>AL313</f>
        <v>1</v>
      </c>
      <c r="AS313" s="397"/>
      <c r="AT313" s="397"/>
      <c r="AU313" s="397"/>
      <c r="AV313" s="397"/>
      <c r="AW313" s="539" t="s">
        <v>380</v>
      </c>
      <c r="AX313" s="539">
        <f>AR313</f>
        <v>1</v>
      </c>
      <c r="AY313" s="397"/>
      <c r="AZ313" s="397"/>
      <c r="BA313" s="397"/>
      <c r="BB313" s="397"/>
      <c r="BC313" s="539" t="s">
        <v>380</v>
      </c>
      <c r="BD313" s="539">
        <f>AX313</f>
        <v>1</v>
      </c>
      <c r="BE313" s="397"/>
      <c r="BF313" s="397"/>
      <c r="BG313" s="397"/>
      <c r="BH313" s="397"/>
      <c r="BI313" s="539" t="s">
        <v>380</v>
      </c>
      <c r="BJ313" s="539">
        <f>BD313</f>
        <v>1</v>
      </c>
      <c r="BK313" s="397"/>
      <c r="BL313" s="397"/>
      <c r="BM313" s="397"/>
      <c r="BN313" s="397"/>
      <c r="BO313" s="397"/>
      <c r="BP313" s="397"/>
      <c r="BQ313" s="397"/>
    </row>
    <row r="314" spans="1:69">
      <c r="A314" s="507">
        <f t="shared" si="128"/>
        <v>2021</v>
      </c>
      <c r="B314" s="474">
        <f t="shared" si="162"/>
        <v>266</v>
      </c>
      <c r="C314" s="613"/>
      <c r="D314" s="474">
        <f t="shared" si="161"/>
        <v>26</v>
      </c>
      <c r="E314" s="583">
        <f>AA292</f>
        <v>263</v>
      </c>
      <c r="F314" s="511">
        <f>AA300</f>
        <v>0.79041458683785515</v>
      </c>
      <c r="G314" s="584">
        <f>AA301</f>
        <v>0.98887604828874631</v>
      </c>
      <c r="H314" s="475"/>
      <c r="I314" s="476">
        <f t="shared" si="131"/>
        <v>266</v>
      </c>
      <c r="J314" s="518"/>
      <c r="K314" s="518"/>
      <c r="L314" s="397"/>
      <c r="M314" s="585" t="s">
        <v>395</v>
      </c>
      <c r="N314" s="585">
        <v>3</v>
      </c>
      <c r="O314" s="586"/>
      <c r="P314" s="586"/>
      <c r="Q314" s="586"/>
      <c r="R314" s="586"/>
      <c r="S314" s="585" t="s">
        <v>395</v>
      </c>
      <c r="T314" s="585">
        <f>N314</f>
        <v>3</v>
      </c>
      <c r="U314" s="586"/>
      <c r="V314" s="586"/>
      <c r="W314" s="586"/>
      <c r="X314" s="586"/>
      <c r="Y314" s="585" t="s">
        <v>395</v>
      </c>
      <c r="Z314" s="585">
        <f>T314</f>
        <v>3</v>
      </c>
      <c r="AA314" s="586"/>
      <c r="AB314" s="586"/>
      <c r="AC314" s="586"/>
      <c r="AD314" s="586"/>
      <c r="AE314" s="585" t="s">
        <v>395</v>
      </c>
      <c r="AF314" s="585">
        <f>Z314</f>
        <v>3</v>
      </c>
      <c r="AG314" s="586"/>
      <c r="AH314" s="586"/>
      <c r="AI314" s="586"/>
      <c r="AJ314" s="586"/>
      <c r="AK314" s="585" t="s">
        <v>395</v>
      </c>
      <c r="AL314" s="585">
        <f>AF314</f>
        <v>3</v>
      </c>
      <c r="AM314" s="586"/>
      <c r="AN314" s="586"/>
      <c r="AO314" s="586"/>
      <c r="AP314" s="586"/>
      <c r="AQ314" s="585" t="s">
        <v>395</v>
      </c>
      <c r="AR314" s="585">
        <f>AL314</f>
        <v>3</v>
      </c>
      <c r="AS314" s="586"/>
      <c r="AT314" s="586"/>
      <c r="AU314" s="586"/>
      <c r="AV314" s="586"/>
      <c r="AW314" s="585" t="s">
        <v>395</v>
      </c>
      <c r="AX314" s="585">
        <f>AR314</f>
        <v>3</v>
      </c>
      <c r="AY314" s="586"/>
      <c r="AZ314" s="586"/>
      <c r="BA314" s="586"/>
      <c r="BB314" s="586"/>
      <c r="BC314" s="585" t="s">
        <v>395</v>
      </c>
      <c r="BD314" s="585">
        <f>AX314</f>
        <v>3</v>
      </c>
      <c r="BE314" s="586"/>
      <c r="BF314" s="586"/>
      <c r="BG314" s="586"/>
      <c r="BH314" s="586"/>
      <c r="BI314" s="585" t="s">
        <v>395</v>
      </c>
      <c r="BJ314" s="585">
        <f>BD314</f>
        <v>3</v>
      </c>
      <c r="BK314" s="586"/>
      <c r="BL314" s="586"/>
      <c r="BM314" s="586"/>
      <c r="BN314" s="397"/>
      <c r="BO314" s="397"/>
      <c r="BP314" s="397"/>
      <c r="BQ314" s="397"/>
    </row>
    <row r="315" spans="1:69">
      <c r="A315" s="507">
        <f t="shared" si="128"/>
        <v>2022</v>
      </c>
      <c r="B315" s="474">
        <f t="shared" si="162"/>
        <v>267</v>
      </c>
      <c r="C315" s="613"/>
      <c r="D315" s="474">
        <f t="shared" si="161"/>
        <v>27</v>
      </c>
      <c r="E315" s="583">
        <f>AG292</f>
        <v>266</v>
      </c>
      <c r="F315" s="511">
        <f>AG300</f>
        <v>0.78568564920639161</v>
      </c>
      <c r="G315" s="584">
        <f>AG301</f>
        <v>1.0047043141725795</v>
      </c>
      <c r="H315" s="475"/>
      <c r="I315" s="476">
        <f t="shared" si="131"/>
        <v>267</v>
      </c>
      <c r="J315" s="518"/>
      <c r="K315" s="518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Z315" s="397"/>
      <c r="AA315" s="397"/>
      <c r="AB315" s="397"/>
      <c r="AC315" s="397"/>
      <c r="AD315" s="397"/>
      <c r="AE315" s="397"/>
      <c r="AF315" s="397"/>
      <c r="AG315" s="397"/>
      <c r="AH315" s="397"/>
      <c r="AI315" s="397"/>
      <c r="AJ315" s="397"/>
      <c r="AK315" s="397"/>
      <c r="AL315" s="397"/>
      <c r="AM315" s="397"/>
      <c r="AN315" s="397"/>
      <c r="AO315" s="397"/>
      <c r="AP315" s="397"/>
      <c r="AQ315" s="397"/>
      <c r="AR315" s="397"/>
      <c r="AS315" s="397"/>
      <c r="AT315" s="397"/>
      <c r="AU315" s="397"/>
      <c r="AV315" s="397"/>
      <c r="AW315" s="397"/>
      <c r="AX315" s="397"/>
      <c r="AY315" s="397"/>
      <c r="AZ315" s="397"/>
      <c r="BA315" s="397"/>
      <c r="BB315" s="397"/>
      <c r="BC315" s="397"/>
      <c r="BD315" s="397"/>
      <c r="BE315" s="397"/>
      <c r="BF315" s="397"/>
      <c r="BG315" s="397"/>
      <c r="BH315" s="397"/>
      <c r="BI315" s="397"/>
      <c r="BJ315" s="397"/>
      <c r="BK315" s="397"/>
      <c r="BL315" s="397"/>
      <c r="BM315" s="397"/>
      <c r="BN315" s="397"/>
      <c r="BO315" s="397"/>
      <c r="BP315" s="397"/>
      <c r="BQ315" s="397"/>
    </row>
    <row r="316" spans="1:69">
      <c r="A316" s="507">
        <f t="shared" si="128"/>
        <v>2023</v>
      </c>
      <c r="B316" s="474">
        <f t="shared" si="162"/>
        <v>267</v>
      </c>
      <c r="C316" s="613"/>
      <c r="D316" s="474">
        <f t="shared" si="161"/>
        <v>28</v>
      </c>
      <c r="E316" s="583">
        <f>AM292</f>
        <v>269</v>
      </c>
      <c r="F316" s="511">
        <f>AM300</f>
        <v>0.79460691692642083</v>
      </c>
      <c r="G316" s="584">
        <f>AM301</f>
        <v>0.96566679230799313</v>
      </c>
      <c r="H316" s="475"/>
      <c r="I316" s="476">
        <f t="shared" si="131"/>
        <v>267</v>
      </c>
      <c r="J316" s="518"/>
      <c r="K316" s="518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Z316" s="397"/>
      <c r="AA316" s="397"/>
      <c r="AB316" s="397"/>
      <c r="AC316" s="397"/>
      <c r="AD316" s="397"/>
      <c r="AE316" s="397"/>
      <c r="AF316" s="397"/>
      <c r="AG316" s="397"/>
      <c r="AH316" s="397"/>
      <c r="AI316" s="397"/>
      <c r="AJ316" s="397"/>
      <c r="AK316" s="397"/>
      <c r="AL316" s="397"/>
      <c r="AM316" s="397"/>
      <c r="AN316" s="397"/>
      <c r="AO316" s="397"/>
      <c r="AP316" s="397"/>
      <c r="AQ316" s="397"/>
      <c r="AR316" s="397"/>
      <c r="AS316" s="397"/>
      <c r="AT316" s="397"/>
      <c r="AU316" s="397"/>
      <c r="AV316" s="397"/>
      <c r="AW316" s="397"/>
      <c r="AX316" s="397"/>
      <c r="AY316" s="397"/>
      <c r="AZ316" s="397"/>
      <c r="BA316" s="397"/>
      <c r="BB316" s="397"/>
      <c r="BC316" s="397"/>
      <c r="BD316" s="397"/>
      <c r="BE316" s="397"/>
      <c r="BF316" s="397"/>
      <c r="BG316" s="397"/>
      <c r="BH316" s="397"/>
      <c r="BI316" s="397"/>
      <c r="BJ316" s="397"/>
      <c r="BK316" s="397"/>
      <c r="BL316" s="397"/>
      <c r="BM316" s="397"/>
      <c r="BN316" s="397"/>
      <c r="BO316" s="397"/>
      <c r="BP316" s="397"/>
      <c r="BQ316" s="397"/>
    </row>
    <row r="317" spans="1:69">
      <c r="A317" s="507">
        <f t="shared" si="128"/>
        <v>2024</v>
      </c>
      <c r="B317" s="474">
        <f t="shared" si="162"/>
        <v>267</v>
      </c>
      <c r="C317" s="613"/>
      <c r="D317" s="474">
        <f t="shared" si="161"/>
        <v>29</v>
      </c>
      <c r="E317" s="583">
        <f>AS292</f>
        <v>272</v>
      </c>
      <c r="F317" s="511">
        <f>AS300</f>
        <v>0.79281684442514566</v>
      </c>
      <c r="G317" s="584">
        <f>AS301</f>
        <v>0.97030655195470283</v>
      </c>
      <c r="H317" s="475"/>
      <c r="I317" s="476">
        <f t="shared" si="131"/>
        <v>267</v>
      </c>
      <c r="J317" s="518"/>
      <c r="K317" s="518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Z317" s="397"/>
      <c r="AA317" s="397"/>
      <c r="AB317" s="397"/>
      <c r="AC317" s="397"/>
      <c r="AD317" s="397"/>
      <c r="AE317" s="397"/>
      <c r="AF317" s="397"/>
      <c r="AG317" s="397"/>
      <c r="AH317" s="397"/>
      <c r="AI317" s="397"/>
      <c r="AJ317" s="397"/>
      <c r="AK317" s="397"/>
      <c r="AL317" s="397"/>
      <c r="AM317" s="397"/>
      <c r="AN317" s="397"/>
      <c r="AO317" s="397"/>
      <c r="AP317" s="397"/>
      <c r="AQ317" s="397"/>
      <c r="AR317" s="397"/>
      <c r="AS317" s="397"/>
      <c r="AT317" s="397"/>
      <c r="AU317" s="397"/>
      <c r="AV317" s="397"/>
      <c r="AW317" s="397"/>
      <c r="AX317" s="397"/>
      <c r="AY317" s="397"/>
      <c r="AZ317" s="397"/>
      <c r="BA317" s="397"/>
      <c r="BB317" s="397"/>
      <c r="BC317" s="397"/>
      <c r="BD317" s="397"/>
      <c r="BE317" s="397"/>
      <c r="BF317" s="397"/>
      <c r="BG317" s="397"/>
      <c r="BH317" s="397"/>
      <c r="BI317" s="397"/>
      <c r="BJ317" s="397"/>
      <c r="BK317" s="397"/>
      <c r="BL317" s="397"/>
      <c r="BM317" s="397"/>
      <c r="BN317" s="397"/>
      <c r="BO317" s="397"/>
      <c r="BP317" s="397"/>
      <c r="BQ317" s="397"/>
    </row>
    <row r="318" spans="1:69">
      <c r="A318" s="507">
        <f t="shared" si="128"/>
        <v>2025</v>
      </c>
      <c r="B318" s="474">
        <f t="shared" si="162"/>
        <v>267</v>
      </c>
      <c r="C318" s="613"/>
      <c r="D318" s="474">
        <f t="shared" si="161"/>
        <v>30</v>
      </c>
      <c r="E318" s="583">
        <f>AY292</f>
        <v>275</v>
      </c>
      <c r="F318" s="511">
        <f>AY300</f>
        <v>0.78769426700002099</v>
      </c>
      <c r="G318" s="584">
        <f>AY301</f>
        <v>0.98813481783853585</v>
      </c>
      <c r="H318" s="475"/>
      <c r="I318" s="476">
        <f t="shared" si="131"/>
        <v>267</v>
      </c>
      <c r="J318" s="518"/>
      <c r="K318" s="518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Z318" s="397"/>
      <c r="AA318" s="397"/>
      <c r="AB318" s="397"/>
      <c r="AC318" s="397"/>
      <c r="AD318" s="397"/>
      <c r="AE318" s="397"/>
      <c r="AF318" s="397"/>
      <c r="AG318" s="397"/>
      <c r="AH318" s="397"/>
      <c r="AI318" s="397"/>
      <c r="AJ318" s="397"/>
      <c r="AK318" s="397"/>
      <c r="AL318" s="397"/>
      <c r="AM318" s="397"/>
      <c r="AN318" s="397"/>
      <c r="AO318" s="397"/>
      <c r="AP318" s="397"/>
      <c r="AQ318" s="397"/>
      <c r="AR318" s="397"/>
      <c r="AS318" s="397"/>
      <c r="AT318" s="397"/>
      <c r="AU318" s="397"/>
      <c r="AV318" s="397"/>
      <c r="AW318" s="397"/>
      <c r="AX318" s="397"/>
      <c r="AY318" s="397"/>
      <c r="AZ318" s="397"/>
      <c r="BA318" s="397"/>
      <c r="BB318" s="397"/>
      <c r="BC318" s="397"/>
      <c r="BD318" s="397"/>
      <c r="BE318" s="397"/>
      <c r="BF318" s="397"/>
      <c r="BG318" s="397"/>
      <c r="BH318" s="397"/>
      <c r="BI318" s="397"/>
      <c r="BJ318" s="397"/>
      <c r="BK318" s="397"/>
      <c r="BL318" s="397"/>
      <c r="BM318" s="397"/>
      <c r="BN318" s="397"/>
      <c r="BO318" s="397"/>
      <c r="BP318" s="397"/>
      <c r="BQ318" s="397"/>
    </row>
    <row r="319" spans="1:69">
      <c r="A319" s="507">
        <f t="shared" si="128"/>
        <v>2026</v>
      </c>
      <c r="B319" s="474">
        <f t="shared" si="162"/>
        <v>268</v>
      </c>
      <c r="C319" s="613"/>
      <c r="D319" s="474">
        <f t="shared" si="161"/>
        <v>31</v>
      </c>
      <c r="E319" s="583">
        <f>BE292</f>
        <v>278</v>
      </c>
      <c r="F319" s="511">
        <f>BE300</f>
        <v>0.78109294539044305</v>
      </c>
      <c r="G319" s="584">
        <f>BE301</f>
        <v>1.0156006081991695</v>
      </c>
      <c r="H319" s="475"/>
      <c r="I319" s="476">
        <f t="shared" si="131"/>
        <v>268</v>
      </c>
      <c r="J319" s="518"/>
      <c r="K319" s="518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Z319" s="397"/>
      <c r="AA319" s="397"/>
      <c r="AB319" s="397"/>
      <c r="AC319" s="397"/>
      <c r="AD319" s="397"/>
      <c r="AE319" s="397"/>
      <c r="AF319" s="397"/>
      <c r="AG319" s="397"/>
      <c r="AH319" s="397"/>
      <c r="AI319" s="397"/>
      <c r="AJ319" s="397"/>
      <c r="AK319" s="397"/>
      <c r="AL319" s="397"/>
      <c r="AM319" s="397"/>
      <c r="AN319" s="397"/>
      <c r="AO319" s="397"/>
      <c r="AP319" s="397"/>
      <c r="AQ319" s="397"/>
      <c r="AR319" s="397"/>
      <c r="AS319" s="397"/>
      <c r="AT319" s="397"/>
      <c r="AU319" s="397"/>
      <c r="AV319" s="397"/>
      <c r="AW319" s="397"/>
      <c r="AX319" s="397"/>
      <c r="AY319" s="397"/>
      <c r="AZ319" s="397"/>
      <c r="BA319" s="397"/>
      <c r="BB319" s="397"/>
      <c r="BC319" s="397"/>
      <c r="BD319" s="397"/>
      <c r="BE319" s="397"/>
      <c r="BF319" s="397"/>
      <c r="BG319" s="397"/>
      <c r="BH319" s="397"/>
      <c r="BI319" s="397"/>
      <c r="BJ319" s="397"/>
      <c r="BK319" s="397"/>
      <c r="BL319" s="397"/>
      <c r="BM319" s="397"/>
      <c r="BN319" s="397"/>
      <c r="BO319" s="397"/>
      <c r="BP319" s="397"/>
      <c r="BQ319" s="397"/>
    </row>
    <row r="320" spans="1:69">
      <c r="A320" s="507">
        <f t="shared" si="128"/>
        <v>2027</v>
      </c>
      <c r="B320" s="474">
        <f t="shared" si="162"/>
        <v>268</v>
      </c>
      <c r="C320" s="613"/>
      <c r="D320" s="474">
        <f t="shared" si="161"/>
        <v>32</v>
      </c>
      <c r="E320" s="583">
        <f>BK292</f>
        <v>281</v>
      </c>
      <c r="F320" s="511">
        <f>BK300</f>
        <v>0.77759308027701501</v>
      </c>
      <c r="G320" s="584">
        <f>BK301</f>
        <v>1.0321805668975172</v>
      </c>
      <c r="H320" s="475"/>
      <c r="I320" s="476">
        <f t="shared" si="131"/>
        <v>268</v>
      </c>
      <c r="J320" s="518"/>
      <c r="K320" s="518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7"/>
      <c r="AI320" s="397"/>
      <c r="AJ320" s="397"/>
      <c r="AK320" s="397"/>
      <c r="AL320" s="397"/>
      <c r="AM320" s="397"/>
      <c r="AN320" s="397"/>
      <c r="AO320" s="397"/>
      <c r="AP320" s="397"/>
      <c r="AQ320" s="397"/>
      <c r="AR320" s="397"/>
      <c r="AS320" s="397"/>
      <c r="AT320" s="397"/>
      <c r="AU320" s="397"/>
      <c r="AV320" s="397"/>
      <c r="AW320" s="397"/>
      <c r="AX320" s="397"/>
      <c r="AY320" s="397"/>
      <c r="AZ320" s="397"/>
      <c r="BA320" s="397"/>
      <c r="BB320" s="397"/>
      <c r="BC320" s="397"/>
      <c r="BD320" s="397"/>
      <c r="BE320" s="397"/>
      <c r="BF320" s="397"/>
      <c r="BG320" s="397"/>
      <c r="BH320" s="397"/>
      <c r="BI320" s="397"/>
      <c r="BJ320" s="397"/>
      <c r="BK320" s="397"/>
      <c r="BL320" s="397"/>
      <c r="BM320" s="397"/>
      <c r="BN320" s="397"/>
      <c r="BO320" s="397"/>
      <c r="BP320" s="397"/>
      <c r="BQ320" s="397"/>
    </row>
    <row r="321" spans="1:69">
      <c r="A321" s="507">
        <f t="shared" si="128"/>
        <v>2028</v>
      </c>
      <c r="B321" s="474">
        <f t="shared" si="162"/>
        <v>268</v>
      </c>
      <c r="C321" s="613"/>
      <c r="D321" s="474">
        <f t="shared" si="161"/>
        <v>33</v>
      </c>
      <c r="E321" s="588"/>
      <c r="F321" s="511"/>
      <c r="G321" s="589"/>
      <c r="H321" s="475"/>
      <c r="I321" s="476">
        <f t="shared" si="131"/>
        <v>268</v>
      </c>
      <c r="J321" s="518"/>
      <c r="K321" s="518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Z321" s="397"/>
      <c r="AA321" s="397"/>
      <c r="AB321" s="397"/>
      <c r="AC321" s="397"/>
      <c r="AD321" s="397"/>
      <c r="AE321" s="397"/>
      <c r="AF321" s="397"/>
      <c r="AG321" s="397"/>
      <c r="AH321" s="397"/>
      <c r="AI321" s="397"/>
      <c r="AJ321" s="397"/>
      <c r="AK321" s="397"/>
      <c r="AL321" s="397"/>
      <c r="AM321" s="397"/>
      <c r="AN321" s="397"/>
      <c r="AO321" s="397"/>
      <c r="AP321" s="397"/>
      <c r="AQ321" s="397"/>
      <c r="AR321" s="397"/>
      <c r="AS321" s="397"/>
      <c r="AT321" s="397"/>
      <c r="AU321" s="397"/>
      <c r="AV321" s="397"/>
      <c r="AW321" s="397"/>
      <c r="AX321" s="397"/>
      <c r="AY321" s="397"/>
      <c r="AZ321" s="397"/>
      <c r="BA321" s="397"/>
      <c r="BB321" s="397"/>
      <c r="BC321" s="397"/>
      <c r="BD321" s="397"/>
      <c r="BE321" s="397"/>
      <c r="BF321" s="397"/>
      <c r="BG321" s="397"/>
      <c r="BH321" s="397"/>
      <c r="BI321" s="397"/>
      <c r="BJ321" s="397"/>
      <c r="BK321" s="397"/>
      <c r="BL321" s="397"/>
      <c r="BM321" s="397"/>
      <c r="BN321" s="397"/>
      <c r="BO321" s="397"/>
      <c r="BP321" s="397"/>
      <c r="BQ321" s="397"/>
    </row>
    <row r="322" spans="1:69">
      <c r="A322" s="507">
        <f t="shared" si="128"/>
        <v>2029</v>
      </c>
      <c r="B322" s="474">
        <f t="shared" si="162"/>
        <v>268</v>
      </c>
      <c r="C322" s="613"/>
      <c r="D322" s="474">
        <f t="shared" si="161"/>
        <v>34</v>
      </c>
      <c r="E322" s="588"/>
      <c r="F322" s="511"/>
      <c r="G322" s="589"/>
      <c r="H322" s="475"/>
      <c r="I322" s="476">
        <f t="shared" si="131"/>
        <v>268</v>
      </c>
      <c r="J322" s="518"/>
      <c r="K322" s="518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Z322" s="397"/>
      <c r="AA322" s="397"/>
      <c r="AB322" s="397"/>
      <c r="AC322" s="397"/>
      <c r="AD322" s="397"/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/>
      <c r="AS322" s="397"/>
      <c r="AT322" s="397"/>
      <c r="AU322" s="397"/>
      <c r="AV322" s="397"/>
      <c r="AW322" s="397"/>
      <c r="AX322" s="397"/>
      <c r="AY322" s="397"/>
      <c r="AZ322" s="397"/>
      <c r="BA322" s="397"/>
      <c r="BB322" s="397"/>
      <c r="BC322" s="397"/>
      <c r="BD322" s="397"/>
      <c r="BE322" s="397"/>
      <c r="BF322" s="397"/>
      <c r="BG322" s="397"/>
      <c r="BH322" s="397"/>
      <c r="BI322" s="397"/>
      <c r="BJ322" s="397"/>
      <c r="BK322" s="397"/>
      <c r="BL322" s="397"/>
      <c r="BM322" s="397"/>
      <c r="BN322" s="397"/>
      <c r="BO322" s="397"/>
      <c r="BP322" s="397"/>
      <c r="BQ322" s="397"/>
    </row>
    <row r="323" spans="1:69">
      <c r="A323" s="507">
        <f t="shared" si="128"/>
        <v>2030</v>
      </c>
      <c r="B323" s="474">
        <f t="shared" si="162"/>
        <v>268</v>
      </c>
      <c r="C323" s="613"/>
      <c r="D323" s="474">
        <f t="shared" si="161"/>
        <v>35</v>
      </c>
      <c r="E323" s="588"/>
      <c r="F323" s="511"/>
      <c r="G323" s="589"/>
      <c r="H323" s="475"/>
      <c r="I323" s="476">
        <f t="shared" si="131"/>
        <v>268</v>
      </c>
      <c r="J323" s="518"/>
      <c r="K323" s="518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397"/>
      <c r="AB323" s="397"/>
      <c r="AC323" s="397"/>
      <c r="AD323" s="397"/>
      <c r="AE323" s="397"/>
      <c r="AF323" s="397"/>
      <c r="AG323" s="397"/>
      <c r="AH323" s="397"/>
      <c r="AI323" s="397"/>
      <c r="AJ323" s="397"/>
      <c r="AK323" s="397"/>
      <c r="AL323" s="397"/>
      <c r="AM323" s="397"/>
      <c r="AN323" s="397"/>
      <c r="AO323" s="397"/>
      <c r="AP323" s="397"/>
      <c r="AQ323" s="397"/>
      <c r="AR323" s="397"/>
      <c r="AS323" s="397"/>
      <c r="AT323" s="397"/>
      <c r="AU323" s="397"/>
      <c r="AV323" s="397"/>
      <c r="AW323" s="397"/>
      <c r="AX323" s="397"/>
      <c r="AY323" s="397"/>
      <c r="AZ323" s="397"/>
      <c r="BA323" s="397"/>
      <c r="BB323" s="397"/>
      <c r="BC323" s="397"/>
      <c r="BD323" s="397"/>
      <c r="BE323" s="397"/>
      <c r="BF323" s="397"/>
      <c r="BG323" s="397"/>
      <c r="BH323" s="397"/>
      <c r="BI323" s="397"/>
      <c r="BJ323" s="397"/>
      <c r="BK323" s="397"/>
      <c r="BL323" s="397"/>
      <c r="BM323" s="397"/>
      <c r="BN323" s="397"/>
      <c r="BO323" s="397"/>
      <c r="BP323" s="397"/>
      <c r="BQ323" s="397"/>
    </row>
    <row r="324" spans="1:69">
      <c r="A324" s="507">
        <f t="shared" si="128"/>
        <v>2031</v>
      </c>
      <c r="B324" s="474">
        <f t="shared" si="162"/>
        <v>268</v>
      </c>
      <c r="C324" s="613"/>
      <c r="D324" s="474">
        <f t="shared" si="161"/>
        <v>36</v>
      </c>
      <c r="E324" s="588"/>
      <c r="F324" s="511"/>
      <c r="G324" s="589"/>
      <c r="H324" s="475"/>
      <c r="I324" s="476">
        <f t="shared" si="131"/>
        <v>268</v>
      </c>
      <c r="J324" s="518"/>
      <c r="K324" s="518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  <c r="AA324" s="397"/>
      <c r="AB324" s="397"/>
      <c r="AC324" s="397"/>
      <c r="AD324" s="397"/>
      <c r="AE324" s="397"/>
      <c r="AF324" s="397"/>
      <c r="AG324" s="397"/>
      <c r="AH324" s="397"/>
      <c r="AI324" s="397"/>
      <c r="AJ324" s="397"/>
      <c r="AK324" s="397"/>
      <c r="AL324" s="397"/>
      <c r="AM324" s="397"/>
      <c r="AN324" s="397"/>
      <c r="AO324" s="397"/>
      <c r="AP324" s="397"/>
      <c r="AQ324" s="397"/>
      <c r="AR324" s="397"/>
      <c r="AS324" s="397"/>
      <c r="AT324" s="397"/>
      <c r="AU324" s="397"/>
      <c r="AV324" s="397"/>
      <c r="AW324" s="397"/>
      <c r="AX324" s="397"/>
      <c r="AY324" s="397"/>
      <c r="AZ324" s="397"/>
      <c r="BA324" s="397"/>
      <c r="BB324" s="397"/>
      <c r="BC324" s="397"/>
      <c r="BD324" s="397"/>
      <c r="BE324" s="397"/>
      <c r="BF324" s="397"/>
      <c r="BG324" s="397"/>
      <c r="BH324" s="397"/>
      <c r="BI324" s="397"/>
      <c r="BJ324" s="397"/>
      <c r="BK324" s="397"/>
      <c r="BL324" s="397"/>
      <c r="BM324" s="397"/>
      <c r="BN324" s="397"/>
      <c r="BO324" s="397"/>
      <c r="BP324" s="397"/>
      <c r="BQ324" s="397"/>
    </row>
    <row r="325" spans="1:69">
      <c r="A325" s="507">
        <f t="shared" si="128"/>
        <v>2032</v>
      </c>
      <c r="B325" s="474">
        <f t="shared" si="162"/>
        <v>268</v>
      </c>
      <c r="C325" s="613"/>
      <c r="D325" s="474">
        <f t="shared" si="161"/>
        <v>37</v>
      </c>
      <c r="E325" s="588"/>
      <c r="F325" s="511"/>
      <c r="G325" s="589"/>
      <c r="H325" s="475"/>
      <c r="I325" s="476">
        <f t="shared" si="131"/>
        <v>268</v>
      </c>
      <c r="J325" s="518"/>
      <c r="K325" s="614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Z325" s="397"/>
      <c r="AA325" s="397"/>
      <c r="AB325" s="397"/>
      <c r="AC325" s="397"/>
      <c r="AD325" s="397"/>
      <c r="AE325" s="397"/>
      <c r="AF325" s="397"/>
      <c r="AG325" s="397"/>
      <c r="AH325" s="397"/>
      <c r="AI325" s="397"/>
      <c r="AJ325" s="397"/>
      <c r="AK325" s="397"/>
      <c r="AL325" s="397"/>
      <c r="AM325" s="397"/>
      <c r="AN325" s="397"/>
      <c r="AO325" s="397"/>
      <c r="AP325" s="397"/>
      <c r="AQ325" s="397"/>
      <c r="AR325" s="397"/>
      <c r="AS325" s="397"/>
      <c r="AT325" s="397"/>
      <c r="AU325" s="397"/>
      <c r="AV325" s="397"/>
      <c r="AW325" s="397"/>
      <c r="AX325" s="397"/>
      <c r="AY325" s="397"/>
      <c r="AZ325" s="397"/>
      <c r="BA325" s="397"/>
      <c r="BB325" s="397"/>
      <c r="BC325" s="397"/>
      <c r="BD325" s="397"/>
      <c r="BE325" s="397"/>
      <c r="BF325" s="397"/>
      <c r="BG325" s="397"/>
      <c r="BH325" s="397"/>
      <c r="BI325" s="397"/>
      <c r="BJ325" s="397"/>
      <c r="BK325" s="397"/>
      <c r="BL325" s="397"/>
      <c r="BM325" s="397"/>
      <c r="BN325" s="397"/>
      <c r="BO325" s="397"/>
      <c r="BP325" s="397"/>
      <c r="BQ325" s="397"/>
    </row>
    <row r="326" spans="1:69">
      <c r="A326" s="507">
        <f t="shared" si="128"/>
        <v>2033</v>
      </c>
      <c r="B326" s="474">
        <f t="shared" si="162"/>
        <v>268</v>
      </c>
      <c r="C326" s="613"/>
      <c r="D326" s="474">
        <f t="shared" si="161"/>
        <v>38</v>
      </c>
      <c r="E326" s="467"/>
      <c r="F326" s="517"/>
      <c r="G326" s="475"/>
      <c r="H326" s="475"/>
      <c r="I326" s="476">
        <f t="shared" si="131"/>
        <v>268</v>
      </c>
      <c r="J326" s="518"/>
      <c r="K326" s="614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397"/>
      <c r="AE326" s="397"/>
      <c r="AF326" s="397"/>
      <c r="AG326" s="397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7"/>
      <c r="AZ326" s="397"/>
      <c r="BA326" s="397"/>
      <c r="BB326" s="397"/>
      <c r="BC326" s="397"/>
      <c r="BD326" s="397"/>
      <c r="BE326" s="397"/>
      <c r="BF326" s="397"/>
      <c r="BG326" s="397"/>
      <c r="BH326" s="397"/>
      <c r="BI326" s="397"/>
      <c r="BJ326" s="397"/>
      <c r="BK326" s="397"/>
      <c r="BL326" s="397"/>
      <c r="BM326" s="397"/>
      <c r="BN326" s="397"/>
      <c r="BO326" s="397"/>
      <c r="BP326" s="397"/>
      <c r="BQ326" s="397"/>
    </row>
    <row r="327" spans="1:69">
      <c r="A327" s="507">
        <f t="shared" si="128"/>
        <v>2034</v>
      </c>
      <c r="B327" s="474">
        <f t="shared" si="162"/>
        <v>269</v>
      </c>
      <c r="C327" s="613"/>
      <c r="D327" s="474">
        <f t="shared" si="161"/>
        <v>39</v>
      </c>
      <c r="E327" s="467"/>
      <c r="F327" s="517"/>
      <c r="G327" s="475"/>
      <c r="H327" s="475"/>
      <c r="I327" s="476">
        <f t="shared" si="131"/>
        <v>269</v>
      </c>
      <c r="J327" s="518"/>
      <c r="K327" s="614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Z327" s="397"/>
      <c r="AA327" s="397"/>
      <c r="AB327" s="397"/>
      <c r="AC327" s="397"/>
      <c r="AD327" s="397"/>
      <c r="AE327" s="397"/>
      <c r="AF327" s="397"/>
      <c r="AG327" s="397"/>
      <c r="AH327" s="397"/>
      <c r="AI327" s="397"/>
      <c r="AJ327" s="397"/>
      <c r="AK327" s="397"/>
      <c r="AL327" s="397"/>
      <c r="AM327" s="397"/>
      <c r="AN327" s="397"/>
      <c r="AO327" s="397"/>
      <c r="AP327" s="397"/>
      <c r="AQ327" s="397"/>
      <c r="AR327" s="397"/>
      <c r="AS327" s="397"/>
      <c r="AT327" s="397"/>
      <c r="AU327" s="397"/>
      <c r="AV327" s="397"/>
      <c r="AW327" s="397"/>
      <c r="AX327" s="397"/>
      <c r="AY327" s="397"/>
      <c r="AZ327" s="397"/>
      <c r="BA327" s="397"/>
      <c r="BB327" s="397"/>
      <c r="BC327" s="397"/>
      <c r="BD327" s="397"/>
      <c r="BE327" s="397"/>
      <c r="BF327" s="397"/>
      <c r="BG327" s="397"/>
      <c r="BH327" s="397"/>
      <c r="BI327" s="397"/>
      <c r="BJ327" s="397"/>
      <c r="BK327" s="397"/>
      <c r="BL327" s="397"/>
      <c r="BM327" s="397"/>
      <c r="BN327" s="397"/>
      <c r="BO327" s="397"/>
      <c r="BP327" s="397"/>
      <c r="BQ327" s="397"/>
    </row>
    <row r="328" spans="1:69">
      <c r="A328" s="507">
        <f t="shared" si="128"/>
        <v>2035</v>
      </c>
      <c r="B328" s="474">
        <f t="shared" si="162"/>
        <v>269</v>
      </c>
      <c r="C328" s="613"/>
      <c r="D328" s="474">
        <f t="shared" si="161"/>
        <v>40</v>
      </c>
      <c r="E328" s="517"/>
      <c r="F328" s="560"/>
      <c r="G328" s="475"/>
      <c r="H328" s="475"/>
      <c r="I328" s="476">
        <f t="shared" si="131"/>
        <v>269</v>
      </c>
      <c r="J328" s="615"/>
      <c r="K328" s="554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Z328" s="397"/>
      <c r="AA328" s="397"/>
      <c r="AB328" s="397"/>
      <c r="AC328" s="397"/>
      <c r="AD328" s="397"/>
      <c r="AE328" s="397"/>
      <c r="AF328" s="397"/>
      <c r="AG328" s="397"/>
      <c r="AH328" s="397"/>
      <c r="AI328" s="397"/>
      <c r="AJ328" s="397"/>
      <c r="AK328" s="397"/>
      <c r="AL328" s="397"/>
      <c r="AM328" s="397"/>
      <c r="AN328" s="397"/>
      <c r="AO328" s="397"/>
      <c r="AP328" s="397"/>
      <c r="AQ328" s="397"/>
      <c r="AR328" s="397"/>
      <c r="AS328" s="397"/>
      <c r="AT328" s="397"/>
      <c r="AU328" s="397"/>
      <c r="AV328" s="397"/>
      <c r="AW328" s="397"/>
      <c r="AX328" s="397"/>
      <c r="AY328" s="397"/>
      <c r="AZ328" s="397"/>
      <c r="BA328" s="397"/>
      <c r="BB328" s="397"/>
      <c r="BC328" s="397"/>
      <c r="BD328" s="397"/>
      <c r="BE328" s="397"/>
      <c r="BF328" s="397"/>
      <c r="BG328" s="397"/>
      <c r="BH328" s="397"/>
      <c r="BI328" s="397"/>
      <c r="BJ328" s="397"/>
      <c r="BK328" s="397"/>
      <c r="BL328" s="397"/>
      <c r="BM328" s="397"/>
      <c r="BN328" s="397"/>
      <c r="BO328" s="397"/>
      <c r="BP328" s="397"/>
      <c r="BQ328" s="397"/>
    </row>
    <row r="329" spans="1:69">
      <c r="A329" s="519">
        <f t="shared" si="128"/>
        <v>2036</v>
      </c>
      <c r="B329" s="493">
        <f t="shared" si="162"/>
        <v>269</v>
      </c>
      <c r="C329" s="616"/>
      <c r="D329" s="474">
        <f t="shared" si="161"/>
        <v>41</v>
      </c>
      <c r="E329" s="521"/>
      <c r="F329" s="565"/>
      <c r="G329" s="454"/>
      <c r="H329" s="454"/>
      <c r="I329" s="494">
        <f t="shared" si="131"/>
        <v>269</v>
      </c>
      <c r="J329" s="495"/>
      <c r="K329" s="617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Z329" s="397"/>
      <c r="AA329" s="397"/>
      <c r="AB329" s="397"/>
      <c r="AC329" s="397"/>
      <c r="AD329" s="397"/>
      <c r="AE329" s="397"/>
      <c r="AF329" s="397"/>
      <c r="AG329" s="397"/>
      <c r="AH329" s="397"/>
      <c r="AI329" s="397"/>
      <c r="AJ329" s="397"/>
      <c r="AK329" s="397"/>
      <c r="AL329" s="397"/>
      <c r="AM329" s="397"/>
      <c r="AN329" s="397"/>
      <c r="AO329" s="397"/>
      <c r="AP329" s="397"/>
      <c r="AQ329" s="397"/>
      <c r="AR329" s="397"/>
      <c r="AS329" s="397"/>
      <c r="AT329" s="397"/>
      <c r="AU329" s="397"/>
      <c r="AV329" s="397"/>
      <c r="AW329" s="397"/>
      <c r="AX329" s="397"/>
      <c r="AY329" s="397"/>
      <c r="AZ329" s="397"/>
      <c r="BA329" s="397"/>
      <c r="BB329" s="397"/>
      <c r="BC329" s="397"/>
      <c r="BD329" s="397"/>
      <c r="BE329" s="397"/>
      <c r="BF329" s="397"/>
      <c r="BG329" s="397"/>
      <c r="BH329" s="397"/>
      <c r="BI329" s="397"/>
      <c r="BJ329" s="397"/>
      <c r="BK329" s="397"/>
      <c r="BL329" s="397"/>
      <c r="BM329" s="397"/>
      <c r="BN329" s="397"/>
      <c r="BO329" s="397"/>
      <c r="BP329" s="397"/>
      <c r="BQ329" s="397"/>
    </row>
    <row r="330" spans="1:69">
      <c r="A330" s="396"/>
      <c r="B330" s="396"/>
      <c r="C330" s="397"/>
      <c r="D330" s="397"/>
      <c r="E330" s="397"/>
      <c r="F330" s="397"/>
      <c r="G330" s="397"/>
      <c r="H330" s="397"/>
      <c r="I330" s="397"/>
      <c r="J330" s="397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618"/>
      <c r="V330" s="618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397"/>
      <c r="AQ330" s="397"/>
      <c r="AR330" s="397"/>
      <c r="AS330" s="397"/>
      <c r="AT330" s="397"/>
      <c r="AU330" s="397"/>
      <c r="AV330" s="397"/>
      <c r="AW330" s="397"/>
      <c r="AX330" s="397"/>
      <c r="AY330" s="397"/>
      <c r="AZ330" s="397"/>
      <c r="BA330" s="397"/>
      <c r="BB330" s="397"/>
      <c r="BC330" s="397"/>
      <c r="BD330" s="397"/>
      <c r="BE330" s="397"/>
      <c r="BF330" s="397"/>
      <c r="BG330" s="397"/>
      <c r="BH330" s="397"/>
      <c r="BI330" s="397"/>
      <c r="BJ330" s="397"/>
      <c r="BK330" s="397"/>
      <c r="BL330" s="397"/>
      <c r="BM330" s="397"/>
      <c r="BN330" s="397"/>
      <c r="BO330" s="397"/>
      <c r="BP330" s="397"/>
      <c r="BQ330" s="397"/>
    </row>
    <row r="331" spans="1:69">
      <c r="A331" s="396"/>
      <c r="B331" s="396"/>
      <c r="C331" s="397"/>
      <c r="D331" s="397"/>
      <c r="E331" s="397"/>
      <c r="F331" s="397"/>
      <c r="G331" s="397"/>
      <c r="H331" s="397"/>
      <c r="I331" s="397"/>
      <c r="J331" s="397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397"/>
      <c r="AQ331" s="397"/>
      <c r="AR331" s="397"/>
      <c r="AS331" s="397"/>
      <c r="AT331" s="397"/>
      <c r="AU331" s="397"/>
      <c r="AV331" s="397"/>
      <c r="AW331" s="397"/>
      <c r="AX331" s="397"/>
      <c r="AY331" s="397"/>
      <c r="AZ331" s="397"/>
      <c r="BA331" s="397"/>
      <c r="BB331" s="397"/>
      <c r="BC331" s="397"/>
      <c r="BD331" s="397"/>
      <c r="BE331" s="397"/>
      <c r="BF331" s="397"/>
      <c r="BG331" s="397"/>
      <c r="BH331" s="397"/>
      <c r="BI331" s="397"/>
      <c r="BJ331" s="397"/>
      <c r="BK331" s="397"/>
      <c r="BL331" s="397"/>
      <c r="BM331" s="397"/>
      <c r="BN331" s="397"/>
      <c r="BO331" s="397"/>
      <c r="BP331" s="397"/>
      <c r="BQ331" s="397"/>
    </row>
  </sheetData>
  <mergeCells count="37">
    <mergeCell ref="E127:F127"/>
    <mergeCell ref="J3:K3"/>
    <mergeCell ref="A46:B46"/>
    <mergeCell ref="J46:K50"/>
    <mergeCell ref="A47:B47"/>
    <mergeCell ref="A48:B48"/>
    <mergeCell ref="A49:B49"/>
    <mergeCell ref="A50:B50"/>
    <mergeCell ref="D78:E78"/>
    <mergeCell ref="D79:E79"/>
    <mergeCell ref="D80:E80"/>
    <mergeCell ref="D81:E81"/>
    <mergeCell ref="D82:E82"/>
    <mergeCell ref="F215:G215"/>
    <mergeCell ref="E128:F128"/>
    <mergeCell ref="E129:F129"/>
    <mergeCell ref="E130:F130"/>
    <mergeCell ref="E131:F131"/>
    <mergeCell ref="E171:F171"/>
    <mergeCell ref="E172:F172"/>
    <mergeCell ref="E173:F173"/>
    <mergeCell ref="E174:F174"/>
    <mergeCell ref="E175:F175"/>
    <mergeCell ref="F213:G213"/>
    <mergeCell ref="F214:G214"/>
    <mergeCell ref="E304:F304"/>
    <mergeCell ref="F216:G216"/>
    <mergeCell ref="F217:G217"/>
    <mergeCell ref="E257:F257"/>
    <mergeCell ref="E258:F258"/>
    <mergeCell ref="E259:F259"/>
    <mergeCell ref="E260:F260"/>
    <mergeCell ref="E261:F261"/>
    <mergeCell ref="E300:F300"/>
    <mergeCell ref="E301:F301"/>
    <mergeCell ref="E302:F302"/>
    <mergeCell ref="E303:F303"/>
  </mergeCells>
  <phoneticPr fontId="3" type="noConversion"/>
  <conditionalFormatting sqref="C46:H46">
    <cfRule type="cellIs" dxfId="4" priority="5" operator="equal">
      <formula>$M$46</formula>
    </cfRule>
  </conditionalFormatting>
  <conditionalFormatting sqref="C47:H47">
    <cfRule type="cellIs" dxfId="3" priority="4" operator="equal">
      <formula>$M$47</formula>
    </cfRule>
  </conditionalFormatting>
  <conditionalFormatting sqref="C47:H50">
    <cfRule type="cellIs" dxfId="2" priority="1" operator="equal">
      <formula>$M$50</formula>
    </cfRule>
    <cfRule type="cellIs" dxfId="1" priority="2" operator="equal">
      <formula>$M$49</formula>
    </cfRule>
    <cfRule type="cellIs" dxfId="0" priority="3" operator="equal">
      <formula>$M$48</formula>
    </cfRule>
  </conditionalFormatting>
  <pageMargins left="0.7" right="0.7" top="0.75" bottom="0.75" header="0.3" footer="0.3"/>
  <pageSetup paperSize="9" scale="57" orientation="portrait" r:id="rId1"/>
  <colBreaks count="1" manualBreakCount="1">
    <brk id="11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W21" sqref="W21"/>
    </sheetView>
  </sheetViews>
  <sheetFormatPr defaultRowHeight="16.5"/>
  <sheetData/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300"/>
  <sheetViews>
    <sheetView topLeftCell="A4" zoomScale="85" zoomScaleNormal="85" workbookViewId="0">
      <selection activeCell="B110" sqref="B110"/>
    </sheetView>
  </sheetViews>
  <sheetFormatPr defaultRowHeight="16.5"/>
  <cols>
    <col min="2" max="6" width="10.75" bestFit="1" customWidth="1"/>
    <col min="7" max="7" width="11.375" customWidth="1"/>
    <col min="8" max="8" width="15" customWidth="1"/>
    <col min="11" max="12" width="14.5" bestFit="1" customWidth="1"/>
    <col min="13" max="13" width="15.125" bestFit="1" customWidth="1"/>
    <col min="14" max="14" width="15.875" bestFit="1" customWidth="1"/>
    <col min="15" max="15" width="24.875" bestFit="1" customWidth="1"/>
    <col min="16" max="16" width="10.75" bestFit="1" customWidth="1"/>
    <col min="17" max="17" width="18.625" bestFit="1" customWidth="1"/>
    <col min="18" max="18" width="23.5" bestFit="1" customWidth="1"/>
  </cols>
  <sheetData>
    <row r="1" spans="1:18" ht="18.75">
      <c r="A1" s="30" t="s">
        <v>90</v>
      </c>
      <c r="B1" s="27"/>
      <c r="C1" s="27"/>
      <c r="D1" s="28"/>
      <c r="E1" s="27"/>
      <c r="F1" s="27"/>
      <c r="G1" s="27"/>
      <c r="H1" s="27"/>
      <c r="L1" s="316" t="s">
        <v>459</v>
      </c>
      <c r="M1" s="316" t="s">
        <v>457</v>
      </c>
      <c r="N1" s="316" t="s">
        <v>458</v>
      </c>
      <c r="O1" s="316" t="s">
        <v>460</v>
      </c>
      <c r="P1" s="317"/>
      <c r="Q1" s="318" t="s">
        <v>461</v>
      </c>
      <c r="R1" s="316" t="s">
        <v>462</v>
      </c>
    </row>
    <row r="2" spans="1:18">
      <c r="A2" s="683" t="s">
        <v>91</v>
      </c>
      <c r="B2" s="685" t="s">
        <v>92</v>
      </c>
      <c r="C2" s="685" t="s">
        <v>93</v>
      </c>
      <c r="D2" s="687" t="s">
        <v>94</v>
      </c>
      <c r="E2" s="685" t="s">
        <v>95</v>
      </c>
      <c r="F2" s="685" t="s">
        <v>96</v>
      </c>
      <c r="G2" s="685" t="s">
        <v>97</v>
      </c>
      <c r="H2" s="685" t="s">
        <v>98</v>
      </c>
      <c r="L2" s="311">
        <v>2013</v>
      </c>
      <c r="M2" s="311"/>
      <c r="N2" s="312">
        <v>71208</v>
      </c>
      <c r="O2" s="313">
        <f>N2-M2</f>
        <v>71208</v>
      </c>
      <c r="Q2" s="315">
        <v>87421</v>
      </c>
      <c r="R2" s="320">
        <v>79.400000000000006</v>
      </c>
    </row>
    <row r="3" spans="1:18">
      <c r="A3" s="684"/>
      <c r="B3" s="686"/>
      <c r="C3" s="686"/>
      <c r="D3" s="688"/>
      <c r="E3" s="686"/>
      <c r="F3" s="686"/>
      <c r="G3" s="686"/>
      <c r="H3" s="686"/>
      <c r="L3" s="311">
        <v>2014</v>
      </c>
      <c r="M3" s="311"/>
      <c r="N3" s="312">
        <v>76695</v>
      </c>
      <c r="O3" s="313">
        <f t="shared" ref="O3:O4" si="0">N3-M3</f>
        <v>76695</v>
      </c>
      <c r="Q3" s="315">
        <v>87714</v>
      </c>
      <c r="R3" s="320">
        <v>83.5</v>
      </c>
    </row>
    <row r="4" spans="1:18">
      <c r="A4" s="79">
        <v>2015</v>
      </c>
      <c r="B4" s="80">
        <f>O9</f>
        <v>94553</v>
      </c>
      <c r="C4" s="80">
        <f>O4</f>
        <v>81475</v>
      </c>
      <c r="D4" s="310">
        <f>C4/B4*100</f>
        <v>86.168603851807973</v>
      </c>
      <c r="E4" s="80">
        <f t="shared" ref="E4" si="1">E19</f>
        <v>44340</v>
      </c>
      <c r="F4" s="80">
        <v>20150</v>
      </c>
      <c r="G4" s="80"/>
      <c r="H4" s="80">
        <v>213</v>
      </c>
      <c r="L4" s="311">
        <v>2015</v>
      </c>
      <c r="M4" s="311"/>
      <c r="N4" s="312">
        <v>81475</v>
      </c>
      <c r="O4" s="313">
        <f t="shared" si="0"/>
        <v>81475</v>
      </c>
      <c r="Q4" s="315">
        <v>83739</v>
      </c>
      <c r="R4" s="319">
        <v>86.2</v>
      </c>
    </row>
    <row r="5" spans="1:18">
      <c r="A5" s="78" t="s">
        <v>99</v>
      </c>
      <c r="B5" s="82"/>
      <c r="C5" s="83"/>
      <c r="D5" s="100"/>
      <c r="E5" s="83"/>
      <c r="F5" s="83"/>
      <c r="G5" s="83"/>
      <c r="H5" s="84"/>
      <c r="N5" s="314"/>
    </row>
    <row r="6" spans="1:18">
      <c r="A6" s="78" t="s">
        <v>100</v>
      </c>
      <c r="B6" s="82"/>
      <c r="C6" s="83"/>
      <c r="D6" s="100"/>
      <c r="E6" s="83"/>
      <c r="F6" s="83"/>
      <c r="G6" s="83"/>
      <c r="H6" s="84"/>
    </row>
    <row r="7" spans="1:18">
      <c r="A7" s="78" t="s">
        <v>101</v>
      </c>
      <c r="B7" s="82"/>
      <c r="C7" s="83"/>
      <c r="D7" s="100"/>
      <c r="E7" s="83"/>
      <c r="F7" s="83"/>
      <c r="G7" s="83"/>
      <c r="H7" s="83"/>
      <c r="O7" s="308">
        <v>89704</v>
      </c>
    </row>
    <row r="8" spans="1:18">
      <c r="A8" s="78" t="s">
        <v>102</v>
      </c>
      <c r="B8" s="82"/>
      <c r="C8" s="83"/>
      <c r="D8" s="100"/>
      <c r="E8" s="83"/>
      <c r="F8" s="83"/>
      <c r="G8" s="83"/>
      <c r="H8" s="83"/>
      <c r="O8" s="308">
        <v>93727</v>
      </c>
    </row>
    <row r="9" spans="1:18">
      <c r="A9" s="78" t="s">
        <v>103</v>
      </c>
      <c r="B9" s="82"/>
      <c r="C9" s="83"/>
      <c r="D9" s="100"/>
      <c r="E9" s="83"/>
      <c r="F9" s="83"/>
      <c r="G9" s="83"/>
      <c r="H9" s="83"/>
      <c r="O9" s="309">
        <v>94553</v>
      </c>
    </row>
    <row r="10" spans="1:18">
      <c r="A10" s="78" t="s">
        <v>104</v>
      </c>
      <c r="B10" s="82"/>
      <c r="C10" s="83"/>
      <c r="D10" s="100"/>
      <c r="E10" s="83"/>
      <c r="F10" s="83"/>
      <c r="G10" s="83"/>
      <c r="H10" s="83"/>
    </row>
    <row r="11" spans="1:18">
      <c r="A11" s="78" t="s">
        <v>105</v>
      </c>
      <c r="B11" s="82"/>
      <c r="C11" s="83"/>
      <c r="D11" s="100"/>
      <c r="E11" s="83"/>
      <c r="F11" s="83"/>
      <c r="G11" s="83"/>
      <c r="H11" s="84"/>
    </row>
    <row r="12" spans="1:18">
      <c r="A12" s="78" t="s">
        <v>106</v>
      </c>
      <c r="B12" s="82"/>
      <c r="C12" s="83"/>
      <c r="D12" s="100"/>
      <c r="E12" s="83"/>
      <c r="F12" s="83"/>
      <c r="G12" s="83"/>
      <c r="H12" s="84"/>
    </row>
    <row r="13" spans="1:18">
      <c r="A13" s="78" t="s">
        <v>107</v>
      </c>
      <c r="B13" s="82"/>
      <c r="C13" s="83"/>
      <c r="D13" s="100"/>
      <c r="E13" s="83"/>
      <c r="F13" s="83"/>
      <c r="G13" s="83"/>
      <c r="H13" s="84"/>
    </row>
    <row r="14" spans="1:18">
      <c r="A14" s="78" t="s">
        <v>108</v>
      </c>
      <c r="B14" s="82"/>
      <c r="C14" s="83"/>
      <c r="D14" s="100"/>
      <c r="E14" s="83"/>
      <c r="F14" s="83"/>
      <c r="G14" s="83"/>
      <c r="H14" s="84"/>
    </row>
    <row r="15" spans="1:18">
      <c r="A15" s="78" t="s">
        <v>109</v>
      </c>
      <c r="B15" s="82"/>
      <c r="C15" s="83"/>
      <c r="D15" s="100"/>
      <c r="E15" s="83"/>
      <c r="F15" s="86"/>
      <c r="G15" s="86"/>
      <c r="H15" s="84"/>
    </row>
    <row r="16" spans="1:18" ht="18.75">
      <c r="A16" s="94"/>
      <c r="B16" s="68"/>
      <c r="C16" s="68"/>
      <c r="D16" s="69"/>
      <c r="E16" s="68"/>
      <c r="F16" s="68"/>
      <c r="G16" s="68"/>
      <c r="H16" s="68"/>
    </row>
    <row r="17" spans="1:8">
      <c r="A17" s="683" t="s">
        <v>91</v>
      </c>
      <c r="B17" s="685" t="s">
        <v>92</v>
      </c>
      <c r="C17" s="685" t="s">
        <v>93</v>
      </c>
      <c r="D17" s="687" t="s">
        <v>94</v>
      </c>
      <c r="E17" s="685" t="s">
        <v>95</v>
      </c>
      <c r="F17" s="685" t="s">
        <v>96</v>
      </c>
      <c r="G17" s="685" t="s">
        <v>97</v>
      </c>
      <c r="H17" s="685" t="s">
        <v>98</v>
      </c>
    </row>
    <row r="18" spans="1:8">
      <c r="A18" s="684"/>
      <c r="B18" s="686"/>
      <c r="C18" s="686"/>
      <c r="D18" s="688"/>
      <c r="E18" s="686"/>
      <c r="F18" s="686"/>
      <c r="G18" s="686"/>
      <c r="H18" s="686"/>
    </row>
    <row r="19" spans="1:8">
      <c r="A19" s="79">
        <v>2014</v>
      </c>
      <c r="B19" s="80">
        <v>91866</v>
      </c>
      <c r="C19" s="80">
        <f>O3</f>
        <v>76695</v>
      </c>
      <c r="D19" s="310">
        <f>C19/B19*100</f>
        <v>83.485729214290387</v>
      </c>
      <c r="E19" s="80">
        <v>44340</v>
      </c>
      <c r="F19" s="80">
        <v>18967</v>
      </c>
      <c r="G19" s="287">
        <v>0</v>
      </c>
      <c r="H19" s="80">
        <v>247.3</v>
      </c>
    </row>
    <row r="20" spans="1:8">
      <c r="A20" s="78" t="s">
        <v>99</v>
      </c>
      <c r="B20" s="82"/>
      <c r="C20" s="83"/>
      <c r="D20" s="100"/>
      <c r="E20" s="83"/>
      <c r="F20" s="83"/>
      <c r="G20" s="83"/>
      <c r="H20" s="84"/>
    </row>
    <row r="21" spans="1:8">
      <c r="A21" s="78" t="s">
        <v>100</v>
      </c>
      <c r="B21" s="82"/>
      <c r="C21" s="83"/>
      <c r="D21" s="100"/>
      <c r="E21" s="83"/>
      <c r="F21" s="83"/>
      <c r="G21" s="83"/>
      <c r="H21" s="84"/>
    </row>
    <row r="22" spans="1:8">
      <c r="A22" s="78" t="s">
        <v>101</v>
      </c>
      <c r="B22" s="82"/>
      <c r="C22" s="83"/>
      <c r="D22" s="100"/>
      <c r="E22" s="83"/>
      <c r="F22" s="83"/>
      <c r="G22" s="83"/>
      <c r="H22" s="83"/>
    </row>
    <row r="23" spans="1:8">
      <c r="A23" s="78" t="s">
        <v>102</v>
      </c>
      <c r="B23" s="82"/>
      <c r="C23" s="83"/>
      <c r="D23" s="100"/>
      <c r="E23" s="83"/>
      <c r="F23" s="83"/>
      <c r="G23" s="83"/>
      <c r="H23" s="83"/>
    </row>
    <row r="24" spans="1:8">
      <c r="A24" s="78" t="s">
        <v>103</v>
      </c>
      <c r="B24" s="82"/>
      <c r="C24" s="83"/>
      <c r="D24" s="100"/>
      <c r="E24" s="83"/>
      <c r="F24" s="83"/>
      <c r="G24" s="83"/>
      <c r="H24" s="83"/>
    </row>
    <row r="25" spans="1:8">
      <c r="A25" s="78" t="s">
        <v>104</v>
      </c>
      <c r="B25" s="82"/>
      <c r="C25" s="83"/>
      <c r="D25" s="100"/>
      <c r="E25" s="83"/>
      <c r="F25" s="83"/>
      <c r="G25" s="83"/>
      <c r="H25" s="83"/>
    </row>
    <row r="26" spans="1:8">
      <c r="A26" s="78" t="s">
        <v>105</v>
      </c>
      <c r="B26" s="82"/>
      <c r="C26" s="83"/>
      <c r="D26" s="100"/>
      <c r="E26" s="83"/>
      <c r="F26" s="83"/>
      <c r="G26" s="83"/>
      <c r="H26" s="84"/>
    </row>
    <row r="27" spans="1:8">
      <c r="A27" s="78" t="s">
        <v>106</v>
      </c>
      <c r="B27" s="82"/>
      <c r="C27" s="83"/>
      <c r="D27" s="100"/>
      <c r="E27" s="83"/>
      <c r="F27" s="83"/>
      <c r="G27" s="83"/>
      <c r="H27" s="84"/>
    </row>
    <row r="28" spans="1:8">
      <c r="A28" s="78" t="s">
        <v>107</v>
      </c>
      <c r="B28" s="82"/>
      <c r="C28" s="83"/>
      <c r="D28" s="100"/>
      <c r="E28" s="83"/>
      <c r="F28" s="83"/>
      <c r="G28" s="83"/>
      <c r="H28" s="84"/>
    </row>
    <row r="29" spans="1:8">
      <c r="A29" s="78" t="s">
        <v>108</v>
      </c>
      <c r="B29" s="82"/>
      <c r="C29" s="83"/>
      <c r="D29" s="100"/>
      <c r="E29" s="83"/>
      <c r="F29" s="83"/>
      <c r="G29" s="83"/>
      <c r="H29" s="84"/>
    </row>
    <row r="30" spans="1:8">
      <c r="A30" s="78" t="s">
        <v>109</v>
      </c>
      <c r="B30" s="82"/>
      <c r="C30" s="83"/>
      <c r="D30" s="100"/>
      <c r="E30" s="83"/>
      <c r="F30" s="86"/>
      <c r="G30" s="86"/>
      <c r="H30" s="84"/>
    </row>
    <row r="31" spans="1:8" ht="18.75">
      <c r="A31" s="94"/>
      <c r="B31" s="68"/>
      <c r="C31" s="68"/>
      <c r="D31" s="69"/>
      <c r="E31" s="68"/>
      <c r="F31" s="68"/>
      <c r="G31" s="68"/>
      <c r="H31" s="68"/>
    </row>
    <row r="32" spans="1:8">
      <c r="A32" s="683" t="s">
        <v>91</v>
      </c>
      <c r="B32" s="685" t="s">
        <v>92</v>
      </c>
      <c r="C32" s="685" t="s">
        <v>93</v>
      </c>
      <c r="D32" s="687" t="s">
        <v>94</v>
      </c>
      <c r="E32" s="685" t="s">
        <v>95</v>
      </c>
      <c r="F32" s="685" t="s">
        <v>96</v>
      </c>
      <c r="G32" s="685" t="s">
        <v>97</v>
      </c>
      <c r="H32" s="685" t="s">
        <v>98</v>
      </c>
    </row>
    <row r="33" spans="1:8">
      <c r="A33" s="684"/>
      <c r="B33" s="686"/>
      <c r="C33" s="686"/>
      <c r="D33" s="688"/>
      <c r="E33" s="686"/>
      <c r="F33" s="686"/>
      <c r="G33" s="686"/>
      <c r="H33" s="686"/>
    </row>
    <row r="34" spans="1:8">
      <c r="A34" s="79">
        <v>2013</v>
      </c>
      <c r="B34" s="80">
        <f>O7</f>
        <v>89704</v>
      </c>
      <c r="C34" s="80">
        <f>O2</f>
        <v>71208</v>
      </c>
      <c r="D34" s="310">
        <f>C34/B34*100</f>
        <v>79.381075537322758</v>
      </c>
      <c r="E34" s="80">
        <v>14140</v>
      </c>
      <c r="F34" s="80">
        <v>20872</v>
      </c>
      <c r="H34" s="80">
        <v>293.10000000000002</v>
      </c>
    </row>
    <row r="35" spans="1:8">
      <c r="A35" s="78" t="s">
        <v>99</v>
      </c>
      <c r="B35" s="82"/>
      <c r="C35" s="83"/>
      <c r="D35" s="100"/>
      <c r="E35" s="83"/>
      <c r="F35" s="83"/>
      <c r="G35" s="83"/>
      <c r="H35" s="84"/>
    </row>
    <row r="36" spans="1:8">
      <c r="A36" s="78" t="s">
        <v>100</v>
      </c>
      <c r="B36" s="82"/>
      <c r="C36" s="83"/>
      <c r="D36" s="100"/>
      <c r="E36" s="83"/>
      <c r="F36" s="83"/>
      <c r="G36" s="83"/>
      <c r="H36" s="84"/>
    </row>
    <row r="37" spans="1:8">
      <c r="A37" s="78" t="s">
        <v>101</v>
      </c>
      <c r="B37" s="82"/>
      <c r="C37" s="83"/>
      <c r="D37" s="100"/>
      <c r="E37" s="83"/>
      <c r="F37" s="83"/>
      <c r="G37" s="83"/>
      <c r="H37" s="83"/>
    </row>
    <row r="38" spans="1:8">
      <c r="A38" s="78" t="s">
        <v>102</v>
      </c>
      <c r="B38" s="82"/>
      <c r="C38" s="83"/>
      <c r="D38" s="100"/>
      <c r="E38" s="83"/>
      <c r="F38" s="83"/>
      <c r="G38" s="83"/>
      <c r="H38" s="83"/>
    </row>
    <row r="39" spans="1:8">
      <c r="A39" s="78" t="s">
        <v>103</v>
      </c>
      <c r="B39" s="82"/>
      <c r="C39" s="83"/>
      <c r="D39" s="100"/>
      <c r="E39" s="83"/>
      <c r="F39" s="83"/>
      <c r="G39" s="83"/>
      <c r="H39" s="83"/>
    </row>
    <row r="40" spans="1:8">
      <c r="A40" s="78" t="s">
        <v>104</v>
      </c>
      <c r="B40" s="82"/>
      <c r="C40" s="83"/>
      <c r="D40" s="100"/>
      <c r="E40" s="83"/>
      <c r="F40" s="83"/>
      <c r="G40" s="83"/>
      <c r="H40" s="83"/>
    </row>
    <row r="41" spans="1:8">
      <c r="A41" s="78" t="s">
        <v>105</v>
      </c>
      <c r="B41" s="82"/>
      <c r="C41" s="83"/>
      <c r="D41" s="100"/>
      <c r="E41" s="83"/>
      <c r="F41" s="83"/>
      <c r="G41" s="83"/>
      <c r="H41" s="84"/>
    </row>
    <row r="42" spans="1:8">
      <c r="A42" s="78" t="s">
        <v>106</v>
      </c>
      <c r="B42" s="82"/>
      <c r="C42" s="83"/>
      <c r="D42" s="100"/>
      <c r="E42" s="83"/>
      <c r="F42" s="83"/>
      <c r="G42" s="83"/>
      <c r="H42" s="84"/>
    </row>
    <row r="43" spans="1:8">
      <c r="A43" s="78" t="s">
        <v>107</v>
      </c>
      <c r="B43" s="82"/>
      <c r="C43" s="83"/>
      <c r="D43" s="100"/>
      <c r="E43" s="83"/>
      <c r="F43" s="83"/>
      <c r="G43" s="83"/>
      <c r="H43" s="84"/>
    </row>
    <row r="44" spans="1:8">
      <c r="A44" s="78" t="s">
        <v>108</v>
      </c>
      <c r="B44" s="82"/>
      <c r="C44" s="83"/>
      <c r="D44" s="100"/>
      <c r="E44" s="83"/>
      <c r="F44" s="83"/>
      <c r="G44" s="83"/>
      <c r="H44" s="84"/>
    </row>
    <row r="45" spans="1:8">
      <c r="A45" s="78" t="s">
        <v>109</v>
      </c>
      <c r="B45" s="82"/>
      <c r="C45" s="83"/>
      <c r="D45" s="100"/>
      <c r="E45" s="83"/>
      <c r="F45" s="86"/>
      <c r="G45" s="86"/>
      <c r="H45" s="84"/>
    </row>
    <row r="46" spans="1:8" ht="18.75">
      <c r="A46" s="94"/>
      <c r="B46" s="68"/>
      <c r="C46" s="68"/>
      <c r="D46" s="69"/>
      <c r="E46" s="68"/>
      <c r="F46" s="68"/>
      <c r="G46" s="68"/>
      <c r="H46" s="68"/>
    </row>
    <row r="47" spans="1:8">
      <c r="A47" s="683" t="s">
        <v>91</v>
      </c>
      <c r="B47" s="685" t="s">
        <v>92</v>
      </c>
      <c r="C47" s="685" t="s">
        <v>93</v>
      </c>
      <c r="D47" s="687" t="s">
        <v>94</v>
      </c>
      <c r="E47" s="685" t="s">
        <v>95</v>
      </c>
      <c r="F47" s="685" t="s">
        <v>96</v>
      </c>
      <c r="G47" s="685" t="s">
        <v>97</v>
      </c>
      <c r="H47" s="685" t="s">
        <v>98</v>
      </c>
    </row>
    <row r="48" spans="1:8">
      <c r="A48" s="684"/>
      <c r="B48" s="686"/>
      <c r="C48" s="686"/>
      <c r="D48" s="688"/>
      <c r="E48" s="686"/>
      <c r="F48" s="686"/>
      <c r="G48" s="686"/>
      <c r="H48" s="686"/>
    </row>
    <row r="49" spans="1:8">
      <c r="A49" s="79">
        <v>2012</v>
      </c>
      <c r="B49" s="80">
        <v>89990</v>
      </c>
      <c r="C49" s="80">
        <v>67321</v>
      </c>
      <c r="D49" s="80">
        <v>75</v>
      </c>
      <c r="E49" s="80">
        <v>14140</v>
      </c>
      <c r="F49" s="80">
        <v>25901</v>
      </c>
      <c r="G49" s="80">
        <f t="shared" ref="G49" si="2">SUM(G50:G60)</f>
        <v>0</v>
      </c>
      <c r="H49" s="80">
        <v>385</v>
      </c>
    </row>
    <row r="50" spans="1:8">
      <c r="A50" s="78" t="s">
        <v>99</v>
      </c>
      <c r="B50" s="82"/>
      <c r="C50" s="83"/>
      <c r="D50" s="100"/>
      <c r="E50" s="83"/>
      <c r="F50" s="83"/>
      <c r="G50" s="83"/>
      <c r="H50" s="84"/>
    </row>
    <row r="51" spans="1:8">
      <c r="A51" s="78" t="s">
        <v>100</v>
      </c>
      <c r="B51" s="82"/>
      <c r="C51" s="83"/>
      <c r="D51" s="100"/>
      <c r="E51" s="83"/>
      <c r="F51" s="83"/>
      <c r="G51" s="83"/>
      <c r="H51" s="84"/>
    </row>
    <row r="52" spans="1:8">
      <c r="A52" s="78" t="s">
        <v>101</v>
      </c>
      <c r="B52" s="82"/>
      <c r="C52" s="83"/>
      <c r="D52" s="100"/>
      <c r="E52" s="83"/>
      <c r="F52" s="83"/>
      <c r="G52" s="83"/>
      <c r="H52" s="83"/>
    </row>
    <row r="53" spans="1:8">
      <c r="A53" s="78" t="s">
        <v>102</v>
      </c>
      <c r="B53" s="82"/>
      <c r="C53" s="83"/>
      <c r="D53" s="100"/>
      <c r="E53" s="83"/>
      <c r="F53" s="83"/>
      <c r="G53" s="83"/>
      <c r="H53" s="83"/>
    </row>
    <row r="54" spans="1:8">
      <c r="A54" s="78" t="s">
        <v>103</v>
      </c>
      <c r="B54" s="82"/>
      <c r="C54" s="83"/>
      <c r="D54" s="100"/>
      <c r="E54" s="83"/>
      <c r="F54" s="83"/>
      <c r="G54" s="83"/>
      <c r="H54" s="83"/>
    </row>
    <row r="55" spans="1:8">
      <c r="A55" s="78" t="s">
        <v>104</v>
      </c>
      <c r="B55" s="82"/>
      <c r="C55" s="83"/>
      <c r="D55" s="100"/>
      <c r="E55" s="83"/>
      <c r="F55" s="83"/>
      <c r="G55" s="83"/>
      <c r="H55" s="83"/>
    </row>
    <row r="56" spans="1:8">
      <c r="A56" s="78" t="s">
        <v>105</v>
      </c>
      <c r="B56" s="82"/>
      <c r="C56" s="83"/>
      <c r="D56" s="100"/>
      <c r="E56" s="83"/>
      <c r="F56" s="83"/>
      <c r="G56" s="83"/>
      <c r="H56" s="84"/>
    </row>
    <row r="57" spans="1:8">
      <c r="A57" s="78" t="s">
        <v>106</v>
      </c>
      <c r="B57" s="82"/>
      <c r="C57" s="83"/>
      <c r="D57" s="100"/>
      <c r="E57" s="83"/>
      <c r="F57" s="83"/>
      <c r="G57" s="83"/>
      <c r="H57" s="84"/>
    </row>
    <row r="58" spans="1:8">
      <c r="A58" s="78" t="s">
        <v>107</v>
      </c>
      <c r="B58" s="82"/>
      <c r="C58" s="83"/>
      <c r="D58" s="100"/>
      <c r="E58" s="83"/>
      <c r="F58" s="83"/>
      <c r="G58" s="83"/>
      <c r="H58" s="84"/>
    </row>
    <row r="59" spans="1:8">
      <c r="A59" s="78" t="s">
        <v>108</v>
      </c>
      <c r="B59" s="82"/>
      <c r="C59" s="83"/>
      <c r="D59" s="100"/>
      <c r="E59" s="83"/>
      <c r="F59" s="83"/>
      <c r="G59" s="83"/>
      <c r="H59" s="84"/>
    </row>
    <row r="60" spans="1:8">
      <c r="A60" s="78" t="s">
        <v>109</v>
      </c>
      <c r="B60" s="82"/>
      <c r="C60" s="83"/>
      <c r="D60" s="100"/>
      <c r="E60" s="83"/>
      <c r="F60" s="86"/>
      <c r="G60" s="86"/>
      <c r="H60" s="84"/>
    </row>
    <row r="61" spans="1:8" ht="18.75">
      <c r="A61" s="94"/>
      <c r="B61" s="68"/>
      <c r="C61" s="68"/>
      <c r="D61" s="69"/>
      <c r="E61" s="68"/>
      <c r="F61" s="68"/>
      <c r="G61" s="68"/>
      <c r="H61" s="68"/>
    </row>
    <row r="62" spans="1:8">
      <c r="A62" s="683" t="s">
        <v>91</v>
      </c>
      <c r="B62" s="685" t="s">
        <v>92</v>
      </c>
      <c r="C62" s="685" t="s">
        <v>93</v>
      </c>
      <c r="D62" s="687" t="s">
        <v>94</v>
      </c>
      <c r="E62" s="685" t="s">
        <v>95</v>
      </c>
      <c r="F62" s="685" t="s">
        <v>96</v>
      </c>
      <c r="G62" s="685" t="s">
        <v>97</v>
      </c>
      <c r="H62" s="685" t="s">
        <v>98</v>
      </c>
    </row>
    <row r="63" spans="1:8">
      <c r="A63" s="684"/>
      <c r="B63" s="686"/>
      <c r="C63" s="686"/>
      <c r="D63" s="688"/>
      <c r="E63" s="686"/>
      <c r="F63" s="686"/>
      <c r="G63" s="686"/>
      <c r="H63" s="686"/>
    </row>
    <row r="64" spans="1:8">
      <c r="A64" s="79">
        <v>2011</v>
      </c>
      <c r="B64" s="80">
        <v>88108</v>
      </c>
      <c r="C64" s="80">
        <v>55067</v>
      </c>
      <c r="D64" s="80">
        <v>63</v>
      </c>
      <c r="E64" s="80">
        <v>14140</v>
      </c>
      <c r="F64" s="80">
        <v>15327</v>
      </c>
      <c r="G64" s="80">
        <f t="shared" ref="G64" si="3">SUM(G65:G75)</f>
        <v>0</v>
      </c>
      <c r="H64" s="80">
        <v>278</v>
      </c>
    </row>
    <row r="65" spans="1:15">
      <c r="A65" s="78" t="s">
        <v>99</v>
      </c>
      <c r="B65" s="82"/>
      <c r="C65" s="83"/>
      <c r="D65" s="100"/>
      <c r="E65" s="83"/>
      <c r="F65" s="83"/>
      <c r="G65" s="83"/>
      <c r="H65" s="84"/>
    </row>
    <row r="66" spans="1:15">
      <c r="A66" s="78" t="s">
        <v>100</v>
      </c>
      <c r="B66" s="82"/>
      <c r="C66" s="83"/>
      <c r="D66" s="100"/>
      <c r="E66" s="83"/>
      <c r="F66" s="83"/>
      <c r="G66" s="83"/>
      <c r="H66" s="84"/>
    </row>
    <row r="67" spans="1:15">
      <c r="A67" s="78" t="s">
        <v>101</v>
      </c>
      <c r="B67" s="82"/>
      <c r="C67" s="83"/>
      <c r="D67" s="100"/>
      <c r="E67" s="83"/>
      <c r="F67" s="83"/>
      <c r="G67" s="83"/>
      <c r="H67" s="83"/>
    </row>
    <row r="68" spans="1:15">
      <c r="A68" s="78" t="s">
        <v>102</v>
      </c>
      <c r="B68" s="82"/>
      <c r="C68" s="83"/>
      <c r="D68" s="100"/>
      <c r="E68" s="83"/>
      <c r="F68" s="83"/>
      <c r="G68" s="83"/>
      <c r="H68" s="83"/>
    </row>
    <row r="69" spans="1:15">
      <c r="A69" s="78" t="s">
        <v>103</v>
      </c>
      <c r="B69" s="82"/>
      <c r="C69" s="83"/>
      <c r="D69" s="100"/>
      <c r="E69" s="83"/>
      <c r="F69" s="83"/>
      <c r="G69" s="83"/>
      <c r="H69" s="83"/>
    </row>
    <row r="70" spans="1:15">
      <c r="A70" s="78" t="s">
        <v>104</v>
      </c>
      <c r="B70" s="82"/>
      <c r="C70" s="83"/>
      <c r="D70" s="100"/>
      <c r="E70" s="83"/>
      <c r="F70" s="83"/>
      <c r="G70" s="83"/>
      <c r="H70" s="83"/>
    </row>
    <row r="71" spans="1:15">
      <c r="A71" s="78" t="s">
        <v>105</v>
      </c>
      <c r="B71" s="82"/>
      <c r="C71" s="83"/>
      <c r="D71" s="100"/>
      <c r="E71" s="83"/>
      <c r="F71" s="83"/>
      <c r="G71" s="83"/>
      <c r="H71" s="84"/>
      <c r="M71" s="298"/>
      <c r="N71" s="298"/>
      <c r="O71" s="298"/>
    </row>
    <row r="72" spans="1:15">
      <c r="A72" s="78" t="s">
        <v>106</v>
      </c>
      <c r="B72" s="82"/>
      <c r="C72" s="83"/>
      <c r="D72" s="100"/>
      <c r="E72" s="83"/>
      <c r="F72" s="83"/>
      <c r="G72" s="83"/>
      <c r="H72" s="84"/>
      <c r="M72" s="298"/>
      <c r="N72" s="298"/>
      <c r="O72" s="298"/>
    </row>
    <row r="73" spans="1:15">
      <c r="A73" s="78" t="s">
        <v>107</v>
      </c>
      <c r="B73" s="82"/>
      <c r="C73" s="83"/>
      <c r="D73" s="100"/>
      <c r="E73" s="83"/>
      <c r="F73" s="83"/>
      <c r="G73" s="83"/>
      <c r="H73" s="84"/>
      <c r="M73" s="298"/>
      <c r="N73" s="298"/>
      <c r="O73" s="298"/>
    </row>
    <row r="74" spans="1:15">
      <c r="A74" s="78" t="s">
        <v>108</v>
      </c>
      <c r="B74" s="82"/>
      <c r="C74" s="83"/>
      <c r="D74" s="100"/>
      <c r="E74" s="83"/>
      <c r="F74" s="83"/>
      <c r="G74" s="83"/>
      <c r="H74" s="84"/>
      <c r="M74" s="298"/>
      <c r="N74" s="298"/>
      <c r="O74" s="298"/>
    </row>
    <row r="75" spans="1:15">
      <c r="A75" s="78" t="s">
        <v>109</v>
      </c>
      <c r="B75" s="82"/>
      <c r="C75" s="83"/>
      <c r="D75" s="100"/>
      <c r="E75" s="83"/>
      <c r="F75" s="86"/>
      <c r="G75" s="86"/>
      <c r="H75" s="84"/>
      <c r="M75" s="298"/>
      <c r="N75" s="298"/>
      <c r="O75" s="298"/>
    </row>
    <row r="76" spans="1:15" ht="18.75">
      <c r="A76" s="94"/>
      <c r="B76" s="68"/>
      <c r="C76" s="68"/>
      <c r="D76" s="69"/>
      <c r="E76" s="68"/>
      <c r="F76" s="68"/>
      <c r="G76" s="68"/>
      <c r="H76" s="68"/>
      <c r="M76" s="298"/>
      <c r="N76" s="298"/>
      <c r="O76" s="298"/>
    </row>
    <row r="77" spans="1:15">
      <c r="A77" s="683" t="s">
        <v>91</v>
      </c>
      <c r="B77" s="685" t="s">
        <v>92</v>
      </c>
      <c r="C77" s="685" t="s">
        <v>93</v>
      </c>
      <c r="D77" s="687" t="s">
        <v>94</v>
      </c>
      <c r="E77" s="685" t="s">
        <v>95</v>
      </c>
      <c r="F77" s="685" t="s">
        <v>96</v>
      </c>
      <c r="G77" s="685" t="s">
        <v>97</v>
      </c>
      <c r="H77" s="685" t="s">
        <v>98</v>
      </c>
      <c r="M77" s="298"/>
      <c r="N77" s="298"/>
      <c r="O77" s="298"/>
    </row>
    <row r="78" spans="1:15">
      <c r="A78" s="684"/>
      <c r="B78" s="686"/>
      <c r="C78" s="686"/>
      <c r="D78" s="688"/>
      <c r="E78" s="686"/>
      <c r="F78" s="686"/>
      <c r="G78" s="686"/>
      <c r="H78" s="686"/>
      <c r="M78" s="298"/>
      <c r="N78" s="298"/>
      <c r="O78" s="298"/>
    </row>
    <row r="79" spans="1:15">
      <c r="A79" s="79">
        <v>2010</v>
      </c>
      <c r="B79" s="80">
        <v>89603</v>
      </c>
      <c r="C79" s="80">
        <v>55252</v>
      </c>
      <c r="D79" s="80">
        <v>62</v>
      </c>
      <c r="E79" s="80">
        <v>19370</v>
      </c>
      <c r="F79" s="80">
        <v>19370</v>
      </c>
      <c r="G79" s="80">
        <f t="shared" ref="G79" si="4">SUM(G80:G90)</f>
        <v>0</v>
      </c>
      <c r="H79" s="80">
        <v>351</v>
      </c>
      <c r="M79" s="298"/>
      <c r="N79" s="298"/>
      <c r="O79" s="298"/>
    </row>
    <row r="80" spans="1:15">
      <c r="A80" s="78" t="s">
        <v>99</v>
      </c>
      <c r="B80" s="82"/>
      <c r="C80" s="83"/>
      <c r="D80" s="100"/>
      <c r="E80" s="83"/>
      <c r="F80" s="83"/>
      <c r="G80" s="83"/>
      <c r="H80" s="84"/>
      <c r="M80" s="298"/>
      <c r="N80" s="298"/>
      <c r="O80" s="298"/>
    </row>
    <row r="81" spans="1:15">
      <c r="A81" s="78" t="s">
        <v>100</v>
      </c>
      <c r="B81" s="82"/>
      <c r="C81" s="83"/>
      <c r="D81" s="100"/>
      <c r="E81" s="83"/>
      <c r="F81" s="83"/>
      <c r="G81" s="83"/>
      <c r="H81" s="84"/>
      <c r="M81" s="298"/>
      <c r="N81" s="298"/>
      <c r="O81" s="298"/>
    </row>
    <row r="82" spans="1:15">
      <c r="A82" s="78" t="s">
        <v>101</v>
      </c>
      <c r="B82" s="82"/>
      <c r="C82" s="83"/>
      <c r="D82" s="100"/>
      <c r="E82" s="83"/>
      <c r="F82" s="83"/>
      <c r="G82" s="83"/>
      <c r="H82" s="83"/>
      <c r="M82" s="298"/>
      <c r="N82" s="298"/>
      <c r="O82" s="298"/>
    </row>
    <row r="83" spans="1:15">
      <c r="A83" s="78" t="s">
        <v>102</v>
      </c>
      <c r="B83" s="82"/>
      <c r="C83" s="83"/>
      <c r="D83" s="100"/>
      <c r="E83" s="83"/>
      <c r="F83" s="83"/>
      <c r="G83" s="83"/>
      <c r="H83" s="83"/>
      <c r="M83" s="298"/>
      <c r="N83" s="298"/>
      <c r="O83" s="298"/>
    </row>
    <row r="84" spans="1:15">
      <c r="A84" s="78" t="s">
        <v>103</v>
      </c>
      <c r="B84" s="82"/>
      <c r="C84" s="83"/>
      <c r="D84" s="100"/>
      <c r="E84" s="83"/>
      <c r="F84" s="83"/>
      <c r="G84" s="83"/>
      <c r="H84" s="83"/>
    </row>
    <row r="85" spans="1:15">
      <c r="A85" s="78" t="s">
        <v>104</v>
      </c>
      <c r="B85" s="82"/>
      <c r="C85" s="83"/>
      <c r="D85" s="100"/>
      <c r="E85" s="83"/>
      <c r="F85" s="83"/>
      <c r="G85" s="83"/>
      <c r="H85" s="83"/>
    </row>
    <row r="86" spans="1:15">
      <c r="A86" s="78" t="s">
        <v>105</v>
      </c>
      <c r="B86" s="82"/>
      <c r="C86" s="83"/>
      <c r="D86" s="100"/>
      <c r="E86" s="83"/>
      <c r="F86" s="83"/>
      <c r="G86" s="83"/>
      <c r="H86" s="84"/>
    </row>
    <row r="87" spans="1:15">
      <c r="A87" s="78" t="s">
        <v>106</v>
      </c>
      <c r="B87" s="82"/>
      <c r="C87" s="83"/>
      <c r="D87" s="100"/>
      <c r="E87" s="83"/>
      <c r="F87" s="83"/>
      <c r="G87" s="83"/>
      <c r="H87" s="84"/>
    </row>
    <row r="88" spans="1:15">
      <c r="A88" s="78" t="s">
        <v>107</v>
      </c>
      <c r="B88" s="82"/>
      <c r="C88" s="83"/>
      <c r="D88" s="100"/>
      <c r="E88" s="83"/>
      <c r="F88" s="83"/>
      <c r="G88" s="83"/>
      <c r="H88" s="84"/>
    </row>
    <row r="89" spans="1:15">
      <c r="A89" s="78" t="s">
        <v>108</v>
      </c>
      <c r="B89" s="82"/>
      <c r="C89" s="83"/>
      <c r="D89" s="100"/>
      <c r="E89" s="83"/>
      <c r="F89" s="83"/>
      <c r="G89" s="83"/>
      <c r="H89" s="84"/>
    </row>
    <row r="90" spans="1:15">
      <c r="A90" s="78" t="s">
        <v>109</v>
      </c>
      <c r="B90" s="82"/>
      <c r="C90" s="83"/>
      <c r="D90" s="100"/>
      <c r="E90" s="83"/>
      <c r="F90" s="86"/>
      <c r="G90" s="86"/>
      <c r="H90" s="84"/>
    </row>
    <row r="91" spans="1:15" ht="18.75">
      <c r="A91" s="94"/>
      <c r="B91" s="68"/>
      <c r="C91" s="68"/>
      <c r="D91" s="69"/>
      <c r="E91" s="68"/>
      <c r="F91" s="68"/>
      <c r="G91" s="68"/>
      <c r="H91" s="68"/>
    </row>
    <row r="92" spans="1:15">
      <c r="A92" s="683" t="s">
        <v>91</v>
      </c>
      <c r="B92" s="685" t="s">
        <v>92</v>
      </c>
      <c r="C92" s="685" t="s">
        <v>93</v>
      </c>
      <c r="D92" s="687" t="s">
        <v>94</v>
      </c>
      <c r="E92" s="685" t="s">
        <v>95</v>
      </c>
      <c r="F92" s="685" t="s">
        <v>96</v>
      </c>
      <c r="G92" s="685" t="s">
        <v>97</v>
      </c>
      <c r="H92" s="685" t="s">
        <v>98</v>
      </c>
    </row>
    <row r="93" spans="1:15">
      <c r="A93" s="684"/>
      <c r="B93" s="686"/>
      <c r="C93" s="686"/>
      <c r="D93" s="688"/>
      <c r="E93" s="686"/>
      <c r="F93" s="686"/>
      <c r="G93" s="686"/>
      <c r="H93" s="686"/>
    </row>
    <row r="94" spans="1:15">
      <c r="A94" s="79">
        <v>2009</v>
      </c>
      <c r="B94" s="80">
        <v>88865</v>
      </c>
      <c r="C94" s="80">
        <v>52459</v>
      </c>
      <c r="D94" s="80">
        <v>59</v>
      </c>
      <c r="E94" s="80">
        <v>16979</v>
      </c>
      <c r="F94" s="80">
        <v>16979</v>
      </c>
      <c r="G94" s="80">
        <f t="shared" ref="G94" si="5">SUM(G95:G105)</f>
        <v>0</v>
      </c>
      <c r="H94" s="80">
        <v>324</v>
      </c>
    </row>
    <row r="95" spans="1:15">
      <c r="A95" s="78" t="s">
        <v>99</v>
      </c>
      <c r="B95" s="82"/>
      <c r="C95" s="83"/>
      <c r="D95" s="100"/>
      <c r="E95" s="83"/>
      <c r="F95" s="83"/>
      <c r="G95" s="83"/>
      <c r="H95" s="84"/>
    </row>
    <row r="96" spans="1:15">
      <c r="A96" s="78" t="s">
        <v>100</v>
      </c>
      <c r="B96" s="82"/>
      <c r="C96" s="83"/>
      <c r="D96" s="100"/>
      <c r="E96" s="83"/>
      <c r="F96" s="83"/>
      <c r="G96" s="83"/>
      <c r="H96" s="84"/>
    </row>
    <row r="97" spans="1:8">
      <c r="A97" s="78" t="s">
        <v>101</v>
      </c>
      <c r="B97" s="82"/>
      <c r="C97" s="83"/>
      <c r="D97" s="100"/>
      <c r="E97" s="83"/>
      <c r="F97" s="83"/>
      <c r="G97" s="83"/>
      <c r="H97" s="83"/>
    </row>
    <row r="98" spans="1:8">
      <c r="A98" s="78" t="s">
        <v>102</v>
      </c>
      <c r="B98" s="82"/>
      <c r="C98" s="83"/>
      <c r="D98" s="100"/>
      <c r="E98" s="83"/>
      <c r="F98" s="83"/>
      <c r="G98" s="83"/>
      <c r="H98" s="83"/>
    </row>
    <row r="99" spans="1:8">
      <c r="A99" s="78" t="s">
        <v>103</v>
      </c>
      <c r="B99" s="82"/>
      <c r="C99" s="83"/>
      <c r="D99" s="100"/>
      <c r="E99" s="83"/>
      <c r="F99" s="83"/>
      <c r="G99" s="83"/>
      <c r="H99" s="83"/>
    </row>
    <row r="100" spans="1:8">
      <c r="A100" s="78" t="s">
        <v>104</v>
      </c>
      <c r="B100" s="82"/>
      <c r="C100" s="83"/>
      <c r="D100" s="100"/>
      <c r="E100" s="83"/>
      <c r="F100" s="83"/>
      <c r="G100" s="83"/>
      <c r="H100" s="83"/>
    </row>
    <row r="101" spans="1:8">
      <c r="A101" s="78" t="s">
        <v>105</v>
      </c>
      <c r="B101" s="82"/>
      <c r="C101" s="83"/>
      <c r="D101" s="100"/>
      <c r="E101" s="83"/>
      <c r="F101" s="83"/>
      <c r="G101" s="83"/>
      <c r="H101" s="84"/>
    </row>
    <row r="102" spans="1:8">
      <c r="A102" s="78" t="s">
        <v>106</v>
      </c>
      <c r="B102" s="82"/>
      <c r="C102" s="83"/>
      <c r="D102" s="100"/>
      <c r="E102" s="83"/>
      <c r="F102" s="83"/>
      <c r="G102" s="83"/>
      <c r="H102" s="84"/>
    </row>
    <row r="103" spans="1:8">
      <c r="A103" s="78" t="s">
        <v>107</v>
      </c>
      <c r="B103" s="82"/>
      <c r="C103" s="83"/>
      <c r="D103" s="100"/>
      <c r="E103" s="83"/>
      <c r="F103" s="83"/>
      <c r="G103" s="83"/>
      <c r="H103" s="84"/>
    </row>
    <row r="104" spans="1:8">
      <c r="A104" s="78" t="s">
        <v>108</v>
      </c>
      <c r="B104" s="82"/>
      <c r="C104" s="83"/>
      <c r="D104" s="100"/>
      <c r="E104" s="83"/>
      <c r="F104" s="83"/>
      <c r="G104" s="83"/>
      <c r="H104" s="84"/>
    </row>
    <row r="105" spans="1:8">
      <c r="A105" s="78" t="s">
        <v>109</v>
      </c>
      <c r="B105" s="82"/>
      <c r="C105" s="83"/>
      <c r="D105" s="100"/>
      <c r="E105" s="83"/>
      <c r="F105" s="86"/>
      <c r="G105" s="86"/>
      <c r="H105" s="84"/>
    </row>
    <row r="106" spans="1:8">
      <c r="A106" s="73"/>
      <c r="B106" s="74"/>
      <c r="C106" s="75"/>
      <c r="D106" s="65"/>
      <c r="E106" s="75"/>
      <c r="F106" s="77"/>
      <c r="G106" s="77"/>
      <c r="H106" s="102"/>
    </row>
    <row r="107" spans="1:8">
      <c r="A107" s="683" t="s">
        <v>91</v>
      </c>
      <c r="B107" s="685" t="s">
        <v>92</v>
      </c>
      <c r="C107" s="685" t="s">
        <v>93</v>
      </c>
      <c r="D107" s="687" t="s">
        <v>94</v>
      </c>
      <c r="E107" s="685" t="s">
        <v>95</v>
      </c>
      <c r="F107" s="685" t="s">
        <v>96</v>
      </c>
      <c r="G107" s="685" t="s">
        <v>97</v>
      </c>
      <c r="H107" s="685" t="s">
        <v>98</v>
      </c>
    </row>
    <row r="108" spans="1:8">
      <c r="A108" s="684"/>
      <c r="B108" s="686"/>
      <c r="C108" s="686"/>
      <c r="D108" s="688"/>
      <c r="E108" s="686"/>
      <c r="F108" s="686"/>
      <c r="G108" s="686"/>
      <c r="H108" s="686"/>
    </row>
    <row r="109" spans="1:8">
      <c r="A109" s="79">
        <v>2008</v>
      </c>
      <c r="B109" s="80">
        <v>89231</v>
      </c>
      <c r="C109" s="80">
        <v>57107</v>
      </c>
      <c r="D109" s="80">
        <v>64</v>
      </c>
      <c r="E109" s="80">
        <v>14350</v>
      </c>
      <c r="F109" s="80">
        <v>11322</v>
      </c>
      <c r="G109" s="80">
        <f t="shared" ref="G109" si="6">SUM(G110:G120)</f>
        <v>0</v>
      </c>
      <c r="H109" s="80">
        <v>198</v>
      </c>
    </row>
    <row r="110" spans="1:8">
      <c r="A110" s="78" t="s">
        <v>99</v>
      </c>
      <c r="B110" s="82"/>
      <c r="C110" s="83"/>
      <c r="D110" s="100"/>
      <c r="E110" s="83"/>
      <c r="F110" s="83"/>
      <c r="G110" s="83"/>
      <c r="H110" s="84"/>
    </row>
    <row r="111" spans="1:8">
      <c r="A111" s="78" t="s">
        <v>100</v>
      </c>
      <c r="B111" s="82"/>
      <c r="C111" s="83"/>
      <c r="D111" s="100"/>
      <c r="E111" s="83"/>
      <c r="F111" s="83"/>
      <c r="G111" s="83"/>
      <c r="H111" s="84"/>
    </row>
    <row r="112" spans="1:8">
      <c r="A112" s="78" t="s">
        <v>101</v>
      </c>
      <c r="B112" s="82"/>
      <c r="C112" s="83"/>
      <c r="D112" s="100"/>
      <c r="E112" s="83"/>
      <c r="F112" s="83"/>
      <c r="G112" s="83"/>
      <c r="H112" s="83"/>
    </row>
    <row r="113" spans="1:8">
      <c r="A113" s="78" t="s">
        <v>102</v>
      </c>
      <c r="B113" s="82"/>
      <c r="C113" s="83"/>
      <c r="D113" s="100"/>
      <c r="E113" s="83"/>
      <c r="F113" s="83"/>
      <c r="G113" s="83"/>
      <c r="H113" s="83"/>
    </row>
    <row r="114" spans="1:8">
      <c r="A114" s="78" t="s">
        <v>103</v>
      </c>
      <c r="B114" s="82"/>
      <c r="C114" s="83"/>
      <c r="D114" s="100"/>
      <c r="E114" s="83"/>
      <c r="F114" s="83"/>
      <c r="G114" s="83"/>
      <c r="H114" s="83"/>
    </row>
    <row r="115" spans="1:8">
      <c r="A115" s="78" t="s">
        <v>104</v>
      </c>
      <c r="B115" s="82"/>
      <c r="C115" s="83"/>
      <c r="D115" s="100"/>
      <c r="E115" s="83"/>
      <c r="F115" s="83"/>
      <c r="G115" s="83"/>
      <c r="H115" s="83"/>
    </row>
    <row r="116" spans="1:8">
      <c r="A116" s="78" t="s">
        <v>105</v>
      </c>
      <c r="B116" s="82"/>
      <c r="C116" s="83"/>
      <c r="D116" s="100"/>
      <c r="E116" s="83"/>
      <c r="F116" s="83"/>
      <c r="G116" s="83"/>
      <c r="H116" s="84"/>
    </row>
    <row r="117" spans="1:8">
      <c r="A117" s="78" t="s">
        <v>106</v>
      </c>
      <c r="B117" s="82"/>
      <c r="C117" s="83"/>
      <c r="D117" s="100"/>
      <c r="E117" s="83"/>
      <c r="F117" s="83"/>
      <c r="G117" s="83"/>
      <c r="H117" s="84"/>
    </row>
    <row r="118" spans="1:8">
      <c r="A118" s="78" t="s">
        <v>107</v>
      </c>
      <c r="B118" s="82"/>
      <c r="C118" s="83"/>
      <c r="D118" s="100"/>
      <c r="E118" s="83"/>
      <c r="F118" s="83"/>
      <c r="G118" s="83"/>
      <c r="H118" s="84"/>
    </row>
    <row r="119" spans="1:8">
      <c r="A119" s="78" t="s">
        <v>108</v>
      </c>
      <c r="B119" s="82"/>
      <c r="C119" s="83"/>
      <c r="D119" s="100"/>
      <c r="E119" s="83"/>
      <c r="F119" s="83"/>
      <c r="G119" s="83"/>
      <c r="H119" s="84"/>
    </row>
    <row r="120" spans="1:8">
      <c r="A120" s="78" t="s">
        <v>109</v>
      </c>
      <c r="B120" s="82"/>
      <c r="C120" s="83"/>
      <c r="D120" s="100"/>
      <c r="E120" s="83"/>
      <c r="F120" s="86"/>
      <c r="G120" s="86"/>
      <c r="H120" s="84"/>
    </row>
    <row r="121" spans="1:8">
      <c r="A121" s="73"/>
      <c r="B121" s="74"/>
      <c r="C121" s="75"/>
      <c r="D121" s="65"/>
      <c r="E121" s="75"/>
      <c r="F121" s="77"/>
      <c r="G121" s="77"/>
      <c r="H121" s="102"/>
    </row>
    <row r="122" spans="1:8" ht="16.5" customHeight="1">
      <c r="A122" s="683" t="s">
        <v>91</v>
      </c>
      <c r="B122" s="685" t="s">
        <v>92</v>
      </c>
      <c r="C122" s="685" t="s">
        <v>93</v>
      </c>
      <c r="D122" s="687" t="s">
        <v>94</v>
      </c>
      <c r="E122" s="685" t="s">
        <v>95</v>
      </c>
      <c r="F122" s="685" t="s">
        <v>96</v>
      </c>
      <c r="G122" s="685" t="s">
        <v>97</v>
      </c>
      <c r="H122" s="685" t="s">
        <v>98</v>
      </c>
    </row>
    <row r="123" spans="1:8">
      <c r="A123" s="684"/>
      <c r="B123" s="686"/>
      <c r="C123" s="686"/>
      <c r="D123" s="688"/>
      <c r="E123" s="686"/>
      <c r="F123" s="686"/>
      <c r="G123" s="686"/>
      <c r="H123" s="686"/>
    </row>
    <row r="124" spans="1:8">
      <c r="A124" s="79">
        <v>2007</v>
      </c>
      <c r="B124" s="80">
        <v>89539</v>
      </c>
      <c r="C124" s="80">
        <v>55513</v>
      </c>
      <c r="D124" s="101">
        <v>0.61998682138509476</v>
      </c>
      <c r="E124" s="80">
        <v>14350</v>
      </c>
      <c r="F124" s="80">
        <v>10648</v>
      </c>
      <c r="G124" s="80">
        <v>9592</v>
      </c>
      <c r="H124" s="81">
        <v>191.81092717021238</v>
      </c>
    </row>
    <row r="125" spans="1:8">
      <c r="A125" s="78" t="s">
        <v>99</v>
      </c>
      <c r="B125" s="82">
        <v>41051</v>
      </c>
      <c r="C125" s="83">
        <v>34880</v>
      </c>
      <c r="D125" s="100">
        <v>0.84967479476748431</v>
      </c>
      <c r="E125" s="83">
        <v>8450</v>
      </c>
      <c r="F125" s="83">
        <v>7783</v>
      </c>
      <c r="G125" s="83">
        <v>6707</v>
      </c>
      <c r="H125" s="84">
        <v>223.13646788990826</v>
      </c>
    </row>
    <row r="126" spans="1:8">
      <c r="A126" s="78" t="s">
        <v>100</v>
      </c>
      <c r="B126" s="82">
        <v>11986</v>
      </c>
      <c r="C126" s="83">
        <v>10307</v>
      </c>
      <c r="D126" s="100">
        <v>0.8599199065576506</v>
      </c>
      <c r="E126" s="83">
        <v>4600</v>
      </c>
      <c r="F126" s="83">
        <v>1668</v>
      </c>
      <c r="G126" s="83">
        <v>1775</v>
      </c>
      <c r="H126" s="84">
        <v>161.83176482002523</v>
      </c>
    </row>
    <row r="127" spans="1:8">
      <c r="A127" s="78" t="s">
        <v>101</v>
      </c>
      <c r="B127" s="82">
        <v>5330</v>
      </c>
      <c r="C127" s="83">
        <v>1482</v>
      </c>
      <c r="D127" s="100">
        <v>0.2780487804878049</v>
      </c>
      <c r="E127" s="83">
        <v>0</v>
      </c>
      <c r="F127" s="83">
        <v>0</v>
      </c>
      <c r="G127" s="83"/>
      <c r="H127" s="83">
        <v>0</v>
      </c>
    </row>
    <row r="128" spans="1:8">
      <c r="A128" s="78" t="s">
        <v>102</v>
      </c>
      <c r="B128" s="82">
        <v>4174</v>
      </c>
      <c r="C128" s="83">
        <v>574</v>
      </c>
      <c r="D128" s="100">
        <v>0.13751796837565883</v>
      </c>
      <c r="E128" s="83">
        <v>0</v>
      </c>
      <c r="F128" s="83">
        <v>0</v>
      </c>
      <c r="G128" s="83"/>
      <c r="H128" s="83">
        <v>0</v>
      </c>
    </row>
    <row r="129" spans="1:8">
      <c r="A129" s="78" t="s">
        <v>103</v>
      </c>
      <c r="B129" s="82">
        <v>4178</v>
      </c>
      <c r="C129" s="83">
        <v>454</v>
      </c>
      <c r="D129" s="100">
        <v>0.1086644327429392</v>
      </c>
      <c r="E129" s="83">
        <v>0</v>
      </c>
      <c r="F129" s="83">
        <v>0</v>
      </c>
      <c r="G129" s="83"/>
      <c r="H129" s="83">
        <v>0</v>
      </c>
    </row>
    <row r="130" spans="1:8">
      <c r="A130" s="78" t="s">
        <v>104</v>
      </c>
      <c r="B130" s="82">
        <v>3802</v>
      </c>
      <c r="C130" s="83">
        <v>712</v>
      </c>
      <c r="D130" s="100">
        <v>0.18726985796948975</v>
      </c>
      <c r="E130" s="83">
        <v>0</v>
      </c>
      <c r="F130" s="83">
        <v>0</v>
      </c>
      <c r="G130" s="83"/>
      <c r="H130" s="83">
        <v>0</v>
      </c>
    </row>
    <row r="131" spans="1:8">
      <c r="A131" s="78" t="s">
        <v>105</v>
      </c>
      <c r="B131" s="82">
        <v>3091</v>
      </c>
      <c r="C131" s="83">
        <v>1288</v>
      </c>
      <c r="D131" s="100">
        <v>0.4166936266580395</v>
      </c>
      <c r="E131" s="83">
        <v>0</v>
      </c>
      <c r="F131" s="83">
        <v>346</v>
      </c>
      <c r="G131" s="83">
        <v>392</v>
      </c>
      <c r="H131" s="84">
        <v>372.25433526011562</v>
      </c>
    </row>
    <row r="132" spans="1:8">
      <c r="A132" s="78" t="s">
        <v>106</v>
      </c>
      <c r="B132" s="82">
        <v>2784</v>
      </c>
      <c r="C132" s="83">
        <v>658</v>
      </c>
      <c r="D132" s="100">
        <v>0.23635057471264367</v>
      </c>
      <c r="E132" s="83">
        <v>350</v>
      </c>
      <c r="F132" s="83">
        <v>165</v>
      </c>
      <c r="G132" s="83">
        <v>121</v>
      </c>
      <c r="H132" s="84">
        <v>398.78787878787875</v>
      </c>
    </row>
    <row r="133" spans="1:8">
      <c r="A133" s="78" t="s">
        <v>107</v>
      </c>
      <c r="B133" s="82">
        <v>3975</v>
      </c>
      <c r="C133" s="83">
        <v>1977</v>
      </c>
      <c r="D133" s="100">
        <v>0.49735849056603776</v>
      </c>
      <c r="E133" s="83">
        <v>350</v>
      </c>
      <c r="F133" s="83">
        <v>336</v>
      </c>
      <c r="G133" s="83">
        <v>225</v>
      </c>
      <c r="H133" s="84">
        <v>588.39285714285711</v>
      </c>
    </row>
    <row r="134" spans="1:8">
      <c r="A134" s="78" t="s">
        <v>108</v>
      </c>
      <c r="B134" s="82">
        <v>4540</v>
      </c>
      <c r="C134" s="83">
        <v>1942</v>
      </c>
      <c r="D134" s="100">
        <v>0.42775330396475769</v>
      </c>
      <c r="E134" s="83">
        <v>500</v>
      </c>
      <c r="F134" s="83">
        <v>327</v>
      </c>
      <c r="G134" s="83">
        <v>350</v>
      </c>
      <c r="H134" s="84">
        <v>593.88379204892965</v>
      </c>
    </row>
    <row r="135" spans="1:8">
      <c r="A135" s="78" t="s">
        <v>109</v>
      </c>
      <c r="B135" s="82">
        <v>4628</v>
      </c>
      <c r="C135" s="83">
        <v>1239</v>
      </c>
      <c r="D135" s="100">
        <v>0.26771823681936041</v>
      </c>
      <c r="E135" s="83">
        <v>100</v>
      </c>
      <c r="F135" s="86">
        <v>23</v>
      </c>
      <c r="G135" s="86">
        <v>22</v>
      </c>
      <c r="H135" s="84">
        <v>5386.95652173913</v>
      </c>
    </row>
    <row r="136" spans="1:8">
      <c r="A136" s="67"/>
      <c r="B136" s="68"/>
      <c r="C136" s="68"/>
      <c r="D136" s="69"/>
      <c r="E136" s="68"/>
      <c r="F136" s="68"/>
      <c r="G136" s="68"/>
      <c r="H136" s="68"/>
    </row>
    <row r="137" spans="1:8">
      <c r="A137" s="683" t="s">
        <v>91</v>
      </c>
      <c r="B137" s="685" t="s">
        <v>92</v>
      </c>
      <c r="C137" s="685" t="s">
        <v>93</v>
      </c>
      <c r="D137" s="687" t="s">
        <v>94</v>
      </c>
      <c r="E137" s="685" t="s">
        <v>95</v>
      </c>
      <c r="F137" s="685" t="s">
        <v>96</v>
      </c>
      <c r="G137" s="685" t="s">
        <v>97</v>
      </c>
      <c r="H137" s="685" t="s">
        <v>98</v>
      </c>
    </row>
    <row r="138" spans="1:8">
      <c r="A138" s="684"/>
      <c r="B138" s="686"/>
      <c r="C138" s="686"/>
      <c r="D138" s="688"/>
      <c r="E138" s="686"/>
      <c r="F138" s="686"/>
      <c r="G138" s="686"/>
      <c r="H138" s="686"/>
    </row>
    <row r="139" spans="1:8">
      <c r="A139" s="79">
        <v>2006</v>
      </c>
      <c r="B139" s="80">
        <v>90242</v>
      </c>
      <c r="C139" s="80">
        <v>47380</v>
      </c>
      <c r="D139" s="95">
        <v>52.4</v>
      </c>
      <c r="E139" s="80">
        <v>21880</v>
      </c>
      <c r="F139" s="80">
        <v>14529</v>
      </c>
      <c r="G139" s="80">
        <v>9592</v>
      </c>
      <c r="H139" s="81">
        <v>307</v>
      </c>
    </row>
    <row r="140" spans="1:8">
      <c r="A140" s="78" t="s">
        <v>99</v>
      </c>
      <c r="B140" s="82">
        <v>40544</v>
      </c>
      <c r="C140" s="83">
        <v>33764</v>
      </c>
      <c r="D140" s="96">
        <v>83.277426992896608</v>
      </c>
      <c r="E140" s="83">
        <v>13560</v>
      </c>
      <c r="F140" s="83">
        <v>9201</v>
      </c>
      <c r="G140" s="83">
        <v>6707</v>
      </c>
      <c r="H140" s="84">
        <v>272.50918137661409</v>
      </c>
    </row>
    <row r="141" spans="1:8">
      <c r="A141" s="78" t="s">
        <v>100</v>
      </c>
      <c r="B141" s="82">
        <v>12402</v>
      </c>
      <c r="C141" s="83">
        <v>10010</v>
      </c>
      <c r="D141" s="96">
        <v>80.712788259958074</v>
      </c>
      <c r="E141" s="83">
        <v>5150</v>
      </c>
      <c r="F141" s="83">
        <v>3738</v>
      </c>
      <c r="G141" s="83">
        <v>1775</v>
      </c>
      <c r="H141" s="84">
        <v>373.42657342657344</v>
      </c>
    </row>
    <row r="142" spans="1:8">
      <c r="A142" s="78" t="s">
        <v>101</v>
      </c>
      <c r="B142" s="82">
        <v>5398</v>
      </c>
      <c r="C142" s="83">
        <v>1482</v>
      </c>
      <c r="D142" s="96">
        <v>27.454612819562801</v>
      </c>
      <c r="E142" s="83">
        <v>0</v>
      </c>
      <c r="F142" s="83">
        <v>0</v>
      </c>
      <c r="G142" s="83"/>
      <c r="H142" s="83">
        <v>0</v>
      </c>
    </row>
    <row r="143" spans="1:8">
      <c r="A143" s="78" t="s">
        <v>102</v>
      </c>
      <c r="B143" s="82">
        <v>4267</v>
      </c>
      <c r="C143" s="83">
        <v>579</v>
      </c>
      <c r="D143" s="96">
        <v>13.569252402156081</v>
      </c>
      <c r="E143" s="83">
        <v>0</v>
      </c>
      <c r="F143" s="83">
        <v>0</v>
      </c>
      <c r="G143" s="83"/>
      <c r="H143" s="83">
        <v>0</v>
      </c>
    </row>
    <row r="144" spans="1:8">
      <c r="A144" s="78" t="s">
        <v>103</v>
      </c>
      <c r="B144" s="82">
        <v>4308</v>
      </c>
      <c r="C144" s="83">
        <v>467</v>
      </c>
      <c r="D144" s="96">
        <v>10.840297121634199</v>
      </c>
      <c r="E144" s="83">
        <v>0</v>
      </c>
      <c r="F144" s="83">
        <v>0</v>
      </c>
      <c r="G144" s="83"/>
      <c r="H144" s="83">
        <v>0</v>
      </c>
    </row>
    <row r="145" spans="1:8">
      <c r="A145" s="78" t="s">
        <v>104</v>
      </c>
      <c r="B145" s="82">
        <v>3877</v>
      </c>
      <c r="C145" s="83">
        <v>746</v>
      </c>
      <c r="D145" s="96">
        <v>19.241681712664434</v>
      </c>
      <c r="E145" s="83">
        <v>0</v>
      </c>
      <c r="F145" s="83">
        <v>0</v>
      </c>
      <c r="G145" s="83"/>
      <c r="H145" s="83">
        <v>0</v>
      </c>
    </row>
    <row r="146" spans="1:8">
      <c r="A146" s="78" t="s">
        <v>105</v>
      </c>
      <c r="B146" s="82">
        <v>3235</v>
      </c>
      <c r="C146" s="83">
        <v>1293</v>
      </c>
      <c r="D146" s="96">
        <v>39.969088098918078</v>
      </c>
      <c r="E146" s="83">
        <v>0</v>
      </c>
      <c r="F146" s="83">
        <v>392</v>
      </c>
      <c r="G146" s="83">
        <v>392</v>
      </c>
      <c r="H146" s="84">
        <v>329.84693877551024</v>
      </c>
    </row>
    <row r="147" spans="1:8">
      <c r="A147" s="78" t="s">
        <v>106</v>
      </c>
      <c r="B147" s="82">
        <v>2861</v>
      </c>
      <c r="C147" s="83">
        <v>640</v>
      </c>
      <c r="D147" s="96">
        <v>22.369800768961902</v>
      </c>
      <c r="E147" s="83">
        <v>1310</v>
      </c>
      <c r="F147" s="83">
        <v>439</v>
      </c>
      <c r="G147" s="83">
        <v>121</v>
      </c>
      <c r="H147" s="84">
        <v>145.78587699316628</v>
      </c>
    </row>
    <row r="148" spans="1:8">
      <c r="A148" s="78" t="s">
        <v>107</v>
      </c>
      <c r="B148" s="82">
        <v>4004</v>
      </c>
      <c r="C148" s="83">
        <v>1914</v>
      </c>
      <c r="D148" s="96">
        <v>47.802197802197803</v>
      </c>
      <c r="E148" s="83">
        <v>0</v>
      </c>
      <c r="F148" s="83">
        <v>223</v>
      </c>
      <c r="G148" s="83">
        <v>225</v>
      </c>
      <c r="H148" s="84">
        <v>858.29596412556054</v>
      </c>
    </row>
    <row r="149" spans="1:8">
      <c r="A149" s="78" t="s">
        <v>108</v>
      </c>
      <c r="B149" s="82">
        <v>4612</v>
      </c>
      <c r="C149" s="83">
        <v>1944</v>
      </c>
      <c r="D149" s="96">
        <v>42.150910667823069</v>
      </c>
      <c r="E149" s="83">
        <v>1360</v>
      </c>
      <c r="F149" s="83">
        <v>501</v>
      </c>
      <c r="G149" s="83">
        <v>350</v>
      </c>
      <c r="H149" s="84">
        <v>388.0239520958084</v>
      </c>
    </row>
    <row r="150" spans="1:8">
      <c r="A150" s="78" t="s">
        <v>109</v>
      </c>
      <c r="B150" s="82">
        <v>4734</v>
      </c>
      <c r="C150" s="83">
        <v>1218</v>
      </c>
      <c r="D150" s="96">
        <v>25.728770595690747</v>
      </c>
      <c r="E150" s="83">
        <v>500</v>
      </c>
      <c r="F150" s="86">
        <v>35</v>
      </c>
      <c r="G150" s="86">
        <v>22</v>
      </c>
      <c r="H150" s="84">
        <v>3479.9999999999995</v>
      </c>
    </row>
    <row r="151" spans="1:8">
      <c r="A151" s="70"/>
      <c r="B151" s="71"/>
      <c r="C151" s="71"/>
      <c r="D151" s="72"/>
      <c r="E151" s="71"/>
      <c r="F151" s="71"/>
      <c r="G151" s="71"/>
      <c r="H151" s="71"/>
    </row>
    <row r="152" spans="1:8">
      <c r="A152" s="683" t="s">
        <v>91</v>
      </c>
      <c r="B152" s="685" t="s">
        <v>92</v>
      </c>
      <c r="C152" s="685" t="s">
        <v>93</v>
      </c>
      <c r="D152" s="687" t="s">
        <v>94</v>
      </c>
      <c r="E152" s="685" t="s">
        <v>95</v>
      </c>
      <c r="F152" s="685" t="s">
        <v>96</v>
      </c>
      <c r="G152" s="685" t="s">
        <v>97</v>
      </c>
      <c r="H152" s="685" t="s">
        <v>98</v>
      </c>
    </row>
    <row r="153" spans="1:8">
      <c r="A153" s="684"/>
      <c r="B153" s="686"/>
      <c r="C153" s="686"/>
      <c r="D153" s="688"/>
      <c r="E153" s="686"/>
      <c r="F153" s="686"/>
      <c r="G153" s="686"/>
      <c r="H153" s="686"/>
    </row>
    <row r="154" spans="1:8">
      <c r="A154" s="79">
        <v>2005</v>
      </c>
      <c r="B154" s="87">
        <v>91432</v>
      </c>
      <c r="C154" s="87">
        <v>46092</v>
      </c>
      <c r="D154" s="88">
        <v>50.411234578703301</v>
      </c>
      <c r="E154" s="87">
        <v>14350</v>
      </c>
      <c r="F154" s="87">
        <v>14690</v>
      </c>
      <c r="G154" s="87">
        <v>8753</v>
      </c>
      <c r="H154" s="87">
        <v>319</v>
      </c>
    </row>
    <row r="155" spans="1:8">
      <c r="A155" s="78" t="s">
        <v>99</v>
      </c>
      <c r="B155" s="82">
        <v>40273</v>
      </c>
      <c r="C155" s="83">
        <v>32144</v>
      </c>
      <c r="D155" s="89">
        <v>79.815260844734681</v>
      </c>
      <c r="E155" s="83">
        <v>8450</v>
      </c>
      <c r="F155" s="83">
        <v>8973</v>
      </c>
      <c r="G155" s="83"/>
      <c r="H155" s="82">
        <v>279</v>
      </c>
    </row>
    <row r="156" spans="1:8">
      <c r="A156" s="78" t="s">
        <v>100</v>
      </c>
      <c r="B156" s="82">
        <v>12826</v>
      </c>
      <c r="C156" s="83">
        <v>10808</v>
      </c>
      <c r="D156" s="89">
        <v>84.26633400904413</v>
      </c>
      <c r="E156" s="83">
        <v>4600</v>
      </c>
      <c r="F156" s="83">
        <v>4128</v>
      </c>
      <c r="G156" s="83"/>
      <c r="H156" s="82">
        <v>382</v>
      </c>
    </row>
    <row r="157" spans="1:8">
      <c r="A157" s="78" t="s">
        <v>101</v>
      </c>
      <c r="B157" s="82">
        <v>5367</v>
      </c>
      <c r="C157" s="83">
        <v>0</v>
      </c>
      <c r="D157" s="89">
        <v>0</v>
      </c>
      <c r="E157" s="83">
        <v>0</v>
      </c>
      <c r="F157" s="83">
        <v>0</v>
      </c>
      <c r="G157" s="83"/>
      <c r="H157" s="82">
        <v>0</v>
      </c>
    </row>
    <row r="158" spans="1:8">
      <c r="A158" s="78" t="s">
        <v>102</v>
      </c>
      <c r="B158" s="82">
        <v>4374</v>
      </c>
      <c r="C158" s="83">
        <v>0</v>
      </c>
      <c r="D158" s="89">
        <v>0</v>
      </c>
      <c r="E158" s="83">
        <v>0</v>
      </c>
      <c r="F158" s="83">
        <v>0</v>
      </c>
      <c r="G158" s="83"/>
      <c r="H158" s="82">
        <v>0</v>
      </c>
    </row>
    <row r="159" spans="1:8">
      <c r="A159" s="78" t="s">
        <v>103</v>
      </c>
      <c r="B159" s="82">
        <v>4438</v>
      </c>
      <c r="C159" s="83">
        <v>0</v>
      </c>
      <c r="D159" s="89">
        <v>0</v>
      </c>
      <c r="E159" s="83">
        <v>0</v>
      </c>
      <c r="F159" s="83">
        <v>0</v>
      </c>
      <c r="G159" s="83"/>
      <c r="H159" s="82">
        <v>0</v>
      </c>
    </row>
    <row r="160" spans="1:8">
      <c r="A160" s="78" t="s">
        <v>104</v>
      </c>
      <c r="B160" s="82">
        <v>4020</v>
      </c>
      <c r="C160" s="83">
        <v>0</v>
      </c>
      <c r="D160" s="89">
        <v>0</v>
      </c>
      <c r="E160" s="83">
        <v>0</v>
      </c>
      <c r="F160" s="83">
        <v>0</v>
      </c>
      <c r="G160" s="83"/>
      <c r="H160" s="82">
        <v>0</v>
      </c>
    </row>
    <row r="161" spans="1:8">
      <c r="A161" s="78" t="s">
        <v>105</v>
      </c>
      <c r="B161" s="82">
        <v>3312</v>
      </c>
      <c r="C161" s="83">
        <v>196</v>
      </c>
      <c r="D161" s="89">
        <v>5.9178743961352653</v>
      </c>
      <c r="E161" s="83">
        <v>0</v>
      </c>
      <c r="F161" s="83">
        <v>757</v>
      </c>
      <c r="G161" s="83"/>
      <c r="H161" s="82">
        <v>3862</v>
      </c>
    </row>
    <row r="162" spans="1:8">
      <c r="A162" s="78" t="s">
        <v>106</v>
      </c>
      <c r="B162" s="82">
        <v>3071</v>
      </c>
      <c r="C162" s="83">
        <v>532</v>
      </c>
      <c r="D162" s="89">
        <v>17.32334744382937</v>
      </c>
      <c r="E162" s="83">
        <v>350</v>
      </c>
      <c r="F162" s="83">
        <v>136</v>
      </c>
      <c r="G162" s="83"/>
      <c r="H162" s="82">
        <v>256</v>
      </c>
    </row>
    <row r="163" spans="1:8">
      <c r="A163" s="78" t="s">
        <v>107</v>
      </c>
      <c r="B163" s="82">
        <v>4203</v>
      </c>
      <c r="C163" s="83">
        <v>908</v>
      </c>
      <c r="D163" s="89">
        <v>21.603616464430171</v>
      </c>
      <c r="E163" s="83">
        <v>350</v>
      </c>
      <c r="F163" s="83">
        <v>205</v>
      </c>
      <c r="G163" s="83"/>
      <c r="H163" s="82">
        <v>226</v>
      </c>
    </row>
    <row r="164" spans="1:8">
      <c r="A164" s="78" t="s">
        <v>108</v>
      </c>
      <c r="B164" s="82">
        <v>4744</v>
      </c>
      <c r="C164" s="83">
        <v>1268</v>
      </c>
      <c r="D164" s="89">
        <v>26.728499156829677</v>
      </c>
      <c r="E164" s="83">
        <v>500</v>
      </c>
      <c r="F164" s="83">
        <v>467</v>
      </c>
      <c r="G164" s="83"/>
      <c r="H164" s="82">
        <v>368</v>
      </c>
    </row>
    <row r="165" spans="1:8">
      <c r="A165" s="78" t="s">
        <v>109</v>
      </c>
      <c r="B165" s="82">
        <v>4804</v>
      </c>
      <c r="C165" s="83">
        <v>236</v>
      </c>
      <c r="D165" s="89">
        <v>4.9125728559533721</v>
      </c>
      <c r="E165" s="83">
        <v>100</v>
      </c>
      <c r="F165" s="86">
        <v>24</v>
      </c>
      <c r="G165" s="86"/>
      <c r="H165" s="82">
        <v>102</v>
      </c>
    </row>
    <row r="166" spans="1:8">
      <c r="A166" s="73"/>
      <c r="B166" s="74"/>
      <c r="C166" s="75"/>
      <c r="D166" s="76"/>
      <c r="E166" s="75"/>
      <c r="F166" s="77"/>
      <c r="G166" s="77"/>
      <c r="H166" s="74"/>
    </row>
    <row r="167" spans="1:8">
      <c r="A167" s="683" t="s">
        <v>91</v>
      </c>
      <c r="B167" s="685" t="s">
        <v>92</v>
      </c>
      <c r="C167" s="685" t="s">
        <v>93</v>
      </c>
      <c r="D167" s="687" t="s">
        <v>94</v>
      </c>
      <c r="E167" s="685" t="s">
        <v>95</v>
      </c>
      <c r="F167" s="685" t="s">
        <v>96</v>
      </c>
      <c r="G167" s="685" t="s">
        <v>97</v>
      </c>
      <c r="H167" s="685" t="s">
        <v>98</v>
      </c>
    </row>
    <row r="168" spans="1:8">
      <c r="A168" s="684"/>
      <c r="B168" s="686"/>
      <c r="C168" s="686"/>
      <c r="D168" s="688"/>
      <c r="E168" s="686"/>
      <c r="F168" s="686"/>
      <c r="G168" s="686"/>
      <c r="H168" s="686"/>
    </row>
    <row r="169" spans="1:8">
      <c r="A169" s="79">
        <v>2004</v>
      </c>
      <c r="B169" s="87">
        <v>91699</v>
      </c>
      <c r="C169" s="87">
        <v>43940</v>
      </c>
      <c r="D169" s="88">
        <v>47.917643594804744</v>
      </c>
      <c r="E169" s="87">
        <v>14800</v>
      </c>
      <c r="F169" s="87">
        <v>12437</v>
      </c>
      <c r="G169" s="87">
        <v>8416</v>
      </c>
      <c r="H169" s="87">
        <v>319</v>
      </c>
    </row>
    <row r="170" spans="1:8">
      <c r="A170" s="78" t="s">
        <v>99</v>
      </c>
      <c r="B170" s="82">
        <v>40065</v>
      </c>
      <c r="C170" s="83">
        <v>31136</v>
      </c>
      <c r="D170" s="89">
        <v>77.7</v>
      </c>
      <c r="E170" s="83">
        <v>8150</v>
      </c>
      <c r="F170" s="83">
        <v>7677</v>
      </c>
      <c r="G170" s="83"/>
      <c r="H170" s="82">
        <v>247</v>
      </c>
    </row>
    <row r="171" spans="1:8">
      <c r="A171" s="78" t="s">
        <v>100</v>
      </c>
      <c r="B171" s="82">
        <v>13432</v>
      </c>
      <c r="C171" s="83">
        <v>10600</v>
      </c>
      <c r="D171" s="89">
        <v>78.900000000000006</v>
      </c>
      <c r="E171" s="83">
        <v>4600</v>
      </c>
      <c r="F171" s="83">
        <v>4154</v>
      </c>
      <c r="G171" s="83"/>
      <c r="H171" s="82">
        <v>392</v>
      </c>
    </row>
    <row r="172" spans="1:8">
      <c r="A172" s="78" t="s">
        <v>101</v>
      </c>
      <c r="B172" s="82">
        <v>5410</v>
      </c>
      <c r="C172" s="83">
        <v>0</v>
      </c>
      <c r="D172" s="83">
        <v>0</v>
      </c>
      <c r="E172" s="83">
        <v>0</v>
      </c>
      <c r="F172" s="83">
        <v>0</v>
      </c>
      <c r="G172" s="83"/>
      <c r="H172" s="83">
        <v>0</v>
      </c>
    </row>
    <row r="173" spans="1:8">
      <c r="A173" s="78" t="s">
        <v>102</v>
      </c>
      <c r="B173" s="82">
        <v>4398</v>
      </c>
      <c r="C173" s="83">
        <v>0</v>
      </c>
      <c r="D173" s="83">
        <v>0</v>
      </c>
      <c r="E173" s="83">
        <v>0</v>
      </c>
      <c r="F173" s="83">
        <v>0</v>
      </c>
      <c r="G173" s="83"/>
      <c r="H173" s="83">
        <v>0</v>
      </c>
    </row>
    <row r="174" spans="1:8">
      <c r="A174" s="78" t="s">
        <v>103</v>
      </c>
      <c r="B174" s="82">
        <v>4442</v>
      </c>
      <c r="C174" s="83">
        <v>0</v>
      </c>
      <c r="D174" s="83">
        <v>0</v>
      </c>
      <c r="E174" s="83">
        <v>0</v>
      </c>
      <c r="F174" s="83">
        <v>0</v>
      </c>
      <c r="G174" s="83"/>
      <c r="H174" s="83">
        <v>0</v>
      </c>
    </row>
    <row r="175" spans="1:8">
      <c r="A175" s="78" t="s">
        <v>104</v>
      </c>
      <c r="B175" s="82">
        <v>3985</v>
      </c>
      <c r="C175" s="83">
        <v>0</v>
      </c>
      <c r="D175" s="83">
        <v>0</v>
      </c>
      <c r="E175" s="83">
        <v>0</v>
      </c>
      <c r="F175" s="83">
        <v>0</v>
      </c>
      <c r="G175" s="83"/>
      <c r="H175" s="83">
        <v>0</v>
      </c>
    </row>
    <row r="176" spans="1:8">
      <c r="A176" s="78" t="s">
        <v>105</v>
      </c>
      <c r="B176" s="82">
        <v>3315</v>
      </c>
      <c r="C176" s="83">
        <v>8</v>
      </c>
      <c r="D176" s="83">
        <v>0</v>
      </c>
      <c r="E176" s="83">
        <v>0</v>
      </c>
      <c r="F176" s="83">
        <v>0</v>
      </c>
      <c r="G176" s="83"/>
      <c r="H176" s="82">
        <v>0</v>
      </c>
    </row>
    <row r="177" spans="1:8">
      <c r="A177" s="78" t="s">
        <v>106</v>
      </c>
      <c r="B177" s="82">
        <v>3023</v>
      </c>
      <c r="C177" s="83">
        <v>488</v>
      </c>
      <c r="D177" s="89">
        <v>16.100000000000001</v>
      </c>
      <c r="E177" s="83">
        <v>1100</v>
      </c>
      <c r="F177" s="83">
        <v>76</v>
      </c>
      <c r="G177" s="83"/>
      <c r="H177" s="82">
        <v>156</v>
      </c>
    </row>
    <row r="178" spans="1:8">
      <c r="A178" s="78" t="s">
        <v>107</v>
      </c>
      <c r="B178" s="82">
        <v>4165</v>
      </c>
      <c r="C178" s="83">
        <v>440</v>
      </c>
      <c r="D178" s="89">
        <v>0</v>
      </c>
      <c r="E178" s="83">
        <v>350</v>
      </c>
      <c r="F178" s="83">
        <v>105</v>
      </c>
      <c r="G178" s="83"/>
      <c r="H178" s="82">
        <v>239</v>
      </c>
    </row>
    <row r="179" spans="1:8">
      <c r="A179" s="78" t="s">
        <v>108</v>
      </c>
      <c r="B179" s="82">
        <v>4735</v>
      </c>
      <c r="C179" s="83">
        <v>1240</v>
      </c>
      <c r="D179" s="89">
        <v>26.2</v>
      </c>
      <c r="E179" s="83">
        <v>500</v>
      </c>
      <c r="F179" s="83">
        <v>419</v>
      </c>
      <c r="G179" s="83"/>
      <c r="H179" s="82">
        <v>338</v>
      </c>
    </row>
    <row r="180" spans="1:8">
      <c r="A180" s="78" t="s">
        <v>109</v>
      </c>
      <c r="B180" s="82">
        <v>4729</v>
      </c>
      <c r="C180" s="83">
        <v>28</v>
      </c>
      <c r="D180" s="89">
        <v>0</v>
      </c>
      <c r="E180" s="83">
        <v>100</v>
      </c>
      <c r="F180" s="86">
        <v>6</v>
      </c>
      <c r="G180" s="86"/>
      <c r="H180" s="82">
        <v>214</v>
      </c>
    </row>
    <row r="181" spans="1:8">
      <c r="A181" s="70"/>
      <c r="B181" s="71"/>
      <c r="C181" s="71"/>
      <c r="D181" s="72"/>
      <c r="E181" s="71"/>
      <c r="F181" s="71"/>
      <c r="G181" s="71"/>
      <c r="H181" s="71"/>
    </row>
    <row r="182" spans="1:8">
      <c r="A182" s="683" t="s">
        <v>91</v>
      </c>
      <c r="B182" s="685" t="s">
        <v>92</v>
      </c>
      <c r="C182" s="685" t="s">
        <v>93</v>
      </c>
      <c r="D182" s="687" t="s">
        <v>94</v>
      </c>
      <c r="E182" s="685" t="s">
        <v>95</v>
      </c>
      <c r="F182" s="685" t="s">
        <v>96</v>
      </c>
      <c r="G182" s="685" t="s">
        <v>97</v>
      </c>
      <c r="H182" s="685" t="s">
        <v>98</v>
      </c>
    </row>
    <row r="183" spans="1:8">
      <c r="A183" s="684"/>
      <c r="B183" s="686"/>
      <c r="C183" s="686"/>
      <c r="D183" s="688"/>
      <c r="E183" s="686"/>
      <c r="F183" s="686"/>
      <c r="G183" s="686"/>
      <c r="H183" s="686"/>
    </row>
    <row r="184" spans="1:8">
      <c r="A184" s="79">
        <v>2003</v>
      </c>
      <c r="B184" s="87">
        <v>60010</v>
      </c>
      <c r="C184" s="87">
        <v>42514</v>
      </c>
      <c r="D184" s="88">
        <v>70.844859190134983</v>
      </c>
      <c r="E184" s="87">
        <v>9900</v>
      </c>
      <c r="F184" s="87">
        <v>11100</v>
      </c>
      <c r="G184" s="87">
        <v>7410</v>
      </c>
      <c r="H184" s="87">
        <v>319</v>
      </c>
    </row>
    <row r="185" spans="1:8">
      <c r="A185" s="78" t="s">
        <v>99</v>
      </c>
      <c r="B185" s="82">
        <v>38829</v>
      </c>
      <c r="C185" s="83">
        <v>29252</v>
      </c>
      <c r="D185" s="89">
        <v>75.3</v>
      </c>
      <c r="E185" s="83">
        <v>7420</v>
      </c>
      <c r="F185" s="83">
        <v>6770</v>
      </c>
      <c r="G185" s="83"/>
      <c r="H185" s="82">
        <v>231</v>
      </c>
    </row>
    <row r="186" spans="1:8">
      <c r="A186" s="78" t="s">
        <v>100</v>
      </c>
      <c r="B186" s="82">
        <v>13252</v>
      </c>
      <c r="C186" s="83">
        <v>11005</v>
      </c>
      <c r="D186" s="89">
        <v>83</v>
      </c>
      <c r="E186" s="83">
        <v>400</v>
      </c>
      <c r="F186" s="83">
        <v>3820</v>
      </c>
      <c r="G186" s="83"/>
      <c r="H186" s="82">
        <v>347</v>
      </c>
    </row>
    <row r="187" spans="1:8">
      <c r="A187" s="78" t="s">
        <v>101</v>
      </c>
      <c r="B187" s="82">
        <v>0</v>
      </c>
      <c r="C187" s="83">
        <v>0</v>
      </c>
      <c r="D187" s="83">
        <v>0</v>
      </c>
      <c r="E187" s="83">
        <v>0</v>
      </c>
      <c r="F187" s="83">
        <v>0</v>
      </c>
      <c r="G187" s="83"/>
      <c r="H187" s="83">
        <v>0</v>
      </c>
    </row>
    <row r="188" spans="1:8">
      <c r="A188" s="78" t="s">
        <v>102</v>
      </c>
      <c r="B188" s="82">
        <v>0</v>
      </c>
      <c r="C188" s="83">
        <v>0</v>
      </c>
      <c r="D188" s="83">
        <v>0</v>
      </c>
      <c r="E188" s="83">
        <v>0</v>
      </c>
      <c r="F188" s="83">
        <v>0</v>
      </c>
      <c r="G188" s="83"/>
      <c r="H188" s="83">
        <v>0</v>
      </c>
    </row>
    <row r="189" spans="1:8">
      <c r="A189" s="78" t="s">
        <v>103</v>
      </c>
      <c r="B189" s="82">
        <v>0</v>
      </c>
      <c r="C189" s="83">
        <v>0</v>
      </c>
      <c r="D189" s="83">
        <v>0</v>
      </c>
      <c r="E189" s="83">
        <v>0</v>
      </c>
      <c r="F189" s="83">
        <v>0</v>
      </c>
      <c r="G189" s="83"/>
      <c r="H189" s="83">
        <v>0</v>
      </c>
    </row>
    <row r="190" spans="1:8">
      <c r="A190" s="78" t="s">
        <v>104</v>
      </c>
      <c r="B190" s="82">
        <v>0</v>
      </c>
      <c r="C190" s="83">
        <v>0</v>
      </c>
      <c r="D190" s="83">
        <v>0</v>
      </c>
      <c r="E190" s="83">
        <v>0</v>
      </c>
      <c r="F190" s="83">
        <v>0</v>
      </c>
      <c r="G190" s="83"/>
      <c r="H190" s="83">
        <v>0</v>
      </c>
    </row>
    <row r="191" spans="1:8">
      <c r="A191" s="78" t="s">
        <v>105</v>
      </c>
      <c r="B191" s="82">
        <v>0</v>
      </c>
      <c r="C191" s="83">
        <v>0</v>
      </c>
      <c r="D191" s="83">
        <v>0</v>
      </c>
      <c r="E191" s="83">
        <v>0</v>
      </c>
      <c r="F191" s="83">
        <v>0</v>
      </c>
      <c r="G191" s="83"/>
      <c r="H191" s="83">
        <v>0</v>
      </c>
    </row>
    <row r="192" spans="1:8">
      <c r="A192" s="78" t="s">
        <v>106</v>
      </c>
      <c r="B192" s="82">
        <v>3082</v>
      </c>
      <c r="C192" s="83">
        <v>372</v>
      </c>
      <c r="D192" s="89">
        <v>12.1</v>
      </c>
      <c r="E192" s="83">
        <v>1100</v>
      </c>
      <c r="F192" s="83">
        <v>120</v>
      </c>
      <c r="G192" s="83"/>
      <c r="H192" s="82">
        <v>322</v>
      </c>
    </row>
    <row r="193" spans="1:8">
      <c r="A193" s="78" t="s">
        <v>107</v>
      </c>
      <c r="B193" s="82">
        <v>0</v>
      </c>
      <c r="C193" s="83">
        <v>0</v>
      </c>
      <c r="D193" s="83">
        <v>0</v>
      </c>
      <c r="E193" s="83">
        <v>0</v>
      </c>
      <c r="F193" s="83">
        <v>0</v>
      </c>
      <c r="G193" s="83"/>
      <c r="H193" s="83">
        <v>0</v>
      </c>
    </row>
    <row r="194" spans="1:8" ht="16.5" customHeight="1">
      <c r="A194" s="78" t="s">
        <v>108</v>
      </c>
      <c r="B194" s="82">
        <v>4847</v>
      </c>
      <c r="C194" s="83">
        <v>1885</v>
      </c>
      <c r="D194" s="89">
        <v>38.9</v>
      </c>
      <c r="E194" s="83">
        <v>980</v>
      </c>
      <c r="F194" s="83">
        <v>390</v>
      </c>
      <c r="G194" s="83"/>
      <c r="H194" s="82">
        <v>206</v>
      </c>
    </row>
    <row r="195" spans="1:8">
      <c r="A195" s="78" t="s">
        <v>109</v>
      </c>
      <c r="B195" s="82">
        <v>0</v>
      </c>
      <c r="C195" s="83">
        <v>0</v>
      </c>
      <c r="D195" s="83">
        <v>0</v>
      </c>
      <c r="E195" s="83">
        <v>0</v>
      </c>
      <c r="F195" s="83">
        <v>0</v>
      </c>
      <c r="G195" s="83"/>
      <c r="H195" s="83">
        <v>0</v>
      </c>
    </row>
    <row r="196" spans="1:8">
      <c r="A196" s="73"/>
      <c r="B196" s="74"/>
      <c r="C196" s="75"/>
      <c r="D196" s="75"/>
      <c r="E196" s="75"/>
      <c r="F196" s="75"/>
      <c r="G196" s="75"/>
      <c r="H196" s="75"/>
    </row>
    <row r="197" spans="1:8">
      <c r="A197" s="683" t="s">
        <v>91</v>
      </c>
      <c r="B197" s="685" t="s">
        <v>92</v>
      </c>
      <c r="C197" s="685" t="s">
        <v>93</v>
      </c>
      <c r="D197" s="687" t="s">
        <v>94</v>
      </c>
      <c r="E197" s="685" t="s">
        <v>95</v>
      </c>
      <c r="F197" s="685" t="s">
        <v>96</v>
      </c>
      <c r="G197" s="685" t="s">
        <v>97</v>
      </c>
      <c r="H197" s="685" t="s">
        <v>98</v>
      </c>
    </row>
    <row r="198" spans="1:8">
      <c r="A198" s="684"/>
      <c r="B198" s="686"/>
      <c r="C198" s="686"/>
      <c r="D198" s="688"/>
      <c r="E198" s="686"/>
      <c r="F198" s="686"/>
      <c r="G198" s="686"/>
      <c r="H198" s="686"/>
    </row>
    <row r="199" spans="1:8">
      <c r="A199" s="79">
        <v>2002</v>
      </c>
      <c r="B199" s="87">
        <v>59181</v>
      </c>
      <c r="C199" s="87">
        <v>40634</v>
      </c>
      <c r="D199" s="88">
        <v>68.660549838630644</v>
      </c>
      <c r="E199" s="87">
        <v>10680</v>
      </c>
      <c r="F199" s="87">
        <v>10180</v>
      </c>
      <c r="G199" s="87">
        <v>7108</v>
      </c>
      <c r="H199" s="87">
        <v>319</v>
      </c>
    </row>
    <row r="200" spans="1:8">
      <c r="A200" s="78" t="s">
        <v>99</v>
      </c>
      <c r="B200" s="82">
        <v>37183</v>
      </c>
      <c r="C200" s="83">
        <v>27472</v>
      </c>
      <c r="D200" s="89">
        <v>73.900000000000006</v>
      </c>
      <c r="E200" s="83">
        <v>5400</v>
      </c>
      <c r="F200" s="83">
        <v>6183</v>
      </c>
      <c r="G200" s="83"/>
      <c r="H200" s="82">
        <v>225</v>
      </c>
    </row>
    <row r="201" spans="1:8">
      <c r="A201" s="78" t="s">
        <v>100</v>
      </c>
      <c r="B201" s="82">
        <v>13762</v>
      </c>
      <c r="C201" s="83">
        <v>10905</v>
      </c>
      <c r="D201" s="89">
        <v>79.2</v>
      </c>
      <c r="E201" s="83">
        <v>3200</v>
      </c>
      <c r="F201" s="83">
        <v>3578</v>
      </c>
      <c r="G201" s="83"/>
      <c r="H201" s="82">
        <v>328</v>
      </c>
    </row>
    <row r="202" spans="1:8">
      <c r="A202" s="78" t="s">
        <v>101</v>
      </c>
      <c r="B202" s="82">
        <v>0</v>
      </c>
      <c r="C202" s="82">
        <v>0</v>
      </c>
      <c r="D202" s="83">
        <v>0</v>
      </c>
      <c r="E202" s="83">
        <v>0</v>
      </c>
      <c r="F202" s="83">
        <v>0</v>
      </c>
      <c r="G202" s="83"/>
      <c r="H202" s="83">
        <v>0</v>
      </c>
    </row>
    <row r="203" spans="1:8">
      <c r="A203" s="78" t="s">
        <v>102</v>
      </c>
      <c r="B203" s="82">
        <v>0</v>
      </c>
      <c r="C203" s="82">
        <v>0</v>
      </c>
      <c r="D203" s="83">
        <v>0</v>
      </c>
      <c r="E203" s="83">
        <v>0</v>
      </c>
      <c r="F203" s="83">
        <v>0</v>
      </c>
      <c r="G203" s="83"/>
      <c r="H203" s="83">
        <v>0</v>
      </c>
    </row>
    <row r="204" spans="1:8">
      <c r="A204" s="78" t="s">
        <v>103</v>
      </c>
      <c r="B204" s="82">
        <v>0</v>
      </c>
      <c r="C204" s="82">
        <v>0</v>
      </c>
      <c r="D204" s="83">
        <v>0</v>
      </c>
      <c r="E204" s="83">
        <v>0</v>
      </c>
      <c r="F204" s="83">
        <v>0</v>
      </c>
      <c r="G204" s="83"/>
      <c r="H204" s="83">
        <v>0</v>
      </c>
    </row>
    <row r="205" spans="1:8">
      <c r="A205" s="78" t="s">
        <v>104</v>
      </c>
      <c r="B205" s="82">
        <v>0</v>
      </c>
      <c r="C205" s="82">
        <v>0</v>
      </c>
      <c r="D205" s="83">
        <v>0</v>
      </c>
      <c r="E205" s="83">
        <v>0</v>
      </c>
      <c r="F205" s="83">
        <v>0</v>
      </c>
      <c r="G205" s="83"/>
      <c r="H205" s="83">
        <v>0</v>
      </c>
    </row>
    <row r="206" spans="1:8">
      <c r="A206" s="78" t="s">
        <v>105</v>
      </c>
      <c r="B206" s="82">
        <v>0</v>
      </c>
      <c r="C206" s="82">
        <v>0</v>
      </c>
      <c r="D206" s="83">
        <v>0</v>
      </c>
      <c r="E206" s="83">
        <v>0</v>
      </c>
      <c r="F206" s="83">
        <v>0</v>
      </c>
      <c r="G206" s="83"/>
      <c r="H206" s="83">
        <v>0</v>
      </c>
    </row>
    <row r="207" spans="1:8">
      <c r="A207" s="78" t="s">
        <v>106</v>
      </c>
      <c r="B207" s="82">
        <v>3215</v>
      </c>
      <c r="C207" s="82">
        <v>372</v>
      </c>
      <c r="D207" s="89">
        <v>11.6</v>
      </c>
      <c r="E207" s="83">
        <v>1100</v>
      </c>
      <c r="F207" s="83">
        <v>63</v>
      </c>
      <c r="G207" s="83"/>
      <c r="H207" s="82">
        <v>169</v>
      </c>
    </row>
    <row r="208" spans="1:8">
      <c r="A208" s="78" t="s">
        <v>107</v>
      </c>
      <c r="B208" s="82">
        <v>0</v>
      </c>
      <c r="C208" s="82">
        <v>0</v>
      </c>
      <c r="D208" s="83">
        <v>0</v>
      </c>
      <c r="E208" s="83">
        <v>0</v>
      </c>
      <c r="F208" s="83">
        <v>0</v>
      </c>
      <c r="G208" s="83"/>
      <c r="H208" s="83">
        <v>0</v>
      </c>
    </row>
    <row r="209" spans="1:8" ht="16.5" customHeight="1">
      <c r="A209" s="78" t="s">
        <v>108</v>
      </c>
      <c r="B209" s="82">
        <v>5021</v>
      </c>
      <c r="C209" s="82">
        <v>1885</v>
      </c>
      <c r="D209" s="89">
        <v>37.5</v>
      </c>
      <c r="E209" s="83">
        <v>980</v>
      </c>
      <c r="F209" s="83">
        <v>356</v>
      </c>
      <c r="G209" s="83"/>
      <c r="H209" s="82">
        <v>189</v>
      </c>
    </row>
    <row r="210" spans="1:8">
      <c r="A210" s="78" t="s">
        <v>109</v>
      </c>
      <c r="B210" s="82">
        <v>0</v>
      </c>
      <c r="C210" s="82">
        <v>0</v>
      </c>
      <c r="D210" s="83">
        <v>0</v>
      </c>
      <c r="E210" s="83">
        <v>0</v>
      </c>
      <c r="F210" s="83">
        <v>0</v>
      </c>
      <c r="G210" s="83"/>
      <c r="H210" s="83">
        <v>0</v>
      </c>
    </row>
    <row r="211" spans="1:8">
      <c r="A211" s="70"/>
      <c r="B211" s="71"/>
      <c r="C211" s="71"/>
      <c r="D211" s="72"/>
      <c r="E211" s="71"/>
      <c r="F211" s="71"/>
      <c r="G211" s="71"/>
      <c r="H211" s="71"/>
    </row>
    <row r="212" spans="1:8">
      <c r="A212" s="683" t="s">
        <v>91</v>
      </c>
      <c r="B212" s="685" t="s">
        <v>92</v>
      </c>
      <c r="C212" s="685" t="s">
        <v>93</v>
      </c>
      <c r="D212" s="687" t="s">
        <v>94</v>
      </c>
      <c r="E212" s="685" t="s">
        <v>95</v>
      </c>
      <c r="F212" s="685" t="s">
        <v>96</v>
      </c>
      <c r="G212" s="685" t="s">
        <v>97</v>
      </c>
      <c r="H212" s="685" t="s">
        <v>98</v>
      </c>
    </row>
    <row r="213" spans="1:8">
      <c r="A213" s="684"/>
      <c r="B213" s="686"/>
      <c r="C213" s="686"/>
      <c r="D213" s="688"/>
      <c r="E213" s="686"/>
      <c r="F213" s="686"/>
      <c r="G213" s="686"/>
      <c r="H213" s="686"/>
    </row>
    <row r="214" spans="1:8">
      <c r="A214" s="79">
        <v>2001</v>
      </c>
      <c r="B214" s="87">
        <v>93790</v>
      </c>
      <c r="C214" s="87">
        <v>39897</v>
      </c>
      <c r="D214" s="88">
        <v>42.538650175924943</v>
      </c>
      <c r="E214" s="87">
        <v>10680</v>
      </c>
      <c r="F214" s="87">
        <v>10109</v>
      </c>
      <c r="G214" s="87">
        <v>7175</v>
      </c>
      <c r="H214" s="87">
        <v>319</v>
      </c>
    </row>
    <row r="215" spans="1:8">
      <c r="A215" s="78" t="s">
        <v>99</v>
      </c>
      <c r="B215" s="82">
        <v>37494</v>
      </c>
      <c r="C215" s="83">
        <v>27472</v>
      </c>
      <c r="D215" s="92">
        <v>73.270389929055312</v>
      </c>
      <c r="E215" s="83">
        <v>5400</v>
      </c>
      <c r="F215" s="83">
        <v>5769</v>
      </c>
      <c r="G215" s="83"/>
      <c r="H215" s="90">
        <v>210</v>
      </c>
    </row>
    <row r="216" spans="1:8">
      <c r="A216" s="78" t="s">
        <v>100</v>
      </c>
      <c r="B216" s="82">
        <v>14274</v>
      </c>
      <c r="C216" s="83">
        <v>10905</v>
      </c>
      <c r="D216" s="92">
        <v>76.39764606977721</v>
      </c>
      <c r="E216" s="83">
        <v>3200</v>
      </c>
      <c r="F216" s="83">
        <v>3936</v>
      </c>
      <c r="G216" s="83"/>
      <c r="H216" s="90">
        <v>361</v>
      </c>
    </row>
    <row r="217" spans="1:8">
      <c r="A217" s="78" t="s">
        <v>101</v>
      </c>
      <c r="B217" s="82">
        <v>6034</v>
      </c>
      <c r="C217" s="83">
        <v>0</v>
      </c>
      <c r="D217" s="92">
        <v>0</v>
      </c>
      <c r="E217" s="83">
        <v>0</v>
      </c>
      <c r="F217" s="83">
        <v>0</v>
      </c>
      <c r="G217" s="83"/>
      <c r="H217" s="90">
        <v>0</v>
      </c>
    </row>
    <row r="218" spans="1:8">
      <c r="A218" s="78" t="s">
        <v>102</v>
      </c>
      <c r="B218" s="82">
        <v>5036</v>
      </c>
      <c r="C218" s="83">
        <v>0</v>
      </c>
      <c r="D218" s="92">
        <v>0</v>
      </c>
      <c r="E218" s="83">
        <v>0</v>
      </c>
      <c r="F218" s="83">
        <v>0</v>
      </c>
      <c r="G218" s="83"/>
      <c r="H218" s="90">
        <v>0</v>
      </c>
    </row>
    <row r="219" spans="1:8">
      <c r="A219" s="78" t="s">
        <v>103</v>
      </c>
      <c r="B219" s="82">
        <v>4848</v>
      </c>
      <c r="C219" s="83">
        <v>0</v>
      </c>
      <c r="D219" s="92">
        <v>0</v>
      </c>
      <c r="E219" s="83">
        <v>0</v>
      </c>
      <c r="F219" s="83">
        <v>0</v>
      </c>
      <c r="G219" s="83"/>
      <c r="H219" s="90">
        <v>0</v>
      </c>
    </row>
    <row r="220" spans="1:8">
      <c r="A220" s="78" t="s">
        <v>104</v>
      </c>
      <c r="B220" s="82">
        <v>4478</v>
      </c>
      <c r="C220" s="83">
        <v>0</v>
      </c>
      <c r="D220" s="92">
        <v>0</v>
      </c>
      <c r="E220" s="83">
        <v>0</v>
      </c>
      <c r="F220" s="83">
        <v>0</v>
      </c>
      <c r="G220" s="83"/>
      <c r="H220" s="90">
        <v>0</v>
      </c>
    </row>
    <row r="221" spans="1:8">
      <c r="A221" s="78" t="s">
        <v>105</v>
      </c>
      <c r="B221" s="82">
        <v>3551</v>
      </c>
      <c r="C221" s="83">
        <v>0</v>
      </c>
      <c r="D221" s="92">
        <v>0</v>
      </c>
      <c r="E221" s="83">
        <v>0</v>
      </c>
      <c r="F221" s="83">
        <v>0</v>
      </c>
      <c r="G221" s="83"/>
      <c r="H221" s="90">
        <v>0</v>
      </c>
    </row>
    <row r="222" spans="1:8">
      <c r="A222" s="78" t="s">
        <v>106</v>
      </c>
      <c r="B222" s="82">
        <v>3309</v>
      </c>
      <c r="C222" s="83">
        <v>335</v>
      </c>
      <c r="D222" s="92">
        <v>10.123904502870957</v>
      </c>
      <c r="E222" s="83">
        <v>1100</v>
      </c>
      <c r="F222" s="83">
        <v>61</v>
      </c>
      <c r="G222" s="83"/>
      <c r="H222" s="90">
        <v>183</v>
      </c>
    </row>
    <row r="223" spans="1:8">
      <c r="A223" s="78" t="s">
        <v>107</v>
      </c>
      <c r="B223" s="82">
        <v>4437</v>
      </c>
      <c r="C223" s="83">
        <v>0</v>
      </c>
      <c r="D223" s="92">
        <v>0</v>
      </c>
      <c r="E223" s="83">
        <v>0</v>
      </c>
      <c r="F223" s="83">
        <v>0</v>
      </c>
      <c r="G223" s="83"/>
      <c r="H223" s="90">
        <v>0</v>
      </c>
    </row>
    <row r="224" spans="1:8" ht="16.5" customHeight="1">
      <c r="A224" s="78" t="s">
        <v>108</v>
      </c>
      <c r="B224" s="82">
        <v>5179</v>
      </c>
      <c r="C224" s="83">
        <v>1185</v>
      </c>
      <c r="D224" s="92">
        <v>22.880865031859432</v>
      </c>
      <c r="E224" s="83">
        <v>980</v>
      </c>
      <c r="F224" s="83">
        <v>343</v>
      </c>
      <c r="G224" s="83"/>
      <c r="H224" s="90">
        <v>182</v>
      </c>
    </row>
    <row r="225" spans="1:8">
      <c r="A225" s="78" t="s">
        <v>109</v>
      </c>
      <c r="B225" s="82">
        <v>5150</v>
      </c>
      <c r="C225" s="83">
        <v>0</v>
      </c>
      <c r="D225" s="92">
        <v>0</v>
      </c>
      <c r="E225" s="83">
        <v>0</v>
      </c>
      <c r="F225" s="86">
        <v>0</v>
      </c>
      <c r="G225" s="86"/>
      <c r="H225" s="90">
        <v>0</v>
      </c>
    </row>
    <row r="226" spans="1:8">
      <c r="A226" s="66"/>
      <c r="B226" s="66"/>
      <c r="C226" s="66"/>
      <c r="D226" s="66"/>
      <c r="E226" s="66"/>
      <c r="F226" s="66"/>
      <c r="G226" s="66"/>
      <c r="H226" s="66"/>
    </row>
    <row r="227" spans="1:8">
      <c r="A227" s="683" t="s">
        <v>91</v>
      </c>
      <c r="B227" s="685" t="s">
        <v>92</v>
      </c>
      <c r="C227" s="685" t="s">
        <v>93</v>
      </c>
      <c r="D227" s="687" t="s">
        <v>94</v>
      </c>
      <c r="E227" s="685" t="s">
        <v>95</v>
      </c>
      <c r="F227" s="685" t="s">
        <v>96</v>
      </c>
      <c r="G227" s="685" t="s">
        <v>97</v>
      </c>
      <c r="H227" s="685" t="s">
        <v>98</v>
      </c>
    </row>
    <row r="228" spans="1:8">
      <c r="A228" s="684"/>
      <c r="B228" s="686"/>
      <c r="C228" s="686"/>
      <c r="D228" s="688"/>
      <c r="E228" s="686"/>
      <c r="F228" s="686"/>
      <c r="G228" s="686"/>
      <c r="H228" s="686"/>
    </row>
    <row r="229" spans="1:8">
      <c r="A229" s="79">
        <v>2000</v>
      </c>
      <c r="B229" s="87">
        <v>60733</v>
      </c>
      <c r="C229" s="93">
        <v>40986</v>
      </c>
      <c r="D229" s="88">
        <v>42.8</v>
      </c>
      <c r="E229" s="87">
        <v>13380</v>
      </c>
      <c r="F229" s="87">
        <v>9028</v>
      </c>
      <c r="G229" s="87">
        <v>7044</v>
      </c>
      <c r="H229" s="87">
        <v>319</v>
      </c>
    </row>
    <row r="230" spans="1:8">
      <c r="A230" s="78" t="s">
        <v>99</v>
      </c>
      <c r="B230" s="82">
        <v>36886</v>
      </c>
      <c r="C230" s="82">
        <v>27484</v>
      </c>
      <c r="D230" s="89">
        <v>74.5</v>
      </c>
      <c r="E230" s="83">
        <v>7400</v>
      </c>
      <c r="F230" s="83">
        <v>6293</v>
      </c>
      <c r="G230" s="83"/>
      <c r="H230" s="82">
        <v>229</v>
      </c>
    </row>
    <row r="231" spans="1:8">
      <c r="A231" s="78" t="s">
        <v>100</v>
      </c>
      <c r="B231" s="82">
        <v>15027</v>
      </c>
      <c r="C231" s="82">
        <v>11571</v>
      </c>
      <c r="D231" s="89">
        <v>77</v>
      </c>
      <c r="E231" s="83">
        <v>4000</v>
      </c>
      <c r="F231" s="83">
        <v>2399</v>
      </c>
      <c r="G231" s="83"/>
      <c r="H231" s="82">
        <v>207</v>
      </c>
    </row>
    <row r="232" spans="1:8">
      <c r="A232" s="78" t="s">
        <v>101</v>
      </c>
      <c r="B232" s="82">
        <v>0</v>
      </c>
      <c r="C232" s="82">
        <v>0</v>
      </c>
      <c r="D232" s="89">
        <v>0</v>
      </c>
      <c r="E232" s="83">
        <v>0</v>
      </c>
      <c r="F232" s="83">
        <v>0</v>
      </c>
      <c r="G232" s="83"/>
      <c r="H232" s="82">
        <v>0</v>
      </c>
    </row>
    <row r="233" spans="1:8">
      <c r="A233" s="78" t="s">
        <v>102</v>
      </c>
      <c r="B233" s="82">
        <v>0</v>
      </c>
      <c r="C233" s="82">
        <v>0</v>
      </c>
      <c r="D233" s="89">
        <v>0</v>
      </c>
      <c r="E233" s="83">
        <v>0</v>
      </c>
      <c r="F233" s="83">
        <v>0</v>
      </c>
      <c r="G233" s="83"/>
      <c r="H233" s="82">
        <v>0</v>
      </c>
    </row>
    <row r="234" spans="1:8">
      <c r="A234" s="78" t="s">
        <v>103</v>
      </c>
      <c r="B234" s="82">
        <v>0</v>
      </c>
      <c r="C234" s="82">
        <v>0</v>
      </c>
      <c r="D234" s="89">
        <v>0</v>
      </c>
      <c r="E234" s="83">
        <v>0</v>
      </c>
      <c r="F234" s="83">
        <v>0</v>
      </c>
      <c r="G234" s="83"/>
      <c r="H234" s="82">
        <v>0</v>
      </c>
    </row>
    <row r="235" spans="1:8">
      <c r="A235" s="78" t="s">
        <v>104</v>
      </c>
      <c r="B235" s="82">
        <v>0</v>
      </c>
      <c r="C235" s="82">
        <v>0</v>
      </c>
      <c r="D235" s="89">
        <v>0</v>
      </c>
      <c r="E235" s="83">
        <v>0</v>
      </c>
      <c r="F235" s="83">
        <v>0</v>
      </c>
      <c r="G235" s="83"/>
      <c r="H235" s="82">
        <v>0</v>
      </c>
    </row>
    <row r="236" spans="1:8">
      <c r="A236" s="78" t="s">
        <v>105</v>
      </c>
      <c r="B236" s="82">
        <v>0</v>
      </c>
      <c r="C236" s="82">
        <v>0</v>
      </c>
      <c r="D236" s="89">
        <v>0</v>
      </c>
      <c r="E236" s="83">
        <v>0</v>
      </c>
      <c r="F236" s="83">
        <v>0</v>
      </c>
      <c r="G236" s="83"/>
      <c r="H236" s="82">
        <v>0</v>
      </c>
    </row>
    <row r="237" spans="1:8">
      <c r="A237" s="78" t="s">
        <v>106</v>
      </c>
      <c r="B237" s="82">
        <v>3370</v>
      </c>
      <c r="C237" s="82">
        <v>400</v>
      </c>
      <c r="D237" s="89">
        <v>11.9</v>
      </c>
      <c r="E237" s="83">
        <v>1000</v>
      </c>
      <c r="F237" s="83">
        <v>15</v>
      </c>
      <c r="G237" s="83"/>
      <c r="H237" s="82">
        <v>38</v>
      </c>
    </row>
    <row r="238" spans="1:8">
      <c r="A238" s="78" t="s">
        <v>107</v>
      </c>
      <c r="B238" s="82">
        <v>0</v>
      </c>
      <c r="C238" s="82">
        <v>0</v>
      </c>
      <c r="D238" s="89">
        <v>0</v>
      </c>
      <c r="E238" s="83">
        <v>0</v>
      </c>
      <c r="F238" s="83">
        <v>0</v>
      </c>
      <c r="G238" s="83"/>
      <c r="H238" s="82">
        <v>0</v>
      </c>
    </row>
    <row r="239" spans="1:8" ht="16.5" customHeight="1">
      <c r="A239" s="78" t="s">
        <v>108</v>
      </c>
      <c r="B239" s="82">
        <v>5450</v>
      </c>
      <c r="C239" s="82">
        <v>1531</v>
      </c>
      <c r="D239" s="89">
        <v>28.1</v>
      </c>
      <c r="E239" s="83">
        <v>980</v>
      </c>
      <c r="F239" s="83">
        <v>321</v>
      </c>
      <c r="G239" s="83"/>
      <c r="H239" s="82">
        <v>209</v>
      </c>
    </row>
    <row r="240" spans="1:8">
      <c r="A240" s="78" t="s">
        <v>109</v>
      </c>
      <c r="B240" s="82">
        <v>0</v>
      </c>
      <c r="C240" s="82">
        <v>0</v>
      </c>
      <c r="D240" s="89">
        <v>0</v>
      </c>
      <c r="E240" s="83">
        <v>0</v>
      </c>
      <c r="F240" s="86">
        <v>0</v>
      </c>
      <c r="G240" s="86"/>
      <c r="H240" s="82">
        <v>0</v>
      </c>
    </row>
    <row r="241" spans="1:8">
      <c r="A241" s="66"/>
      <c r="B241" s="66"/>
      <c r="C241" s="66"/>
      <c r="D241" s="66"/>
      <c r="E241" s="66"/>
      <c r="F241" s="66"/>
      <c r="G241" s="66"/>
      <c r="H241" s="66"/>
    </row>
    <row r="242" spans="1:8">
      <c r="A242" s="683" t="s">
        <v>91</v>
      </c>
      <c r="B242" s="685" t="s">
        <v>92</v>
      </c>
      <c r="C242" s="685" t="s">
        <v>93</v>
      </c>
      <c r="D242" s="687" t="s">
        <v>94</v>
      </c>
      <c r="E242" s="685" t="s">
        <v>95</v>
      </c>
      <c r="F242" s="685" t="s">
        <v>96</v>
      </c>
      <c r="G242" s="685" t="s">
        <v>97</v>
      </c>
      <c r="H242" s="685" t="s">
        <v>98</v>
      </c>
    </row>
    <row r="243" spans="1:8">
      <c r="A243" s="684"/>
      <c r="B243" s="686"/>
      <c r="C243" s="686"/>
      <c r="D243" s="688"/>
      <c r="E243" s="686"/>
      <c r="F243" s="686"/>
      <c r="G243" s="686"/>
      <c r="H243" s="686"/>
    </row>
    <row r="244" spans="1:8">
      <c r="A244" s="79">
        <v>1999</v>
      </c>
      <c r="B244" s="87">
        <v>97472</v>
      </c>
      <c r="C244" s="93">
        <v>40713</v>
      </c>
      <c r="D244" s="88">
        <v>41.7</v>
      </c>
      <c r="E244" s="87">
        <v>13580</v>
      </c>
      <c r="F244" s="87">
        <v>8993</v>
      </c>
      <c r="G244" s="87">
        <v>6947</v>
      </c>
      <c r="H244" s="87">
        <v>319</v>
      </c>
    </row>
    <row r="245" spans="1:8">
      <c r="A245" s="78" t="s">
        <v>99</v>
      </c>
      <c r="B245" s="82">
        <v>37191</v>
      </c>
      <c r="C245" s="83">
        <v>27103</v>
      </c>
      <c r="D245" s="89">
        <v>72.8</v>
      </c>
      <c r="E245" s="83">
        <v>5400</v>
      </c>
      <c r="F245" s="83">
        <v>5762</v>
      </c>
      <c r="G245" s="83"/>
      <c r="H245" s="82">
        <v>212</v>
      </c>
    </row>
    <row r="246" spans="1:8">
      <c r="A246" s="78" t="s">
        <v>100</v>
      </c>
      <c r="B246" s="82">
        <v>15661</v>
      </c>
      <c r="C246" s="83">
        <v>12052</v>
      </c>
      <c r="D246" s="89">
        <v>76.900000000000006</v>
      </c>
      <c r="E246" s="83">
        <v>7200</v>
      </c>
      <c r="F246" s="83">
        <v>2750</v>
      </c>
      <c r="G246" s="83"/>
      <c r="H246" s="82">
        <v>228</v>
      </c>
    </row>
    <row r="247" spans="1:8">
      <c r="A247" s="78" t="s">
        <v>101</v>
      </c>
      <c r="B247" s="82">
        <v>6263</v>
      </c>
      <c r="C247" s="83">
        <v>0</v>
      </c>
      <c r="D247" s="89">
        <v>0</v>
      </c>
      <c r="E247" s="83">
        <v>0</v>
      </c>
      <c r="F247" s="83">
        <v>0</v>
      </c>
      <c r="G247" s="83"/>
      <c r="H247" s="82">
        <v>0</v>
      </c>
    </row>
    <row r="248" spans="1:8">
      <c r="A248" s="78" t="s">
        <v>102</v>
      </c>
      <c r="B248" s="82">
        <v>5430</v>
      </c>
      <c r="C248" s="83">
        <v>0</v>
      </c>
      <c r="D248" s="89">
        <v>0</v>
      </c>
      <c r="E248" s="83">
        <v>0</v>
      </c>
      <c r="F248" s="83">
        <v>0</v>
      </c>
      <c r="G248" s="83"/>
      <c r="H248" s="82">
        <v>0</v>
      </c>
    </row>
    <row r="249" spans="1:8">
      <c r="A249" s="78" t="s">
        <v>103</v>
      </c>
      <c r="B249" s="82">
        <v>5272</v>
      </c>
      <c r="C249" s="83">
        <v>0</v>
      </c>
      <c r="D249" s="89">
        <v>0</v>
      </c>
      <c r="E249" s="83">
        <v>0</v>
      </c>
      <c r="F249" s="83">
        <v>0</v>
      </c>
      <c r="G249" s="83"/>
      <c r="H249" s="82">
        <v>0</v>
      </c>
    </row>
    <row r="250" spans="1:8">
      <c r="A250" s="78" t="s">
        <v>104</v>
      </c>
      <c r="B250" s="82">
        <v>4902</v>
      </c>
      <c r="C250" s="83">
        <v>0</v>
      </c>
      <c r="D250" s="89">
        <v>0</v>
      </c>
      <c r="E250" s="83">
        <v>0</v>
      </c>
      <c r="F250" s="83">
        <v>0</v>
      </c>
      <c r="G250" s="83"/>
      <c r="H250" s="82">
        <v>0</v>
      </c>
    </row>
    <row r="251" spans="1:8">
      <c r="A251" s="78" t="s">
        <v>105</v>
      </c>
      <c r="B251" s="82">
        <v>3838</v>
      </c>
      <c r="C251" s="83">
        <v>0</v>
      </c>
      <c r="D251" s="89">
        <v>0</v>
      </c>
      <c r="E251" s="83">
        <v>0</v>
      </c>
      <c r="F251" s="83">
        <v>0</v>
      </c>
      <c r="G251" s="83"/>
      <c r="H251" s="82">
        <v>0</v>
      </c>
    </row>
    <row r="252" spans="1:8">
      <c r="A252" s="78" t="s">
        <v>106</v>
      </c>
      <c r="B252" s="82">
        <v>3535</v>
      </c>
      <c r="C252" s="83">
        <v>0</v>
      </c>
      <c r="D252" s="89">
        <v>0</v>
      </c>
      <c r="E252" s="83">
        <v>0</v>
      </c>
      <c r="F252" s="83">
        <v>0</v>
      </c>
      <c r="G252" s="83"/>
      <c r="H252" s="82">
        <v>0</v>
      </c>
    </row>
    <row r="253" spans="1:8">
      <c r="A253" s="78" t="s">
        <v>107</v>
      </c>
      <c r="B253" s="82">
        <v>4695</v>
      </c>
      <c r="C253" s="83">
        <v>0</v>
      </c>
      <c r="D253" s="89">
        <v>0</v>
      </c>
      <c r="E253" s="83">
        <v>0</v>
      </c>
      <c r="F253" s="83">
        <v>0</v>
      </c>
      <c r="G253" s="83"/>
      <c r="H253" s="82">
        <v>0</v>
      </c>
    </row>
    <row r="254" spans="1:8" ht="16.5" customHeight="1">
      <c r="A254" s="78" t="s">
        <v>108</v>
      </c>
      <c r="B254" s="82">
        <v>5709</v>
      </c>
      <c r="C254" s="83">
        <v>1558</v>
      </c>
      <c r="D254" s="89">
        <v>27.3</v>
      </c>
      <c r="E254" s="83">
        <v>980</v>
      </c>
      <c r="F254" s="83">
        <v>481</v>
      </c>
      <c r="G254" s="83"/>
      <c r="H254" s="82">
        <v>308</v>
      </c>
    </row>
    <row r="255" spans="1:8">
      <c r="A255" s="78" t="s">
        <v>109</v>
      </c>
      <c r="B255" s="82">
        <v>4976</v>
      </c>
      <c r="C255" s="83">
        <v>0</v>
      </c>
      <c r="D255" s="89">
        <v>0</v>
      </c>
      <c r="E255" s="83">
        <v>0</v>
      </c>
      <c r="F255" s="86">
        <v>0</v>
      </c>
      <c r="G255" s="86"/>
      <c r="H255" s="82">
        <v>0</v>
      </c>
    </row>
    <row r="256" spans="1:8">
      <c r="A256" s="66"/>
      <c r="B256" s="66"/>
      <c r="C256" s="66"/>
      <c r="D256" s="66"/>
      <c r="E256" s="66"/>
      <c r="F256" s="66"/>
      <c r="G256" s="66"/>
      <c r="H256" s="66"/>
    </row>
    <row r="257" spans="1:8">
      <c r="A257" s="683" t="s">
        <v>91</v>
      </c>
      <c r="B257" s="685" t="s">
        <v>92</v>
      </c>
      <c r="C257" s="685" t="s">
        <v>93</v>
      </c>
      <c r="D257" s="687" t="s">
        <v>94</v>
      </c>
      <c r="E257" s="685" t="s">
        <v>95</v>
      </c>
      <c r="F257" s="685" t="s">
        <v>96</v>
      </c>
      <c r="G257" s="685" t="s">
        <v>97</v>
      </c>
      <c r="H257" s="685" t="s">
        <v>98</v>
      </c>
    </row>
    <row r="258" spans="1:8">
      <c r="A258" s="684"/>
      <c r="B258" s="686"/>
      <c r="C258" s="686"/>
      <c r="D258" s="688"/>
      <c r="E258" s="686"/>
      <c r="F258" s="686"/>
      <c r="G258" s="686"/>
      <c r="H258" s="686"/>
    </row>
    <row r="259" spans="1:8">
      <c r="A259" s="79">
        <v>1998</v>
      </c>
      <c r="B259" s="87">
        <v>99088</v>
      </c>
      <c r="C259" s="93">
        <v>40072</v>
      </c>
      <c r="D259" s="88">
        <v>40.4</v>
      </c>
      <c r="E259" s="87">
        <v>9580</v>
      </c>
      <c r="F259" s="87">
        <v>9032</v>
      </c>
      <c r="G259" s="87">
        <v>6906</v>
      </c>
      <c r="H259" s="87">
        <v>319</v>
      </c>
    </row>
    <row r="260" spans="1:8">
      <c r="A260" s="78" t="s">
        <v>99</v>
      </c>
      <c r="B260" s="82">
        <v>37138</v>
      </c>
      <c r="C260" s="83">
        <v>26682</v>
      </c>
      <c r="D260" s="89">
        <v>71.8</v>
      </c>
      <c r="E260" s="83">
        <v>5400</v>
      </c>
      <c r="F260" s="83">
        <v>5997</v>
      </c>
      <c r="G260" s="83"/>
      <c r="H260" s="82">
        <v>225</v>
      </c>
    </row>
    <row r="261" spans="1:8">
      <c r="A261" s="78" t="s">
        <v>100</v>
      </c>
      <c r="B261" s="82">
        <v>16269</v>
      </c>
      <c r="C261" s="83">
        <v>11838</v>
      </c>
      <c r="D261" s="89">
        <v>72.8</v>
      </c>
      <c r="E261" s="83">
        <v>3200</v>
      </c>
      <c r="F261" s="83">
        <v>2648</v>
      </c>
      <c r="G261" s="83"/>
      <c r="H261" s="82">
        <v>0</v>
      </c>
    </row>
    <row r="262" spans="1:8">
      <c r="A262" s="78" t="s">
        <v>101</v>
      </c>
      <c r="B262" s="82">
        <v>6343</v>
      </c>
      <c r="C262" s="83">
        <v>0</v>
      </c>
      <c r="D262" s="89">
        <v>0</v>
      </c>
      <c r="E262" s="83">
        <v>0</v>
      </c>
      <c r="F262" s="83">
        <v>0</v>
      </c>
      <c r="G262" s="83"/>
      <c r="H262" s="82">
        <v>0</v>
      </c>
    </row>
    <row r="263" spans="1:8">
      <c r="A263" s="78" t="s">
        <v>102</v>
      </c>
      <c r="B263" s="82">
        <v>5490</v>
      </c>
      <c r="C263" s="83">
        <v>0</v>
      </c>
      <c r="D263" s="89">
        <v>0</v>
      </c>
      <c r="E263" s="83">
        <v>0</v>
      </c>
      <c r="F263" s="83">
        <v>0</v>
      </c>
      <c r="G263" s="83"/>
      <c r="H263" s="82">
        <v>0</v>
      </c>
    </row>
    <row r="264" spans="1:8">
      <c r="A264" s="78" t="s">
        <v>103</v>
      </c>
      <c r="B264" s="82">
        <v>5419</v>
      </c>
      <c r="C264" s="83">
        <v>0</v>
      </c>
      <c r="D264" s="89">
        <v>0</v>
      </c>
      <c r="E264" s="83">
        <v>0</v>
      </c>
      <c r="F264" s="83">
        <v>0</v>
      </c>
      <c r="G264" s="83"/>
      <c r="H264" s="82">
        <v>0</v>
      </c>
    </row>
    <row r="265" spans="1:8">
      <c r="A265" s="78" t="s">
        <v>104</v>
      </c>
      <c r="B265" s="82">
        <v>5115</v>
      </c>
      <c r="C265" s="83">
        <v>0</v>
      </c>
      <c r="D265" s="89">
        <v>0</v>
      </c>
      <c r="E265" s="83">
        <v>0</v>
      </c>
      <c r="F265" s="83">
        <v>0</v>
      </c>
      <c r="G265" s="83"/>
      <c r="H265" s="82">
        <v>0</v>
      </c>
    </row>
    <row r="266" spans="1:8">
      <c r="A266" s="78" t="s">
        <v>105</v>
      </c>
      <c r="B266" s="82">
        <v>3909</v>
      </c>
      <c r="C266" s="83">
        <v>0</v>
      </c>
      <c r="D266" s="89">
        <v>0</v>
      </c>
      <c r="E266" s="83">
        <v>0</v>
      </c>
      <c r="F266" s="83">
        <v>0</v>
      </c>
      <c r="G266" s="83"/>
      <c r="H266" s="82">
        <v>0</v>
      </c>
    </row>
    <row r="267" spans="1:8">
      <c r="A267" s="78" t="s">
        <v>106</v>
      </c>
      <c r="B267" s="82">
        <v>3617</v>
      </c>
      <c r="C267" s="83">
        <v>0</v>
      </c>
      <c r="D267" s="89">
        <v>0</v>
      </c>
      <c r="E267" s="83">
        <v>0</v>
      </c>
      <c r="F267" s="83">
        <v>0</v>
      </c>
      <c r="G267" s="83"/>
      <c r="H267" s="82">
        <v>0</v>
      </c>
    </row>
    <row r="268" spans="1:8">
      <c r="A268" s="78" t="s">
        <v>107</v>
      </c>
      <c r="B268" s="82">
        <v>4787</v>
      </c>
      <c r="C268" s="83">
        <v>0</v>
      </c>
      <c r="D268" s="89">
        <v>0</v>
      </c>
      <c r="E268" s="83">
        <v>0</v>
      </c>
      <c r="F268" s="83">
        <v>0</v>
      </c>
      <c r="G268" s="83"/>
      <c r="H268" s="82">
        <v>0</v>
      </c>
    </row>
    <row r="269" spans="1:8" ht="16.5" customHeight="1">
      <c r="A269" s="78" t="s">
        <v>108</v>
      </c>
      <c r="B269" s="82">
        <v>5829</v>
      </c>
      <c r="C269" s="83">
        <v>1552</v>
      </c>
      <c r="D269" s="89">
        <v>26.6</v>
      </c>
      <c r="E269" s="83">
        <v>980</v>
      </c>
      <c r="F269" s="83">
        <v>387</v>
      </c>
      <c r="G269" s="83"/>
      <c r="H269" s="82">
        <v>249</v>
      </c>
    </row>
    <row r="270" spans="1:8">
      <c r="A270" s="78" t="s">
        <v>109</v>
      </c>
      <c r="B270" s="82">
        <v>5172</v>
      </c>
      <c r="C270" s="83">
        <v>0</v>
      </c>
      <c r="D270" s="89">
        <v>0</v>
      </c>
      <c r="E270" s="83">
        <v>0</v>
      </c>
      <c r="F270" s="86">
        <v>0</v>
      </c>
      <c r="G270" s="86"/>
      <c r="H270" s="82">
        <v>0</v>
      </c>
    </row>
    <row r="271" spans="1:8">
      <c r="A271" s="66"/>
      <c r="B271" s="66"/>
      <c r="C271" s="66"/>
      <c r="D271" s="66"/>
      <c r="E271" s="66"/>
      <c r="F271" s="66"/>
      <c r="G271" s="66"/>
      <c r="H271" s="66"/>
    </row>
    <row r="272" spans="1:8">
      <c r="A272" s="683" t="s">
        <v>91</v>
      </c>
      <c r="B272" s="685" t="s">
        <v>92</v>
      </c>
      <c r="C272" s="685" t="s">
        <v>93</v>
      </c>
      <c r="D272" s="687" t="s">
        <v>94</v>
      </c>
      <c r="E272" s="685" t="s">
        <v>95</v>
      </c>
      <c r="F272" s="685" t="s">
        <v>96</v>
      </c>
      <c r="G272" s="685" t="s">
        <v>97</v>
      </c>
      <c r="H272" s="685" t="s">
        <v>98</v>
      </c>
    </row>
    <row r="273" spans="1:18">
      <c r="A273" s="684"/>
      <c r="B273" s="686"/>
      <c r="C273" s="686"/>
      <c r="D273" s="688"/>
      <c r="E273" s="686"/>
      <c r="F273" s="686"/>
      <c r="G273" s="686"/>
      <c r="H273" s="686"/>
    </row>
    <row r="274" spans="1:18">
      <c r="A274" s="79">
        <v>1997</v>
      </c>
      <c r="B274" s="87">
        <v>99264</v>
      </c>
      <c r="C274" s="93">
        <v>39190</v>
      </c>
      <c r="D274" s="88">
        <v>39</v>
      </c>
      <c r="E274" s="87">
        <v>9580</v>
      </c>
      <c r="F274" s="87">
        <v>9302</v>
      </c>
      <c r="G274" s="87">
        <v>7814</v>
      </c>
      <c r="H274" s="87">
        <v>319</v>
      </c>
    </row>
    <row r="275" spans="1:18">
      <c r="A275" s="78" t="s">
        <v>99</v>
      </c>
      <c r="B275" s="82">
        <v>36613</v>
      </c>
      <c r="C275" s="83">
        <v>25556</v>
      </c>
      <c r="D275" s="89">
        <v>69.8</v>
      </c>
      <c r="E275" s="83">
        <v>5400</v>
      </c>
      <c r="F275" s="83">
        <v>6264</v>
      </c>
      <c r="G275" s="83"/>
      <c r="H275" s="82">
        <v>245</v>
      </c>
    </row>
    <row r="276" spans="1:18">
      <c r="A276" s="78" t="s">
        <v>100</v>
      </c>
      <c r="B276" s="82">
        <v>16543</v>
      </c>
      <c r="C276" s="83">
        <v>11956</v>
      </c>
      <c r="D276" s="89">
        <v>72.3</v>
      </c>
      <c r="E276" s="83">
        <v>3200</v>
      </c>
      <c r="F276" s="83">
        <v>2700</v>
      </c>
      <c r="G276" s="83"/>
      <c r="H276" s="82">
        <v>226</v>
      </c>
    </row>
    <row r="277" spans="1:18">
      <c r="A277" s="78" t="s">
        <v>101</v>
      </c>
      <c r="B277" s="82">
        <v>6011</v>
      </c>
      <c r="C277" s="91">
        <v>0</v>
      </c>
      <c r="D277" s="89">
        <v>0</v>
      </c>
      <c r="E277" s="83">
        <v>0</v>
      </c>
      <c r="F277" s="83">
        <v>0</v>
      </c>
      <c r="G277" s="83"/>
      <c r="H277" s="82">
        <v>0</v>
      </c>
    </row>
    <row r="278" spans="1:18">
      <c r="A278" s="78" t="s">
        <v>102</v>
      </c>
      <c r="B278" s="82">
        <v>5643</v>
      </c>
      <c r="C278" s="83">
        <v>0</v>
      </c>
      <c r="D278" s="89">
        <v>0</v>
      </c>
      <c r="E278" s="83">
        <v>0</v>
      </c>
      <c r="F278" s="83">
        <v>0</v>
      </c>
      <c r="G278" s="83"/>
      <c r="H278" s="82">
        <v>0</v>
      </c>
    </row>
    <row r="279" spans="1:18">
      <c r="A279" s="78" t="s">
        <v>103</v>
      </c>
      <c r="B279" s="82">
        <v>5538</v>
      </c>
      <c r="C279" s="83">
        <v>0</v>
      </c>
      <c r="D279" s="89">
        <v>0</v>
      </c>
      <c r="E279" s="83">
        <v>0</v>
      </c>
      <c r="F279" s="83">
        <v>0</v>
      </c>
      <c r="G279" s="83"/>
      <c r="H279" s="82">
        <v>0</v>
      </c>
    </row>
    <row r="280" spans="1:18">
      <c r="A280" s="78" t="s">
        <v>104</v>
      </c>
      <c r="B280" s="82">
        <v>5222</v>
      </c>
      <c r="C280" s="83">
        <v>0</v>
      </c>
      <c r="D280" s="89">
        <v>0</v>
      </c>
      <c r="E280" s="83">
        <v>0</v>
      </c>
      <c r="F280" s="83">
        <v>0</v>
      </c>
      <c r="G280" s="83"/>
      <c r="H280" s="82">
        <v>0</v>
      </c>
    </row>
    <row r="281" spans="1:18">
      <c r="A281" s="78" t="s">
        <v>105</v>
      </c>
      <c r="B281" s="82">
        <v>3984</v>
      </c>
      <c r="C281" s="83">
        <v>0</v>
      </c>
      <c r="D281" s="89">
        <v>0</v>
      </c>
      <c r="E281" s="83">
        <v>0</v>
      </c>
      <c r="F281" s="83">
        <v>0</v>
      </c>
      <c r="G281" s="83"/>
      <c r="H281" s="82">
        <v>0</v>
      </c>
    </row>
    <row r="282" spans="1:18">
      <c r="A282" s="78" t="s">
        <v>106</v>
      </c>
      <c r="B282" s="82">
        <v>3728</v>
      </c>
      <c r="C282" s="83">
        <v>0</v>
      </c>
      <c r="D282" s="89">
        <v>0</v>
      </c>
      <c r="E282" s="83">
        <v>0</v>
      </c>
      <c r="F282" s="83">
        <v>0</v>
      </c>
      <c r="G282" s="83"/>
      <c r="H282" s="82">
        <v>0</v>
      </c>
    </row>
    <row r="283" spans="1:18">
      <c r="A283" s="78" t="s">
        <v>107</v>
      </c>
      <c r="B283" s="82">
        <v>4919</v>
      </c>
      <c r="C283" s="83">
        <v>0</v>
      </c>
      <c r="D283" s="89">
        <v>0</v>
      </c>
      <c r="E283" s="83">
        <v>0</v>
      </c>
      <c r="F283" s="83">
        <v>0</v>
      </c>
      <c r="G283" s="83"/>
      <c r="H283" s="82">
        <v>0</v>
      </c>
    </row>
    <row r="284" spans="1:18" ht="16.5" customHeight="1">
      <c r="A284" s="78" t="s">
        <v>108</v>
      </c>
      <c r="B284" s="82">
        <v>5926</v>
      </c>
      <c r="C284" s="83">
        <v>1678</v>
      </c>
      <c r="D284" s="89">
        <v>28.3</v>
      </c>
      <c r="E284" s="83">
        <v>980</v>
      </c>
      <c r="F284" s="83">
        <v>338</v>
      </c>
      <c r="G284" s="83"/>
      <c r="H284" s="82">
        <v>201</v>
      </c>
    </row>
    <row r="285" spans="1:18">
      <c r="A285" s="78" t="s">
        <v>109</v>
      </c>
      <c r="B285" s="82">
        <v>5137</v>
      </c>
      <c r="C285" s="83">
        <v>0</v>
      </c>
      <c r="D285" s="89">
        <v>0</v>
      </c>
      <c r="E285" s="83">
        <v>0</v>
      </c>
      <c r="F285" s="86">
        <v>0</v>
      </c>
      <c r="G285" s="86"/>
      <c r="H285" s="82">
        <v>0</v>
      </c>
    </row>
    <row r="286" spans="1:18">
      <c r="A286" s="73"/>
      <c r="B286" s="74"/>
      <c r="C286" s="75"/>
      <c r="D286" s="76"/>
      <c r="E286" s="75"/>
      <c r="F286" s="77"/>
      <c r="G286" s="77"/>
      <c r="H286" s="74"/>
    </row>
    <row r="287" spans="1:18">
      <c r="A287" s="683" t="s">
        <v>91</v>
      </c>
      <c r="B287" s="685" t="s">
        <v>92</v>
      </c>
      <c r="C287" s="685" t="s">
        <v>93</v>
      </c>
      <c r="D287" s="689" t="s">
        <v>94</v>
      </c>
      <c r="E287" s="685" t="s">
        <v>95</v>
      </c>
      <c r="F287" s="685" t="s">
        <v>96</v>
      </c>
      <c r="G287" s="685" t="s">
        <v>98</v>
      </c>
      <c r="H287" s="685" t="s">
        <v>98</v>
      </c>
      <c r="K287" s="695" t="s">
        <v>91</v>
      </c>
      <c r="L287" s="691" t="s">
        <v>92</v>
      </c>
      <c r="M287" s="691" t="s">
        <v>93</v>
      </c>
      <c r="N287" s="693" t="s">
        <v>94</v>
      </c>
      <c r="O287" s="691" t="s">
        <v>95</v>
      </c>
      <c r="P287" s="691" t="s">
        <v>96</v>
      </c>
      <c r="Q287" s="691" t="s">
        <v>98</v>
      </c>
      <c r="R287" s="691" t="s">
        <v>98</v>
      </c>
    </row>
    <row r="288" spans="1:18">
      <c r="A288" s="684"/>
      <c r="B288" s="686"/>
      <c r="C288" s="686"/>
      <c r="D288" s="690"/>
      <c r="E288" s="686"/>
      <c r="F288" s="686"/>
      <c r="G288" s="686"/>
      <c r="H288" s="686"/>
      <c r="K288" s="696"/>
      <c r="L288" s="692"/>
      <c r="M288" s="692"/>
      <c r="N288" s="694"/>
      <c r="O288" s="692"/>
      <c r="P288" s="692"/>
      <c r="Q288" s="692"/>
      <c r="R288" s="692"/>
    </row>
    <row r="289" spans="1:18">
      <c r="A289" s="79">
        <v>1996</v>
      </c>
      <c r="B289" s="80">
        <v>99624</v>
      </c>
      <c r="C289" s="80">
        <v>38731</v>
      </c>
      <c r="D289" s="97">
        <v>38.877178189994375</v>
      </c>
      <c r="E289" s="80">
        <v>9580</v>
      </c>
      <c r="F289" s="80">
        <v>8787</v>
      </c>
      <c r="G289" s="80">
        <v>226.87253104748135</v>
      </c>
      <c r="H289" s="80">
        <v>5835.6223782175221</v>
      </c>
      <c r="K289" s="79">
        <v>1996</v>
      </c>
      <c r="L289" s="80">
        <f>SUM(L290:L300)</f>
        <v>1032074</v>
      </c>
      <c r="M289" s="80">
        <f>SUM(M290:M300)</f>
        <v>522339</v>
      </c>
      <c r="N289" s="97">
        <v>38.877178189994375</v>
      </c>
      <c r="O289" s="80">
        <f>SUM(O290:O300)</f>
        <v>152340</v>
      </c>
      <c r="P289" s="80">
        <f>SUM(P290:P300)</f>
        <v>128835</v>
      </c>
      <c r="Q289" s="80">
        <f>SUM(Q290:Q300)</f>
        <v>19896.255840969701</v>
      </c>
      <c r="R289" s="80">
        <f>SUM(R290:R300)</f>
        <v>42145.601675518825</v>
      </c>
    </row>
    <row r="290" spans="1:18">
      <c r="A290" s="78" t="s">
        <v>99</v>
      </c>
      <c r="B290" s="82">
        <v>34446</v>
      </c>
      <c r="C290" s="83">
        <v>24425</v>
      </c>
      <c r="D290" s="98">
        <v>70.908088021831276</v>
      </c>
      <c r="E290" s="83">
        <v>5400</v>
      </c>
      <c r="F290" s="83">
        <v>5556</v>
      </c>
      <c r="G290" s="85">
        <v>227.47185261003071</v>
      </c>
      <c r="H290" s="85">
        <v>3207.9817543521463</v>
      </c>
      <c r="K290" s="78" t="s">
        <v>99</v>
      </c>
      <c r="L290" s="82">
        <f>B290+B275+B260+B245+B230+B215+B200+B185+B170+B155+B140+B125+B110+B95+B80+B65+B50+B35+B20+B5</f>
        <v>457713</v>
      </c>
      <c r="M290" s="82">
        <f t="shared" ref="M290:R290" si="7">C290+C275+C260+C245+C230+C215+C200+C185+C170+C155+C140+C125+C110+C95+C80+C65+C50+C35+C20+C5</f>
        <v>347370</v>
      </c>
      <c r="N290" s="82">
        <f t="shared" si="7"/>
        <v>823.92084058328533</v>
      </c>
      <c r="O290" s="82">
        <f t="shared" si="7"/>
        <v>85830</v>
      </c>
      <c r="P290" s="82">
        <f t="shared" si="7"/>
        <v>82228</v>
      </c>
      <c r="Q290" s="82">
        <f t="shared" si="7"/>
        <v>13641.47185261003</v>
      </c>
      <c r="R290" s="82">
        <f t="shared" si="7"/>
        <v>5806.6274036186678</v>
      </c>
    </row>
    <row r="291" spans="1:18">
      <c r="A291" s="78" t="s">
        <v>100</v>
      </c>
      <c r="B291" s="82">
        <v>17222</v>
      </c>
      <c r="C291" s="83">
        <v>12628</v>
      </c>
      <c r="D291" s="99">
        <v>73.324817094414115</v>
      </c>
      <c r="E291" s="83">
        <v>3200</v>
      </c>
      <c r="F291" s="83">
        <v>2788</v>
      </c>
      <c r="G291" s="85">
        <v>220.77922077922076</v>
      </c>
      <c r="H291" s="85">
        <v>3010.9754040701146</v>
      </c>
      <c r="K291" s="78" t="s">
        <v>100</v>
      </c>
      <c r="L291" s="82">
        <f t="shared" ref="L291:R291" si="8">B291+B276+B261+B246+B231+B216+B201+B186+B171+B156+B141+B126+B111+B96+B81+B66+B51+B36+B21+B6</f>
        <v>172656</v>
      </c>
      <c r="M291" s="82">
        <f t="shared" si="8"/>
        <v>134585</v>
      </c>
      <c r="N291" s="82">
        <f t="shared" si="8"/>
        <v>855.66150533975133</v>
      </c>
      <c r="O291" s="82">
        <f t="shared" si="8"/>
        <v>46550</v>
      </c>
      <c r="P291" s="82">
        <f t="shared" si="8"/>
        <v>38307</v>
      </c>
      <c r="Q291" s="82">
        <f t="shared" si="8"/>
        <v>3770.7792207792209</v>
      </c>
      <c r="R291" s="82">
        <f t="shared" si="8"/>
        <v>6017.2337423167137</v>
      </c>
    </row>
    <row r="292" spans="1:18">
      <c r="A292" s="78" t="s">
        <v>101</v>
      </c>
      <c r="B292" s="82">
        <v>6315</v>
      </c>
      <c r="C292" s="83">
        <v>0</v>
      </c>
      <c r="D292" s="99">
        <v>0</v>
      </c>
      <c r="E292" s="83">
        <v>0</v>
      </c>
      <c r="F292" s="83">
        <v>0</v>
      </c>
      <c r="G292" s="85">
        <v>0</v>
      </c>
      <c r="H292" s="85">
        <v>0</v>
      </c>
      <c r="K292" s="78" t="s">
        <v>101</v>
      </c>
      <c r="L292" s="82">
        <f t="shared" ref="L292:R292" si="9">B292+B277+B262+B247+B232+B217+B202+B187+B172+B157+B142+B127+B112+B97+B82+B67+B52+B37+B22+B7</f>
        <v>52471</v>
      </c>
      <c r="M292" s="82">
        <f t="shared" si="9"/>
        <v>2964</v>
      </c>
      <c r="N292" s="82">
        <f t="shared" si="9"/>
        <v>27.732661600050605</v>
      </c>
      <c r="O292" s="82">
        <f t="shared" si="9"/>
        <v>0</v>
      </c>
      <c r="P292" s="82">
        <f t="shared" si="9"/>
        <v>0</v>
      </c>
      <c r="Q292" s="82">
        <f t="shared" si="9"/>
        <v>0</v>
      </c>
      <c r="R292" s="82">
        <f t="shared" si="9"/>
        <v>0</v>
      </c>
    </row>
    <row r="293" spans="1:18">
      <c r="A293" s="78" t="s">
        <v>102</v>
      </c>
      <c r="B293" s="82">
        <v>5864</v>
      </c>
      <c r="C293" s="83">
        <v>0</v>
      </c>
      <c r="D293" s="99">
        <v>0</v>
      </c>
      <c r="E293" s="83">
        <v>0</v>
      </c>
      <c r="F293" s="83">
        <v>0</v>
      </c>
      <c r="G293" s="85">
        <v>0</v>
      </c>
      <c r="H293" s="85">
        <v>0</v>
      </c>
      <c r="K293" s="78" t="s">
        <v>102</v>
      </c>
      <c r="L293" s="82">
        <f t="shared" ref="L293:R293" si="10">B293+B278+B263+B248+B233+B218+B203+B188+B173+B158+B143+B128+B113+B98+B83+B68+B53+B38+B23+B8</f>
        <v>44676</v>
      </c>
      <c r="M293" s="82">
        <f t="shared" si="10"/>
        <v>1153</v>
      </c>
      <c r="N293" s="82">
        <f t="shared" si="10"/>
        <v>13.706770370531741</v>
      </c>
      <c r="O293" s="82">
        <f t="shared" si="10"/>
        <v>0</v>
      </c>
      <c r="P293" s="82">
        <f t="shared" si="10"/>
        <v>0</v>
      </c>
      <c r="Q293" s="82">
        <f t="shared" si="10"/>
        <v>0</v>
      </c>
      <c r="R293" s="82">
        <f t="shared" si="10"/>
        <v>0</v>
      </c>
    </row>
    <row r="294" spans="1:18">
      <c r="A294" s="78" t="s">
        <v>103</v>
      </c>
      <c r="B294" s="82">
        <v>5736</v>
      </c>
      <c r="C294" s="83">
        <v>0</v>
      </c>
      <c r="D294" s="99">
        <v>0</v>
      </c>
      <c r="E294" s="83">
        <v>0</v>
      </c>
      <c r="F294" s="83">
        <v>0</v>
      </c>
      <c r="G294" s="85">
        <v>0</v>
      </c>
      <c r="H294" s="85">
        <v>0</v>
      </c>
      <c r="K294" s="78" t="s">
        <v>103</v>
      </c>
      <c r="L294" s="82">
        <f t="shared" ref="L294:R294" si="11">B294+B279+B264+B249+B234+B219+B204+B189+B174+B159+B144+B129+B114+B99+B84+B69+B54+B39+B24+B9</f>
        <v>44179</v>
      </c>
      <c r="M294" s="82">
        <f t="shared" si="11"/>
        <v>921</v>
      </c>
      <c r="N294" s="82">
        <f t="shared" si="11"/>
        <v>10.948961554377139</v>
      </c>
      <c r="O294" s="82">
        <f t="shared" si="11"/>
        <v>0</v>
      </c>
      <c r="P294" s="82">
        <f t="shared" si="11"/>
        <v>0</v>
      </c>
      <c r="Q294" s="82">
        <f t="shared" si="11"/>
        <v>0</v>
      </c>
      <c r="R294" s="82">
        <f t="shared" si="11"/>
        <v>0</v>
      </c>
    </row>
    <row r="295" spans="1:18">
      <c r="A295" s="78" t="s">
        <v>104</v>
      </c>
      <c r="B295" s="82">
        <v>5476</v>
      </c>
      <c r="C295" s="83">
        <v>0</v>
      </c>
      <c r="D295" s="99">
        <v>0</v>
      </c>
      <c r="E295" s="83">
        <v>0</v>
      </c>
      <c r="F295" s="83">
        <v>0</v>
      </c>
      <c r="G295" s="85">
        <v>0</v>
      </c>
      <c r="H295" s="85">
        <v>0</v>
      </c>
      <c r="K295" s="78" t="s">
        <v>104</v>
      </c>
      <c r="L295" s="82">
        <f t="shared" ref="L295:R295" si="12">B295+B280+B265+B250+B235+B220+B205+B190+B175+B160+B145+B130+B115+B100+B85+B70+B55+B40+B25+B10</f>
        <v>40877</v>
      </c>
      <c r="M295" s="82">
        <f t="shared" si="12"/>
        <v>1458</v>
      </c>
      <c r="N295" s="82">
        <f t="shared" si="12"/>
        <v>19.428951570633924</v>
      </c>
      <c r="O295" s="82">
        <f t="shared" si="12"/>
        <v>0</v>
      </c>
      <c r="P295" s="82">
        <f t="shared" si="12"/>
        <v>0</v>
      </c>
      <c r="Q295" s="82">
        <f t="shared" si="12"/>
        <v>0</v>
      </c>
      <c r="R295" s="82">
        <f t="shared" si="12"/>
        <v>0</v>
      </c>
    </row>
    <row r="296" spans="1:18">
      <c r="A296" s="78" t="s">
        <v>105</v>
      </c>
      <c r="B296" s="82">
        <v>4128</v>
      </c>
      <c r="C296" s="83">
        <v>0</v>
      </c>
      <c r="D296" s="99">
        <v>0</v>
      </c>
      <c r="E296" s="83">
        <v>0</v>
      </c>
      <c r="F296" s="83">
        <v>0</v>
      </c>
      <c r="G296" s="85">
        <v>0</v>
      </c>
      <c r="H296" s="85">
        <v>0</v>
      </c>
      <c r="K296" s="78" t="s">
        <v>105</v>
      </c>
      <c r="L296" s="82">
        <f t="shared" ref="L296:R296" si="13">B296+B281+B266+B251+B236+B221+B206+B191+B176+B161+B146+B131+B116+B101+B86+B71+B56+B41+B26+B11</f>
        <v>32363</v>
      </c>
      <c r="M296" s="82">
        <f t="shared" si="13"/>
        <v>2785</v>
      </c>
      <c r="N296" s="82">
        <f t="shared" si="13"/>
        <v>46.303656121711384</v>
      </c>
      <c r="O296" s="82">
        <f t="shared" si="13"/>
        <v>0</v>
      </c>
      <c r="P296" s="82">
        <f t="shared" si="13"/>
        <v>1495</v>
      </c>
      <c r="Q296" s="82">
        <f t="shared" si="13"/>
        <v>784</v>
      </c>
      <c r="R296" s="82">
        <f t="shared" si="13"/>
        <v>4564.1012740356264</v>
      </c>
    </row>
    <row r="297" spans="1:18">
      <c r="A297" s="78" t="s">
        <v>106</v>
      </c>
      <c r="B297" s="82">
        <v>3870</v>
      </c>
      <c r="C297" s="83">
        <v>0</v>
      </c>
      <c r="D297" s="99">
        <v>0</v>
      </c>
      <c r="E297" s="83">
        <v>0</v>
      </c>
      <c r="F297" s="83">
        <v>0</v>
      </c>
      <c r="G297" s="85">
        <v>0</v>
      </c>
      <c r="H297" s="85">
        <v>0</v>
      </c>
      <c r="K297" s="78" t="s">
        <v>106</v>
      </c>
      <c r="L297" s="82">
        <f t="shared" ref="L297:R297" si="14">B297+B282+B267+B252+B237+B222+B207+B192+B177+B162+B147+B132+B117+B102+B87+B72+B57+B42+B27+B12</f>
        <v>39465</v>
      </c>
      <c r="M297" s="82">
        <f t="shared" si="14"/>
        <v>3797</v>
      </c>
      <c r="N297" s="82">
        <f t="shared" si="14"/>
        <v>101.75340329037488</v>
      </c>
      <c r="O297" s="82">
        <f t="shared" si="14"/>
        <v>7410</v>
      </c>
      <c r="P297" s="82">
        <f t="shared" si="14"/>
        <v>1075</v>
      </c>
      <c r="Q297" s="82">
        <f t="shared" si="14"/>
        <v>242</v>
      </c>
      <c r="R297" s="82">
        <f t="shared" si="14"/>
        <v>1668.5737557810451</v>
      </c>
    </row>
    <row r="298" spans="1:18">
      <c r="A298" s="78" t="s">
        <v>107</v>
      </c>
      <c r="B298" s="82">
        <v>5078</v>
      </c>
      <c r="C298" s="83">
        <v>0</v>
      </c>
      <c r="D298" s="99">
        <v>0</v>
      </c>
      <c r="E298" s="83">
        <v>0</v>
      </c>
      <c r="F298" s="83">
        <v>0</v>
      </c>
      <c r="G298" s="85">
        <v>0</v>
      </c>
      <c r="H298" s="85">
        <v>0</v>
      </c>
      <c r="K298" s="78" t="s">
        <v>107</v>
      </c>
      <c r="L298" s="82">
        <f t="shared" ref="L298:R298" si="15">B298+B283+B268+B253+B238+B223+B208+B193+B178+B163+B148+B133+B118+B103+B88+B73+B58+B43+B28+B13</f>
        <v>40263</v>
      </c>
      <c r="M298" s="82">
        <f t="shared" si="15"/>
        <v>5239</v>
      </c>
      <c r="N298" s="82">
        <f t="shared" si="15"/>
        <v>69.903172757194014</v>
      </c>
      <c r="O298" s="82">
        <f t="shared" si="15"/>
        <v>1050</v>
      </c>
      <c r="P298" s="82">
        <f t="shared" si="15"/>
        <v>869</v>
      </c>
      <c r="Q298" s="82">
        <f t="shared" si="15"/>
        <v>450</v>
      </c>
      <c r="R298" s="82">
        <f t="shared" si="15"/>
        <v>1911.6888212684178</v>
      </c>
    </row>
    <row r="299" spans="1:18" ht="16.5" customHeight="1">
      <c r="A299" s="78" t="s">
        <v>108</v>
      </c>
      <c r="B299" s="82">
        <v>6205</v>
      </c>
      <c r="C299" s="83">
        <v>1678</v>
      </c>
      <c r="D299" s="99">
        <v>27.042707493956485</v>
      </c>
      <c r="E299" s="83">
        <v>980</v>
      </c>
      <c r="F299" s="83">
        <v>443</v>
      </c>
      <c r="G299" s="85">
        <v>264.00476758045295</v>
      </c>
      <c r="H299" s="85">
        <v>9762.5124126144856</v>
      </c>
      <c r="K299" s="78" t="s">
        <v>108</v>
      </c>
      <c r="L299" s="82">
        <f t="shared" ref="L299:R299" si="16">B299+B284+B269+B254+B239+B224+B209+B194+B179+B164+B149+B134+B119+B104+B89+B74+B59+B44+B29+B14</f>
        <v>62797</v>
      </c>
      <c r="M299" s="82">
        <f t="shared" si="16"/>
        <v>19346</v>
      </c>
      <c r="N299" s="82">
        <f t="shared" si="16"/>
        <v>332.13073565443347</v>
      </c>
      <c r="O299" s="82">
        <f t="shared" si="16"/>
        <v>10700</v>
      </c>
      <c r="P299" s="82">
        <f t="shared" si="16"/>
        <v>4773</v>
      </c>
      <c r="Q299" s="82">
        <f t="shared" si="16"/>
        <v>964.00476758045295</v>
      </c>
      <c r="R299" s="82">
        <f t="shared" si="16"/>
        <v>12994.420156759223</v>
      </c>
    </row>
    <row r="300" spans="1:18">
      <c r="A300" s="78" t="s">
        <v>109</v>
      </c>
      <c r="B300" s="82">
        <v>5284</v>
      </c>
      <c r="C300" s="83">
        <v>0</v>
      </c>
      <c r="D300" s="99">
        <v>0</v>
      </c>
      <c r="E300" s="83">
        <v>0</v>
      </c>
      <c r="F300" s="86">
        <v>0</v>
      </c>
      <c r="G300" s="85">
        <v>0</v>
      </c>
      <c r="H300" s="85">
        <v>0</v>
      </c>
      <c r="K300" s="78" t="s">
        <v>109</v>
      </c>
      <c r="L300" s="82">
        <f t="shared" ref="L300:R300" si="17">B300+B285+B270+B255+B240+B225+B210+B195+B180+B165+B150+B135+B120+B105+B90+B75+B60+B45+B30+B15</f>
        <v>44614</v>
      </c>
      <c r="M300" s="82">
        <f t="shared" si="17"/>
        <v>2721</v>
      </c>
      <c r="N300" s="82">
        <f t="shared" si="17"/>
        <v>30.909061688463478</v>
      </c>
      <c r="O300" s="82">
        <f t="shared" si="17"/>
        <v>800</v>
      </c>
      <c r="P300" s="82">
        <f t="shared" si="17"/>
        <v>88</v>
      </c>
      <c r="Q300" s="82">
        <f t="shared" si="17"/>
        <v>44</v>
      </c>
      <c r="R300" s="82">
        <f t="shared" si="17"/>
        <v>9182.95652173913</v>
      </c>
    </row>
  </sheetData>
  <mergeCells count="168">
    <mergeCell ref="L287:L288"/>
    <mergeCell ref="M287:M288"/>
    <mergeCell ref="N287:N288"/>
    <mergeCell ref="O287:O288"/>
    <mergeCell ref="P287:P288"/>
    <mergeCell ref="Q287:Q288"/>
    <mergeCell ref="R287:R288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K287:K288"/>
    <mergeCell ref="A122:A123"/>
    <mergeCell ref="B122:B123"/>
    <mergeCell ref="C122:C123"/>
    <mergeCell ref="D122:D123"/>
    <mergeCell ref="G182:G183"/>
    <mergeCell ref="F182:F183"/>
    <mergeCell ref="H182:H183"/>
    <mergeCell ref="A152:A153"/>
    <mergeCell ref="A77:A78"/>
    <mergeCell ref="B77:B78"/>
    <mergeCell ref="C77:C78"/>
    <mergeCell ref="D77:D78"/>
    <mergeCell ref="E77:E78"/>
    <mergeCell ref="F77:F78"/>
    <mergeCell ref="G77:G78"/>
    <mergeCell ref="H77:H78"/>
    <mergeCell ref="A92:A93"/>
    <mergeCell ref="B92:B93"/>
    <mergeCell ref="C92:C93"/>
    <mergeCell ref="D92:D93"/>
    <mergeCell ref="E92:E93"/>
    <mergeCell ref="F92:F93"/>
    <mergeCell ref="G92:G93"/>
    <mergeCell ref="H92:H93"/>
    <mergeCell ref="A47:A48"/>
    <mergeCell ref="B47:B48"/>
    <mergeCell ref="C47:C48"/>
    <mergeCell ref="D47:D48"/>
    <mergeCell ref="E47:E48"/>
    <mergeCell ref="F47:F48"/>
    <mergeCell ref="G47:G48"/>
    <mergeCell ref="H47:H48"/>
    <mergeCell ref="A62:A63"/>
    <mergeCell ref="B62:B63"/>
    <mergeCell ref="C62:C63"/>
    <mergeCell ref="D62:D63"/>
    <mergeCell ref="E62:E63"/>
    <mergeCell ref="F62:F63"/>
    <mergeCell ref="G62:G63"/>
    <mergeCell ref="H62:H63"/>
    <mergeCell ref="A17:A18"/>
    <mergeCell ref="B17:B18"/>
    <mergeCell ref="C17:C18"/>
    <mergeCell ref="D17:D18"/>
    <mergeCell ref="E17:E18"/>
    <mergeCell ref="F17:F18"/>
    <mergeCell ref="G17:G18"/>
    <mergeCell ref="H17:H18"/>
    <mergeCell ref="A32:A33"/>
    <mergeCell ref="B32:B33"/>
    <mergeCell ref="C32:C33"/>
    <mergeCell ref="D32:D33"/>
    <mergeCell ref="E32:E33"/>
    <mergeCell ref="F32:F33"/>
    <mergeCell ref="G32:G33"/>
    <mergeCell ref="H32:H33"/>
    <mergeCell ref="E122:E123"/>
    <mergeCell ref="F122:F123"/>
    <mergeCell ref="G122:G123"/>
    <mergeCell ref="H122:H123"/>
    <mergeCell ref="A272:A273"/>
    <mergeCell ref="B272:B273"/>
    <mergeCell ref="C272:C273"/>
    <mergeCell ref="D272:D273"/>
    <mergeCell ref="A257:A258"/>
    <mergeCell ref="B257:B258"/>
    <mergeCell ref="C257:C258"/>
    <mergeCell ref="D257:D258"/>
    <mergeCell ref="G197:G198"/>
    <mergeCell ref="E272:E273"/>
    <mergeCell ref="F272:F273"/>
    <mergeCell ref="G272:G273"/>
    <mergeCell ref="E257:E258"/>
    <mergeCell ref="F257:F258"/>
    <mergeCell ref="A227:A228"/>
    <mergeCell ref="B227:B228"/>
    <mergeCell ref="C227:C228"/>
    <mergeCell ref="D227:D228"/>
    <mergeCell ref="H257:H258"/>
    <mergeCell ref="G257:G258"/>
    <mergeCell ref="H242:H243"/>
    <mergeCell ref="G242:G243"/>
    <mergeCell ref="B212:B213"/>
    <mergeCell ref="C212:C213"/>
    <mergeCell ref="D212:D213"/>
    <mergeCell ref="A197:A198"/>
    <mergeCell ref="B197:B198"/>
    <mergeCell ref="C197:C198"/>
    <mergeCell ref="D197:D198"/>
    <mergeCell ref="E212:E213"/>
    <mergeCell ref="F212:F213"/>
    <mergeCell ref="H137:H138"/>
    <mergeCell ref="B152:B153"/>
    <mergeCell ref="C152:C153"/>
    <mergeCell ref="D152:D153"/>
    <mergeCell ref="E152:E153"/>
    <mergeCell ref="F152:F153"/>
    <mergeCell ref="H152:H153"/>
    <mergeCell ref="D167:D168"/>
    <mergeCell ref="E167:E168"/>
    <mergeCell ref="F167:F168"/>
    <mergeCell ref="H167:H168"/>
    <mergeCell ref="B167:B168"/>
    <mergeCell ref="C167:C168"/>
    <mergeCell ref="G167:G168"/>
    <mergeCell ref="G137:G138"/>
    <mergeCell ref="D287:D288"/>
    <mergeCell ref="E287:E288"/>
    <mergeCell ref="F287:F288"/>
    <mergeCell ref="G287:G288"/>
    <mergeCell ref="G152:G153"/>
    <mergeCell ref="A137:A138"/>
    <mergeCell ref="B137:B138"/>
    <mergeCell ref="C137:C138"/>
    <mergeCell ref="D137:D138"/>
    <mergeCell ref="E137:E138"/>
    <mergeCell ref="F137:F138"/>
    <mergeCell ref="A167:A168"/>
    <mergeCell ref="E197:E198"/>
    <mergeCell ref="F197:F198"/>
    <mergeCell ref="A182:A183"/>
    <mergeCell ref="B182:B183"/>
    <mergeCell ref="C182:C183"/>
    <mergeCell ref="D182:D183"/>
    <mergeCell ref="E182:E183"/>
    <mergeCell ref="A212:A213"/>
    <mergeCell ref="E242:E243"/>
    <mergeCell ref="F242:F243"/>
    <mergeCell ref="A2:A3"/>
    <mergeCell ref="B2:B3"/>
    <mergeCell ref="C2:C3"/>
    <mergeCell ref="D2:D3"/>
    <mergeCell ref="E2:E3"/>
    <mergeCell ref="F2:F3"/>
    <mergeCell ref="G2:G3"/>
    <mergeCell ref="H2:H3"/>
    <mergeCell ref="H287:H288"/>
    <mergeCell ref="H197:H198"/>
    <mergeCell ref="H212:H213"/>
    <mergeCell ref="G212:G213"/>
    <mergeCell ref="E227:E228"/>
    <mergeCell ref="F227:F228"/>
    <mergeCell ref="H227:H228"/>
    <mergeCell ref="G227:G228"/>
    <mergeCell ref="H272:H273"/>
    <mergeCell ref="A242:A243"/>
    <mergeCell ref="B242:B243"/>
    <mergeCell ref="C242:C243"/>
    <mergeCell ref="D242:D243"/>
    <mergeCell ref="A287:A288"/>
    <mergeCell ref="B287:B288"/>
    <mergeCell ref="C287:C288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16</vt:i4>
      </vt:variant>
      <vt:variant>
        <vt:lpstr>이름이 지정된 범위</vt:lpstr>
      </vt:variant>
      <vt:variant>
        <vt:i4>11</vt:i4>
      </vt:variant>
    </vt:vector>
  </HeadingPairs>
  <TitlesOfParts>
    <vt:vector size="27" baseType="lpstr">
      <vt:lpstr>상위 계획검토</vt:lpstr>
      <vt:lpstr>상수도사용량(홍성군통계)</vt:lpstr>
      <vt:lpstr>사용량 원단위(수학적 추정)</vt:lpstr>
      <vt:lpstr>홍성군(가정)</vt:lpstr>
      <vt:lpstr>홍성군(비가정)</vt:lpstr>
      <vt:lpstr>홍성군(가정+비가정)(20년치 추정)</vt:lpstr>
      <vt:lpstr>홍성군(가정+비가정)(10년치 추정)</vt:lpstr>
      <vt:lpstr>출력안함☞</vt:lpstr>
      <vt:lpstr>홍성읍 과거급수현황</vt:lpstr>
      <vt:lpstr>용도별 사용수량</vt:lpstr>
      <vt:lpstr>상수도통계 용도별수량</vt:lpstr>
      <vt:lpstr>홍성군통계 용도별수량</vt:lpstr>
      <vt:lpstr>상수도사용량(홍성군)</vt:lpstr>
      <vt:lpstr>내포사용량원단위 추정</vt:lpstr>
      <vt:lpstr>Sheet1</vt:lpstr>
      <vt:lpstr>Sheet1 (2)</vt:lpstr>
      <vt:lpstr>'사용량 원단위(수학적 추정)'!Print_Area</vt:lpstr>
      <vt:lpstr>'상수도사용량(홍성군)'!Print_Area</vt:lpstr>
      <vt:lpstr>'상수도사용량(홍성군통계)'!Print_Area</vt:lpstr>
      <vt:lpstr>'상수도통계 용도별수량'!Print_Area</vt:lpstr>
      <vt:lpstr>'상위 계획검토'!Print_Area</vt:lpstr>
      <vt:lpstr>'홍성군(가정)'!Print_Area</vt:lpstr>
      <vt:lpstr>'홍성군(가정+비가정)(10년치 추정)'!Print_Area</vt:lpstr>
      <vt:lpstr>'홍성군(가정+비가정)(20년치 추정)'!Print_Area</vt:lpstr>
      <vt:lpstr>'홍성군(비가정)'!Print_Area</vt:lpstr>
      <vt:lpstr>'홍성군통계 용도별수량'!Print_Area</vt:lpstr>
      <vt:lpstr>'상수도사용량(홍성군)'!Print_Titles</vt:lpstr>
    </vt:vector>
  </TitlesOfParts>
  <Company>XP SP3 FINAL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snoopy</dc:creator>
  <cp:lastModifiedBy>선호</cp:lastModifiedBy>
  <cp:lastPrinted>2017-04-25T07:38:27Z</cp:lastPrinted>
  <dcterms:created xsi:type="dcterms:W3CDTF">2015-06-17T04:11:56Z</dcterms:created>
  <dcterms:modified xsi:type="dcterms:W3CDTF">2017-10-24T07:47:18Z</dcterms:modified>
</cp:coreProperties>
</file>