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65" yWindow="-75" windowWidth="15090" windowHeight="12765" tabRatio="947"/>
  </bookViews>
  <sheets>
    <sheet name="공업용수(읍면)" sheetId="10" r:id="rId1"/>
    <sheet name="원단위" sheetId="9" r:id="rId2"/>
    <sheet name="-2)덕산농공" sheetId="17" state="hidden" r:id="rId3"/>
    <sheet name="-3)이월농공" sheetId="18" state="hidden" r:id="rId4"/>
    <sheet name="-4)광혜원농공" sheetId="19" state="hidden" r:id="rId5"/>
    <sheet name="-5)문백전기전자" sheetId="20" state="hidden" r:id="rId6"/>
    <sheet name="-6)이월전기전자" sheetId="21" state="hidden" r:id="rId7"/>
    <sheet name="-7)광혜원지방" sheetId="37" state="hidden" r:id="rId8"/>
    <sheet name="-8)이월지방" sheetId="38" state="hidden" r:id="rId9"/>
    <sheet name="-9)신척산업단지" sheetId="14" state="hidden" r:id="rId10"/>
    <sheet name="-10)산수산업단지" sheetId="39" state="hidden" r:id="rId11"/>
    <sheet name="-11)문백정밀기계" sheetId="40" state="hidden" r:id="rId12"/>
    <sheet name="-12)문백태흥일반" sheetId="41" state="hidden" r:id="rId13"/>
    <sheet name="-13)초평은암일반" sheetId="42" state="hidden" r:id="rId14"/>
    <sheet name="-13)광혜원제2농공단지" sheetId="43" state="hidden" r:id="rId15"/>
    <sheet name="-14)추진중산업단지" sheetId="46" state="hidden" r:id="rId16"/>
    <sheet name="-15)개별업체" sheetId="45" state="hidden" r:id="rId17"/>
    <sheet name="기존단지공업용수량검토" sheetId="44" state="hidden" r:id="rId18"/>
    <sheet name="1.구항농공단지" sheetId="52" r:id="rId19"/>
    <sheet name="2.은하농공단지" sheetId="56" r:id="rId20"/>
    <sheet name="3.결성전문농공단지" sheetId="57" r:id="rId21"/>
    <sheet name="4.은하전문농공단지" sheetId="66" r:id="rId22"/>
    <sheet name="5.갈산전문농공단지" sheetId="62" r:id="rId23"/>
    <sheet name="6.광천김특화단지" sheetId="64" r:id="rId24"/>
    <sheet name="7.홍성일반산업단지" sheetId="65" r:id="rId25"/>
    <sheet name="8.갈산2" sheetId="51" r:id="rId26"/>
    <sheet name="공업용수(내포)" sheetId="68" r:id="rId27"/>
    <sheet name="출력안함☞" sheetId="49" r:id="rId28"/>
    <sheet name="6.1산업단지업체현황 (생활)" sheetId="48" r:id="rId29"/>
    <sheet name="입주업체현황(홍성)" sheetId="12" r:id="rId30"/>
    <sheet name="내포 면적" sheetId="69" r:id="rId31"/>
    <sheet name="2.광천농공단지(종전거)(제외)" sheetId="53" r:id="rId32"/>
  </sheets>
  <definedNames>
    <definedName name="_xlnm.Print_Area" localSheetId="18">'1.구항농공단지'!$A$1:$E$42</definedName>
    <definedName name="_xlnm.Print_Area" localSheetId="2">'-2)덕산농공'!$A$1:$K$11</definedName>
    <definedName name="_xlnm.Print_Area" localSheetId="31">'2.광천농공단지(종전거)(제외)'!$A$1:$D$19</definedName>
    <definedName name="_xlnm.Print_Area" localSheetId="19">'2.은하농공단지'!$A$1:$C$20</definedName>
    <definedName name="_xlnm.Print_Area" localSheetId="3">'-3)이월농공'!$A$1:$K$14</definedName>
    <definedName name="_xlnm.Print_Area" localSheetId="20">'3.결성전문농공단지'!$A$1:$C$32</definedName>
    <definedName name="_xlnm.Print_Area" localSheetId="4">'-4)광혜원농공'!$A$1:$K$13</definedName>
    <definedName name="_xlnm.Print_Area" localSheetId="21">'4.은하전문농공단지'!$A$1:$C$32</definedName>
    <definedName name="_xlnm.Print_Area" localSheetId="5">'-5)문백전기전자'!$A$1:$K$7</definedName>
    <definedName name="_xlnm.Print_Area" localSheetId="22">'5.갈산전문농공단지'!$A$1:$C$32</definedName>
    <definedName name="_xlnm.Print_Area" localSheetId="6">'-6)이월전기전자'!$A$1:$K$15</definedName>
    <definedName name="_xlnm.Print_Area" localSheetId="28">'6.1산업단지업체현황 (생활)'!$A$1:$K$35</definedName>
    <definedName name="_xlnm.Print_Area" localSheetId="23">'6.광천김특화단지'!$A$1:$C$32</definedName>
    <definedName name="_xlnm.Print_Area" localSheetId="7">'-7)광혜원지방'!$A$1:$K$17</definedName>
    <definedName name="_xlnm.Print_Area" localSheetId="24">'7.홍성일반산업단지'!$A$1:$K$32</definedName>
    <definedName name="_xlnm.Print_Area" localSheetId="8">'-8)이월지방'!$A$1:$K$8</definedName>
    <definedName name="_xlnm.Print_Area" localSheetId="25">'8.갈산2'!$A$1:$F$6</definedName>
    <definedName name="_xlnm.Print_Area" localSheetId="26">'공업용수(내포)'!$A$1:$G$14</definedName>
    <definedName name="_xlnm.Print_Area" localSheetId="0">'공업용수(읍면)'!$A$2:$H$17</definedName>
    <definedName name="_xlnm.Print_Area" localSheetId="1">원단위!$A$1:$D$27</definedName>
    <definedName name="_xlnm.Print_Area" localSheetId="29">'입주업체현황(홍성)'!$A$1:$G$38</definedName>
    <definedName name="_xlnm.Print_Titles" localSheetId="5">'-5)문백전기전자'!$2:$3</definedName>
    <definedName name="_xlnm.Print_Titles" localSheetId="6">'-6)이월전기전자'!$2:$3</definedName>
    <definedName name="_xlnm.Print_Titles" localSheetId="28">'6.1산업단지업체현황 (생활)'!$3:$3</definedName>
    <definedName name="_xlnm.Print_Titles" localSheetId="7">'-7)광혜원지방'!$2:$3</definedName>
    <definedName name="_xlnm.Print_Titles" localSheetId="8">'-8)이월지방'!$2:$3</definedName>
    <definedName name="_xlnm.Print_Titles" localSheetId="29">'입주업체현황(홍성)'!$2:$2</definedName>
    <definedName name="고대면">#REF!</definedName>
    <definedName name="당진읍">#REF!</definedName>
    <definedName name="대호지면">#REF!</definedName>
    <definedName name="면천면">#REF!</definedName>
    <definedName name="석문면">#REF!</definedName>
    <definedName name="송산면">#REF!</definedName>
    <definedName name="송악면">#REF!</definedName>
    <definedName name="순성면">#REF!</definedName>
    <definedName name="신평면">#REF!</definedName>
    <definedName name="우강면">#REF!</definedName>
    <definedName name="일배분량">#REF!</definedName>
    <definedName name="일수">#REF!</definedName>
    <definedName name="정미면">#REF!</definedName>
    <definedName name="중수도사용량">#REF!</definedName>
    <definedName name="지자체">#REF!</definedName>
    <definedName name="지자체박">#REF!</definedName>
    <definedName name="합덕읍">#REF!</definedName>
  </definedNames>
  <calcPr calcId="144525"/>
</workbook>
</file>

<file path=xl/calcChain.xml><?xml version="1.0" encoding="utf-8"?>
<calcChain xmlns="http://schemas.openxmlformats.org/spreadsheetml/2006/main">
  <c r="C7" i="68" l="1"/>
  <c r="D7" i="68" s="1"/>
  <c r="E7" i="68" s="1"/>
  <c r="F7" i="68" s="1"/>
  <c r="C11" i="68"/>
  <c r="A12" i="68"/>
  <c r="B12" i="68"/>
  <c r="A13" i="68"/>
  <c r="B13" i="68"/>
  <c r="D13" i="68" l="1"/>
  <c r="D12" i="68"/>
  <c r="B11" i="68"/>
  <c r="B16" i="53"/>
  <c r="B17" i="53" s="1"/>
  <c r="C16" i="53"/>
  <c r="C17" i="53" s="1"/>
  <c r="C18" i="53" s="1"/>
  <c r="B8" i="65"/>
  <c r="C8" i="65" s="1"/>
  <c r="B9" i="62"/>
  <c r="D25" i="10"/>
  <c r="E25" i="10" s="1"/>
  <c r="F25" i="10" s="1"/>
  <c r="G25" i="10" s="1"/>
  <c r="E37" i="53"/>
  <c r="E38" i="53" s="1"/>
  <c r="C39" i="52"/>
  <c r="C40" i="52" s="1"/>
  <c r="C41" i="52" s="1"/>
  <c r="D7" i="10" s="1"/>
  <c r="I5" i="65"/>
  <c r="J5" i="65" s="1"/>
  <c r="I8" i="65"/>
  <c r="J8" i="65" s="1"/>
  <c r="I7" i="65"/>
  <c r="J7" i="65" s="1"/>
  <c r="H10" i="65"/>
  <c r="I9" i="65"/>
  <c r="J9" i="65" s="1"/>
  <c r="I6" i="65"/>
  <c r="J6" i="65" s="1"/>
  <c r="B7" i="65"/>
  <c r="C7" i="65" s="1"/>
  <c r="B6" i="65"/>
  <c r="C6" i="65" s="1"/>
  <c r="B5" i="65"/>
  <c r="C5" i="65" s="1"/>
  <c r="B11" i="64"/>
  <c r="C11" i="64" s="1"/>
  <c r="B10" i="64"/>
  <c r="C10" i="64" s="1"/>
  <c r="B9" i="64"/>
  <c r="C9" i="64" s="1"/>
  <c r="B8" i="64"/>
  <c r="C8" i="64" s="1"/>
  <c r="B7" i="64"/>
  <c r="C7" i="64" s="1"/>
  <c r="B6" i="64"/>
  <c r="C6" i="64" s="1"/>
  <c r="B5" i="64"/>
  <c r="C5" i="64" s="1"/>
  <c r="B12" i="62"/>
  <c r="B11" i="62"/>
  <c r="B5" i="62"/>
  <c r="B10" i="62"/>
  <c r="B8" i="62"/>
  <c r="B7" i="62"/>
  <c r="B6" i="62"/>
  <c r="B7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9" i="57"/>
  <c r="B8" i="57"/>
  <c r="B6" i="57"/>
  <c r="B5" i="57"/>
  <c r="B16" i="56"/>
  <c r="B15" i="56"/>
  <c r="B14" i="56"/>
  <c r="B13" i="56"/>
  <c r="B12" i="56"/>
  <c r="B11" i="56"/>
  <c r="B10" i="56"/>
  <c r="B9" i="56"/>
  <c r="B8" i="56"/>
  <c r="B7" i="56"/>
  <c r="B6" i="56"/>
  <c r="B5" i="56"/>
  <c r="B29" i="66"/>
  <c r="B30" i="66" s="1"/>
  <c r="B31" i="66" s="1"/>
  <c r="D11" i="10" s="1"/>
  <c r="E11" i="10" s="1"/>
  <c r="F11" i="10" s="1"/>
  <c r="G11" i="10" s="1"/>
  <c r="B29" i="57"/>
  <c r="B30" i="57" s="1"/>
  <c r="B31" i="57" s="1"/>
  <c r="D10" i="10" s="1"/>
  <c r="E10" i="10" s="1"/>
  <c r="F10" i="10" s="1"/>
  <c r="G10" i="10" s="1"/>
  <c r="D5" i="51"/>
  <c r="E5" i="51" s="1"/>
  <c r="D4" i="51"/>
  <c r="E4" i="51" s="1"/>
  <c r="C3" i="51"/>
  <c r="J31" i="48"/>
  <c r="J30" i="48"/>
  <c r="J29" i="48"/>
  <c r="J28" i="48"/>
  <c r="J27" i="48"/>
  <c r="J26" i="48"/>
  <c r="J25" i="48"/>
  <c r="J24" i="48"/>
  <c r="J22" i="48"/>
  <c r="J21" i="48"/>
  <c r="J20" i="48"/>
  <c r="J19" i="48"/>
  <c r="I30" i="48"/>
  <c r="H30" i="48" s="1"/>
  <c r="I29" i="48"/>
  <c r="I28" i="48"/>
  <c r="H28" i="48" s="1"/>
  <c r="I27" i="48"/>
  <c r="I26" i="48"/>
  <c r="I25" i="48"/>
  <c r="I24" i="48"/>
  <c r="H24" i="48" s="1"/>
  <c r="I31" i="48"/>
  <c r="H31" i="48" s="1"/>
  <c r="J8" i="48"/>
  <c r="I8" i="48"/>
  <c r="E8" i="48"/>
  <c r="I21" i="48"/>
  <c r="I20" i="48"/>
  <c r="I19" i="48"/>
  <c r="H19" i="48" s="1"/>
  <c r="I22" i="48"/>
  <c r="H22" i="48" s="1"/>
  <c r="H25" i="48"/>
  <c r="H15" i="48"/>
  <c r="H11" i="48"/>
  <c r="H9" i="48"/>
  <c r="E23" i="48"/>
  <c r="E18" i="48"/>
  <c r="D23" i="48"/>
  <c r="D18" i="48"/>
  <c r="D8" i="48"/>
  <c r="E33" i="12"/>
  <c r="F33" i="12" s="1"/>
  <c r="E32" i="12"/>
  <c r="F32" i="12" s="1"/>
  <c r="E31" i="12"/>
  <c r="F31" i="12" s="1"/>
  <c r="E30" i="12"/>
  <c r="F30" i="12" s="1"/>
  <c r="E29" i="12"/>
  <c r="E28" i="12"/>
  <c r="F28" i="12" s="1"/>
  <c r="E27" i="12"/>
  <c r="F27" i="12" s="1"/>
  <c r="E26" i="12"/>
  <c r="F26" i="12" s="1"/>
  <c r="E24" i="12"/>
  <c r="F24" i="12" s="1"/>
  <c r="E23" i="12"/>
  <c r="E22" i="12"/>
  <c r="F22" i="12" s="1"/>
  <c r="E21" i="12"/>
  <c r="E20" i="12"/>
  <c r="F20" i="12" s="1"/>
  <c r="E19" i="12"/>
  <c r="F19" i="12" s="1"/>
  <c r="E18" i="12"/>
  <c r="F18" i="12" s="1"/>
  <c r="E17" i="12"/>
  <c r="E16" i="12"/>
  <c r="F16" i="12" s="1"/>
  <c r="C5" i="44"/>
  <c r="D5" i="44"/>
  <c r="H5" i="44" s="1"/>
  <c r="C6" i="44"/>
  <c r="D6" i="44"/>
  <c r="H6" i="44" s="1"/>
  <c r="E6" i="44"/>
  <c r="I6" i="44" s="1"/>
  <c r="F6" i="44"/>
  <c r="J6" i="44" s="1"/>
  <c r="G6" i="44"/>
  <c r="K6" i="44" s="1"/>
  <c r="C7" i="44"/>
  <c r="D7" i="44"/>
  <c r="H7" i="44" s="1"/>
  <c r="E7" i="44"/>
  <c r="I7" i="44" s="1"/>
  <c r="F7" i="44"/>
  <c r="J7" i="44" s="1"/>
  <c r="G7" i="44"/>
  <c r="K7" i="44" s="1"/>
  <c r="C8" i="44"/>
  <c r="D8" i="44"/>
  <c r="H8" i="44" s="1"/>
  <c r="E8" i="44"/>
  <c r="I8" i="44" s="1"/>
  <c r="F8" i="44"/>
  <c r="J8" i="44" s="1"/>
  <c r="G8" i="44"/>
  <c r="K8" i="44" s="1"/>
  <c r="B9" i="44"/>
  <c r="C9" i="44" s="1"/>
  <c r="D9" i="44"/>
  <c r="H9" i="44" s="1"/>
  <c r="E9" i="44"/>
  <c r="I9" i="44" s="1"/>
  <c r="F9" i="44"/>
  <c r="J9" i="44" s="1"/>
  <c r="G9" i="44"/>
  <c r="K9" i="44" s="1"/>
  <c r="C10" i="44"/>
  <c r="D10" i="44"/>
  <c r="H10" i="44" s="1"/>
  <c r="E10" i="44"/>
  <c r="I10" i="44" s="1"/>
  <c r="F10" i="44"/>
  <c r="J10" i="44" s="1"/>
  <c r="G10" i="44"/>
  <c r="K10" i="44" s="1"/>
  <c r="C11" i="44"/>
  <c r="D11" i="44"/>
  <c r="H11" i="44" s="1"/>
  <c r="E11" i="44"/>
  <c r="I11" i="44" s="1"/>
  <c r="F11" i="44"/>
  <c r="J11" i="44" s="1"/>
  <c r="G11" i="44"/>
  <c r="K11" i="44" s="1"/>
  <c r="C12" i="44"/>
  <c r="D12" i="44"/>
  <c r="H12" i="44" s="1"/>
  <c r="E12" i="44"/>
  <c r="I12" i="44" s="1"/>
  <c r="F12" i="44"/>
  <c r="J12" i="44" s="1"/>
  <c r="G12" i="44"/>
  <c r="K12" i="44" s="1"/>
  <c r="C4" i="45"/>
  <c r="E4" i="45"/>
  <c r="D5" i="45"/>
  <c r="F5" i="45"/>
  <c r="D6" i="45"/>
  <c r="F6" i="45"/>
  <c r="D7" i="45"/>
  <c r="F7" i="45"/>
  <c r="D8" i="45"/>
  <c r="F8" i="45"/>
  <c r="A5" i="46"/>
  <c r="D5" i="46" s="1"/>
  <c r="B5" i="46"/>
  <c r="C5" i="46"/>
  <c r="C4" i="46"/>
  <c r="A6" i="46"/>
  <c r="D6" i="46" s="1"/>
  <c r="E6" i="46" s="1"/>
  <c r="B6" i="46"/>
  <c r="C6" i="46"/>
  <c r="A7" i="46"/>
  <c r="D7" i="46" s="1"/>
  <c r="B7" i="46"/>
  <c r="C7" i="46"/>
  <c r="A12" i="46"/>
  <c r="D12" i="46" s="1"/>
  <c r="B12" i="46"/>
  <c r="C12" i="46"/>
  <c r="A13" i="46"/>
  <c r="D13" i="46" s="1"/>
  <c r="B13" i="46"/>
  <c r="C13" i="46"/>
  <c r="A14" i="46"/>
  <c r="D14" i="46" s="1"/>
  <c r="E14" i="46" s="1"/>
  <c r="B14" i="46"/>
  <c r="C14" i="46"/>
  <c r="A5" i="43"/>
  <c r="D5" i="43" s="1"/>
  <c r="B5" i="43"/>
  <c r="B11" i="43" s="1"/>
  <c r="C5" i="43"/>
  <c r="A6" i="43"/>
  <c r="A12" i="43" s="1"/>
  <c r="B6" i="43"/>
  <c r="B12" i="43" s="1"/>
  <c r="C6" i="43"/>
  <c r="C12" i="43" s="1"/>
  <c r="E12" i="43" s="1"/>
  <c r="G12" i="43" s="1"/>
  <c r="A5" i="42"/>
  <c r="D5" i="42" s="1"/>
  <c r="B5" i="42"/>
  <c r="B13" i="42" s="1"/>
  <c r="C5" i="42"/>
  <c r="C4" i="42" s="1"/>
  <c r="A6" i="42"/>
  <c r="B6" i="42"/>
  <c r="B14" i="42" s="1"/>
  <c r="C6" i="42"/>
  <c r="C14" i="42"/>
  <c r="E14" i="42" s="1"/>
  <c r="G14" i="42" s="1"/>
  <c r="A7" i="42"/>
  <c r="A15" i="42" s="1"/>
  <c r="B7" i="42"/>
  <c r="B15" i="42" s="1"/>
  <c r="C7" i="42"/>
  <c r="C15" i="42"/>
  <c r="E15" i="42" s="1"/>
  <c r="G15" i="42" s="1"/>
  <c r="A8" i="42"/>
  <c r="A16" i="42" s="1"/>
  <c r="B8" i="42"/>
  <c r="B16" i="42" s="1"/>
  <c r="C5" i="41"/>
  <c r="D5" i="41"/>
  <c r="A10" i="41"/>
  <c r="A5" i="40"/>
  <c r="A11" i="40" s="1"/>
  <c r="B5" i="40"/>
  <c r="B11" i="40" s="1"/>
  <c r="C5" i="40"/>
  <c r="A6" i="40"/>
  <c r="A12" i="40" s="1"/>
  <c r="B6" i="40"/>
  <c r="B12" i="40" s="1"/>
  <c r="C6" i="40"/>
  <c r="C12" i="40" s="1"/>
  <c r="E12" i="40" s="1"/>
  <c r="G12" i="40"/>
  <c r="A5" i="39"/>
  <c r="A16" i="39" s="1"/>
  <c r="B5" i="39"/>
  <c r="B16" i="39" s="1"/>
  <c r="C5" i="39"/>
  <c r="D5" i="39"/>
  <c r="A6" i="39"/>
  <c r="D6" i="39" s="1"/>
  <c r="B6" i="39"/>
  <c r="B17" i="39" s="1"/>
  <c r="C6" i="39"/>
  <c r="A7" i="39"/>
  <c r="A18" i="39" s="1"/>
  <c r="B7" i="39"/>
  <c r="B18" i="39" s="1"/>
  <c r="C7" i="39"/>
  <c r="C18" i="39" s="1"/>
  <c r="E18" i="39" s="1"/>
  <c r="G18" i="39" s="1"/>
  <c r="A8" i="39"/>
  <c r="A19" i="39" s="1"/>
  <c r="B8" i="39"/>
  <c r="B19" i="39" s="1"/>
  <c r="C8" i="39"/>
  <c r="A9" i="39"/>
  <c r="B9" i="39"/>
  <c r="B20" i="39" s="1"/>
  <c r="C9" i="39"/>
  <c r="A10" i="39"/>
  <c r="A21" i="39" s="1"/>
  <c r="B10" i="39"/>
  <c r="B21" i="39" s="1"/>
  <c r="C10" i="39"/>
  <c r="C21" i="39" s="1"/>
  <c r="E21" i="39" s="1"/>
  <c r="G21" i="39" s="1"/>
  <c r="A11" i="39"/>
  <c r="D11" i="39" s="1"/>
  <c r="B11" i="39"/>
  <c r="B22" i="39" s="1"/>
  <c r="C11" i="39"/>
  <c r="C22" i="39" s="1"/>
  <c r="E22" i="39" s="1"/>
  <c r="G22" i="39" s="1"/>
  <c r="B12" i="39"/>
  <c r="B23" i="39" s="1"/>
  <c r="C12" i="39"/>
  <c r="D12" i="39"/>
  <c r="A23" i="39"/>
  <c r="E24" i="39"/>
  <c r="G24" i="39" s="1"/>
  <c r="C4" i="14"/>
  <c r="D5" i="14"/>
  <c r="E5" i="14" s="1"/>
  <c r="D9" i="14"/>
  <c r="E9" i="14" s="1"/>
  <c r="D11" i="14"/>
  <c r="E11" i="14" s="1"/>
  <c r="A17" i="14"/>
  <c r="B17" i="14"/>
  <c r="C17" i="14"/>
  <c r="A18" i="14"/>
  <c r="B18" i="14"/>
  <c r="A19" i="14"/>
  <c r="B19" i="14"/>
  <c r="A20" i="14"/>
  <c r="B20" i="14"/>
  <c r="A21" i="14"/>
  <c r="B21" i="14"/>
  <c r="C21" i="14"/>
  <c r="E21" i="14" s="1"/>
  <c r="G21" i="14" s="1"/>
  <c r="A22" i="14"/>
  <c r="B22" i="14"/>
  <c r="A23" i="14"/>
  <c r="B23" i="14"/>
  <c r="C23" i="14"/>
  <c r="E23" i="14" s="1"/>
  <c r="G23" i="14" s="1"/>
  <c r="A24" i="14"/>
  <c r="B24" i="14"/>
  <c r="B4" i="38"/>
  <c r="C4" i="38"/>
  <c r="D4" i="38"/>
  <c r="E4" i="38"/>
  <c r="E8" i="38" s="1"/>
  <c r="F4" i="38"/>
  <c r="G4" i="38" s="1"/>
  <c r="B5" i="38"/>
  <c r="C5" i="38"/>
  <c r="D5" i="38"/>
  <c r="E5" i="38"/>
  <c r="F5" i="38"/>
  <c r="G5" i="38" s="1"/>
  <c r="B6" i="38"/>
  <c r="C6" i="38"/>
  <c r="D6" i="38"/>
  <c r="E6" i="38"/>
  <c r="F6" i="38"/>
  <c r="G6" i="38" s="1"/>
  <c r="B7" i="38"/>
  <c r="C7" i="38"/>
  <c r="D7" i="38"/>
  <c r="E7" i="38"/>
  <c r="F7" i="38"/>
  <c r="G7" i="38" s="1"/>
  <c r="B4" i="37"/>
  <c r="C4" i="37"/>
  <c r="D4" i="37"/>
  <c r="E4" i="37"/>
  <c r="E17" i="37" s="1"/>
  <c r="F4" i="37"/>
  <c r="G4" i="37" s="1"/>
  <c r="H4" i="37" s="1"/>
  <c r="I4" i="37" s="1"/>
  <c r="J4" i="37" s="1"/>
  <c r="K4" i="37" s="1"/>
  <c r="B5" i="37"/>
  <c r="C5" i="37"/>
  <c r="D5" i="37"/>
  <c r="E5" i="37"/>
  <c r="F5" i="37"/>
  <c r="G5" i="37" s="1"/>
  <c r="B6" i="37"/>
  <c r="C6" i="37"/>
  <c r="D6" i="37"/>
  <c r="E6" i="37"/>
  <c r="H6" i="37" s="1"/>
  <c r="I6" i="37" s="1"/>
  <c r="J6" i="37" s="1"/>
  <c r="K6" i="37" s="1"/>
  <c r="F6" i="37"/>
  <c r="G6" i="37" s="1"/>
  <c r="B7" i="37"/>
  <c r="C7" i="37"/>
  <c r="D7" i="37"/>
  <c r="E7" i="37"/>
  <c r="F7" i="37"/>
  <c r="G7" i="37" s="1"/>
  <c r="B8" i="37"/>
  <c r="C8" i="37"/>
  <c r="D8" i="37"/>
  <c r="E8" i="37"/>
  <c r="F8" i="37"/>
  <c r="G8" i="37" s="1"/>
  <c r="B9" i="37"/>
  <c r="C9" i="37"/>
  <c r="D9" i="37"/>
  <c r="E9" i="37"/>
  <c r="F9" i="37"/>
  <c r="G9" i="37" s="1"/>
  <c r="B10" i="37"/>
  <c r="C10" i="37"/>
  <c r="D10" i="37"/>
  <c r="E10" i="37"/>
  <c r="H10" i="37" s="1"/>
  <c r="I10" i="37" s="1"/>
  <c r="J10" i="37" s="1"/>
  <c r="K10" i="37" s="1"/>
  <c r="F10" i="37"/>
  <c r="G10" i="37" s="1"/>
  <c r="B11" i="37"/>
  <c r="C11" i="37"/>
  <c r="D11" i="37"/>
  <c r="E11" i="37"/>
  <c r="F11" i="37"/>
  <c r="G11" i="37" s="1"/>
  <c r="B12" i="37"/>
  <c r="C12" i="37"/>
  <c r="D12" i="37"/>
  <c r="E12" i="37"/>
  <c r="F12" i="37"/>
  <c r="G12" i="37" s="1"/>
  <c r="H12" i="37" s="1"/>
  <c r="I12" i="37" s="1"/>
  <c r="J12" i="37" s="1"/>
  <c r="K12" i="37" s="1"/>
  <c r="B13" i="37"/>
  <c r="C13" i="37"/>
  <c r="D13" i="37"/>
  <c r="E13" i="37"/>
  <c r="F13" i="37"/>
  <c r="G13" i="37" s="1"/>
  <c r="B14" i="37"/>
  <c r="C14" i="37"/>
  <c r="D14" i="37"/>
  <c r="E14" i="37"/>
  <c r="H14" i="37" s="1"/>
  <c r="I14" i="37" s="1"/>
  <c r="J14" i="37" s="1"/>
  <c r="K14" i="37" s="1"/>
  <c r="F14" i="37"/>
  <c r="G14" i="37" s="1"/>
  <c r="B15" i="37"/>
  <c r="C15" i="37"/>
  <c r="D15" i="37"/>
  <c r="E15" i="37"/>
  <c r="F15" i="37"/>
  <c r="G15" i="37" s="1"/>
  <c r="B16" i="37"/>
  <c r="C16" i="37"/>
  <c r="D16" i="37"/>
  <c r="E16" i="37"/>
  <c r="F16" i="37"/>
  <c r="G16" i="37" s="1"/>
  <c r="B4" i="21"/>
  <c r="C4" i="21"/>
  <c r="D4" i="21"/>
  <c r="E4" i="21"/>
  <c r="E15" i="21" s="1"/>
  <c r="F4" i="21"/>
  <c r="G4" i="21" s="1"/>
  <c r="B5" i="21"/>
  <c r="C5" i="21"/>
  <c r="D5" i="21"/>
  <c r="E5" i="21"/>
  <c r="F5" i="21"/>
  <c r="G5" i="21" s="1"/>
  <c r="B6" i="21"/>
  <c r="C6" i="21"/>
  <c r="D6" i="21"/>
  <c r="E6" i="21"/>
  <c r="F6" i="21"/>
  <c r="G6" i="21" s="1"/>
  <c r="B7" i="21"/>
  <c r="C7" i="21"/>
  <c r="D7" i="21"/>
  <c r="E7" i="21"/>
  <c r="F7" i="21"/>
  <c r="G7" i="21" s="1"/>
  <c r="B8" i="21"/>
  <c r="C8" i="21"/>
  <c r="D8" i="21"/>
  <c r="E8" i="21"/>
  <c r="F8" i="21"/>
  <c r="G8" i="21" s="1"/>
  <c r="B9" i="21"/>
  <c r="C9" i="21"/>
  <c r="D9" i="21"/>
  <c r="E9" i="21"/>
  <c r="F9" i="21"/>
  <c r="G9" i="21" s="1"/>
  <c r="B10" i="21"/>
  <c r="C10" i="21"/>
  <c r="D10" i="21"/>
  <c r="E10" i="21"/>
  <c r="F10" i="21"/>
  <c r="G10" i="21" s="1"/>
  <c r="B11" i="21"/>
  <c r="C11" i="21"/>
  <c r="D11" i="21"/>
  <c r="E11" i="21"/>
  <c r="F11" i="21"/>
  <c r="G11" i="21" s="1"/>
  <c r="B12" i="21"/>
  <c r="C12" i="21"/>
  <c r="D12" i="21"/>
  <c r="E12" i="21"/>
  <c r="F12" i="21"/>
  <c r="G12" i="21" s="1"/>
  <c r="B13" i="21"/>
  <c r="C13" i="21"/>
  <c r="D13" i="21"/>
  <c r="E13" i="21"/>
  <c r="F13" i="21"/>
  <c r="G13" i="21" s="1"/>
  <c r="B14" i="21"/>
  <c r="C14" i="21"/>
  <c r="D14" i="21"/>
  <c r="E14" i="21"/>
  <c r="F14" i="21"/>
  <c r="G14" i="21" s="1"/>
  <c r="B4" i="20"/>
  <c r="C4" i="20"/>
  <c r="D4" i="20"/>
  <c r="E4" i="20"/>
  <c r="E7" i="20" s="1"/>
  <c r="F4" i="20"/>
  <c r="G4" i="20" s="1"/>
  <c r="B5" i="20"/>
  <c r="C5" i="20"/>
  <c r="D5" i="20"/>
  <c r="E5" i="20"/>
  <c r="F5" i="20"/>
  <c r="G5" i="20" s="1"/>
  <c r="B6" i="20"/>
  <c r="C6" i="20"/>
  <c r="D6" i="20"/>
  <c r="E6" i="20"/>
  <c r="F6" i="20"/>
  <c r="G6" i="20" s="1"/>
  <c r="B4" i="19"/>
  <c r="C4" i="19"/>
  <c r="D4" i="19"/>
  <c r="E4" i="19"/>
  <c r="E12" i="19" s="1"/>
  <c r="F4" i="19"/>
  <c r="G4" i="19" s="1"/>
  <c r="B5" i="19"/>
  <c r="C5" i="19"/>
  <c r="D5" i="19"/>
  <c r="E5" i="19"/>
  <c r="F5" i="19"/>
  <c r="G5" i="19" s="1"/>
  <c r="B6" i="19"/>
  <c r="C6" i="19"/>
  <c r="D6" i="19"/>
  <c r="E6" i="19"/>
  <c r="F6" i="19"/>
  <c r="G6" i="19" s="1"/>
  <c r="B7" i="19"/>
  <c r="C7" i="19"/>
  <c r="D7" i="19"/>
  <c r="E7" i="19"/>
  <c r="F7" i="19"/>
  <c r="G7" i="19" s="1"/>
  <c r="B8" i="19"/>
  <c r="C8" i="19"/>
  <c r="D8" i="19"/>
  <c r="E8" i="19"/>
  <c r="F8" i="19"/>
  <c r="G8" i="19" s="1"/>
  <c r="B9" i="19"/>
  <c r="C9" i="19"/>
  <c r="D9" i="19"/>
  <c r="E9" i="19"/>
  <c r="F9" i="19"/>
  <c r="G9" i="19" s="1"/>
  <c r="B10" i="19"/>
  <c r="C10" i="19"/>
  <c r="D10" i="19"/>
  <c r="E10" i="19"/>
  <c r="F10" i="19"/>
  <c r="G10" i="19" s="1"/>
  <c r="B11" i="19"/>
  <c r="C11" i="19"/>
  <c r="D11" i="19"/>
  <c r="E11" i="19"/>
  <c r="F11" i="19"/>
  <c r="G11" i="19" s="1"/>
  <c r="B4" i="18"/>
  <c r="C4" i="18"/>
  <c r="D4" i="18"/>
  <c r="E4" i="18"/>
  <c r="E14" i="18" s="1"/>
  <c r="F4" i="18"/>
  <c r="G4" i="18" s="1"/>
  <c r="B5" i="18"/>
  <c r="C5" i="18"/>
  <c r="D5" i="18"/>
  <c r="E5" i="18"/>
  <c r="F5" i="18"/>
  <c r="G5" i="18" s="1"/>
  <c r="B6" i="18"/>
  <c r="C6" i="18"/>
  <c r="D6" i="18"/>
  <c r="E6" i="18"/>
  <c r="F6" i="18"/>
  <c r="G6" i="18" s="1"/>
  <c r="B7" i="18"/>
  <c r="C7" i="18"/>
  <c r="D7" i="18"/>
  <c r="E7" i="18"/>
  <c r="F7" i="18"/>
  <c r="G7" i="18" s="1"/>
  <c r="B8" i="18"/>
  <c r="C8" i="18"/>
  <c r="D8" i="18"/>
  <c r="E8" i="18"/>
  <c r="F8" i="18"/>
  <c r="G8" i="18" s="1"/>
  <c r="H8" i="18" s="1"/>
  <c r="I8" i="18" s="1"/>
  <c r="J8" i="18" s="1"/>
  <c r="K8" i="18" s="1"/>
  <c r="B9" i="18"/>
  <c r="C9" i="18"/>
  <c r="D9" i="18"/>
  <c r="E9" i="18"/>
  <c r="F9" i="18"/>
  <c r="G9" i="18" s="1"/>
  <c r="B10" i="18"/>
  <c r="C10" i="18"/>
  <c r="D10" i="18"/>
  <c r="E10" i="18"/>
  <c r="F10" i="18"/>
  <c r="G10" i="18" s="1"/>
  <c r="B11" i="18"/>
  <c r="C11" i="18"/>
  <c r="E11" i="18"/>
  <c r="H11" i="18" s="1"/>
  <c r="I11" i="18" s="1"/>
  <c r="J11" i="18" s="1"/>
  <c r="K11" i="18" s="1"/>
  <c r="B12" i="18"/>
  <c r="C12" i="18"/>
  <c r="D12" i="18"/>
  <c r="E12" i="18"/>
  <c r="F12" i="18"/>
  <c r="G12" i="18" s="1"/>
  <c r="B13" i="18"/>
  <c r="C13" i="18"/>
  <c r="D13" i="18"/>
  <c r="E13" i="18"/>
  <c r="F13" i="18"/>
  <c r="G13" i="18" s="1"/>
  <c r="B4" i="17"/>
  <c r="C4" i="17"/>
  <c r="D4" i="17"/>
  <c r="E4" i="17"/>
  <c r="F4" i="17"/>
  <c r="G4" i="17" s="1"/>
  <c r="B5" i="17"/>
  <c r="C5" i="17"/>
  <c r="D5" i="17"/>
  <c r="E5" i="17"/>
  <c r="F5" i="17"/>
  <c r="G5" i="17" s="1"/>
  <c r="B6" i="17"/>
  <c r="C6" i="17"/>
  <c r="D6" i="17"/>
  <c r="E6" i="17"/>
  <c r="F6" i="17"/>
  <c r="G6" i="17" s="1"/>
  <c r="B7" i="17"/>
  <c r="C7" i="17"/>
  <c r="D7" i="17"/>
  <c r="E7" i="17"/>
  <c r="F7" i="17"/>
  <c r="G7" i="17" s="1"/>
  <c r="B8" i="17"/>
  <c r="C8" i="17"/>
  <c r="D8" i="17"/>
  <c r="E8" i="17"/>
  <c r="F8" i="17"/>
  <c r="G8" i="17" s="1"/>
  <c r="B9" i="17"/>
  <c r="C9" i="17"/>
  <c r="D9" i="17"/>
  <c r="E9" i="17"/>
  <c r="F9" i="17"/>
  <c r="G9" i="17" s="1"/>
  <c r="B10" i="17"/>
  <c r="C10" i="17"/>
  <c r="D10" i="17"/>
  <c r="E10" i="17"/>
  <c r="F10" i="17"/>
  <c r="G10" i="17" s="1"/>
  <c r="E4" i="12"/>
  <c r="D5" i="12"/>
  <c r="D4" i="12" s="1"/>
  <c r="F5" i="12"/>
  <c r="F17" i="12"/>
  <c r="F21" i="12"/>
  <c r="F23" i="12"/>
  <c r="F29" i="12"/>
  <c r="I23" i="48"/>
  <c r="E7" i="48"/>
  <c r="C11" i="40"/>
  <c r="C10" i="40" s="1"/>
  <c r="C20" i="39"/>
  <c r="E20" i="39" s="1"/>
  <c r="G20" i="39" s="1"/>
  <c r="C19" i="39"/>
  <c r="E19" i="39" s="1"/>
  <c r="G19" i="39" s="1"/>
  <c r="C11" i="46"/>
  <c r="D6" i="43"/>
  <c r="H5" i="20"/>
  <c r="I5" i="20" s="1"/>
  <c r="J5" i="20" s="1"/>
  <c r="K5" i="20" s="1"/>
  <c r="D10" i="39"/>
  <c r="H7" i="17" l="1"/>
  <c r="I7" i="17" s="1"/>
  <c r="J7" i="17" s="1"/>
  <c r="K7" i="17" s="1"/>
  <c r="H7" i="18"/>
  <c r="I7" i="18" s="1"/>
  <c r="J7" i="18" s="1"/>
  <c r="K7" i="18" s="1"/>
  <c r="H13" i="21"/>
  <c r="I13" i="21" s="1"/>
  <c r="J13" i="21" s="1"/>
  <c r="K13" i="21" s="1"/>
  <c r="H9" i="21"/>
  <c r="I9" i="21" s="1"/>
  <c r="J9" i="21" s="1"/>
  <c r="K9" i="21" s="1"/>
  <c r="H15" i="37"/>
  <c r="I15" i="37" s="1"/>
  <c r="J15" i="37" s="1"/>
  <c r="K15" i="37" s="1"/>
  <c r="H11" i="37"/>
  <c r="I11" i="37" s="1"/>
  <c r="J11" i="37" s="1"/>
  <c r="K11" i="37" s="1"/>
  <c r="H7" i="38"/>
  <c r="I7" i="38" s="1"/>
  <c r="J7" i="38" s="1"/>
  <c r="K7" i="38" s="1"/>
  <c r="B17" i="56"/>
  <c r="B18" i="56" s="1"/>
  <c r="B19" i="56" s="1"/>
  <c r="D9" i="10" s="1"/>
  <c r="E9" i="10" s="1"/>
  <c r="F9" i="10" s="1"/>
  <c r="G9" i="10" s="1"/>
  <c r="H8" i="48"/>
  <c r="H5" i="21"/>
  <c r="I5" i="21" s="1"/>
  <c r="J5" i="21" s="1"/>
  <c r="K5" i="21" s="1"/>
  <c r="C16" i="14"/>
  <c r="E13" i="46"/>
  <c r="J18" i="48"/>
  <c r="J7" i="48" s="1"/>
  <c r="H29" i="48"/>
  <c r="D5" i="68"/>
  <c r="C5" i="68"/>
  <c r="D6" i="68"/>
  <c r="C6" i="68"/>
  <c r="C4" i="68" s="1"/>
  <c r="E6" i="68"/>
  <c r="F6" i="68" s="1"/>
  <c r="D11" i="68"/>
  <c r="H4" i="17"/>
  <c r="I4" i="17" s="1"/>
  <c r="J4" i="17" s="1"/>
  <c r="K4" i="17" s="1"/>
  <c r="D4" i="45"/>
  <c r="D7" i="48"/>
  <c r="I18" i="48"/>
  <c r="I7" i="48" s="1"/>
  <c r="H12" i="18"/>
  <c r="I12" i="18" s="1"/>
  <c r="J12" i="18" s="1"/>
  <c r="K12" i="18" s="1"/>
  <c r="H5" i="18"/>
  <c r="I5" i="18" s="1"/>
  <c r="J5" i="18" s="1"/>
  <c r="K5" i="18" s="1"/>
  <c r="H5" i="19"/>
  <c r="I5" i="19" s="1"/>
  <c r="J5" i="19" s="1"/>
  <c r="K5" i="19" s="1"/>
  <c r="E7" i="46"/>
  <c r="F4" i="45"/>
  <c r="H21" i="48"/>
  <c r="H26" i="48"/>
  <c r="D34" i="12"/>
  <c r="D37" i="12" s="1"/>
  <c r="H9" i="17"/>
  <c r="I9" i="17" s="1"/>
  <c r="J9" i="17" s="1"/>
  <c r="K9" i="17" s="1"/>
  <c r="H5" i="17"/>
  <c r="I5" i="17" s="1"/>
  <c r="J5" i="17" s="1"/>
  <c r="K5" i="17" s="1"/>
  <c r="H4" i="19"/>
  <c r="I4" i="19" s="1"/>
  <c r="J4" i="19" s="1"/>
  <c r="K4" i="19" s="1"/>
  <c r="E17" i="14"/>
  <c r="G17" i="14" s="1"/>
  <c r="G16" i="14" s="1"/>
  <c r="E6" i="39"/>
  <c r="H27" i="48"/>
  <c r="J23" i="48"/>
  <c r="J32" i="48" s="1"/>
  <c r="B29" i="62"/>
  <c r="B30" i="62" s="1"/>
  <c r="B31" i="62" s="1"/>
  <c r="D12" i="10" s="1"/>
  <c r="E12" i="10" s="1"/>
  <c r="F12" i="10" s="1"/>
  <c r="G12" i="10" s="1"/>
  <c r="E7" i="10"/>
  <c r="F7" i="10" s="1"/>
  <c r="E5" i="44"/>
  <c r="I5" i="44" s="1"/>
  <c r="C30" i="64"/>
  <c r="B31" i="64" s="1"/>
  <c r="D13" i="10" s="1"/>
  <c r="E13" i="10" s="1"/>
  <c r="F13" i="10" s="1"/>
  <c r="G13" i="10" s="1"/>
  <c r="C30" i="65"/>
  <c r="B31" i="65" s="1"/>
  <c r="E10" i="39"/>
  <c r="H20" i="48"/>
  <c r="E11" i="40"/>
  <c r="E6" i="43"/>
  <c r="A11" i="43"/>
  <c r="A22" i="39"/>
  <c r="H4" i="38"/>
  <c r="I4" i="38" s="1"/>
  <c r="J4" i="38" s="1"/>
  <c r="K4" i="38" s="1"/>
  <c r="E16" i="14"/>
  <c r="E4" i="14"/>
  <c r="E5" i="41"/>
  <c r="E4" i="41" s="1"/>
  <c r="B29" i="64"/>
  <c r="B30" i="64" s="1"/>
  <c r="B29" i="65"/>
  <c r="B30" i="65" s="1"/>
  <c r="H6" i="18"/>
  <c r="I6" i="18" s="1"/>
  <c r="J6" i="18" s="1"/>
  <c r="K6" i="18" s="1"/>
  <c r="H9" i="37"/>
  <c r="I9" i="37" s="1"/>
  <c r="J9" i="37" s="1"/>
  <c r="K9" i="37" s="1"/>
  <c r="H5" i="37"/>
  <c r="I5" i="37" s="1"/>
  <c r="J5" i="37" s="1"/>
  <c r="K5" i="37" s="1"/>
  <c r="D8" i="42"/>
  <c r="H11" i="19"/>
  <c r="I11" i="19" s="1"/>
  <c r="J11" i="19" s="1"/>
  <c r="K11" i="19" s="1"/>
  <c r="H7" i="19"/>
  <c r="I7" i="19" s="1"/>
  <c r="J7" i="19" s="1"/>
  <c r="K7" i="19" s="1"/>
  <c r="H6" i="20"/>
  <c r="I6" i="20" s="1"/>
  <c r="J6" i="20" s="1"/>
  <c r="K6" i="20" s="1"/>
  <c r="H11" i="21"/>
  <c r="I11" i="21" s="1"/>
  <c r="J11" i="21" s="1"/>
  <c r="K11" i="21" s="1"/>
  <c r="H6" i="38"/>
  <c r="I6" i="38" s="1"/>
  <c r="J6" i="38" s="1"/>
  <c r="K6" i="38" s="1"/>
  <c r="E5" i="42"/>
  <c r="E4" i="42" s="1"/>
  <c r="J10" i="65"/>
  <c r="D14" i="10" s="1"/>
  <c r="D24" i="10"/>
  <c r="F5" i="44"/>
  <c r="F4" i="44" s="1"/>
  <c r="J4" i="44" s="1"/>
  <c r="E3" i="51"/>
  <c r="F25" i="12"/>
  <c r="H13" i="18"/>
  <c r="I13" i="18" s="1"/>
  <c r="J13" i="18" s="1"/>
  <c r="K13" i="18" s="1"/>
  <c r="H8" i="19"/>
  <c r="I8" i="19" s="1"/>
  <c r="J8" i="19" s="1"/>
  <c r="K8" i="19" s="1"/>
  <c r="D4" i="44"/>
  <c r="H4" i="44" s="1"/>
  <c r="C4" i="41"/>
  <c r="D6" i="40"/>
  <c r="E6" i="40" s="1"/>
  <c r="H6" i="17"/>
  <c r="I6" i="17" s="1"/>
  <c r="J6" i="17" s="1"/>
  <c r="K6" i="17" s="1"/>
  <c r="E11" i="17"/>
  <c r="H9" i="19"/>
  <c r="I9" i="19" s="1"/>
  <c r="J9" i="19" s="1"/>
  <c r="K9" i="19" s="1"/>
  <c r="H12" i="21"/>
  <c r="I12" i="21" s="1"/>
  <c r="J12" i="21" s="1"/>
  <c r="K12" i="21" s="1"/>
  <c r="H4" i="21"/>
  <c r="I4" i="21" s="1"/>
  <c r="J4" i="21" s="1"/>
  <c r="K4" i="21" s="1"/>
  <c r="H7" i="37"/>
  <c r="I7" i="37" s="1"/>
  <c r="J7" i="37" s="1"/>
  <c r="K7" i="37" s="1"/>
  <c r="D7" i="39"/>
  <c r="E7" i="39" s="1"/>
  <c r="E12" i="46"/>
  <c r="E11" i="46" s="1"/>
  <c r="F15" i="12"/>
  <c r="F4" i="12" s="1"/>
  <c r="H8" i="17"/>
  <c r="I8" i="17" s="1"/>
  <c r="J8" i="17" s="1"/>
  <c r="K8" i="17" s="1"/>
  <c r="H13" i="37"/>
  <c r="I13" i="37" s="1"/>
  <c r="J13" i="37" s="1"/>
  <c r="K13" i="37" s="1"/>
  <c r="D5" i="40"/>
  <c r="E5" i="40" s="1"/>
  <c r="E4" i="40" s="1"/>
  <c r="C10" i="41"/>
  <c r="E10" i="41" s="1"/>
  <c r="G10" i="41" s="1"/>
  <c r="G9" i="41" s="1"/>
  <c r="D7" i="42"/>
  <c r="E7" i="42" s="1"/>
  <c r="E11" i="39"/>
  <c r="H10" i="18"/>
  <c r="I10" i="18" s="1"/>
  <c r="J10" i="18" s="1"/>
  <c r="K10" i="18" s="1"/>
  <c r="H4" i="20"/>
  <c r="I4" i="20" s="1"/>
  <c r="J4" i="20" s="1"/>
  <c r="K4" i="20" s="1"/>
  <c r="H7" i="21"/>
  <c r="I7" i="21" s="1"/>
  <c r="J7" i="21" s="1"/>
  <c r="K7" i="21" s="1"/>
  <c r="H5" i="38"/>
  <c r="I5" i="38" s="1"/>
  <c r="J5" i="38" s="1"/>
  <c r="K5" i="38" s="1"/>
  <c r="J11" i="65"/>
  <c r="E14" i="10"/>
  <c r="G14" i="10"/>
  <c r="D16" i="10"/>
  <c r="D15" i="10" s="1"/>
  <c r="E16" i="10"/>
  <c r="D9" i="39"/>
  <c r="A20" i="39"/>
  <c r="C4" i="39"/>
  <c r="E5" i="39"/>
  <c r="E4" i="39" s="1"/>
  <c r="G11" i="40"/>
  <c r="G10" i="40" s="1"/>
  <c r="E10" i="40"/>
  <c r="D6" i="42"/>
  <c r="E6" i="42" s="1"/>
  <c r="A14" i="42"/>
  <c r="C11" i="43"/>
  <c r="E5" i="43"/>
  <c r="E4" i="43" s="1"/>
  <c r="E24" i="10"/>
  <c r="F24" i="10" s="1"/>
  <c r="G24" i="10" s="1"/>
  <c r="H6" i="19"/>
  <c r="I6" i="19" s="1"/>
  <c r="J6" i="19" s="1"/>
  <c r="K6" i="19" s="1"/>
  <c r="H10" i="21"/>
  <c r="I10" i="21" s="1"/>
  <c r="J10" i="21" s="1"/>
  <c r="K10" i="21" s="1"/>
  <c r="C16" i="39"/>
  <c r="D8" i="39"/>
  <c r="E8" i="39" s="1"/>
  <c r="H9" i="18"/>
  <c r="I9" i="18" s="1"/>
  <c r="J9" i="18" s="1"/>
  <c r="K9" i="18" s="1"/>
  <c r="H8" i="21"/>
  <c r="I8" i="21" s="1"/>
  <c r="J8" i="21" s="1"/>
  <c r="K8" i="21" s="1"/>
  <c r="H16" i="37"/>
  <c r="I16" i="37" s="1"/>
  <c r="J16" i="37" s="1"/>
  <c r="K16" i="37" s="1"/>
  <c r="H8" i="37"/>
  <c r="I8" i="37" s="1"/>
  <c r="J8" i="37" s="1"/>
  <c r="K8" i="37" s="1"/>
  <c r="E12" i="39"/>
  <c r="C17" i="39"/>
  <c r="E17" i="39" s="1"/>
  <c r="G17" i="39" s="1"/>
  <c r="C4" i="43"/>
  <c r="H4" i="18"/>
  <c r="I4" i="18" s="1"/>
  <c r="J4" i="18" s="1"/>
  <c r="K4" i="18" s="1"/>
  <c r="H10" i="17"/>
  <c r="I10" i="17" s="1"/>
  <c r="J10" i="17" s="1"/>
  <c r="K10" i="17" s="1"/>
  <c r="H10" i="19"/>
  <c r="I10" i="19" s="1"/>
  <c r="J10" i="19" s="1"/>
  <c r="K10" i="19" s="1"/>
  <c r="H14" i="21"/>
  <c r="I14" i="21" s="1"/>
  <c r="J14" i="21" s="1"/>
  <c r="K14" i="21" s="1"/>
  <c r="H6" i="21"/>
  <c r="I6" i="21" s="1"/>
  <c r="J6" i="21" s="1"/>
  <c r="K6" i="21" s="1"/>
  <c r="C23" i="39"/>
  <c r="E23" i="39" s="1"/>
  <c r="G23" i="39" s="1"/>
  <c r="E9" i="39"/>
  <c r="A17" i="39"/>
  <c r="C4" i="40"/>
  <c r="E5" i="46"/>
  <c r="E4" i="46" s="1"/>
  <c r="C13" i="42"/>
  <c r="A13" i="42"/>
  <c r="H23" i="48" l="1"/>
  <c r="D4" i="68"/>
  <c r="E5" i="68"/>
  <c r="E4" i="44"/>
  <c r="I4" i="44" s="1"/>
  <c r="D6" i="10"/>
  <c r="D5" i="10" s="1"/>
  <c r="F14" i="10"/>
  <c r="F6" i="10" s="1"/>
  <c r="I32" i="48"/>
  <c r="H18" i="48"/>
  <c r="H32" i="48" s="1"/>
  <c r="G5" i="44"/>
  <c r="G4" i="44" s="1"/>
  <c r="K4" i="44" s="1"/>
  <c r="G7" i="10"/>
  <c r="G6" i="10" s="1"/>
  <c r="H7" i="48"/>
  <c r="E6" i="10"/>
  <c r="C9" i="41"/>
  <c r="E9" i="41"/>
  <c r="K5" i="44"/>
  <c r="J5" i="44"/>
  <c r="F34" i="12"/>
  <c r="F37" i="12" s="1"/>
  <c r="C15" i="39"/>
  <c r="E16" i="39"/>
  <c r="E23" i="10"/>
  <c r="D23" i="10"/>
  <c r="D22" i="10" s="1"/>
  <c r="F16" i="10"/>
  <c r="E15" i="10"/>
  <c r="E13" i="42"/>
  <c r="C12" i="42"/>
  <c r="C10" i="43"/>
  <c r="E11" i="43"/>
  <c r="E4" i="68" l="1"/>
  <c r="F5" i="68"/>
  <c r="F4" i="68" s="1"/>
  <c r="E5" i="10"/>
  <c r="F15" i="10"/>
  <c r="F5" i="10" s="1"/>
  <c r="G16" i="10"/>
  <c r="G15" i="10" s="1"/>
  <c r="G5" i="10" s="1"/>
  <c r="E15" i="39"/>
  <c r="G16" i="39"/>
  <c r="G15" i="39" s="1"/>
  <c r="E10" i="43"/>
  <c r="G11" i="43"/>
  <c r="G10" i="43" s="1"/>
  <c r="E22" i="10"/>
  <c r="F23" i="10"/>
  <c r="E12" i="42"/>
  <c r="G13" i="42"/>
  <c r="G12" i="42" s="1"/>
  <c r="F22" i="10" l="1"/>
  <c r="G23" i="10"/>
  <c r="G22" i="10" s="1"/>
</calcChain>
</file>

<file path=xl/comments1.xml><?xml version="1.0" encoding="utf-8"?>
<comments xmlns="http://schemas.openxmlformats.org/spreadsheetml/2006/main">
  <authors>
    <author>my</author>
  </authors>
  <commentList>
    <comment ref="C30" authorId="0">
      <text>
        <r>
          <rPr>
            <b/>
            <sz val="15"/>
            <color indexed="81"/>
            <rFont val="돋움"/>
            <family val="3"/>
            <charset val="129"/>
          </rPr>
          <t>이걸로</t>
        </r>
        <r>
          <rPr>
            <b/>
            <sz val="15"/>
            <color indexed="81"/>
            <rFont val="Tahoma"/>
            <family val="2"/>
          </rPr>
          <t xml:space="preserve"> </t>
        </r>
        <r>
          <rPr>
            <b/>
            <sz val="15"/>
            <color indexed="81"/>
            <rFont val="돋움"/>
            <family val="3"/>
            <charset val="129"/>
          </rPr>
          <t>선택함</t>
        </r>
      </text>
    </comment>
  </commentList>
</comments>
</file>

<file path=xl/comments2.xml><?xml version="1.0" encoding="utf-8"?>
<comments xmlns="http://schemas.openxmlformats.org/spreadsheetml/2006/main">
  <authors>
    <author>my</author>
  </authors>
  <commentList>
    <comment ref="C30" authorId="0">
      <text>
        <r>
          <rPr>
            <b/>
            <sz val="15"/>
            <color indexed="81"/>
            <rFont val="돋움"/>
            <family val="3"/>
            <charset val="129"/>
          </rPr>
          <t>이걸로</t>
        </r>
        <r>
          <rPr>
            <b/>
            <sz val="15"/>
            <color indexed="81"/>
            <rFont val="Tahoma"/>
            <family val="2"/>
          </rPr>
          <t xml:space="preserve"> </t>
        </r>
        <r>
          <rPr>
            <b/>
            <sz val="15"/>
            <color indexed="81"/>
            <rFont val="돋움"/>
            <family val="3"/>
            <charset val="129"/>
          </rPr>
          <t>선택함</t>
        </r>
      </text>
    </comment>
  </commentList>
</comments>
</file>

<file path=xl/sharedStrings.xml><?xml version="1.0" encoding="utf-8"?>
<sst xmlns="http://schemas.openxmlformats.org/spreadsheetml/2006/main" count="4960" uniqueCount="717">
  <si>
    <t>순번</t>
  </si>
  <si>
    <t>회 사 명</t>
  </si>
  <si>
    <t>생 산 품</t>
  </si>
  <si>
    <t>용지면적
(㎡)</t>
    <phoneticPr fontId="2" type="noConversion"/>
  </si>
  <si>
    <t>계</t>
    <phoneticPr fontId="2" type="noConversion"/>
  </si>
  <si>
    <t>2015년</t>
    <phoneticPr fontId="2" type="noConversion"/>
  </si>
  <si>
    <t>2020년</t>
    <phoneticPr fontId="2" type="noConversion"/>
  </si>
  <si>
    <t>2025년</t>
    <phoneticPr fontId="2" type="noConversion"/>
  </si>
  <si>
    <t>일평균수요량(㎥/일)</t>
    <phoneticPr fontId="2" type="noConversion"/>
  </si>
  <si>
    <t>6.0 공업용수</t>
    <phoneticPr fontId="2" type="noConversion"/>
  </si>
  <si>
    <t>C10</t>
    <phoneticPr fontId="2" type="noConversion"/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</si>
  <si>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</si>
  <si>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</si>
  <si>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</si>
  <si>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</si>
  <si>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</si>
  <si>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</si>
  <si>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</si>
  <si>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</si>
  <si>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</si>
  <si>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</si>
  <si>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</si>
  <si>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</si>
  <si>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</si>
  <si>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</si>
  <si>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</si>
  <si>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</si>
  <si>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</si>
  <si>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</si>
  <si>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</si>
  <si>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</si>
  <si>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</si>
  <si>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</si>
  <si>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</si>
  <si>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구  분</t>
    <phoneticPr fontId="2" type="noConversion"/>
  </si>
  <si>
    <t>의료용 물질 및 의약품</t>
    <phoneticPr fontId="2" type="noConversion"/>
  </si>
  <si>
    <t>전기장비</t>
    <phoneticPr fontId="2" type="noConversion"/>
  </si>
  <si>
    <t>자동차 및 트레일러</t>
    <phoneticPr fontId="2" type="noConversion"/>
  </si>
  <si>
    <t>구분코드</t>
    <phoneticPr fontId="2" type="noConversion"/>
  </si>
  <si>
    <t>C20</t>
    <phoneticPr fontId="2" type="noConversion"/>
  </si>
  <si>
    <t>C28</t>
    <phoneticPr fontId="2" type="noConversion"/>
  </si>
  <si>
    <t>C30</t>
    <phoneticPr fontId="2" type="noConversion"/>
  </si>
  <si>
    <t>C26</t>
    <phoneticPr fontId="2" type="noConversion"/>
  </si>
  <si>
    <t>구  분</t>
    <phoneticPr fontId="2" type="noConversion"/>
  </si>
  <si>
    <t>비    고</t>
    <phoneticPr fontId="2" type="noConversion"/>
  </si>
  <si>
    <t>업   종</t>
    <phoneticPr fontId="2" type="noConversion"/>
  </si>
  <si>
    <t>공업용수량
(㎥/일)</t>
    <phoneticPr fontId="2" type="noConversion"/>
  </si>
  <si>
    <t>부지면적당 
원단위
(㎥/1,000㎡)</t>
    <phoneticPr fontId="2" type="noConversion"/>
  </si>
  <si>
    <t>대표자</t>
    <phoneticPr fontId="2" type="noConversion"/>
  </si>
  <si>
    <t>C21</t>
    <phoneticPr fontId="2" type="noConversion"/>
  </si>
  <si>
    <t>C27</t>
    <phoneticPr fontId="2" type="noConversion"/>
  </si>
  <si>
    <t>원단위
(㎥/㎡/일)</t>
    <phoneticPr fontId="2" type="noConversion"/>
  </si>
  <si>
    <t>대표자</t>
    <phoneticPr fontId="2" type="noConversion"/>
  </si>
  <si>
    <t>용지면적
(㎡)</t>
    <phoneticPr fontId="2" type="noConversion"/>
  </si>
  <si>
    <t>구분코드</t>
    <phoneticPr fontId="2" type="noConversion"/>
  </si>
  <si>
    <t>원단위
(㎥/㎡/일)</t>
    <phoneticPr fontId="2" type="noConversion"/>
  </si>
  <si>
    <t>일평균수요량(㎥/일)</t>
    <phoneticPr fontId="2" type="noConversion"/>
  </si>
  <si>
    <t>계</t>
    <phoneticPr fontId="2" type="noConversion"/>
  </si>
  <si>
    <t>대표자</t>
    <phoneticPr fontId="2" type="noConversion"/>
  </si>
  <si>
    <t>원단위
(㎥/㎡/일)</t>
    <phoneticPr fontId="2" type="noConversion"/>
  </si>
  <si>
    <t>면적 (㎡)</t>
    <phoneticPr fontId="2" type="noConversion"/>
  </si>
  <si>
    <t>합 계</t>
    <phoneticPr fontId="2" type="noConversion"/>
  </si>
  <si>
    <t>부지면적당 
종사자 원단위
(인/1,000㎡)</t>
    <phoneticPr fontId="2" type="noConversion"/>
  </si>
  <si>
    <t>종사자
(인)</t>
    <phoneticPr fontId="2" type="noConversion"/>
  </si>
  <si>
    <t>급수
원단위
(ℓpcd)</t>
    <phoneticPr fontId="2" type="noConversion"/>
  </si>
  <si>
    <t>일최대
급수량
(㎥/일)</t>
    <phoneticPr fontId="2" type="noConversion"/>
  </si>
  <si>
    <t>자료) 산업입지 원단위 산정에 관한 연구 (2006. 12, 건설교통부, 한국토지공사)</t>
    <phoneticPr fontId="2" type="noConversion"/>
  </si>
  <si>
    <t>구  분</t>
    <phoneticPr fontId="2" type="noConversion"/>
  </si>
  <si>
    <t>업   종</t>
    <phoneticPr fontId="2" type="noConversion"/>
  </si>
  <si>
    <t>비    고</t>
    <phoneticPr fontId="2" type="noConversion"/>
  </si>
  <si>
    <t>면적 (㎡)</t>
    <phoneticPr fontId="2" type="noConversion"/>
  </si>
  <si>
    <t>부지면적당 
종사자 원단위
(인/1,000㎡)</t>
    <phoneticPr fontId="2" type="noConversion"/>
  </si>
  <si>
    <t>종사자
(인)</t>
    <phoneticPr fontId="2" type="noConversion"/>
  </si>
  <si>
    <t>급수
원단위
(ℓpcd)</t>
    <phoneticPr fontId="2" type="noConversion"/>
  </si>
  <si>
    <t>일최대
급수량
(㎥/일)</t>
    <phoneticPr fontId="2" type="noConversion"/>
  </si>
  <si>
    <t>자료) 산업입지 원단위 산정에 관한 연구 (2006. 12, 건설교통부, 한국토지공사)</t>
    <phoneticPr fontId="2" type="noConversion"/>
  </si>
  <si>
    <t>합 계</t>
    <phoneticPr fontId="2" type="noConversion"/>
  </si>
  <si>
    <t xml:space="preserve">  ▣ 공업용수 (침전수)</t>
    <phoneticPr fontId="2" type="noConversion"/>
  </si>
  <si>
    <t xml:space="preserve">  ▣ 생활용수 (정수 : 종사자)</t>
    <phoneticPr fontId="2" type="noConversion"/>
  </si>
  <si>
    <t>▣ 신척산업단지</t>
    <phoneticPr fontId="2" type="noConversion"/>
  </si>
  <si>
    <t>식료품제조업</t>
    <phoneticPr fontId="2" type="noConversion"/>
  </si>
  <si>
    <t>C11</t>
    <phoneticPr fontId="2" type="noConversion"/>
  </si>
  <si>
    <t>음료제조업</t>
    <phoneticPr fontId="2" type="noConversion"/>
  </si>
  <si>
    <t>화합물 및 화학제품</t>
    <phoneticPr fontId="2" type="noConversion"/>
  </si>
  <si>
    <t>전자부품 컴퓨터 영상 음향 및 통신장비</t>
    <phoneticPr fontId="2" type="noConversion"/>
  </si>
  <si>
    <t>의료 정밀 광학기기 및 시계</t>
    <phoneticPr fontId="2" type="noConversion"/>
  </si>
  <si>
    <t>구분</t>
    <phoneticPr fontId="2" type="noConversion"/>
  </si>
  <si>
    <t>▣ 덕산농공단지현황</t>
    <phoneticPr fontId="2" type="noConversion"/>
  </si>
  <si>
    <t>비제조</t>
    <phoneticPr fontId="2" type="noConversion"/>
  </si>
  <si>
    <t>▣ 이월농공단지현황</t>
    <phoneticPr fontId="2" type="noConversion"/>
  </si>
  <si>
    <t>▣ 광혜원농공단지현황</t>
    <phoneticPr fontId="2" type="noConversion"/>
  </si>
  <si>
    <t>▣ 문백 전기전자 농공단지</t>
    <phoneticPr fontId="2" type="noConversion"/>
  </si>
  <si>
    <t>▣ 이월 전기전자 농공단지</t>
    <phoneticPr fontId="2" type="noConversion"/>
  </si>
  <si>
    <t>▣ 광혜원 지방산업단지</t>
    <phoneticPr fontId="2" type="noConversion"/>
  </si>
  <si>
    <t>▣ 산수산업단지</t>
    <phoneticPr fontId="2" type="noConversion"/>
  </si>
  <si>
    <t>▣ 문백정밀기계산업단지</t>
    <phoneticPr fontId="2" type="noConversion"/>
  </si>
  <si>
    <t>▣ 초평은암일반산업단지</t>
    <phoneticPr fontId="2" type="noConversion"/>
  </si>
  <si>
    <t>▣ 문백태흥일반산업단지</t>
    <phoneticPr fontId="2" type="noConversion"/>
  </si>
  <si>
    <t>2030년</t>
    <phoneticPr fontId="2" type="noConversion"/>
  </si>
  <si>
    <t>공  업  용  지</t>
    <phoneticPr fontId="2" type="noConversion"/>
  </si>
  <si>
    <t>C27</t>
    <phoneticPr fontId="2" type="noConversion"/>
  </si>
  <si>
    <t>지원시설</t>
    <phoneticPr fontId="2" type="noConversion"/>
  </si>
  <si>
    <t>▣ 광혜원제2농공단지</t>
    <phoneticPr fontId="2" type="noConversion"/>
  </si>
  <si>
    <t>▣ 개별업체</t>
    <phoneticPr fontId="2" type="noConversion"/>
  </si>
  <si>
    <t xml:space="preserve">  ▣ 공업용수(정수)</t>
    <phoneticPr fontId="2" type="noConversion"/>
  </si>
  <si>
    <t>업체명</t>
    <phoneticPr fontId="2" type="noConversion"/>
  </si>
  <si>
    <t xml:space="preserve">자료) 2011년 진천군 물사용량 </t>
    <phoneticPr fontId="2" type="noConversion"/>
  </si>
  <si>
    <t>합    계</t>
    <phoneticPr fontId="2" type="noConversion"/>
  </si>
  <si>
    <t>년간 사용량</t>
    <phoneticPr fontId="2" type="noConversion"/>
  </si>
  <si>
    <t>월최대사용량</t>
    <phoneticPr fontId="2" type="noConversion"/>
  </si>
  <si>
    <t>체리부로㈜</t>
    <phoneticPr fontId="2" type="noConversion"/>
  </si>
  <si>
    <t>이월면 중산리 산10-1</t>
    <phoneticPr fontId="2" type="noConversion"/>
  </si>
  <si>
    <t>세미텍</t>
    <phoneticPr fontId="2" type="noConversion"/>
  </si>
  <si>
    <t>이월면 미잠리 432-6</t>
    <phoneticPr fontId="2" type="noConversion"/>
  </si>
  <si>
    <t>일평균</t>
    <phoneticPr fontId="2" type="noConversion"/>
  </si>
  <si>
    <t>㈜효성</t>
    <phoneticPr fontId="2" type="noConversion"/>
  </si>
  <si>
    <t>광혜원면 죽현리 313</t>
    <phoneticPr fontId="2" type="noConversion"/>
  </si>
  <si>
    <t>일최대</t>
    <phoneticPr fontId="2" type="noConversion"/>
  </si>
  <si>
    <t>주   소</t>
    <phoneticPr fontId="2" type="noConversion"/>
  </si>
  <si>
    <t>▣ 기존 산업단지 공업용수량 검토</t>
    <phoneticPr fontId="2" type="noConversion"/>
  </si>
  <si>
    <t>결 정 (㎥/일)</t>
    <phoneticPr fontId="2" type="noConversion"/>
  </si>
  <si>
    <t>계</t>
    <phoneticPr fontId="2" type="noConversion"/>
  </si>
  <si>
    <t>진천농공단지</t>
    <phoneticPr fontId="2" type="noConversion"/>
  </si>
  <si>
    <t>덕산농공단지</t>
    <phoneticPr fontId="2" type="noConversion"/>
  </si>
  <si>
    <t>이월농공단지</t>
    <phoneticPr fontId="2" type="noConversion"/>
  </si>
  <si>
    <t>광혜원농공단지</t>
    <phoneticPr fontId="2" type="noConversion"/>
  </si>
  <si>
    <t>문백전기전자농공단지</t>
    <phoneticPr fontId="2" type="noConversion"/>
  </si>
  <si>
    <t>이월전기전자농공단지</t>
    <phoneticPr fontId="2" type="noConversion"/>
  </si>
  <si>
    <t>광혜원지방산업단지</t>
    <phoneticPr fontId="2" type="noConversion"/>
  </si>
  <si>
    <t>이월지방산업단지</t>
    <phoneticPr fontId="2" type="noConversion"/>
  </si>
  <si>
    <t>공업용수수요 추정량  (㎥/일)</t>
    <phoneticPr fontId="2" type="noConversion"/>
  </si>
  <si>
    <t>동서식품</t>
    <phoneticPr fontId="2" type="noConversion"/>
  </si>
  <si>
    <t>광혜원면 광혜원리 665-2</t>
    <phoneticPr fontId="2" type="noConversion"/>
  </si>
  <si>
    <t>▣ 추진중 산업단지</t>
    <phoneticPr fontId="2" type="noConversion"/>
  </si>
  <si>
    <t xml:space="preserve">  ▣ 신도시형복합산업단지 (침전수)</t>
    <phoneticPr fontId="2" type="noConversion"/>
  </si>
  <si>
    <t xml:space="preserve">  ▣ 초평금곡지구개발사업 (침전수)</t>
    <phoneticPr fontId="2" type="noConversion"/>
  </si>
  <si>
    <t>실제 사용량 (㎥/일)</t>
    <phoneticPr fontId="2" type="noConversion"/>
  </si>
  <si>
    <t>년간</t>
    <phoneticPr fontId="2" type="noConversion"/>
  </si>
  <si>
    <t>일간</t>
    <phoneticPr fontId="2" type="noConversion"/>
  </si>
  <si>
    <t>구  분</t>
    <phoneticPr fontId="2" type="noConversion"/>
  </si>
  <si>
    <t>업    종</t>
    <phoneticPr fontId="2" type="noConversion"/>
  </si>
  <si>
    <t>부지면적당 원단위</t>
    <phoneticPr fontId="2" type="noConversion"/>
  </si>
  <si>
    <t>비  고</t>
    <phoneticPr fontId="2" type="noConversion"/>
  </si>
  <si>
    <t>C10</t>
    <phoneticPr fontId="2" type="noConversion"/>
  </si>
  <si>
    <t>식료품</t>
    <phoneticPr fontId="2" type="noConversion"/>
  </si>
  <si>
    <t>음료</t>
    <phoneticPr fontId="2" type="noConversion"/>
  </si>
  <si>
    <t>담배</t>
    <phoneticPr fontId="2" type="noConversion"/>
  </si>
  <si>
    <t>섬유제품 : 의복제외</t>
    <phoneticPr fontId="2" type="noConversion"/>
  </si>
  <si>
    <t>의복, 의복액세서리 및 모피제품</t>
    <phoneticPr fontId="2" type="noConversion"/>
  </si>
  <si>
    <t>가죽, 가방 및 신발</t>
    <phoneticPr fontId="2" type="noConversion"/>
  </si>
  <si>
    <t>목재 및 나무제품 : 가구제외</t>
    <phoneticPr fontId="2" type="noConversion"/>
  </si>
  <si>
    <t>펌프, 종이 및 종이제품</t>
    <phoneticPr fontId="2" type="noConversion"/>
  </si>
  <si>
    <t>인쇄 및 기록매체 복제업</t>
    <phoneticPr fontId="2" type="noConversion"/>
  </si>
  <si>
    <t>코크스, 연탄 및 석유정제품</t>
    <phoneticPr fontId="2" type="noConversion"/>
  </si>
  <si>
    <t>화학물질 및 화학제품(의약품 제외)</t>
    <phoneticPr fontId="2" type="noConversion"/>
  </si>
  <si>
    <t>의료용 물질 및 의약품</t>
    <phoneticPr fontId="2" type="noConversion"/>
  </si>
  <si>
    <t>고무제품 및 플라스틱제품</t>
    <phoneticPr fontId="2" type="noConversion"/>
  </si>
  <si>
    <t>비금속 광물제품</t>
    <phoneticPr fontId="2" type="noConversion"/>
  </si>
  <si>
    <t>1차 금속</t>
    <phoneticPr fontId="2" type="noConversion"/>
  </si>
  <si>
    <t>금속가공제품 : 기계 및 가구제외</t>
    <phoneticPr fontId="2" type="noConversion"/>
  </si>
  <si>
    <t>전자부품, 컴퓨터, 영상, 음향 및 통신장비</t>
    <phoneticPr fontId="2" type="noConversion"/>
  </si>
  <si>
    <t>의료, 정밀, 광학기기 및 시계</t>
    <phoneticPr fontId="2" type="noConversion"/>
  </si>
  <si>
    <t>전기장비</t>
    <phoneticPr fontId="2" type="noConversion"/>
  </si>
  <si>
    <t>기타 기계 및 장비</t>
    <phoneticPr fontId="2" type="noConversion"/>
  </si>
  <si>
    <t>자동차 및 트레일러</t>
    <phoneticPr fontId="2" type="noConversion"/>
  </si>
  <si>
    <t>기타 운송장비</t>
    <phoneticPr fontId="2" type="noConversion"/>
  </si>
  <si>
    <t xml:space="preserve">가 구 </t>
    <phoneticPr fontId="2" type="noConversion"/>
  </si>
  <si>
    <t>기타제품</t>
    <phoneticPr fontId="2" type="noConversion"/>
  </si>
  <si>
    <t>구  분</t>
    <phoneticPr fontId="2" type="noConversion"/>
  </si>
  <si>
    <t>비  고</t>
    <phoneticPr fontId="2" type="noConversion"/>
  </si>
  <si>
    <t>2020년</t>
    <phoneticPr fontId="2" type="noConversion"/>
  </si>
  <si>
    <t>2025년</t>
    <phoneticPr fontId="2" type="noConversion"/>
  </si>
  <si>
    <t>2030년</t>
    <phoneticPr fontId="2" type="noConversion"/>
  </si>
  <si>
    <t>계</t>
    <phoneticPr fontId="2" type="noConversion"/>
  </si>
  <si>
    <t>기존 산업단지</t>
    <phoneticPr fontId="2" type="noConversion"/>
  </si>
  <si>
    <t>신규 산업단지</t>
    <phoneticPr fontId="2" type="noConversion"/>
  </si>
  <si>
    <t>자료) 상수도 수요량 예측 업무편람(2014, 환경부, 국토해양부)</t>
    <phoneticPr fontId="2" type="noConversion"/>
  </si>
  <si>
    <t>6.1 산업단지 입주업체현황</t>
    <phoneticPr fontId="2" type="noConversion"/>
  </si>
  <si>
    <t>구분</t>
  </si>
  <si>
    <t>블록</t>
  </si>
  <si>
    <t>업종분류</t>
  </si>
  <si>
    <t>부지면적</t>
  </si>
  <si>
    <t>부지면적원단위</t>
  </si>
  <si>
    <t>공업용수량</t>
  </si>
  <si>
    <t>비고</t>
  </si>
  <si>
    <t>A-1</t>
  </si>
  <si>
    <t>계</t>
  </si>
  <si>
    <t>소 계</t>
  </si>
  <si>
    <t>합 계</t>
  </si>
  <si>
    <t>지원시설용지</t>
  </si>
  <si>
    <t>공공시설용지</t>
  </si>
  <si>
    <t>총 계</t>
  </si>
  <si>
    <t>A-1 A-2</t>
    <phoneticPr fontId="2" type="noConversion"/>
  </si>
  <si>
    <t>B-1 B-2 B-3 B-4</t>
    <phoneticPr fontId="2" type="noConversion"/>
  </si>
  <si>
    <t>(㎡)</t>
  </si>
  <si>
    <t>(㎥/천㎡·일)</t>
  </si>
  <si>
    <t>(㎥/일)</t>
  </si>
  <si>
    <t>화학물질 및 화학제품 제조업; 의약품 제외(20)</t>
  </si>
  <si>
    <t>고무제품 및 플라스틱제품 제조업(22)</t>
  </si>
  <si>
    <t>비금속 광물제품 제조업(23)</t>
  </si>
  <si>
    <t>1차금속제조업(24)</t>
  </si>
  <si>
    <t>금속가공 제품 제조업 ;기계 및 가구 제외(25)</t>
  </si>
  <si>
    <t>전자부품, 컴퓨터, 영상, 음향 및 통신장비 제조업(26)</t>
    <phoneticPr fontId="2" type="noConversion"/>
  </si>
  <si>
    <t>전기장비 제조업(28)</t>
  </si>
  <si>
    <t>기타 기계 및 장비 제조업(29)</t>
  </si>
  <si>
    <t>자동차 및 트레일러 제조업(30)</t>
  </si>
  <si>
    <t>실수요 적용</t>
    <phoneticPr fontId="2" type="noConversion"/>
  </si>
  <si>
    <t>전자부품, 컴퓨터, 영상, 음향 및 통신장비 제조업(26)</t>
  </si>
  <si>
    <t>홍성일반산업단지</t>
    <phoneticPr fontId="2" type="noConversion"/>
  </si>
  <si>
    <t>업 종 분 류</t>
  </si>
  <si>
    <r>
      <t>급수인구</t>
    </r>
    <r>
      <rPr>
        <b/>
        <sz val="11"/>
        <color indexed="8"/>
        <rFont val="신명조"/>
        <family val="3"/>
        <charset val="129"/>
      </rPr>
      <t>(</t>
    </r>
    <r>
      <rPr>
        <b/>
        <sz val="11"/>
        <color indexed="8"/>
        <rFont val="돋움"/>
        <family val="3"/>
        <charset val="129"/>
      </rPr>
      <t>인</t>
    </r>
    <r>
      <rPr>
        <b/>
        <sz val="11"/>
        <color indexed="8"/>
        <rFont val="신명조"/>
        <family val="3"/>
        <charset val="129"/>
      </rPr>
      <t>)</t>
    </r>
  </si>
  <si>
    <t>상수도원단위</t>
  </si>
  <si>
    <r>
      <t>(</t>
    </r>
    <r>
      <rPr>
        <b/>
        <sz val="11"/>
        <color indexed="8"/>
        <rFont val="돋움"/>
        <family val="3"/>
        <charset val="129"/>
      </rPr>
      <t>ℓ</t>
    </r>
    <r>
      <rPr>
        <b/>
        <sz val="11"/>
        <color indexed="8"/>
        <rFont val="신명조"/>
        <family val="3"/>
        <charset val="129"/>
      </rPr>
      <t>·PCD)</t>
    </r>
  </si>
  <si>
    <t>상근</t>
  </si>
  <si>
    <t>인구</t>
  </si>
  <si>
    <t>이용</t>
  </si>
  <si>
    <t>-</t>
  </si>
  <si>
    <r>
      <t>생활용수량</t>
    </r>
    <r>
      <rPr>
        <b/>
        <sz val="11"/>
        <color indexed="8"/>
        <rFont val="신명조"/>
        <family val="3"/>
        <charset val="129"/>
      </rPr>
      <t>(</t>
    </r>
    <r>
      <rPr>
        <b/>
        <sz val="11"/>
        <color indexed="8"/>
        <rFont val="돋움"/>
        <family val="3"/>
        <charset val="129"/>
      </rPr>
      <t>㎥</t>
    </r>
    <r>
      <rPr>
        <b/>
        <sz val="11"/>
        <color indexed="8"/>
        <rFont val="신명조"/>
        <family val="3"/>
        <charset val="129"/>
      </rPr>
      <t>/</t>
    </r>
    <r>
      <rPr>
        <b/>
        <sz val="11"/>
        <color indexed="8"/>
        <rFont val="돋움"/>
        <family val="3"/>
        <charset val="129"/>
      </rPr>
      <t>일</t>
    </r>
    <r>
      <rPr>
        <b/>
        <sz val="11"/>
        <color indexed="8"/>
        <rFont val="신명조"/>
        <family val="3"/>
        <charset val="129"/>
      </rPr>
      <t>)</t>
    </r>
  </si>
  <si>
    <t>고무제품 및 플라스틱제품 제조업(22)</t>
    <phoneticPr fontId="2" type="noConversion"/>
  </si>
  <si>
    <t>금속가공 제품 제조업 ;기계 및 가구 제외(25)</t>
    <phoneticPr fontId="2" type="noConversion"/>
  </si>
  <si>
    <t>실수요 적용</t>
    <phoneticPr fontId="2" type="noConversion"/>
  </si>
  <si>
    <t>B-1 B-2 B-3 B-4</t>
    <phoneticPr fontId="2" type="noConversion"/>
  </si>
  <si>
    <t>A-1 A-2</t>
    <phoneticPr fontId="2" type="noConversion"/>
  </si>
  <si>
    <t>홍성군일반산업단지</t>
    <phoneticPr fontId="2" type="noConversion"/>
  </si>
  <si>
    <t>-　</t>
  </si>
  <si>
    <t>　-</t>
  </si>
  <si>
    <t>홍성일반산업단지</t>
    <phoneticPr fontId="2" type="noConversion"/>
  </si>
  <si>
    <t>갈산2전문농공단지</t>
    <phoneticPr fontId="2" type="noConversion"/>
  </si>
  <si>
    <t>2035년</t>
    <phoneticPr fontId="2" type="noConversion"/>
  </si>
  <si>
    <t>광천농공단지</t>
  </si>
  <si>
    <t>광천 김 특화농공단지</t>
  </si>
  <si>
    <t>결성전문농공단지</t>
  </si>
  <si>
    <t>은하농공단지</t>
  </si>
  <si>
    <t>은하전문농공단지</t>
  </si>
  <si>
    <t>갈산전문농공단지</t>
  </si>
  <si>
    <t>* 홍성일반산업단지 용수공급 시설공사 보고서 (2011.9, 홍성군)</t>
    <phoneticPr fontId="2" type="noConversion"/>
  </si>
  <si>
    <t>구분</t>
    <phoneticPr fontId="2" type="noConversion"/>
  </si>
  <si>
    <t>유치업종</t>
    <phoneticPr fontId="2" type="noConversion"/>
  </si>
  <si>
    <t>갈산2전문농공단지</t>
    <phoneticPr fontId="2" type="noConversion"/>
  </si>
  <si>
    <t>용지면적
(㎡)</t>
  </si>
  <si>
    <t>원단위</t>
  </si>
  <si>
    <t>수요량</t>
  </si>
  <si>
    <t>분류코드</t>
    <phoneticPr fontId="2" type="noConversion"/>
  </si>
  <si>
    <t>▣ 홍성일반산업단지 입주업체 현황</t>
    <phoneticPr fontId="2" type="noConversion"/>
  </si>
  <si>
    <t>전기 전자(28)</t>
    <phoneticPr fontId="2" type="noConversion"/>
  </si>
  <si>
    <t>자동차부품(30)</t>
    <phoneticPr fontId="2" type="noConversion"/>
  </si>
  <si>
    <t>산업단지 개발사업 완료후 경과시점에 따른 공업용수 수요량 적용기준</t>
    <phoneticPr fontId="2" type="noConversion"/>
  </si>
  <si>
    <t>공업용수 수요량</t>
    <phoneticPr fontId="2" type="noConversion"/>
  </si>
  <si>
    <t>1년경과</t>
    <phoneticPr fontId="2" type="noConversion"/>
  </si>
  <si>
    <t>5년경과</t>
    <phoneticPr fontId="2" type="noConversion"/>
  </si>
  <si>
    <t>10년경과</t>
    <phoneticPr fontId="2" type="noConversion"/>
  </si>
  <si>
    <t>산업단지 개발사업 완료 후 경과시점(수요량의()%)</t>
    <phoneticPr fontId="2" type="noConversion"/>
  </si>
  <si>
    <t>갈산2전문농공단지 조성사업</t>
    <phoneticPr fontId="2" type="noConversion"/>
  </si>
  <si>
    <t>주요품목</t>
  </si>
  <si>
    <t>가동현황</t>
  </si>
  <si>
    <t>㈜엔아이치알</t>
  </si>
  <si>
    <t>보조식품</t>
  </si>
  <si>
    <t>가동</t>
  </si>
  <si>
    <t>㈜신성티엔에프</t>
  </si>
  <si>
    <t>사골농축액</t>
  </si>
  <si>
    <t>㈜경진</t>
  </si>
  <si>
    <t>한성</t>
  </si>
  <si>
    <t>견직물</t>
  </si>
  <si>
    <t>휴업</t>
  </si>
  <si>
    <t>대한포장</t>
  </si>
  <si>
    <t>골판지</t>
  </si>
  <si>
    <t>신흥산업</t>
  </si>
  <si>
    <t>마직물</t>
  </si>
  <si>
    <t>두부</t>
  </si>
  <si>
    <t>신성골프카㈜</t>
  </si>
  <si>
    <t>삼화제도</t>
  </si>
  <si>
    <t>도자기</t>
  </si>
  <si>
    <t>㈜동신포리마</t>
  </si>
  <si>
    <t>비닐바닥타일</t>
  </si>
  <si>
    <t>㈜블루월드</t>
  </si>
  <si>
    <t>골판지상자</t>
  </si>
  <si>
    <t>우리옹기</t>
  </si>
  <si>
    <t>옹기</t>
  </si>
  <si>
    <t>㈜디앤텍</t>
  </si>
  <si>
    <t>키패드</t>
  </si>
  <si>
    <t>철재 및 플라스틱 지붕판넬</t>
  </si>
  <si>
    <t>우일산업개발㈜</t>
  </si>
  <si>
    <t>아스콘</t>
  </si>
  <si>
    <t>㈜오송</t>
  </si>
  <si>
    <t>방역약품토시</t>
  </si>
  <si>
    <t>㈜유퍼스트신영</t>
  </si>
  <si>
    <t>플라스틱하수관</t>
  </si>
  <si>
    <t>한미</t>
  </si>
  <si>
    <t>파형관</t>
  </si>
  <si>
    <t>합계</t>
  </si>
  <si>
    <t>일평균</t>
  </si>
  <si>
    <t>방수포/천막</t>
  </si>
  <si>
    <t>(합)홍주산업</t>
  </si>
  <si>
    <t>(주)대한철강</t>
  </si>
  <si>
    <t>자료 : 홍성군 경제과(2009. 10. 기준)</t>
  </si>
  <si>
    <t>(단위 : ㎥)</t>
  </si>
  <si>
    <t>2007년</t>
  </si>
  <si>
    <t>2008년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</si>
  <si>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</si>
  <si>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</si>
  <si>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</si>
  <si>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</si>
  <si>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</si>
  <si>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</si>
  <si>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</si>
  <si>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</si>
  <si>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</si>
  <si>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</si>
  <si>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</si>
  <si>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</si>
  <si>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① 지하수 사용량</t>
  </si>
  <si>
    <t>사용월</t>
  </si>
  <si>
    <t>비  고</t>
  </si>
  <si>
    <t>자료 : 광천농공단지 협의회</t>
  </si>
  <si>
    <t>기 업 명</t>
  </si>
  <si>
    <t>입주년도</t>
  </si>
  <si>
    <t>생산품</t>
  </si>
  <si>
    <t>광역상수도 전환시 요구량</t>
  </si>
  <si>
    <t>년평균</t>
  </si>
  <si>
    <t>㈜내주</t>
  </si>
  <si>
    <t>철선제조</t>
  </si>
  <si>
    <t>피에스텍㈜</t>
  </si>
  <si>
    <t>자동차엔진용부품</t>
  </si>
  <si>
    <t>㈜영신공조</t>
  </si>
  <si>
    <t>냉난방기</t>
  </si>
  <si>
    <t>파스텔㈜</t>
  </si>
  <si>
    <t>샷시,창호</t>
  </si>
  <si>
    <t>㈜동서산업</t>
  </si>
  <si>
    <t>합성수지원단</t>
  </si>
  <si>
    <t>㈜삼조생명과학</t>
  </si>
  <si>
    <t>동물사료영양제</t>
  </si>
  <si>
    <t>파인켐㈜</t>
  </si>
  <si>
    <t>식품첨가물</t>
  </si>
  <si>
    <t>미래중기정비공업사</t>
  </si>
  <si>
    <t>중기정비</t>
  </si>
  <si>
    <t>㈜금성글라스텍</t>
  </si>
  <si>
    <t>복층강화유리</t>
  </si>
  <si>
    <t>㈜비-코리아</t>
  </si>
  <si>
    <t>섬유기계부품</t>
  </si>
  <si>
    <t>(주)참그로</t>
  </si>
  <si>
    <t>상토</t>
  </si>
  <si>
    <t>보령황토</t>
  </si>
  <si>
    <t>황토벽돌몰탈</t>
  </si>
  <si>
    <t>㈜대한하은주</t>
  </si>
  <si>
    <t>배전반가로등</t>
  </si>
  <si>
    <t>소   계</t>
  </si>
  <si>
    <t>자료 : 광천농공단지협의회(2009년 10월 기준)</t>
  </si>
  <si>
    <t>여객용 자동차</t>
  </si>
  <si>
    <t>자료 : 구항농공단지 협의회</t>
  </si>
  <si>
    <t>구  분</t>
  </si>
  <si>
    <t>③ 광역상수도 전환시 업체별 요구량</t>
  </si>
  <si>
    <t>임대업체</t>
  </si>
  <si>
    <t>주) 임대 입주공장은 본공장 사용량 및 요구량에 포함하였음.</t>
  </si>
  <si>
    <t>자료 : 구항농공단지협의회(2009년 10월 기준)</t>
  </si>
  <si>
    <t>유수율 고려</t>
    <phoneticPr fontId="2" type="noConversion"/>
  </si>
  <si>
    <t>은하농공단지는 1개업체(네오뷰코오롱)가 가동중에 있고, 상수도를 사용하고 있으며, 최근 4개년의 상수사용실적은 다음과 같다.</t>
  </si>
  <si>
    <t>07-101-0001-5000</t>
  </si>
  <si>
    <t>2015-01</t>
  </si>
  <si>
    <t>코오롱아우토(주)</t>
  </si>
  <si>
    <t>은하면</t>
  </si>
  <si>
    <t>천광로 856-14(은하농공단지)</t>
  </si>
  <si>
    <t xml:space="preserve"> 은하면 장척리 1123(은하농공단지)</t>
  </si>
  <si>
    <t>04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</si>
  <si>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</si>
  <si>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</si>
  <si>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</si>
  <si>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</si>
  <si>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</si>
  <si>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</si>
  <si>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</si>
  <si>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</si>
  <si>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</si>
  <si>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</si>
  <si>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</si>
  <si>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번호</t>
  </si>
  <si>
    <t>납기</t>
  </si>
  <si>
    <t>성명</t>
  </si>
  <si>
    <t>읍면</t>
  </si>
  <si>
    <t>도로명주소</t>
  </si>
  <si>
    <t>지번주소</t>
  </si>
  <si>
    <t>총액</t>
  </si>
  <si>
    <t>상수업종</t>
  </si>
  <si>
    <t>상수사용량</t>
  </si>
  <si>
    <t>2015년</t>
    <phoneticPr fontId="2" type="noConversion"/>
  </si>
  <si>
    <t>자료 : 홍성군 수도사업소</t>
    <phoneticPr fontId="2" type="noConversion"/>
  </si>
  <si>
    <t>08-031-0001-5000</t>
  </si>
  <si>
    <t>(주)홍명전기</t>
  </si>
  <si>
    <t>결성면</t>
  </si>
  <si>
    <t>산업로 116번길 13</t>
  </si>
  <si>
    <t xml:space="preserve"> 결성면 성곡리 583</t>
  </si>
  <si>
    <t>08-031-0002-5000</t>
  </si>
  <si>
    <t>이동규</t>
  </si>
  <si>
    <t>산업로 116번길 24</t>
  </si>
  <si>
    <t xml:space="preserve"> 결성면 성곡리 590 신한씰텍</t>
  </si>
  <si>
    <t>08-031-0003-5000</t>
  </si>
  <si>
    <t>대동테크 김보양</t>
  </si>
  <si>
    <t>산업로 116번길 26</t>
  </si>
  <si>
    <t xml:space="preserve"> 결성면 결성전문농공단지6-2대동테크</t>
  </si>
  <si>
    <t>08-031-0004-5000</t>
  </si>
  <si>
    <t>(주)반도화성</t>
  </si>
  <si>
    <t>산업로 116번길 27</t>
  </si>
  <si>
    <t xml:space="preserve"> 결성면 성곡리416-4</t>
  </si>
  <si>
    <t>08-031-0005-5000</t>
  </si>
  <si>
    <t>김상훈</t>
  </si>
  <si>
    <t>산업로116번길 30(광성테크)</t>
  </si>
  <si>
    <t xml:space="preserve"> 결성면 성곡리 592 (성형정밀)</t>
  </si>
  <si>
    <t>08-031-0006-5000</t>
  </si>
  <si>
    <t>성창정밀(주)</t>
  </si>
  <si>
    <t>산업로 116번길 31</t>
  </si>
  <si>
    <t xml:space="preserve"> 결성면 성곡리 580</t>
  </si>
  <si>
    <t>08-031-0007-5000</t>
  </si>
  <si>
    <t>대진산업</t>
  </si>
  <si>
    <t>산업로116번길 40(결성농공단지)</t>
  </si>
  <si>
    <t xml:space="preserve"> 결성면 성곡리 585(결성농공단지)</t>
  </si>
  <si>
    <t>08-031-0008-5000</t>
  </si>
  <si>
    <t>충청정보통신</t>
  </si>
  <si>
    <t>산업로 116번길 102-35</t>
  </si>
  <si>
    <t xml:space="preserve"> 결성면 성곡리 586</t>
  </si>
  <si>
    <t>08-031-0009-5000</t>
  </si>
  <si>
    <t>(주)에스씨아이</t>
  </si>
  <si>
    <t>산업로 116번길 102-36</t>
  </si>
  <si>
    <t xml:space="preserve"> 결성면 성곡리 593</t>
  </si>
  <si>
    <t>08-031-0010-5000</t>
  </si>
  <si>
    <t>성신모택</t>
  </si>
  <si>
    <t>산업로 116번길 102-27</t>
  </si>
  <si>
    <t xml:space="preserve"> 결성면 결성전문농공단지9블럭(성곡리 587)</t>
  </si>
  <si>
    <t>08-031-0011-5000</t>
  </si>
  <si>
    <t>최정해</t>
  </si>
  <si>
    <t>산업로116번길 102-18(지텍코리아)</t>
  </si>
  <si>
    <t xml:space="preserve"> 결성면 성곡리599(지텍코리아)</t>
  </si>
  <si>
    <t>08-031-0012-5000</t>
  </si>
  <si>
    <t>원강금속(주)</t>
  </si>
  <si>
    <t>산업로116번길 102-3</t>
  </si>
  <si>
    <t xml:space="preserve"> 결성면 성곡리 589 동남플랜트</t>
  </si>
  <si>
    <t>08-031-0013-5000</t>
  </si>
  <si>
    <t>(주)광일테크</t>
  </si>
  <si>
    <t>산업로 116번길 100</t>
  </si>
  <si>
    <t xml:space="preserve"> 결성면 성곡리 598 (동남프랜트 맞은편)</t>
  </si>
  <si>
    <t>08-031-0014-5000</t>
  </si>
  <si>
    <t>(주)광현 장현자</t>
  </si>
  <si>
    <t>산업로 116번길 85</t>
  </si>
  <si>
    <t xml:space="preserve"> 결성면 결성전문농공단지23-1블럭</t>
  </si>
  <si>
    <t>08-031-0015-5000</t>
  </si>
  <si>
    <t>(주)동원수산냉동산업</t>
  </si>
  <si>
    <t>산업로116번길 86</t>
  </si>
  <si>
    <t xml:space="preserve"> 결성면 성곡리 597</t>
  </si>
  <si>
    <t>08-031-0016-5000</t>
  </si>
  <si>
    <t>토임에이취에스터(주)</t>
  </si>
  <si>
    <t>산업로 116번길 79</t>
  </si>
  <si>
    <t xml:space="preserve"> 결성면 성곡리 604</t>
  </si>
  <si>
    <t>08-031-0017-5000</t>
  </si>
  <si>
    <t>(주)반도기전</t>
  </si>
  <si>
    <t>산업로 116번길 78</t>
  </si>
  <si>
    <t xml:space="preserve"> 결성면 성곡리416-4(결성농공단지)15블럭</t>
  </si>
  <si>
    <t>08-031-0018-5000</t>
  </si>
  <si>
    <t>(주)삼진테크</t>
  </si>
  <si>
    <t>산업로 116번길 75</t>
  </si>
  <si>
    <t xml:space="preserve"> 결성면 성곡리416-7(결성농공단지)19블럭</t>
  </si>
  <si>
    <t>08-031-0019-5000</t>
  </si>
  <si>
    <t>(주)온돌리아</t>
  </si>
  <si>
    <t>산업로 116번길 74</t>
  </si>
  <si>
    <t xml:space="preserve"> 결성면 성곡리595</t>
  </si>
  <si>
    <t>08-031-0020-5000</t>
  </si>
  <si>
    <t>김인희</t>
  </si>
  <si>
    <t>산업로116번길 69</t>
  </si>
  <si>
    <t xml:space="preserve"> 결성면 성곡리602(결성농공단지)</t>
  </si>
  <si>
    <t>20150-79</t>
  </si>
  <si>
    <t>08-031-0021-5000</t>
  </si>
  <si>
    <t>(주)엠코공장</t>
  </si>
  <si>
    <t>산업로 116번길 89</t>
  </si>
  <si>
    <t xml:space="preserve"> 결성면 성곡리416-4(결성농공단지)23블럭</t>
  </si>
  <si>
    <t>08-031-0022-5000</t>
  </si>
  <si>
    <t>김영환</t>
  </si>
  <si>
    <t>산업로 116번길 97</t>
  </si>
  <si>
    <t xml:space="preserve"> 결성면 성곡리 608 (서산식당)</t>
  </si>
  <si>
    <t>08-031-0023-5000</t>
  </si>
  <si>
    <t>(주)우림산전</t>
  </si>
  <si>
    <t>산업로 116번길 107</t>
  </si>
  <si>
    <t xml:space="preserve"> 결성면 성곡리 614(결성농공단지내)</t>
  </si>
  <si>
    <t>08-031-0024-5000</t>
  </si>
  <si>
    <t>(주)제이씨코퍼레이션</t>
  </si>
  <si>
    <t>산업로116번길 111</t>
  </si>
  <si>
    <t xml:space="preserve"> 결성면 성곡리 616</t>
  </si>
  <si>
    <t>지텍코리아</t>
    <phoneticPr fontId="2" type="noConversion"/>
  </si>
  <si>
    <t>비고</t>
    <phoneticPr fontId="2" type="noConversion"/>
  </si>
  <si>
    <t>은하농공단지 지하수 사용량</t>
    <phoneticPr fontId="2" type="noConversion"/>
  </si>
  <si>
    <t>신한씰텍</t>
  </si>
  <si>
    <t>(주)광현</t>
    <phoneticPr fontId="2" type="noConversion"/>
  </si>
  <si>
    <t>광성테크</t>
    <phoneticPr fontId="2" type="noConversion"/>
  </si>
  <si>
    <t>대동테크</t>
    <phoneticPr fontId="2" type="noConversion"/>
  </si>
  <si>
    <t>서산식당</t>
    <phoneticPr fontId="2" type="noConversion"/>
  </si>
  <si>
    <t>중앙식품</t>
  </si>
  <si>
    <t>㈜삼능</t>
  </si>
  <si>
    <t>㈜홍성판넬</t>
  </si>
  <si>
    <t>㈜상일테크</t>
  </si>
  <si>
    <t>신우그린텍</t>
  </si>
  <si>
    <t>㈜연금사</t>
  </si>
  <si>
    <t>서연ENG</t>
  </si>
  <si>
    <t>(주)홍성브레이크</t>
  </si>
  <si>
    <t>갈산면</t>
  </si>
  <si>
    <t>내포로 1607-24</t>
  </si>
  <si>
    <t xml:space="preserve"> 갈산면 취생리 602</t>
  </si>
  <si>
    <t>내포로 1607-19</t>
  </si>
  <si>
    <t xml:space="preserve"> 갈산면 취생리 591</t>
  </si>
  <si>
    <t>인창기업(주)</t>
  </si>
  <si>
    <t>내포로 1607-41</t>
  </si>
  <si>
    <t xml:space="preserve"> 갈산면 취생리 592</t>
  </si>
  <si>
    <t>내포로 1607-56</t>
  </si>
  <si>
    <t xml:space="preserve"> 갈산면 취생리 601</t>
  </si>
  <si>
    <t>(주)켐트로</t>
  </si>
  <si>
    <t>내포로 1607-66</t>
  </si>
  <si>
    <t xml:space="preserve"> 갈산면 취생리 599</t>
  </si>
  <si>
    <t>(주)세아산업</t>
  </si>
  <si>
    <t>내포로 1607-72</t>
  </si>
  <si>
    <t xml:space="preserve"> 갈산면 취생리 597</t>
  </si>
  <si>
    <t>(주)청운브레이크</t>
  </si>
  <si>
    <t>내포로 1607-81</t>
  </si>
  <si>
    <t xml:space="preserve"> 갈산면 취생리 605</t>
  </si>
  <si>
    <t>(주)인천금속</t>
  </si>
  <si>
    <t>내포로 1607-82</t>
  </si>
  <si>
    <t xml:space="preserve"> 갈산면 취생리 593</t>
  </si>
  <si>
    <t>내포로 1607-78</t>
  </si>
  <si>
    <t xml:space="preserve"> 갈산면 취생리 594</t>
  </si>
  <si>
    <t>내포로 1607-43</t>
  </si>
  <si>
    <t xml:space="preserve"> 갈산면 취생리 604</t>
  </si>
  <si>
    <t>10-105-0001-5000</t>
  </si>
  <si>
    <t>10-105-0001-5100</t>
  </si>
  <si>
    <t>10-105-0002-5000</t>
  </si>
  <si>
    <t>10-105-0003-5000</t>
  </si>
  <si>
    <t>10-105-0004-5000</t>
  </si>
  <si>
    <t>10-105-0005-5000</t>
  </si>
  <si>
    <t>10-105-0006-5000</t>
  </si>
  <si>
    <t>10-105-0007-5000</t>
  </si>
  <si>
    <t>10-105-0007-5500</t>
  </si>
  <si>
    <t>10-105-0008-5000</t>
  </si>
  <si>
    <t>10-105-0032-5000</t>
  </si>
  <si>
    <t>원강금속</t>
  </si>
  <si>
    <t>취생리 600</t>
  </si>
  <si>
    <t xml:space="preserve"> 갈산면 취생리 600</t>
  </si>
  <si>
    <t>02-315-0001-5000</t>
  </si>
  <si>
    <t>해저식품</t>
  </si>
  <si>
    <t>광천읍</t>
  </si>
  <si>
    <t>충서로 499-25</t>
  </si>
  <si>
    <t xml:space="preserve"> 광천읍 벽계리 250-3</t>
  </si>
  <si>
    <t>02-315-0001-6000</t>
  </si>
  <si>
    <t>(주)청연</t>
  </si>
  <si>
    <t>벽계리 249-19</t>
  </si>
  <si>
    <t xml:space="preserve"> </t>
  </si>
  <si>
    <t>02-315-0002-5000</t>
  </si>
  <si>
    <t>정정권</t>
  </si>
  <si>
    <t>충서로 499-19</t>
  </si>
  <si>
    <t xml:space="preserve"> 광천읍 벽계리 255-3</t>
  </si>
  <si>
    <t>01</t>
  </si>
  <si>
    <t>02-315-0005-5000</t>
  </si>
  <si>
    <t>천일식품(주)</t>
  </si>
  <si>
    <t>충서로 499-30</t>
  </si>
  <si>
    <t xml:space="preserve"> 광천읍 벽계리 250-1</t>
  </si>
  <si>
    <t>02-315-0006-5100</t>
  </si>
  <si>
    <t>광천조양식품</t>
  </si>
  <si>
    <t>충서로 499-35</t>
  </si>
  <si>
    <t xml:space="preserve"> 광천읍 벽계리 249-13</t>
  </si>
  <si>
    <t>02-315-0007-5000</t>
  </si>
  <si>
    <t>영어조합법인 최강식품</t>
  </si>
  <si>
    <t>충서로 499-45</t>
  </si>
  <si>
    <t xml:space="preserve"> 광천읍 벽계리 249-15</t>
  </si>
  <si>
    <t>02-315-0008-5000</t>
  </si>
  <si>
    <t>광천농협</t>
  </si>
  <si>
    <t>벽계리 249-19 (광천농협 김공장)</t>
  </si>
  <si>
    <t>비고(일평균 사용량)</t>
    <phoneticPr fontId="2" type="noConversion"/>
  </si>
  <si>
    <t>10-105-0008-6000</t>
  </si>
  <si>
    <t>(주)수천중공업</t>
  </si>
  <si>
    <t>취생리 산 126-1 일반산업단지 7블럭1로트</t>
  </si>
  <si>
    <t>10-105-0008-6100</t>
  </si>
  <si>
    <t>호성종합건설</t>
  </si>
  <si>
    <t>취생리 658</t>
  </si>
  <si>
    <t>10-105-0008-7000</t>
  </si>
  <si>
    <t>(주)경남금속</t>
  </si>
  <si>
    <t>산단로388번길 28</t>
  </si>
  <si>
    <t xml:space="preserve"> 갈산면 취생리 658</t>
  </si>
  <si>
    <t>10-105-0030-5000</t>
  </si>
  <si>
    <t>일진전기(주)</t>
  </si>
  <si>
    <t>산단로388번길 99(기숙사동)</t>
  </si>
  <si>
    <t xml:space="preserve"> 갈산면 취생리 561-2(기숙사동)</t>
  </si>
  <si>
    <t>10-105-0031-5000</t>
  </si>
  <si>
    <t>취생리 561(공장동)</t>
  </si>
  <si>
    <t xml:space="preserve"> 갈산면 취생리 561(공장동)</t>
  </si>
  <si>
    <t>구항농공단지</t>
    <phoneticPr fontId="2" type="noConversion"/>
  </si>
  <si>
    <t>광천김특화단지 상수도 사용량</t>
    <phoneticPr fontId="2" type="noConversion"/>
  </si>
  <si>
    <t>갈산전문농공단지 상수도 사용량</t>
    <phoneticPr fontId="2" type="noConversion"/>
  </si>
  <si>
    <t>은하전문농공단지 상수도 사용량</t>
    <phoneticPr fontId="2" type="noConversion"/>
  </si>
  <si>
    <t>결성전문농공단지 상수도 사용량</t>
    <phoneticPr fontId="2" type="noConversion"/>
  </si>
  <si>
    <t>블록</t>
    <phoneticPr fontId="2" type="noConversion"/>
  </si>
  <si>
    <t>A-1</t>
    <phoneticPr fontId="2" type="noConversion"/>
  </si>
  <si>
    <t>A-2</t>
    <phoneticPr fontId="2" type="noConversion"/>
  </si>
  <si>
    <t>B-1</t>
    <phoneticPr fontId="2" type="noConversion"/>
  </si>
  <si>
    <t>B-2</t>
    <phoneticPr fontId="2" type="noConversion"/>
  </si>
  <si>
    <t>C22</t>
    <phoneticPr fontId="2" type="noConversion"/>
  </si>
  <si>
    <t>(주)우심시스템</t>
    <phoneticPr fontId="2" type="noConversion"/>
  </si>
  <si>
    <t>입주업체+미입주업체</t>
    <phoneticPr fontId="2" type="noConversion"/>
  </si>
  <si>
    <t>C30</t>
    <phoneticPr fontId="2" type="noConversion"/>
  </si>
  <si>
    <t>자동차 및          트레일러(30)</t>
    <phoneticPr fontId="2" type="noConversion"/>
  </si>
  <si>
    <t>고무제품 및 플라스틱제품(22)</t>
    <phoneticPr fontId="2" type="noConversion"/>
  </si>
  <si>
    <t>전자부품(26)</t>
    <phoneticPr fontId="2" type="noConversion"/>
  </si>
  <si>
    <t>2) 광천농공단지</t>
    <phoneticPr fontId="2" type="noConversion"/>
  </si>
  <si>
    <t>사용량(2015년)</t>
    <phoneticPr fontId="2" type="noConversion"/>
  </si>
  <si>
    <t>사용량(2015년)</t>
    <phoneticPr fontId="2" type="noConversion"/>
  </si>
  <si>
    <t xml:space="preserve"> 단위 : ㎥/일,월,년</t>
    <phoneticPr fontId="2" type="noConversion"/>
  </si>
  <si>
    <t>종전</t>
    <phoneticPr fontId="2" type="noConversion"/>
  </si>
  <si>
    <t>원단위</t>
    <phoneticPr fontId="2" type="noConversion"/>
  </si>
  <si>
    <t>갈산면</t>
    <phoneticPr fontId="2" type="noConversion"/>
  </si>
  <si>
    <t>은하면</t>
    <phoneticPr fontId="2" type="noConversion"/>
  </si>
  <si>
    <t>광천읍</t>
    <phoneticPr fontId="2" type="noConversion"/>
  </si>
  <si>
    <t>결성면</t>
    <phoneticPr fontId="2" type="noConversion"/>
  </si>
  <si>
    <t>구항면</t>
    <phoneticPr fontId="2" type="noConversion"/>
  </si>
  <si>
    <t>실사용량</t>
    <phoneticPr fontId="2" type="noConversion"/>
  </si>
  <si>
    <t>실사용량+원단위</t>
    <phoneticPr fontId="2" type="noConversion"/>
  </si>
  <si>
    <t>■ 단위면적당 원단위(비가정용수) - 개발계획 11차 기준(지구단위계획 9차)</t>
  </si>
  <si>
    <t>구 분</t>
  </si>
  <si>
    <t>면적(㎡)</t>
  </si>
  <si>
    <t>비가정용수 면적(㎡)</t>
  </si>
  <si>
    <t>연면적(㎡)</t>
  </si>
  <si>
    <t>주거용지</t>
  </si>
  <si>
    <t>소계</t>
  </si>
  <si>
    <t>단독주택</t>
  </si>
  <si>
    <t>공동주택</t>
  </si>
  <si>
    <t>상업용지</t>
  </si>
  <si>
    <t>특화상업</t>
  </si>
  <si>
    <t>중심상업</t>
  </si>
  <si>
    <t>근린상업</t>
  </si>
  <si>
    <t>주상복합</t>
  </si>
  <si>
    <t>업무시설용지</t>
  </si>
  <si>
    <t>행정타운</t>
  </si>
  <si>
    <t>비즈니스파크</t>
  </si>
  <si>
    <t>산업시설용지</t>
  </si>
  <si>
    <t>산합협력시설</t>
  </si>
  <si>
    <t>산업시설</t>
  </si>
  <si>
    <t>도시기반시설용지</t>
  </si>
  <si>
    <t>도로</t>
  </si>
  <si>
    <t>보행자전용도로</t>
  </si>
  <si>
    <t>주차장</t>
  </si>
  <si>
    <t>공원</t>
  </si>
  <si>
    <t>녹지</t>
  </si>
  <si>
    <t>공공공지</t>
  </si>
  <si>
    <t>광장</t>
  </si>
  <si>
    <t>교육시설</t>
  </si>
  <si>
    <t>공공청사</t>
  </si>
  <si>
    <t>복합커뮤니티시설</t>
  </si>
  <si>
    <t>통신시설</t>
  </si>
  <si>
    <t>문화시설</t>
  </si>
  <si>
    <t>사회복지시설</t>
  </si>
  <si>
    <t>종합의료시설</t>
  </si>
  <si>
    <t>하천</t>
  </si>
  <si>
    <t>저류지</t>
  </si>
  <si>
    <t>하수처리시설</t>
  </si>
  <si>
    <t>열공급시설</t>
  </si>
  <si>
    <t>쓰레기자동집하시설</t>
  </si>
  <si>
    <t>배수지</t>
  </si>
  <si>
    <t>기타시설용지</t>
  </si>
  <si>
    <t>종교시설</t>
  </si>
  <si>
    <t>체육시설</t>
  </si>
  <si>
    <t>주유소</t>
  </si>
  <si>
    <t>자동차정비시설</t>
  </si>
  <si>
    <t>집회시설</t>
  </si>
  <si>
    <t>농업관련시설</t>
  </si>
  <si>
    <t>유보지</t>
  </si>
  <si>
    <t>* 주거용지, 주상복합(상업용지), 산업시설용지, 도로 등(도시기반시설용지), 체육시설 등(기타시설용지) 제외</t>
  </si>
  <si>
    <t>* 지구단위계획의 용적율 적용</t>
  </si>
  <si>
    <t>* 공업용수는 해당되지 않으며, 공업용수는 별도 산정</t>
  </si>
  <si>
    <t xml:space="preserve">연면적 </t>
  </si>
  <si>
    <t>㎡</t>
  </si>
  <si>
    <t>총인구</t>
  </si>
  <si>
    <t>인</t>
  </si>
  <si>
    <t>일최대급수량원단위</t>
  </si>
  <si>
    <t>Lpcd(영업, 업무, 기타용)</t>
  </si>
  <si>
    <t>비가정용수량</t>
  </si>
  <si>
    <t>㎥/일</t>
  </si>
  <si>
    <t>단위면적당 비가정용수량</t>
  </si>
  <si>
    <t>L/일/㎡(연면적당)</t>
  </si>
  <si>
    <t>▣ 내포신도시 공업용수량 산정</t>
    <phoneticPr fontId="2" type="noConversion"/>
  </si>
  <si>
    <t>C26 C27 C28</t>
    <phoneticPr fontId="2" type="noConversion"/>
  </si>
  <si>
    <t>계</t>
    <phoneticPr fontId="2" type="noConversion"/>
  </si>
  <si>
    <t>업종 분류코드</t>
    <phoneticPr fontId="2" type="noConversion"/>
  </si>
  <si>
    <t>원단위
(ℓ/㎡/일)</t>
    <phoneticPr fontId="2" type="noConversion"/>
  </si>
  <si>
    <t>용수수요량
(㎥/일)</t>
    <phoneticPr fontId="2" type="noConversion"/>
  </si>
  <si>
    <t>내포신도시              집단에너지 시설</t>
    <phoneticPr fontId="2" type="noConversion"/>
  </si>
  <si>
    <t>내포신도시              집단에너지 시설</t>
    <phoneticPr fontId="2" type="noConversion"/>
  </si>
  <si>
    <t>요구량</t>
    <phoneticPr fontId="2" type="noConversion"/>
  </si>
  <si>
    <t>홍성(산업)</t>
    <phoneticPr fontId="2" type="noConversion"/>
  </si>
  <si>
    <t>② 광역상수도 전환시 업체별 요구량</t>
    <phoneticPr fontId="2" type="noConversion"/>
  </si>
  <si>
    <t>3.2 공업용수 총괄</t>
    <phoneticPr fontId="2" type="noConversion"/>
  </si>
  <si>
    <t>김인희</t>
    <phoneticPr fontId="2" type="noConversion"/>
  </si>
  <si>
    <t>기타</t>
    <phoneticPr fontId="2" type="noConversion"/>
  </si>
  <si>
    <r>
      <t>정정권</t>
    </r>
    <r>
      <rPr>
        <sz val="10"/>
        <color indexed="8"/>
        <rFont val="돋움"/>
        <family val="3"/>
        <charset val="129"/>
      </rPr>
      <t>(기타)</t>
    </r>
    <phoneticPr fontId="2" type="noConversion"/>
  </si>
  <si>
    <r>
      <t>일진전기㈜  (기숙사</t>
    </r>
    <r>
      <rPr>
        <sz val="10"/>
        <color indexed="8"/>
        <rFont val="돋움"/>
        <family val="3"/>
        <charset val="129"/>
      </rPr>
      <t>, 공장</t>
    </r>
    <r>
      <rPr>
        <sz val="10"/>
        <color indexed="8"/>
        <rFont val="돋움"/>
        <family val="3"/>
        <charset val="129"/>
      </rPr>
      <t>동)</t>
    </r>
    <phoneticPr fontId="2" type="noConversion"/>
  </si>
  <si>
    <t>제외</t>
    <phoneticPr fontId="2" type="noConversion"/>
  </si>
  <si>
    <t>예산(중심1)</t>
    <phoneticPr fontId="2" type="noConversion"/>
  </si>
  <si>
    <t>* 홍성일반 산업단지 및 갈산2전문농공단지의 생활용수는 용도별 사용수량에 포함되어 제외함.</t>
    <phoneticPr fontId="2" type="noConversion"/>
  </si>
  <si>
    <t xml:space="preserve"> ▣ 공업용수(읍면지역)</t>
    <phoneticPr fontId="2" type="noConversion"/>
  </si>
  <si>
    <t>공업용수
사용량
(정수)</t>
    <phoneticPr fontId="2" type="noConversion"/>
  </si>
  <si>
    <t xml:space="preserve"> ▣ 공업용수(내포신도시지역)</t>
    <phoneticPr fontId="2" type="noConversion"/>
  </si>
  <si>
    <t>용수수요량(㎥/일)</t>
    <phoneticPr fontId="2" type="noConversion"/>
  </si>
  <si>
    <t>▣ 공업용수 업종별 부지면적당 원단위</t>
    <phoneticPr fontId="2" type="noConversion"/>
  </si>
  <si>
    <t xml:space="preserve">▣ 산업단지 및 농공단지 </t>
    <phoneticPr fontId="2" type="noConversion"/>
  </si>
  <si>
    <t>1) 구항농공단지</t>
    <phoneticPr fontId="2" type="noConversion"/>
  </si>
  <si>
    <t>2) 은하농공단지</t>
    <phoneticPr fontId="2" type="noConversion"/>
  </si>
  <si>
    <t>3) 결성전문농공단지</t>
    <phoneticPr fontId="2" type="noConversion"/>
  </si>
  <si>
    <t>4) 은하전문농공단지</t>
    <phoneticPr fontId="2" type="noConversion"/>
  </si>
  <si>
    <t>5) 갈산전문농공단지</t>
    <phoneticPr fontId="2" type="noConversion"/>
  </si>
  <si>
    <t>6) 광천김특화단지</t>
    <phoneticPr fontId="2" type="noConversion"/>
  </si>
  <si>
    <t>7) 홍성일반산업단지</t>
    <phoneticPr fontId="2" type="noConversion"/>
  </si>
  <si>
    <t>8) 갈산2전문농공단지 입주업체 현황</t>
    <phoneticPr fontId="2" type="noConversion"/>
  </si>
  <si>
    <t>① 구항농공단지 업체현황</t>
    <phoneticPr fontId="2" type="noConversion"/>
  </si>
  <si>
    <t>① 홍성일반산업단지 상수도 사용량(입주업체)</t>
    <phoneticPr fontId="2" type="noConversion"/>
  </si>
  <si>
    <t>② 구항농공단지 지하수 사용량</t>
    <phoneticPr fontId="2" type="noConversion"/>
  </si>
  <si>
    <r>
      <rPr>
        <sz val="12"/>
        <rFont val="돋움"/>
        <family val="3"/>
        <charset val="129"/>
      </rPr>
      <t xml:space="preserve">② </t>
    </r>
    <r>
      <rPr>
        <b/>
        <sz val="12"/>
        <rFont val="돋움"/>
        <family val="3"/>
        <charset val="129"/>
      </rPr>
      <t>홍성일반산업단지 상수도 사용량(미입주)</t>
    </r>
    <phoneticPr fontId="2" type="noConversion"/>
  </si>
  <si>
    <t>계</t>
    <phoneticPr fontId="2" type="noConversion"/>
  </si>
  <si>
    <t>▣ 공업용수(내포신도시지역)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</si>
</sst>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0.00_ "/>
    <numFmt numFmtId="177" formatCode="0_ "/>
    <numFmt numFmtId="178" formatCode="0.0_);[Red]\(0.0\)"/>
    <numFmt numFmtId="179" formatCode="_-* #,##0_-;\-* #,##0_-;_-* &quot;-&quot;??_-;_-@_-"/>
    <numFmt numFmtId="180" formatCode="_ * #,##0_ ;_ * \-#,##0_ ;_ * &quot;-&quot;_ ;_ @_ "/>
    <numFmt numFmtId="181" formatCode="_ * #,##0.00_ ;_ * \-#,##0.00_ ;_ * &quot;-&quot;??_ ;_ @_ "/>
    <numFmt numFmtId="182" formatCode="&quot;₩&quot;#,##0;&quot;₩&quot;&quot;₩&quot;&quot;₩&quot;&quot;₩&quot;&quot;₩&quot;&quot;₩&quot;&quot;₩&quot;&quot;₩&quot;\-#,##0"/>
    <numFmt numFmtId="183" formatCode="&quot;₩&quot;#,##0.00;&quot;₩&quot;&quot;₩&quot;&quot;₩&quot;&quot;₩&quot;&quot;₩&quot;&quot;₩&quot;&quot;₩&quot;&quot;₩&quot;\-#,##0.00"/>
    <numFmt numFmtId="184" formatCode="0.0%"/>
    <numFmt numFmtId="185" formatCode="&quot;△&quot;#,##0\ &quot;억&quot;&quot;원&quot;"/>
    <numFmt numFmtId="186" formatCode="&quot;$&quot;#,##0.00_);[Red]\(&quot;$&quot;#,##0.00\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#,##0.000;\-#,##0.000"/>
    <numFmt numFmtId="190" formatCode="\(#,##0.0\)\ \ "/>
    <numFmt numFmtId="191" formatCode="#,##0.00\ \ \ "/>
    <numFmt numFmtId="192" formatCode="_-* #,##0.0_-;\-* #,##0.0_-;_-* &quot;-&quot;_-;_-@_-"/>
    <numFmt numFmtId="193" formatCode="#,##0_);[Red]\(#,##0\)"/>
    <numFmt numFmtId="194" formatCode="_-* #,##0.0_-;\-* #,##0.0_-;_-* &quot;-&quot;??_-;_-@_-"/>
    <numFmt numFmtId="195" formatCode="#,##0_ "/>
    <numFmt numFmtId="196" formatCode="&quot;₩&quot;#,##0;&quot;₩&quot;&quot;₩&quot;&quot;₩&quot;\-#,##0"/>
    <numFmt numFmtId="197" formatCode="_ * #,##0_ ;_ * &quot;₩&quot;&quot;₩&quot;&quot;₩&quot;&quot;₩&quot;&quot;₩&quot;&quot;₩&quot;&quot;₩&quot;&quot;₩&quot;\-#,##0_ ;_ * &quot;-&quot;_ ;_ @_ "/>
    <numFmt numFmtId="198" formatCode="&quot;$&quot;#,##0.0000_);&quot;₩&quot;&quot;₩&quot;&quot;₩&quot;&quot;₩&quot;&quot;₩&quot;&quot;₩&quot;&quot;₩&quot;&quot;₩&quot;\(&quot;$&quot;#,##0.0000&quot;₩&quot;&quot;₩&quot;&quot;₩&quot;&quot;₩&quot;&quot;₩&quot;&quot;₩&quot;&quot;₩&quot;&quot;₩&quot;\)"/>
    <numFmt numFmtId="199" formatCode="&quot;$&quot;#,##0_);[Red]&quot;₩&quot;&quot;₩&quot;&quot;₩&quot;&quot;₩&quot;&quot;₩&quot;&quot;₩&quot;&quot;₩&quot;&quot;₩&quot;\(&quot;$&quot;#,##0&quot;₩&quot;&quot;₩&quot;&quot;₩&quot;&quot;₩&quot;&quot;₩&quot;&quot;₩&quot;&quot;₩&quot;&quot;₩&quot;\)"/>
    <numFmt numFmtId="200" formatCode="_(* #,##0.0_);_(* &quot;₩&quot;&quot;₩&quot;&quot;₩&quot;&quot;₩&quot;&quot;₩&quot;&quot;₩&quot;&quot;₩&quot;&quot;₩&quot;\(#,##0.0&quot;₩&quot;&quot;₩&quot;&quot;₩&quot;&quot;₩&quot;&quot;₩&quot;&quot;₩&quot;&quot;₩&quot;&quot;₩&quot;\);_(* &quot;-&quot;_);_(@_)"/>
    <numFmt numFmtId="201" formatCode="\$#.00"/>
    <numFmt numFmtId="202" formatCode="#.00"/>
    <numFmt numFmtId="203" formatCode="%#.00"/>
    <numFmt numFmtId="204" formatCode="#."/>
    <numFmt numFmtId="205" formatCode="m\o\n\th\ d\,\ yyyy"/>
    <numFmt numFmtId="206" formatCode="&quot;(첨두부하율:&quot;0.00&quot;)&quot;"/>
    <numFmt numFmtId="207" formatCode="&quot;(유수율:&quot;0%&quot;)&quot;"/>
    <numFmt numFmtId="208" formatCode="_-* #,##0.00_-;\-* #,##0.00_-;_-* &quot;-&quot;_-;_-@_-"/>
    <numFmt numFmtId="209" formatCode="#,##0.0000_);[Red]\(#,##0.0000\)"/>
  </numFmts>
  <fonts count="10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name val="돋움"/>
      <family val="3"/>
      <charset val="129"/>
    </font>
    <font>
      <sz val="9.9"/>
      <color indexed="8"/>
      <name val="돋움"/>
      <family val="3"/>
      <charset val="129"/>
    </font>
    <font>
      <sz val="9"/>
      <name val="돋움"/>
      <family val="3"/>
      <charset val="129"/>
    </font>
    <font>
      <b/>
      <sz val="11"/>
      <name val="돋움"/>
      <family val="3"/>
      <charset val="129"/>
    </font>
    <font>
      <b/>
      <sz val="16"/>
      <name val="돋움"/>
      <family val="3"/>
      <charset val="129"/>
    </font>
    <font>
      <sz val="11"/>
      <name val="HY헤드라인M"/>
      <family val="1"/>
      <charset val="129"/>
    </font>
    <font>
      <sz val="9"/>
      <name val="굴림체"/>
      <family val="3"/>
      <charset val="129"/>
    </font>
    <font>
      <b/>
      <sz val="13"/>
      <name val="HY헤드라인M"/>
      <family val="1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u/>
      <sz val="11"/>
      <color indexed="20"/>
      <name val="돋움"/>
      <family val="3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돋움체"/>
      <family val="3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2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1"/>
      <name val="서울한강체 M"/>
      <family val="1"/>
      <charset val="129"/>
    </font>
    <font>
      <b/>
      <sz val="12"/>
      <name val="서울한강체 M"/>
      <family val="1"/>
      <charset val="129"/>
    </font>
    <font>
      <sz val="10"/>
      <name val="서울한강체 M"/>
      <family val="1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신명조"/>
      <family val="3"/>
      <charset val="129"/>
    </font>
    <font>
      <b/>
      <sz val="12"/>
      <name val="돋움"/>
      <family val="3"/>
      <charset val="129"/>
    </font>
    <font>
      <sz val="10"/>
      <name val="MS Sans Serif"/>
      <family val="2"/>
    </font>
    <font>
      <sz val="9.85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"/>
      <color indexed="10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1"/>
      <color indexed="8"/>
      <name val="-윤명조120"/>
      <family val="1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신명조"/>
      <family val="3"/>
      <charset val="129"/>
    </font>
    <font>
      <sz val="12"/>
      <name val="돋움"/>
      <family val="3"/>
      <charset val="129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5"/>
      <name val="돋움"/>
      <family val="3"/>
      <charset val="129"/>
    </font>
    <font>
      <sz val="10"/>
      <color indexed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color indexed="10"/>
      <name val="돋움"/>
      <family val="3"/>
      <charset val="129"/>
    </font>
    <font>
      <b/>
      <sz val="10"/>
      <color indexed="10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5"/>
      <color indexed="81"/>
      <name val="돋움"/>
      <family val="3"/>
      <charset val="129"/>
    </font>
    <font>
      <b/>
      <sz val="15"/>
      <color indexed="81"/>
      <name val="Tahoma"/>
      <family val="2"/>
    </font>
    <font>
      <b/>
      <sz val="10"/>
      <color indexed="8"/>
      <name val="돋움"/>
      <family val="3"/>
      <charset val="129"/>
    </font>
    <font>
      <b/>
      <sz val="11"/>
      <color indexed="10"/>
      <name val="돋움"/>
      <family val="3"/>
      <charset val="129"/>
    </font>
    <font>
      <sz val="12"/>
      <name val="HY울릉도M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hadow/>
      <sz val="12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hadow/>
      <sz val="12"/>
      <color rgb="FFFF0000"/>
      <name val="맑은 고딕"/>
      <family val="3"/>
      <charset val="129"/>
      <scheme val="minor"/>
    </font>
    <font>
      <sz val="10"/>
      <color rgb="FFFF0000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b/>
      <sz val="13"/>
      <name val="돋움"/>
      <family val="3"/>
      <charset val="129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652">
    <xf numFmtId="0" fontId="0" fillId="0" borderId="0"/>
    <xf numFmtId="0" fontId="1" fillId="0" borderId="0"/>
    <xf numFmtId="0" fontId="1" fillId="0" borderId="0"/>
    <xf numFmtId="0" fontId="15" fillId="2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79" fillId="4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79" fillId="4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79" fillId="46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4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1" fillId="0" borderId="0"/>
    <xf numFmtId="4" fontId="65" fillId="0" borderId="0">
      <protection locked="0"/>
    </xf>
    <xf numFmtId="180" fontId="14" fillId="0" borderId="0" applyFont="0" applyFill="0" applyBorder="0" applyAlignment="0" applyProtection="0"/>
    <xf numFmtId="191" fontId="42" fillId="0" borderId="0"/>
    <xf numFmtId="181" fontId="14" fillId="0" borderId="0" applyFont="0" applyFill="0" applyBorder="0" applyAlignment="0" applyProtection="0"/>
    <xf numFmtId="201" fontId="65" fillId="0" borderId="0">
      <protection locked="0"/>
    </xf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43" fillId="0" borderId="0"/>
    <xf numFmtId="205" fontId="65" fillId="0" borderId="0">
      <protection locked="0"/>
    </xf>
    <xf numFmtId="187" fontId="42" fillId="0" borderId="0" applyFont="0" applyFill="0" applyBorder="0" applyAlignment="0" applyProtection="0"/>
    <xf numFmtId="189" fontId="42" fillId="0" borderId="0" applyFont="0" applyFill="0" applyBorder="0" applyAlignment="0" applyProtection="0"/>
    <xf numFmtId="190" fontId="42" fillId="0" borderId="0"/>
    <xf numFmtId="202" fontId="65" fillId="0" borderId="0">
      <protection locked="0"/>
    </xf>
    <xf numFmtId="38" fontId="44" fillId="16" borderId="0" applyNumberFormat="0" applyBorder="0" applyAlignment="0" applyProtection="0"/>
    <xf numFmtId="0" fontId="45" fillId="0" borderId="0">
      <alignment horizontal="left"/>
    </xf>
    <xf numFmtId="0" fontId="46" fillId="0" borderId="1" applyNumberFormat="0" applyAlignment="0" applyProtection="0">
      <alignment horizontal="left" vertical="center"/>
    </xf>
    <xf numFmtId="0" fontId="46" fillId="0" borderId="2">
      <alignment horizontal="left" vertical="center"/>
    </xf>
    <xf numFmtId="204" fontId="66" fillId="0" borderId="0">
      <protection locked="0"/>
    </xf>
    <xf numFmtId="204" fontId="66" fillId="0" borderId="0">
      <protection locked="0"/>
    </xf>
    <xf numFmtId="10" fontId="44" fillId="16" borderId="3" applyNumberFormat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47" fillId="0" borderId="4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5" fontId="29" fillId="0" borderId="0"/>
    <xf numFmtId="196" fontId="1" fillId="0" borderId="0"/>
    <xf numFmtId="0" fontId="14" fillId="0" borderId="0"/>
    <xf numFmtId="203" fontId="65" fillId="0" borderId="0">
      <protection locked="0"/>
    </xf>
    <xf numFmtId="10" fontId="14" fillId="0" borderId="0" applyFont="0" applyFill="0" applyBorder="0" applyAlignment="0" applyProtection="0"/>
    <xf numFmtId="4" fontId="55" fillId="0" borderId="0">
      <protection locked="0"/>
    </xf>
    <xf numFmtId="0" fontId="14" fillId="0" borderId="0"/>
    <xf numFmtId="0" fontId="47" fillId="0" borderId="0"/>
    <xf numFmtId="204" fontId="65" fillId="0" borderId="5">
      <protection locked="0"/>
    </xf>
    <xf numFmtId="204" fontId="65" fillId="0" borderId="5">
      <protection locked="0"/>
    </xf>
    <xf numFmtId="186" fontId="42" fillId="0" borderId="0" applyFont="0" applyFill="0" applyBorder="0" applyAlignment="0" applyProtection="0"/>
    <xf numFmtId="188" fontId="42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79" fillId="4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79" fillId="5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79" fillId="5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0" fontId="81" fillId="53" borderId="90" applyNumberFormat="0" applyAlignment="0" applyProtection="0">
      <alignment vertical="center"/>
    </xf>
    <xf numFmtId="2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3" fontId="54" fillId="0" borderId="7">
      <alignment horizontal="center"/>
    </xf>
    <xf numFmtId="0" fontId="1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" fillId="22" borderId="8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1" fillId="22" borderId="8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1" fillId="22" borderId="8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56" fillId="55" borderId="91" applyNumberFormat="0" applyFont="0" applyAlignment="0" applyProtection="0">
      <alignment vertical="center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0" fontId="85" fillId="57" borderId="92" applyNumberFormat="0" applyAlignment="0" applyProtection="0">
      <alignment vertical="center"/>
    </xf>
    <xf numFmtId="184" fontId="29" fillId="0" borderId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/>
    <xf numFmtId="0" fontId="30" fillId="0" borderId="10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86" fillId="0" borderId="9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87" fillId="0" borderId="94" applyNumberFormat="0" applyFill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0" fontId="88" fillId="58" borderId="90" applyNumberFormat="0" applyAlignment="0" applyProtection="0">
      <alignment vertical="center"/>
    </xf>
    <xf numFmtId="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89" fillId="0" borderId="95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1" fillId="0" borderId="96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2" fillId="0" borderId="97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93" fillId="59" borderId="0" applyNumberFormat="0" applyBorder="0" applyAlignment="0" applyProtection="0">
      <alignment vertical="center"/>
    </xf>
    <xf numFmtId="0" fontId="29" fillId="0" borderId="0"/>
    <xf numFmtId="0" fontId="38" fillId="21" borderId="15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38" fillId="21" borderId="15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38" fillId="21" borderId="15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0" fontId="94" fillId="53" borderId="98" applyNumberFormat="0" applyAlignment="0" applyProtection="0">
      <alignment vertical="center"/>
    </xf>
    <xf numFmtId="180" fontId="29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81" fontId="2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>
      <alignment vertical="center"/>
    </xf>
    <xf numFmtId="0" fontId="1" fillId="0" borderId="0"/>
    <xf numFmtId="0" fontId="1" fillId="0" borderId="0"/>
    <xf numFmtId="0" fontId="1" fillId="0" borderId="0"/>
    <xf numFmtId="0" fontId="7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/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1" fillId="0" borderId="0"/>
    <xf numFmtId="0" fontId="78" fillId="0" borderId="0">
      <alignment vertical="center"/>
    </xf>
    <xf numFmtId="0" fontId="1" fillId="0" borderId="0"/>
    <xf numFmtId="0" fontId="78" fillId="0" borderId="0">
      <alignment vertical="center"/>
    </xf>
    <xf numFmtId="0" fontId="1" fillId="0" borderId="0"/>
    <xf numFmtId="0" fontId="78" fillId="0" borderId="0">
      <alignment vertical="center"/>
    </xf>
    <xf numFmtId="0" fontId="1" fillId="0" borderId="0"/>
    <xf numFmtId="0" fontId="7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9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/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57" fillId="0" borderId="0">
      <alignment vertical="center"/>
    </xf>
    <xf numFmtId="0" fontId="1" fillId="0" borderId="0"/>
    <xf numFmtId="0" fontId="78" fillId="0" borderId="0">
      <alignment vertical="center"/>
    </xf>
    <xf numFmtId="0" fontId="1" fillId="0" borderId="0"/>
    <xf numFmtId="0" fontId="7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95" fillId="0" borderId="0">
      <alignment vertical="center"/>
    </xf>
    <xf numFmtId="0" fontId="78" fillId="0" borderId="0">
      <alignment vertical="center"/>
    </xf>
    <xf numFmtId="0" fontId="12" fillId="0" borderId="0"/>
    <xf numFmtId="49" fontId="39" fillId="0" borderId="0">
      <alignment horizontal="left"/>
    </xf>
    <xf numFmtId="0" fontId="19" fillId="0" borderId="16" applyNumberFormat="0" applyFont="0" applyFill="0" applyAlignment="0" applyProtection="0"/>
    <xf numFmtId="7" fontId="19" fillId="0" borderId="0" applyFont="0" applyFill="0" applyBorder="0" applyAlignment="0" applyProtection="0"/>
    <xf numFmtId="5" fontId="19" fillId="0" borderId="0" applyFont="0" applyFill="0" applyBorder="0" applyAlignment="0" applyProtection="0"/>
  </cellStyleXfs>
  <cellXfs count="612">
    <xf numFmtId="0" fontId="0" fillId="0" borderId="0" xfId="0"/>
    <xf numFmtId="0" fontId="7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3" fontId="0" fillId="0" borderId="0" xfId="0" applyNumberFormat="1"/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25" borderId="17" xfId="2647" applyNumberFormat="1" applyFont="1" applyFill="1" applyBorder="1" applyAlignment="1">
      <alignment horizontal="center" vertical="center"/>
    </xf>
    <xf numFmtId="0" fontId="9" fillId="25" borderId="18" xfId="2647" applyNumberFormat="1" applyFont="1" applyFill="1" applyBorder="1" applyAlignment="1">
      <alignment horizontal="center" vertical="center"/>
    </xf>
    <xf numFmtId="0" fontId="9" fillId="25" borderId="18" xfId="0" applyNumberFormat="1" applyFont="1" applyFill="1" applyBorder="1" applyAlignment="1">
      <alignment horizontal="center" vertical="center"/>
    </xf>
    <xf numFmtId="0" fontId="9" fillId="25" borderId="18" xfId="0" applyNumberFormat="1" applyFont="1" applyFill="1" applyBorder="1" applyAlignment="1">
      <alignment horizontal="center" vertical="center" wrapText="1"/>
    </xf>
    <xf numFmtId="0" fontId="9" fillId="25" borderId="19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0" xfId="0" applyFill="1"/>
    <xf numFmtId="0" fontId="5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79" fontId="7" fillId="0" borderId="22" xfId="0" applyNumberFormat="1" applyFont="1" applyFill="1" applyBorder="1" applyAlignment="1">
      <alignment horizontal="center" vertical="center"/>
    </xf>
    <xf numFmtId="14" fontId="5" fillId="0" borderId="22" xfId="0" applyNumberFormat="1" applyFont="1" applyFill="1" applyBorder="1" applyAlignment="1">
      <alignment horizontal="center" vertical="center"/>
    </xf>
    <xf numFmtId="43" fontId="3" fillId="0" borderId="22" xfId="0" applyNumberFormat="1" applyFont="1" applyFill="1" applyBorder="1" applyAlignment="1">
      <alignment horizontal="center" vertical="center"/>
    </xf>
    <xf numFmtId="41" fontId="3" fillId="0" borderId="23" xfId="0" applyNumberFormat="1" applyFont="1" applyFill="1" applyBorder="1" applyAlignment="1">
      <alignment horizontal="center" vertical="center"/>
    </xf>
    <xf numFmtId="178" fontId="6" fillId="25" borderId="7" xfId="1337" applyNumberFormat="1" applyFont="1" applyFill="1" applyBorder="1" applyAlignment="1">
      <alignment horizontal="center" vertical="center"/>
    </xf>
    <xf numFmtId="0" fontId="0" fillId="25" borderId="0" xfId="0" applyFill="1"/>
    <xf numFmtId="0" fontId="6" fillId="25" borderId="7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79" fontId="7" fillId="0" borderId="26" xfId="0" applyNumberFormat="1" applyFont="1" applyFill="1" applyBorder="1" applyAlignment="1">
      <alignment horizontal="center" vertical="center"/>
    </xf>
    <xf numFmtId="14" fontId="5" fillId="0" borderId="26" xfId="0" applyNumberFormat="1" applyFont="1" applyFill="1" applyBorder="1" applyAlignment="1">
      <alignment horizontal="center" vertical="center"/>
    </xf>
    <xf numFmtId="43" fontId="3" fillId="0" borderId="26" xfId="0" applyNumberFormat="1" applyFont="1" applyFill="1" applyBorder="1" applyAlignment="1">
      <alignment horizontal="center" vertical="center"/>
    </xf>
    <xf numFmtId="41" fontId="3" fillId="0" borderId="26" xfId="0" applyNumberFormat="1" applyFont="1" applyFill="1" applyBorder="1" applyAlignment="1">
      <alignment horizontal="center" vertical="center"/>
    </xf>
    <xf numFmtId="41" fontId="3" fillId="0" borderId="27" xfId="0" applyNumberFormat="1" applyFont="1" applyFill="1" applyBorder="1" applyAlignment="1">
      <alignment horizontal="center" vertical="center"/>
    </xf>
    <xf numFmtId="41" fontId="3" fillId="0" borderId="22" xfId="0" applyNumberFormat="1" applyFont="1" applyFill="1" applyBorder="1" applyAlignment="1">
      <alignment horizontal="center" vertical="center"/>
    </xf>
    <xf numFmtId="41" fontId="3" fillId="0" borderId="28" xfId="0" applyNumberFormat="1" applyFont="1" applyFill="1" applyBorder="1" applyAlignment="1">
      <alignment horizontal="center" vertical="center"/>
    </xf>
    <xf numFmtId="41" fontId="0" fillId="0" borderId="0" xfId="0" applyNumberFormat="1"/>
    <xf numFmtId="0" fontId="3" fillId="0" borderId="29" xfId="2647" applyNumberFormat="1" applyFont="1" applyBorder="1" applyAlignment="1">
      <alignment horizontal="center" vertical="center"/>
    </xf>
    <xf numFmtId="0" fontId="3" fillId="0" borderId="29" xfId="2647" applyNumberFormat="1" applyFont="1" applyBorder="1" applyAlignment="1">
      <alignment horizontal="center" vertical="center" wrapText="1"/>
    </xf>
    <xf numFmtId="0" fontId="3" fillId="0" borderId="29" xfId="2647" applyFont="1" applyBorder="1" applyAlignment="1">
      <alignment horizontal="center" vertical="center"/>
    </xf>
    <xf numFmtId="0" fontId="3" fillId="0" borderId="7" xfId="2647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41" fontId="3" fillId="0" borderId="26" xfId="1337" applyNumberFormat="1" applyFont="1" applyBorder="1" applyAlignment="1">
      <alignment horizontal="center" vertical="center"/>
    </xf>
    <xf numFmtId="0" fontId="3" fillId="0" borderId="26" xfId="1337" applyNumberFormat="1" applyFont="1" applyBorder="1" applyAlignment="1">
      <alignment horizontal="center" vertical="center"/>
    </xf>
    <xf numFmtId="41" fontId="3" fillId="0" borderId="26" xfId="1337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3" fillId="0" borderId="29" xfId="1337" applyNumberFormat="1" applyFont="1" applyBorder="1" applyAlignment="1">
      <alignment horizontal="center" vertical="center"/>
    </xf>
    <xf numFmtId="0" fontId="3" fillId="0" borderId="29" xfId="1337" applyNumberFormat="1" applyFont="1" applyBorder="1" applyAlignment="1">
      <alignment horizontal="center" vertical="center"/>
    </xf>
    <xf numFmtId="41" fontId="3" fillId="0" borderId="29" xfId="1337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1" fontId="3" fillId="0" borderId="7" xfId="1337" applyNumberFormat="1" applyFont="1" applyBorder="1" applyAlignment="1">
      <alignment horizontal="center" vertical="center"/>
    </xf>
    <xf numFmtId="0" fontId="3" fillId="0" borderId="7" xfId="1337" applyNumberFormat="1" applyFont="1" applyBorder="1" applyAlignment="1">
      <alignment horizontal="center" vertical="center"/>
    </xf>
    <xf numFmtId="41" fontId="3" fillId="0" borderId="7" xfId="1337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9" fillId="25" borderId="32" xfId="0" applyNumberFormat="1" applyFont="1" applyFill="1" applyBorder="1" applyAlignment="1">
      <alignment horizontal="center" vertical="center" wrapText="1"/>
    </xf>
    <xf numFmtId="41" fontId="3" fillId="0" borderId="33" xfId="1337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5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" xfId="2647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1337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3" fillId="0" borderId="7" xfId="2647" applyNumberFormat="1" applyFont="1" applyBorder="1" applyAlignment="1">
      <alignment horizontal="center" vertical="center" wrapText="1"/>
    </xf>
    <xf numFmtId="0" fontId="3" fillId="0" borderId="35" xfId="2647" applyFont="1" applyBorder="1" applyAlignment="1">
      <alignment horizontal="center" vertical="center"/>
    </xf>
    <xf numFmtId="41" fontId="7" fillId="0" borderId="22" xfId="1337" applyFont="1" applyFill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77" fontId="3" fillId="0" borderId="29" xfId="1337" applyNumberFormat="1" applyFont="1" applyBorder="1" applyAlignment="1">
      <alignment horizontal="center" vertical="center"/>
    </xf>
    <xf numFmtId="177" fontId="3" fillId="0" borderId="7" xfId="1337" applyNumberFormat="1" applyFont="1" applyBorder="1" applyAlignment="1">
      <alignment horizontal="center" vertical="center"/>
    </xf>
    <xf numFmtId="14" fontId="3" fillId="0" borderId="31" xfId="0" applyNumberFormat="1" applyFont="1" applyBorder="1" applyAlignment="1">
      <alignment horizontal="center" vertical="center"/>
    </xf>
    <xf numFmtId="0" fontId="3" fillId="0" borderId="37" xfId="1337" applyNumberFormat="1" applyFont="1" applyBorder="1" applyAlignment="1">
      <alignment horizontal="center" vertical="center"/>
    </xf>
    <xf numFmtId="41" fontId="3" fillId="0" borderId="22" xfId="1337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21" xfId="2647" applyNumberFormat="1" applyFont="1" applyBorder="1" applyAlignment="1">
      <alignment horizontal="center" vertical="center"/>
    </xf>
    <xf numFmtId="0" fontId="3" fillId="0" borderId="22" xfId="2647" applyNumberFormat="1" applyFont="1" applyBorder="1" applyAlignment="1">
      <alignment horizontal="center" vertical="center"/>
    </xf>
    <xf numFmtId="41" fontId="3" fillId="0" borderId="22" xfId="1337" applyFont="1" applyBorder="1" applyAlignment="1">
      <alignment horizontal="center" vertical="center"/>
    </xf>
    <xf numFmtId="41" fontId="3" fillId="0" borderId="38" xfId="1337" applyFont="1" applyBorder="1" applyAlignment="1">
      <alignment horizontal="center" vertical="center"/>
    </xf>
    <xf numFmtId="41" fontId="3" fillId="0" borderId="37" xfId="1337" applyFont="1" applyBorder="1" applyAlignment="1">
      <alignment horizontal="center" vertical="center"/>
    </xf>
    <xf numFmtId="41" fontId="3" fillId="0" borderId="41" xfId="1337" applyFont="1" applyBorder="1" applyAlignment="1">
      <alignment horizontal="center" vertical="center"/>
    </xf>
    <xf numFmtId="178" fontId="6" fillId="25" borderId="24" xfId="1337" applyNumberFormat="1" applyFont="1" applyFill="1" applyBorder="1" applyAlignment="1">
      <alignment horizontal="center" vertical="center"/>
    </xf>
    <xf numFmtId="41" fontId="3" fillId="0" borderId="42" xfId="1337" applyNumberFormat="1" applyFont="1" applyBorder="1" applyAlignment="1">
      <alignment horizontal="center" vertical="center"/>
    </xf>
    <xf numFmtId="0" fontId="3" fillId="0" borderId="43" xfId="2647" applyNumberFormat="1" applyFont="1" applyBorder="1" applyAlignment="1">
      <alignment horizontal="center" vertical="center"/>
    </xf>
    <xf numFmtId="0" fontId="3" fillId="0" borderId="42" xfId="2647" applyNumberFormat="1" applyFont="1" applyBorder="1" applyAlignment="1">
      <alignment horizontal="center" vertical="center"/>
    </xf>
    <xf numFmtId="41" fontId="3" fillId="0" borderId="42" xfId="1337" applyFont="1" applyBorder="1" applyAlignment="1">
      <alignment horizontal="center" vertical="center"/>
    </xf>
    <xf numFmtId="0" fontId="3" fillId="0" borderId="4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77" fontId="3" fillId="0" borderId="46" xfId="1337" applyNumberFormat="1" applyFont="1" applyBorder="1" applyAlignment="1">
      <alignment horizontal="center" vertical="center"/>
    </xf>
    <xf numFmtId="177" fontId="3" fillId="0" borderId="47" xfId="1337" applyNumberFormat="1" applyFont="1" applyBorder="1" applyAlignment="1">
      <alignment horizontal="center" vertical="center"/>
    </xf>
    <xf numFmtId="177" fontId="3" fillId="0" borderId="48" xfId="1337" applyNumberFormat="1" applyFont="1" applyBorder="1" applyAlignment="1">
      <alignment horizontal="center" vertical="center"/>
    </xf>
    <xf numFmtId="193" fontId="3" fillId="0" borderId="29" xfId="0" applyNumberFormat="1" applyFont="1" applyBorder="1" applyAlignment="1">
      <alignment vertical="center"/>
    </xf>
    <xf numFmtId="193" fontId="3" fillId="0" borderId="30" xfId="0" applyNumberFormat="1" applyFont="1" applyBorder="1" applyAlignment="1">
      <alignment vertical="center"/>
    </xf>
    <xf numFmtId="193" fontId="3" fillId="0" borderId="7" xfId="0" applyNumberFormat="1" applyFont="1" applyBorder="1" applyAlignment="1">
      <alignment vertical="center"/>
    </xf>
    <xf numFmtId="193" fontId="3" fillId="0" borderId="24" xfId="0" applyNumberFormat="1" applyFont="1" applyBorder="1" applyAlignment="1">
      <alignment vertical="center"/>
    </xf>
    <xf numFmtId="41" fontId="58" fillId="0" borderId="18" xfId="0" applyNumberFormat="1" applyFont="1" applyFill="1" applyBorder="1" applyAlignment="1">
      <alignment horizontal="center" vertical="center"/>
    </xf>
    <xf numFmtId="41" fontId="58" fillId="0" borderId="19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Alignment="1">
      <alignment horizontal="center" vertical="center"/>
    </xf>
    <xf numFmtId="0" fontId="50" fillId="25" borderId="0" xfId="0" applyFont="1" applyFill="1" applyAlignment="1">
      <alignment vertical="center"/>
    </xf>
    <xf numFmtId="176" fontId="50" fillId="0" borderId="0" xfId="0" applyNumberFormat="1" applyFont="1" applyFill="1" applyAlignment="1">
      <alignment vertical="center"/>
    </xf>
    <xf numFmtId="0" fontId="48" fillId="0" borderId="0" xfId="0" applyFont="1" applyFill="1" applyAlignment="1">
      <alignment vertical="center"/>
    </xf>
    <xf numFmtId="194" fontId="50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9" fillId="0" borderId="49" xfId="0" applyFont="1" applyBorder="1" applyAlignment="1">
      <alignment horizontal="center" vertical="center" wrapText="1"/>
    </xf>
    <xf numFmtId="0" fontId="59" fillId="0" borderId="50" xfId="0" applyFont="1" applyBorder="1" applyAlignment="1">
      <alignment horizontal="center" vertical="center" wrapText="1"/>
    </xf>
    <xf numFmtId="0" fontId="59" fillId="0" borderId="51" xfId="0" applyFont="1" applyBorder="1" applyAlignment="1">
      <alignment horizontal="center" vertical="center" wrapText="1"/>
    </xf>
    <xf numFmtId="0" fontId="59" fillId="0" borderId="52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41" fontId="59" fillId="0" borderId="53" xfId="1337" applyFont="1" applyBorder="1" applyAlignment="1">
      <alignment horizontal="center" vertical="center" wrapText="1"/>
    </xf>
    <xf numFmtId="41" fontId="59" fillId="0" borderId="3" xfId="1337" applyFont="1" applyBorder="1" applyAlignment="1">
      <alignment horizontal="center" vertical="center" wrapText="1"/>
    </xf>
    <xf numFmtId="41" fontId="59" fillId="0" borderId="49" xfId="1337" applyFont="1" applyBorder="1" applyAlignment="1">
      <alignment horizontal="center" vertical="center" wrapText="1"/>
    </xf>
    <xf numFmtId="41" fontId="59" fillId="0" borderId="54" xfId="1337" applyFont="1" applyBorder="1" applyAlignment="1">
      <alignment horizontal="center" vertical="center" wrapText="1"/>
    </xf>
    <xf numFmtId="0" fontId="60" fillId="0" borderId="53" xfId="0" applyFont="1" applyBorder="1" applyAlignment="1">
      <alignment horizontal="center" vertical="center" wrapText="1"/>
    </xf>
    <xf numFmtId="41" fontId="60" fillId="0" borderId="53" xfId="1337" applyFont="1" applyBorder="1" applyAlignment="1">
      <alignment horizontal="center" vertical="center" wrapText="1"/>
    </xf>
    <xf numFmtId="0" fontId="60" fillId="0" borderId="50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0" fillId="0" borderId="51" xfId="0" applyFont="1" applyBorder="1" applyAlignment="1">
      <alignment horizontal="center" vertical="center" wrapText="1"/>
    </xf>
    <xf numFmtId="0" fontId="60" fillId="0" borderId="55" xfId="0" applyFont="1" applyBorder="1" applyAlignment="1">
      <alignment horizontal="center" vertical="center" wrapText="1"/>
    </xf>
    <xf numFmtId="41" fontId="60" fillId="0" borderId="55" xfId="1337" applyFont="1" applyBorder="1" applyAlignment="1">
      <alignment horizontal="center" vertical="center" wrapText="1"/>
    </xf>
    <xf numFmtId="41" fontId="60" fillId="0" borderId="3" xfId="1337" applyFont="1" applyBorder="1" applyAlignment="1">
      <alignment horizontal="center" vertical="center" wrapText="1"/>
    </xf>
    <xf numFmtId="43" fontId="60" fillId="0" borderId="53" xfId="0" applyNumberFormat="1" applyFont="1" applyBorder="1" applyAlignment="1">
      <alignment horizontal="center" vertical="center" wrapText="1"/>
    </xf>
    <xf numFmtId="43" fontId="60" fillId="0" borderId="3" xfId="0" applyNumberFormat="1" applyFont="1" applyBorder="1" applyAlignment="1">
      <alignment horizontal="center" vertical="center" wrapText="1"/>
    </xf>
    <xf numFmtId="43" fontId="59" fillId="0" borderId="3" xfId="0" applyNumberFormat="1" applyFont="1" applyBorder="1" applyAlignment="1">
      <alignment horizontal="center" vertical="center" wrapText="1"/>
    </xf>
    <xf numFmtId="43" fontId="59" fillId="0" borderId="49" xfId="0" applyNumberFormat="1" applyFont="1" applyBorder="1" applyAlignment="1">
      <alignment horizontal="center" vertical="center" wrapText="1"/>
    </xf>
    <xf numFmtId="43" fontId="59" fillId="0" borderId="54" xfId="0" applyNumberFormat="1" applyFont="1" applyBorder="1" applyAlignment="1">
      <alignment horizontal="center" vertical="center" wrapText="1"/>
    </xf>
    <xf numFmtId="43" fontId="60" fillId="0" borderId="55" xfId="0" applyNumberFormat="1" applyFont="1" applyBorder="1" applyAlignment="1">
      <alignment horizontal="center" vertical="center" wrapText="1"/>
    </xf>
    <xf numFmtId="0" fontId="60" fillId="0" borderId="56" xfId="0" applyFont="1" applyBorder="1" applyAlignment="1">
      <alignment horizontal="center" vertical="center" wrapText="1"/>
    </xf>
    <xf numFmtId="0" fontId="60" fillId="0" borderId="57" xfId="0" applyFont="1" applyBorder="1" applyAlignment="1">
      <alignment horizontal="center" vertical="center" wrapText="1"/>
    </xf>
    <xf numFmtId="41" fontId="60" fillId="0" borderId="57" xfId="1337" applyFont="1" applyBorder="1" applyAlignment="1">
      <alignment horizontal="center" vertical="center" wrapText="1"/>
    </xf>
    <xf numFmtId="0" fontId="60" fillId="0" borderId="58" xfId="0" applyFont="1" applyBorder="1" applyAlignment="1">
      <alignment horizontal="center" vertical="center" wrapText="1"/>
    </xf>
    <xf numFmtId="0" fontId="60" fillId="26" borderId="53" xfId="0" applyFont="1" applyFill="1" applyBorder="1" applyAlignment="1">
      <alignment horizontal="center" vertical="center" wrapText="1"/>
    </xf>
    <xf numFmtId="0" fontId="60" fillId="0" borderId="59" xfId="0" applyFont="1" applyBorder="1" applyAlignment="1">
      <alignment horizontal="center" vertical="center" wrapText="1"/>
    </xf>
    <xf numFmtId="0" fontId="60" fillId="26" borderId="54" xfId="0" applyFont="1" applyFill="1" applyBorder="1" applyAlignment="1">
      <alignment horizontal="center" vertical="center" wrapText="1"/>
    </xf>
    <xf numFmtId="0" fontId="59" fillId="0" borderId="53" xfId="0" applyFont="1" applyBorder="1" applyAlignment="1">
      <alignment horizontal="center" vertical="center" wrapText="1"/>
    </xf>
    <xf numFmtId="0" fontId="59" fillId="0" borderId="54" xfId="0" applyFont="1" applyBorder="1" applyAlignment="1">
      <alignment horizontal="center" vertical="center" wrapText="1"/>
    </xf>
    <xf numFmtId="194" fontId="60" fillId="26" borderId="53" xfId="0" applyNumberFormat="1" applyFont="1" applyFill="1" applyBorder="1" applyAlignment="1">
      <alignment horizontal="center" vertical="center" wrapText="1"/>
    </xf>
    <xf numFmtId="194" fontId="60" fillId="26" borderId="54" xfId="0" applyNumberFormat="1" applyFont="1" applyFill="1" applyBorder="1" applyAlignment="1">
      <alignment horizontal="center" vertical="center" wrapText="1"/>
    </xf>
    <xf numFmtId="194" fontId="60" fillId="0" borderId="55" xfId="0" applyNumberFormat="1" applyFont="1" applyBorder="1" applyAlignment="1">
      <alignment horizontal="center" vertical="center" wrapText="1"/>
    </xf>
    <xf numFmtId="194" fontId="60" fillId="0" borderId="3" xfId="0" applyNumberFormat="1" applyFont="1" applyBorder="1" applyAlignment="1">
      <alignment horizontal="center" vertical="center" wrapText="1"/>
    </xf>
    <xf numFmtId="194" fontId="60" fillId="0" borderId="53" xfId="0" applyNumberFormat="1" applyFont="1" applyBorder="1" applyAlignment="1">
      <alignment horizontal="center" vertical="center" wrapText="1"/>
    </xf>
    <xf numFmtId="194" fontId="59" fillId="0" borderId="3" xfId="0" applyNumberFormat="1" applyFont="1" applyBorder="1" applyAlignment="1">
      <alignment horizontal="center" vertical="center" wrapText="1"/>
    </xf>
    <xf numFmtId="194" fontId="59" fillId="0" borderId="53" xfId="0" applyNumberFormat="1" applyFont="1" applyBorder="1" applyAlignment="1">
      <alignment horizontal="center" vertical="center" wrapText="1"/>
    </xf>
    <xf numFmtId="194" fontId="59" fillId="0" borderId="0" xfId="0" applyNumberFormat="1" applyFont="1" applyBorder="1" applyAlignment="1">
      <alignment horizontal="center" wrapText="1"/>
    </xf>
    <xf numFmtId="194" fontId="61" fillId="0" borderId="0" xfId="0" applyNumberFormat="1" applyFont="1" applyBorder="1" applyAlignment="1">
      <alignment horizontal="right" wrapText="1"/>
    </xf>
    <xf numFmtId="192" fontId="60" fillId="0" borderId="57" xfId="1337" applyNumberFormat="1" applyFont="1" applyBorder="1" applyAlignment="1">
      <alignment horizontal="center" vertical="center" wrapText="1"/>
    </xf>
    <xf numFmtId="0" fontId="62" fillId="26" borderId="3" xfId="0" applyFont="1" applyFill="1" applyBorder="1" applyAlignment="1">
      <alignment horizontal="center" vertical="center" wrapText="1"/>
    </xf>
    <xf numFmtId="0" fontId="62" fillId="26" borderId="49" xfId="0" applyFont="1" applyFill="1" applyBorder="1" applyAlignment="1">
      <alignment horizontal="center" vertical="center" wrapText="1"/>
    </xf>
    <xf numFmtId="0" fontId="60" fillId="0" borderId="54" xfId="0" applyFont="1" applyBorder="1" applyAlignment="1">
      <alignment horizontal="center" vertical="center" wrapText="1"/>
    </xf>
    <xf numFmtId="41" fontId="60" fillId="0" borderId="54" xfId="1337" applyFont="1" applyBorder="1" applyAlignment="1">
      <alignment horizontal="center" vertical="center" wrapText="1"/>
    </xf>
    <xf numFmtId="192" fontId="60" fillId="0" borderId="54" xfId="1337" applyNumberFormat="1" applyFont="1" applyBorder="1" applyAlignment="1">
      <alignment horizontal="center" vertical="center" wrapText="1"/>
    </xf>
    <xf numFmtId="0" fontId="60" fillId="0" borderId="52" xfId="0" applyFont="1" applyBorder="1" applyAlignment="1">
      <alignment horizontal="center" vertical="center" wrapText="1"/>
    </xf>
    <xf numFmtId="0" fontId="4" fillId="25" borderId="17" xfId="0" applyFont="1" applyFill="1" applyBorder="1" applyAlignment="1">
      <alignment horizontal="center" vertical="center" wrapText="1"/>
    </xf>
    <xf numFmtId="0" fontId="4" fillId="25" borderId="32" xfId="0" applyFont="1" applyFill="1" applyBorder="1" applyAlignment="1">
      <alignment horizontal="center" vertical="center" wrapText="1"/>
    </xf>
    <xf numFmtId="0" fontId="4" fillId="25" borderId="18" xfId="0" applyFont="1" applyFill="1" applyBorder="1" applyAlignment="1">
      <alignment horizontal="center" vertical="center" wrapText="1"/>
    </xf>
    <xf numFmtId="0" fontId="4" fillId="25" borderId="6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43" fontId="5" fillId="0" borderId="26" xfId="0" applyNumberFormat="1" applyFont="1" applyFill="1" applyBorder="1" applyAlignment="1">
      <alignment horizontal="left" vertical="center" wrapText="1"/>
    </xf>
    <xf numFmtId="176" fontId="5" fillId="0" borderId="26" xfId="0" applyNumberFormat="1" applyFont="1" applyFill="1" applyBorder="1" applyAlignment="1">
      <alignment horizontal="center" vertical="center" wrapText="1"/>
    </xf>
    <xf numFmtId="43" fontId="4" fillId="0" borderId="6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3" fontId="5" fillId="0" borderId="29" xfId="0" applyNumberFormat="1" applyFont="1" applyFill="1" applyBorder="1" applyAlignment="1">
      <alignment horizontal="left" vertical="center" wrapText="1"/>
    </xf>
    <xf numFmtId="176" fontId="5" fillId="0" borderId="29" xfId="0" applyNumberFormat="1" applyFont="1" applyFill="1" applyBorder="1" applyAlignment="1">
      <alignment horizontal="center" vertical="center" wrapText="1"/>
    </xf>
    <xf numFmtId="43" fontId="4" fillId="0" borderId="62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43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43" fontId="4" fillId="0" borderId="63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5" borderId="0" xfId="0" applyFont="1" applyFill="1" applyAlignment="1">
      <alignment vertical="center"/>
    </xf>
    <xf numFmtId="0" fontId="53" fillId="0" borderId="0" xfId="0" applyFont="1" applyFill="1" applyAlignment="1">
      <alignment vertical="center"/>
    </xf>
    <xf numFmtId="41" fontId="59" fillId="0" borderId="3" xfId="1337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95" fontId="6" fillId="0" borderId="3" xfId="1337" applyNumberFormat="1" applyFont="1" applyFill="1" applyBorder="1" applyAlignment="1">
      <alignment horizontal="right" vertical="center"/>
    </xf>
    <xf numFmtId="0" fontId="3" fillId="0" borderId="64" xfId="0" applyFont="1" applyFill="1" applyBorder="1" applyAlignment="1">
      <alignment horizontal="center" vertical="center"/>
    </xf>
    <xf numFmtId="195" fontId="3" fillId="0" borderId="3" xfId="1337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1" fontId="3" fillId="0" borderId="0" xfId="1337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1" fontId="3" fillId="0" borderId="3" xfId="1337" applyFont="1" applyFill="1" applyBorder="1" applyAlignment="1">
      <alignment horizontal="center" vertical="center"/>
    </xf>
    <xf numFmtId="0" fontId="6" fillId="27" borderId="3" xfId="0" applyFont="1" applyFill="1" applyBorder="1" applyAlignment="1">
      <alignment horizontal="center" vertical="center"/>
    </xf>
    <xf numFmtId="9" fontId="50" fillId="0" borderId="3" xfId="1208" applyFont="1" applyFill="1" applyBorder="1" applyAlignment="1">
      <alignment horizontal="center" vertical="center"/>
    </xf>
    <xf numFmtId="4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7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/>
    <xf numFmtId="3" fontId="59" fillId="0" borderId="3" xfId="0" applyNumberFormat="1" applyFont="1" applyBorder="1" applyAlignment="1">
      <alignment horizontal="right" vertical="center" wrapText="1"/>
    </xf>
    <xf numFmtId="41" fontId="64" fillId="0" borderId="0" xfId="1338" applyFont="1">
      <alignment vertical="center"/>
    </xf>
    <xf numFmtId="41" fontId="3" fillId="0" borderId="0" xfId="1338" applyFont="1" applyBorder="1" applyAlignment="1">
      <alignment horizontal="left" vertical="top"/>
    </xf>
    <xf numFmtId="0" fontId="3" fillId="0" borderId="45" xfId="2001" applyFont="1" applyFill="1" applyBorder="1" applyAlignment="1">
      <alignment horizontal="left" vertical="top"/>
    </xf>
    <xf numFmtId="41" fontId="6" fillId="0" borderId="0" xfId="1338" applyFont="1">
      <alignment vertical="center"/>
    </xf>
    <xf numFmtId="41" fontId="58" fillId="0" borderId="0" xfId="1338" applyFont="1" applyBorder="1" applyAlignment="1">
      <alignment horizontal="left" vertical="center"/>
    </xf>
    <xf numFmtId="0" fontId="3" fillId="0" borderId="0" xfId="2000" applyFont="1">
      <alignment vertical="center"/>
    </xf>
    <xf numFmtId="0" fontId="3" fillId="0" borderId="3" xfId="2001" applyNumberFormat="1" applyFont="1" applyBorder="1" applyAlignment="1">
      <alignment horizontal="center" vertical="center"/>
    </xf>
    <xf numFmtId="41" fontId="3" fillId="0" borderId="0" xfId="1338" applyFont="1" applyAlignment="1">
      <alignment horizontal="right" vertical="center"/>
    </xf>
    <xf numFmtId="41" fontId="3" fillId="0" borderId="0" xfId="1338" applyFont="1" applyAlignment="1">
      <alignment horizontal="center" vertical="center"/>
    </xf>
    <xf numFmtId="41" fontId="3" fillId="0" borderId="0" xfId="1338" applyFont="1" applyBorder="1" applyAlignment="1">
      <alignment horizontal="left" vertical="center"/>
    </xf>
    <xf numFmtId="0" fontId="3" fillId="0" borderId="3" xfId="2001" applyNumberFormat="1" applyFont="1" applyBorder="1" applyAlignment="1">
      <alignment horizontal="center" vertical="center" wrapText="1"/>
    </xf>
    <xf numFmtId="41" fontId="67" fillId="0" borderId="0" xfId="1338" applyFont="1">
      <alignment vertical="center"/>
    </xf>
    <xf numFmtId="0" fontId="3" fillId="0" borderId="0" xfId="2001" applyFont="1">
      <alignment vertical="center"/>
    </xf>
    <xf numFmtId="0" fontId="3" fillId="0" borderId="3" xfId="2001" applyFont="1" applyBorder="1" applyAlignment="1">
      <alignment horizontal="center" vertical="center" wrapText="1"/>
    </xf>
    <xf numFmtId="0" fontId="3" fillId="0" borderId="3" xfId="2001" applyFont="1" applyBorder="1" applyAlignment="1">
      <alignment horizontal="center" vertical="center"/>
    </xf>
    <xf numFmtId="0" fontId="3" fillId="0" borderId="0" xfId="2002" applyFont="1">
      <alignment vertical="center"/>
    </xf>
    <xf numFmtId="0" fontId="3" fillId="0" borderId="3" xfId="2002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/>
    </xf>
    <xf numFmtId="0" fontId="3" fillId="0" borderId="0" xfId="2012" applyFont="1">
      <alignment vertical="center"/>
    </xf>
    <xf numFmtId="206" fontId="0" fillId="0" borderId="0" xfId="0" applyNumberFormat="1" applyBorder="1" applyAlignment="1">
      <alignment vertical="center"/>
    </xf>
    <xf numFmtId="41" fontId="0" fillId="0" borderId="3" xfId="1338" applyFont="1" applyBorder="1" applyAlignment="1">
      <alignment horizontal="center" vertical="center" wrapText="1"/>
    </xf>
    <xf numFmtId="41" fontId="0" fillId="0" borderId="3" xfId="1338" applyFont="1" applyBorder="1">
      <alignment vertical="center"/>
    </xf>
    <xf numFmtId="41" fontId="0" fillId="0" borderId="0" xfId="1338" applyFont="1" applyAlignment="1">
      <alignment horizontal="right" vertical="center"/>
    </xf>
    <xf numFmtId="0" fontId="3" fillId="0" borderId="3" xfId="2013" applyFont="1" applyBorder="1" applyAlignment="1">
      <alignment horizontal="center" vertical="center" wrapText="1"/>
    </xf>
    <xf numFmtId="0" fontId="9" fillId="0" borderId="3" xfId="2013" applyFont="1" applyBorder="1" applyAlignment="1">
      <alignment horizontal="center" vertical="center"/>
    </xf>
    <xf numFmtId="0" fontId="3" fillId="0" borderId="3" xfId="2013" applyFont="1" applyBorder="1" applyAlignment="1">
      <alignment horizontal="center" vertical="center"/>
    </xf>
    <xf numFmtId="0" fontId="78" fillId="0" borderId="0" xfId="2018">
      <alignment vertical="center"/>
    </xf>
    <xf numFmtId="0" fontId="78" fillId="25" borderId="3" xfId="2018" applyFill="1" applyBorder="1">
      <alignment vertical="center"/>
    </xf>
    <xf numFmtId="0" fontId="78" fillId="0" borderId="0" xfId="2018" quotePrefix="1">
      <alignment vertical="center"/>
    </xf>
    <xf numFmtId="0" fontId="78" fillId="0" borderId="0" xfId="2018" quotePrefix="1">
      <alignment vertical="center"/>
    </xf>
    <xf numFmtId="0" fontId="78" fillId="0" borderId="0" xfId="2018">
      <alignment vertical="center"/>
    </xf>
    <xf numFmtId="41" fontId="3" fillId="0" borderId="0" xfId="1338" applyFont="1" applyAlignment="1">
      <alignment horizontal="left" vertical="center" wrapText="1"/>
    </xf>
    <xf numFmtId="41" fontId="72" fillId="0" borderId="0" xfId="1338" applyFont="1" applyBorder="1" applyAlignment="1">
      <alignment horizontal="left" vertical="top"/>
    </xf>
    <xf numFmtId="0" fontId="3" fillId="0" borderId="0" xfId="0" applyFont="1" applyBorder="1"/>
    <xf numFmtId="41" fontId="3" fillId="0" borderId="0" xfId="1338" applyFont="1" applyAlignment="1">
      <alignment horizontal="right"/>
    </xf>
    <xf numFmtId="0" fontId="78" fillId="0" borderId="3" xfId="2018" quotePrefix="1" applyBorder="1">
      <alignment vertical="center"/>
    </xf>
    <xf numFmtId="0" fontId="78" fillId="0" borderId="3" xfId="2018" applyBorder="1">
      <alignment vertical="center"/>
    </xf>
    <xf numFmtId="0" fontId="78" fillId="25" borderId="3" xfId="2018" applyFill="1" applyBorder="1">
      <alignment vertical="center"/>
    </xf>
    <xf numFmtId="41" fontId="3" fillId="0" borderId="0" xfId="1338" applyFont="1" applyBorder="1" applyAlignment="1">
      <alignment horizontal="center" vertical="center"/>
    </xf>
    <xf numFmtId="0" fontId="78" fillId="0" borderId="3" xfId="2018" quotePrefix="1" applyBorder="1" applyAlignment="1">
      <alignment horizontal="center" vertical="center"/>
    </xf>
    <xf numFmtId="41" fontId="6" fillId="0" borderId="0" xfId="1338" applyFont="1" applyBorder="1" applyAlignment="1">
      <alignment horizontal="center" vertical="center"/>
    </xf>
    <xf numFmtId="41" fontId="3" fillId="0" borderId="3" xfId="1337" applyFont="1" applyBorder="1" applyAlignment="1">
      <alignment horizontal="center" vertical="center"/>
    </xf>
    <xf numFmtId="41" fontId="3" fillId="0" borderId="49" xfId="1337" applyFont="1" applyBorder="1" applyAlignment="1">
      <alignment horizontal="center" vertical="center"/>
    </xf>
    <xf numFmtId="41" fontId="3" fillId="0" borderId="65" xfId="1338" applyFont="1" applyBorder="1" applyAlignment="1">
      <alignment horizontal="center" vertical="center"/>
    </xf>
    <xf numFmtId="41" fontId="3" fillId="0" borderId="51" xfId="1338" applyFont="1" applyBorder="1" applyAlignment="1">
      <alignment vertical="center"/>
    </xf>
    <xf numFmtId="41" fontId="6" fillId="0" borderId="66" xfId="1338" applyFont="1" applyBorder="1" applyAlignment="1">
      <alignment horizontal="center" vertical="center"/>
    </xf>
    <xf numFmtId="41" fontId="6" fillId="0" borderId="54" xfId="1337" applyFont="1" applyBorder="1" applyAlignment="1">
      <alignment vertical="center"/>
    </xf>
    <xf numFmtId="41" fontId="3" fillId="0" borderId="67" xfId="1338" applyFont="1" applyBorder="1" applyAlignment="1">
      <alignment horizontal="center" vertical="center"/>
    </xf>
    <xf numFmtId="41" fontId="3" fillId="0" borderId="53" xfId="1338" applyFont="1" applyBorder="1" applyAlignment="1">
      <alignment horizontal="center" vertical="center"/>
    </xf>
    <xf numFmtId="0" fontId="72" fillId="0" borderId="65" xfId="2018" quotePrefix="1" applyFont="1" applyBorder="1" applyAlignment="1">
      <alignment horizontal="center" vertical="center"/>
    </xf>
    <xf numFmtId="0" fontId="0" fillId="0" borderId="51" xfId="0" applyBorder="1"/>
    <xf numFmtId="0" fontId="70" fillId="0" borderId="65" xfId="2018" quotePrefix="1" applyFont="1" applyBorder="1" applyAlignment="1">
      <alignment horizontal="center" vertical="center"/>
    </xf>
    <xf numFmtId="0" fontId="72" fillId="0" borderId="68" xfId="2018" quotePrefix="1" applyFont="1" applyBorder="1" applyAlignment="1">
      <alignment horizontal="center" vertical="center"/>
    </xf>
    <xf numFmtId="41" fontId="3" fillId="0" borderId="55" xfId="1337" applyFont="1" applyBorder="1" applyAlignment="1">
      <alignment horizontal="center" vertical="center"/>
    </xf>
    <xf numFmtId="0" fontId="0" fillId="0" borderId="59" xfId="0" applyBorder="1"/>
    <xf numFmtId="0" fontId="6" fillId="0" borderId="67" xfId="0" applyFont="1" applyBorder="1" applyAlignment="1">
      <alignment horizontal="center" vertical="center"/>
    </xf>
    <xf numFmtId="41" fontId="6" fillId="0" borderId="53" xfId="1337" applyFont="1" applyBorder="1" applyAlignment="1">
      <alignment horizontal="center" vertical="center"/>
    </xf>
    <xf numFmtId="207" fontId="6" fillId="0" borderId="50" xfId="0" applyNumberFormat="1" applyFont="1" applyBorder="1" applyAlignment="1">
      <alignment horizontal="center" vertical="center"/>
    </xf>
    <xf numFmtId="41" fontId="6" fillId="0" borderId="65" xfId="1338" applyFont="1" applyBorder="1" applyAlignment="1">
      <alignment horizontal="center" vertical="center"/>
    </xf>
    <xf numFmtId="41" fontId="6" fillId="0" borderId="3" xfId="1338" applyFont="1" applyBorder="1" applyAlignment="1">
      <alignment vertical="center"/>
    </xf>
    <xf numFmtId="41" fontId="6" fillId="0" borderId="51" xfId="1338" applyFont="1" applyBorder="1" applyAlignment="1">
      <alignment vertical="center"/>
    </xf>
    <xf numFmtId="41" fontId="70" fillId="0" borderId="3" xfId="1337" applyFont="1" applyBorder="1" applyAlignment="1">
      <alignment horizontal="center" vertical="center"/>
    </xf>
    <xf numFmtId="41" fontId="6" fillId="0" borderId="67" xfId="1338" applyFont="1" applyBorder="1" applyAlignment="1">
      <alignment horizontal="center" vertical="center"/>
    </xf>
    <xf numFmtId="41" fontId="3" fillId="0" borderId="69" xfId="1338" applyFont="1" applyBorder="1" applyAlignment="1">
      <alignment horizontal="center" vertical="center"/>
    </xf>
    <xf numFmtId="41" fontId="3" fillId="0" borderId="70" xfId="1338" applyFont="1" applyBorder="1" applyAlignment="1">
      <alignment horizontal="center" vertical="center"/>
    </xf>
    <xf numFmtId="41" fontId="3" fillId="0" borderId="71" xfId="1338" applyFont="1" applyBorder="1" applyAlignment="1">
      <alignment horizontal="center" vertical="center"/>
    </xf>
    <xf numFmtId="41" fontId="3" fillId="0" borderId="50" xfId="1338" applyFont="1" applyBorder="1" applyAlignment="1">
      <alignment vertical="center"/>
    </xf>
    <xf numFmtId="41" fontId="53" fillId="0" borderId="0" xfId="1338" applyFont="1">
      <alignment vertical="center"/>
    </xf>
    <xf numFmtId="41" fontId="3" fillId="0" borderId="3" xfId="1338" applyFont="1" applyBorder="1">
      <alignment vertical="center"/>
    </xf>
    <xf numFmtId="41" fontId="6" fillId="0" borderId="53" xfId="1338" applyFont="1" applyBorder="1" applyAlignment="1">
      <alignment horizontal="center" vertical="center"/>
    </xf>
    <xf numFmtId="41" fontId="6" fillId="0" borderId="50" xfId="1338" applyFont="1" applyBorder="1" applyAlignment="1">
      <alignment horizontal="center" vertical="center"/>
    </xf>
    <xf numFmtId="41" fontId="6" fillId="0" borderId="71" xfId="1338" applyFont="1" applyBorder="1" applyAlignment="1">
      <alignment horizontal="center" vertical="center"/>
    </xf>
    <xf numFmtId="41" fontId="6" fillId="0" borderId="69" xfId="1338" applyFont="1" applyBorder="1" applyAlignment="1">
      <alignment horizontal="center" vertical="center"/>
    </xf>
    <xf numFmtId="0" fontId="78" fillId="25" borderId="3" xfId="2018" applyFill="1" applyBorder="1" applyAlignment="1">
      <alignment horizontal="center" vertical="center"/>
    </xf>
    <xf numFmtId="0" fontId="78" fillId="0" borderId="3" xfId="2018" applyBorder="1" applyAlignment="1">
      <alignment horizontal="center" vertical="center"/>
    </xf>
    <xf numFmtId="0" fontId="3" fillId="0" borderId="49" xfId="0" applyFont="1" applyBorder="1"/>
    <xf numFmtId="0" fontId="78" fillId="0" borderId="0" xfId="2018" quotePrefix="1" applyBorder="1" applyAlignment="1">
      <alignment horizontal="center" vertical="center"/>
    </xf>
    <xf numFmtId="0" fontId="78" fillId="0" borderId="0" xfId="2018" applyBorder="1" applyAlignment="1">
      <alignment horizontal="center" vertical="center"/>
    </xf>
    <xf numFmtId="41" fontId="71" fillId="28" borderId="51" xfId="1338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9" fontId="50" fillId="0" borderId="0" xfId="1208" applyFont="1" applyFill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0" fillId="0" borderId="0" xfId="0" applyBorder="1"/>
    <xf numFmtId="41" fontId="6" fillId="0" borderId="0" xfId="1337" applyFont="1" applyBorder="1" applyAlignment="1">
      <alignment horizontal="center" vertical="center"/>
    </xf>
    <xf numFmtId="207" fontId="9" fillId="0" borderId="0" xfId="0" applyNumberFormat="1" applyFont="1" applyBorder="1" applyAlignment="1">
      <alignment horizontal="center" vertical="center"/>
    </xf>
    <xf numFmtId="0" fontId="71" fillId="0" borderId="0" xfId="0" applyFont="1" applyBorder="1" applyAlignment="1">
      <alignment vertical="center"/>
    </xf>
    <xf numFmtId="41" fontId="71" fillId="0" borderId="0" xfId="1338" applyFont="1" applyFill="1" applyBorder="1" applyAlignment="1">
      <alignment vertical="center"/>
    </xf>
    <xf numFmtId="0" fontId="75" fillId="0" borderId="3" xfId="0" applyFont="1" applyFill="1" applyBorder="1" applyAlignment="1">
      <alignment horizontal="center" vertical="center"/>
    </xf>
    <xf numFmtId="43" fontId="75" fillId="0" borderId="3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208" fontId="3" fillId="0" borderId="3" xfId="1337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75" fillId="0" borderId="55" xfId="0" applyFont="1" applyFill="1" applyBorder="1" applyAlignment="1">
      <alignment horizontal="center" vertical="center"/>
    </xf>
    <xf numFmtId="41" fontId="3" fillId="0" borderId="55" xfId="1337" applyFont="1" applyFill="1" applyBorder="1" applyAlignment="1">
      <alignment horizontal="center" vertical="center"/>
    </xf>
    <xf numFmtId="208" fontId="3" fillId="0" borderId="55" xfId="1337" applyNumberFormat="1" applyFont="1" applyBorder="1" applyAlignment="1">
      <alignment vertical="center"/>
    </xf>
    <xf numFmtId="179" fontId="3" fillId="0" borderId="55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208" fontId="3" fillId="0" borderId="49" xfId="1337" applyNumberFormat="1" applyFont="1" applyBorder="1" applyAlignment="1">
      <alignment vertical="center"/>
    </xf>
    <xf numFmtId="179" fontId="3" fillId="0" borderId="49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43" fontId="75" fillId="0" borderId="49" xfId="0" applyNumberFormat="1" applyFont="1" applyBorder="1" applyAlignment="1">
      <alignment horizontal="center" vertical="center"/>
    </xf>
    <xf numFmtId="0" fontId="78" fillId="0" borderId="65" xfId="2018" quotePrefix="1" applyBorder="1">
      <alignment vertical="center"/>
    </xf>
    <xf numFmtId="43" fontId="0" fillId="0" borderId="51" xfId="0" applyNumberFormat="1" applyBorder="1" applyAlignment="1">
      <alignment horizontal="center" vertical="center"/>
    </xf>
    <xf numFmtId="43" fontId="0" fillId="0" borderId="59" xfId="0" applyNumberFormat="1" applyBorder="1" applyAlignment="1">
      <alignment horizontal="center" vertical="center"/>
    </xf>
    <xf numFmtId="0" fontId="3" fillId="0" borderId="73" xfId="0" applyFont="1" applyBorder="1"/>
    <xf numFmtId="0" fontId="0" fillId="0" borderId="72" xfId="0" applyBorder="1"/>
    <xf numFmtId="41" fontId="6" fillId="0" borderId="50" xfId="1337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wrapText="1"/>
    </xf>
    <xf numFmtId="43" fontId="9" fillId="0" borderId="53" xfId="0" applyNumberFormat="1" applyFont="1" applyBorder="1" applyAlignment="1">
      <alignment horizontal="center" vertical="center"/>
    </xf>
    <xf numFmtId="43" fontId="76" fillId="0" borderId="54" xfId="0" applyNumberFormat="1" applyFont="1" applyBorder="1" applyAlignment="1">
      <alignment horizontal="center" vertical="center"/>
    </xf>
    <xf numFmtId="41" fontId="76" fillId="0" borderId="54" xfId="1337" applyFont="1" applyBorder="1" applyAlignment="1">
      <alignment horizontal="center" vertical="center"/>
    </xf>
    <xf numFmtId="43" fontId="76" fillId="0" borderId="52" xfId="0" applyNumberFormat="1" applyFont="1" applyBorder="1" applyAlignment="1">
      <alignment horizontal="center" vertical="center"/>
    </xf>
    <xf numFmtId="41" fontId="9" fillId="0" borderId="53" xfId="1337" applyFont="1" applyBorder="1" applyAlignment="1">
      <alignment horizontal="center" vertical="center"/>
    </xf>
    <xf numFmtId="43" fontId="9" fillId="0" borderId="50" xfId="0" applyNumberFormat="1" applyFont="1" applyBorder="1" applyAlignment="1">
      <alignment horizontal="center" vertical="center"/>
    </xf>
    <xf numFmtId="0" fontId="6" fillId="0" borderId="0" xfId="0" applyFont="1"/>
    <xf numFmtId="41" fontId="71" fillId="0" borderId="0" xfId="1337" applyFont="1" applyBorder="1" applyAlignment="1">
      <alignment vertical="center"/>
    </xf>
    <xf numFmtId="0" fontId="72" fillId="0" borderId="73" xfId="2018" quotePrefix="1" applyFont="1" applyBorder="1" applyAlignment="1">
      <alignment horizontal="center" vertical="center"/>
    </xf>
    <xf numFmtId="207" fontId="9" fillId="0" borderId="5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 wrapText="1"/>
    </xf>
    <xf numFmtId="41" fontId="3" fillId="0" borderId="49" xfId="1338" applyFont="1" applyBorder="1">
      <alignment vertical="center"/>
    </xf>
    <xf numFmtId="41" fontId="3" fillId="0" borderId="50" xfId="1338" applyFont="1" applyBorder="1">
      <alignment vertical="center"/>
    </xf>
    <xf numFmtId="41" fontId="3" fillId="0" borderId="51" xfId="1338" applyFont="1" applyBorder="1">
      <alignment vertical="center"/>
    </xf>
    <xf numFmtId="41" fontId="3" fillId="0" borderId="55" xfId="1338" applyFont="1" applyBorder="1">
      <alignment vertical="center"/>
    </xf>
    <xf numFmtId="0" fontId="3" fillId="0" borderId="49" xfId="2001" applyFont="1" applyBorder="1" applyAlignment="1">
      <alignment horizontal="center" vertical="center"/>
    </xf>
    <xf numFmtId="0" fontId="3" fillId="0" borderId="49" xfId="2001" applyNumberFormat="1" applyFont="1" applyBorder="1" applyAlignment="1">
      <alignment horizontal="center" vertical="center"/>
    </xf>
    <xf numFmtId="0" fontId="3" fillId="0" borderId="49" xfId="2001" applyFont="1" applyBorder="1" applyAlignment="1">
      <alignment horizontal="center" vertical="center" wrapText="1"/>
    </xf>
    <xf numFmtId="0" fontId="6" fillId="0" borderId="67" xfId="2001" applyFont="1" applyBorder="1" applyAlignment="1">
      <alignment horizontal="center" vertical="center"/>
    </xf>
    <xf numFmtId="0" fontId="3" fillId="0" borderId="53" xfId="2001" applyNumberFormat="1" applyFont="1" applyBorder="1" applyAlignment="1">
      <alignment horizontal="center" vertical="center"/>
    </xf>
    <xf numFmtId="0" fontId="3" fillId="0" borderId="53" xfId="2001" applyFont="1" applyBorder="1" applyAlignment="1">
      <alignment horizontal="center" vertical="center" wrapText="1"/>
    </xf>
    <xf numFmtId="0" fontId="3" fillId="0" borderId="53" xfId="2001" applyFont="1" applyBorder="1" applyAlignment="1">
      <alignment horizontal="center" vertical="center"/>
    </xf>
    <xf numFmtId="0" fontId="6" fillId="0" borderId="66" xfId="2001" applyFont="1" applyBorder="1" applyAlignment="1">
      <alignment horizontal="center" vertical="center"/>
    </xf>
    <xf numFmtId="0" fontId="6" fillId="0" borderId="54" xfId="2001" applyNumberFormat="1" applyFont="1" applyBorder="1" applyAlignment="1">
      <alignment horizontal="center" vertical="center"/>
    </xf>
    <xf numFmtId="0" fontId="6" fillId="0" borderId="54" xfId="2001" applyFont="1" applyBorder="1" applyAlignment="1">
      <alignment horizontal="center" vertical="center" wrapText="1"/>
    </xf>
    <xf numFmtId="0" fontId="6" fillId="0" borderId="54" xfId="2001" applyFont="1" applyBorder="1" applyAlignment="1">
      <alignment horizontal="center" vertical="center"/>
    </xf>
    <xf numFmtId="41" fontId="6" fillId="0" borderId="52" xfId="1337" applyFont="1" applyBorder="1" applyAlignment="1">
      <alignment vertical="center"/>
    </xf>
    <xf numFmtId="0" fontId="3" fillId="0" borderId="55" xfId="2001" applyFont="1" applyBorder="1" applyAlignment="1">
      <alignment horizontal="center" vertical="center"/>
    </xf>
    <xf numFmtId="0" fontId="3" fillId="0" borderId="55" xfId="2001" applyFont="1" applyBorder="1" applyAlignment="1">
      <alignment horizontal="center" vertical="center" wrapText="1"/>
    </xf>
    <xf numFmtId="0" fontId="6" fillId="0" borderId="71" xfId="2001" applyFont="1" applyBorder="1" applyAlignment="1">
      <alignment horizontal="center" vertical="center"/>
    </xf>
    <xf numFmtId="0" fontId="6" fillId="0" borderId="70" xfId="2001" applyFont="1" applyBorder="1" applyAlignment="1">
      <alignment horizontal="center" vertical="center" wrapText="1"/>
    </xf>
    <xf numFmtId="0" fontId="6" fillId="0" borderId="70" xfId="2001" applyFont="1" applyBorder="1" applyAlignment="1">
      <alignment horizontal="center" vertical="center"/>
    </xf>
    <xf numFmtId="0" fontId="6" fillId="0" borderId="69" xfId="2001" applyFont="1" applyBorder="1" applyAlignment="1">
      <alignment horizontal="center" vertical="center" wrapText="1"/>
    </xf>
    <xf numFmtId="0" fontId="3" fillId="0" borderId="68" xfId="2001" applyFont="1" applyBorder="1" applyAlignment="1">
      <alignment horizontal="center" vertical="center"/>
    </xf>
    <xf numFmtId="0" fontId="3" fillId="0" borderId="59" xfId="2001" applyFont="1" applyBorder="1" applyAlignment="1">
      <alignment horizontal="center" vertical="center" wrapText="1"/>
    </xf>
    <xf numFmtId="0" fontId="3" fillId="0" borderId="65" xfId="2001" applyFont="1" applyBorder="1" applyAlignment="1">
      <alignment horizontal="center" vertical="center"/>
    </xf>
    <xf numFmtId="0" fontId="3" fillId="0" borderId="65" xfId="2001" applyFont="1" applyBorder="1" applyAlignment="1">
      <alignment horizontal="center" vertical="center" wrapText="1"/>
    </xf>
    <xf numFmtId="0" fontId="3" fillId="0" borderId="73" xfId="2001" applyFont="1" applyBorder="1" applyAlignment="1">
      <alignment horizontal="center" vertical="center"/>
    </xf>
    <xf numFmtId="41" fontId="3" fillId="0" borderId="72" xfId="1338" applyFont="1" applyBorder="1">
      <alignment vertical="center"/>
    </xf>
    <xf numFmtId="41" fontId="3" fillId="0" borderId="59" xfId="1338" applyFont="1" applyBorder="1" applyAlignment="1">
      <alignment vertical="center"/>
    </xf>
    <xf numFmtId="41" fontId="3" fillId="0" borderId="72" xfId="1338" applyFont="1" applyBorder="1" applyAlignment="1">
      <alignment vertical="center"/>
    </xf>
    <xf numFmtId="0" fontId="3" fillId="0" borderId="65" xfId="2002" applyFont="1" applyBorder="1" applyAlignment="1">
      <alignment horizontal="center" vertical="center"/>
    </xf>
    <xf numFmtId="0" fontId="3" fillId="0" borderId="66" xfId="2002" applyFont="1" applyBorder="1" applyAlignment="1">
      <alignment horizontal="center" vertical="center"/>
    </xf>
    <xf numFmtId="0" fontId="3" fillId="0" borderId="54" xfId="2002" applyFont="1" applyBorder="1" applyAlignment="1">
      <alignment horizontal="center" vertical="center"/>
    </xf>
    <xf numFmtId="41" fontId="3" fillId="0" borderId="52" xfId="1338" applyFont="1" applyBorder="1">
      <alignment vertical="center"/>
    </xf>
    <xf numFmtId="0" fontId="3" fillId="0" borderId="68" xfId="2002" applyFont="1" applyBorder="1" applyAlignment="1">
      <alignment horizontal="center" vertical="center"/>
    </xf>
    <xf numFmtId="0" fontId="3" fillId="0" borderId="55" xfId="2002" applyFont="1" applyBorder="1" applyAlignment="1">
      <alignment horizontal="center" vertical="center"/>
    </xf>
    <xf numFmtId="41" fontId="3" fillId="0" borderId="59" xfId="1338" applyFont="1" applyBorder="1">
      <alignment vertical="center"/>
    </xf>
    <xf numFmtId="0" fontId="6" fillId="0" borderId="70" xfId="2002" applyFont="1" applyBorder="1" applyAlignment="1">
      <alignment horizontal="center" vertical="center" wrapText="1"/>
    </xf>
    <xf numFmtId="41" fontId="3" fillId="0" borderId="68" xfId="1338" applyFont="1" applyBorder="1" applyAlignment="1">
      <alignment horizontal="center" vertical="center"/>
    </xf>
    <xf numFmtId="41" fontId="3" fillId="0" borderId="73" xfId="1338" applyFont="1" applyBorder="1" applyAlignment="1">
      <alignment horizontal="center" vertical="center"/>
    </xf>
    <xf numFmtId="195" fontId="6" fillId="0" borderId="55" xfId="1337" applyNumberFormat="1" applyFont="1" applyFill="1" applyBorder="1" applyAlignment="1">
      <alignment horizontal="right" vertical="center"/>
    </xf>
    <xf numFmtId="178" fontId="6" fillId="25" borderId="54" xfId="1337" applyNumberFormat="1" applyFont="1" applyFill="1" applyBorder="1" applyAlignment="1">
      <alignment horizontal="center" vertical="center"/>
    </xf>
    <xf numFmtId="3" fontId="3" fillId="0" borderId="59" xfId="1337" applyNumberFormat="1" applyFont="1" applyFill="1" applyBorder="1" applyAlignment="1">
      <alignment horizontal="center" vertical="center"/>
    </xf>
    <xf numFmtId="3" fontId="3" fillId="0" borderId="51" xfId="1337" applyNumberFormat="1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vertical="center"/>
    </xf>
    <xf numFmtId="0" fontId="3" fillId="0" borderId="54" xfId="0" applyFont="1" applyFill="1" applyBorder="1" applyAlignment="1">
      <alignment horizontal="center" vertical="center"/>
    </xf>
    <xf numFmtId="195" fontId="3" fillId="0" borderId="54" xfId="1337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96" fillId="0" borderId="3" xfId="1210" applyNumberFormat="1" applyFont="1" applyFill="1" applyBorder="1" applyAlignment="1">
      <alignment horizontal="center" vertical="center" wrapText="1"/>
    </xf>
    <xf numFmtId="41" fontId="97" fillId="0" borderId="3" xfId="1210" applyNumberFormat="1" applyFont="1" applyFill="1" applyBorder="1" applyAlignment="1">
      <alignment horizontal="center" vertical="center"/>
    </xf>
    <xf numFmtId="0" fontId="96" fillId="0" borderId="3" xfId="1491" applyNumberFormat="1" applyFont="1" applyFill="1" applyBorder="1" applyAlignment="1">
      <alignment horizontal="center" vertical="center" wrapText="1"/>
    </xf>
    <xf numFmtId="41" fontId="98" fillId="0" borderId="3" xfId="2369" applyNumberFormat="1" applyFont="1" applyFill="1" applyBorder="1" applyAlignment="1">
      <alignment horizontal="center" vertical="center" wrapText="1"/>
    </xf>
    <xf numFmtId="0" fontId="96" fillId="0" borderId="0" xfId="1491" applyNumberFormat="1" applyFont="1" applyFill="1" applyAlignment="1">
      <alignment horizontal="left" vertical="center"/>
    </xf>
    <xf numFmtId="0" fontId="78" fillId="0" borderId="0" xfId="2369">
      <alignment vertical="center"/>
    </xf>
    <xf numFmtId="0" fontId="96" fillId="0" borderId="0" xfId="1491" applyNumberFormat="1" applyFont="1" applyFill="1" applyAlignment="1">
      <alignment horizontal="center" vertical="center"/>
    </xf>
    <xf numFmtId="0" fontId="96" fillId="0" borderId="0" xfId="1210" applyNumberFormat="1" applyFont="1" applyFill="1" applyAlignment="1">
      <alignment horizontal="center" vertical="center"/>
    </xf>
    <xf numFmtId="0" fontId="96" fillId="0" borderId="0" xfId="1491" quotePrefix="1" applyNumberFormat="1" applyFont="1" applyFill="1" applyAlignment="1">
      <alignment horizontal="left" vertical="center"/>
    </xf>
    <xf numFmtId="0" fontId="96" fillId="0" borderId="0" xfId="1491" applyNumberFormat="1" applyFont="1" applyFill="1" applyAlignment="1">
      <alignment vertical="center"/>
    </xf>
    <xf numFmtId="193" fontId="96" fillId="0" borderId="0" xfId="1491" applyNumberFormat="1" applyFont="1" applyFill="1" applyAlignment="1">
      <alignment vertical="center"/>
    </xf>
    <xf numFmtId="0" fontId="96" fillId="0" borderId="0" xfId="1210" applyNumberFormat="1" applyFont="1" applyFill="1" applyAlignment="1">
      <alignment horizontal="left" vertical="center"/>
    </xf>
    <xf numFmtId="0" fontId="77" fillId="0" borderId="0" xfId="1210" applyNumberFormat="1" applyFont="1" applyFill="1" applyAlignment="1">
      <alignment horizontal="left" vertical="center"/>
    </xf>
    <xf numFmtId="209" fontId="96" fillId="0" borderId="0" xfId="1491" applyNumberFormat="1" applyFont="1" applyFill="1" applyAlignment="1">
      <alignment vertical="center"/>
    </xf>
    <xf numFmtId="0" fontId="99" fillId="60" borderId="3" xfId="1491" applyNumberFormat="1" applyFont="1" applyFill="1" applyBorder="1" applyAlignment="1">
      <alignment horizontal="center" vertical="center" wrapText="1"/>
    </xf>
    <xf numFmtId="41" fontId="100" fillId="60" borderId="3" xfId="2369" applyNumberFormat="1" applyFont="1" applyFill="1" applyBorder="1" applyAlignment="1">
      <alignment horizontal="center" vertical="center" wrapText="1"/>
    </xf>
    <xf numFmtId="41" fontId="6" fillId="0" borderId="3" xfId="1337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4" fillId="61" borderId="3" xfId="0" applyFont="1" applyFill="1" applyBorder="1" applyAlignment="1">
      <alignment horizontal="center" vertical="center" wrapText="1"/>
    </xf>
    <xf numFmtId="195" fontId="3" fillId="0" borderId="3" xfId="1337" applyNumberFormat="1" applyFont="1" applyFill="1" applyBorder="1" applyAlignment="1">
      <alignment horizontal="center" vertical="center"/>
    </xf>
    <xf numFmtId="195" fontId="3" fillId="0" borderId="54" xfId="1337" applyNumberFormat="1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0" fillId="0" borderId="74" xfId="0" applyFont="1" applyFill="1" applyBorder="1" applyAlignment="1">
      <alignment vertical="center"/>
    </xf>
    <xf numFmtId="0" fontId="3" fillId="0" borderId="54" xfId="0" applyFont="1" applyFill="1" applyBorder="1" applyAlignment="1">
      <alignment horizontal="center" vertical="center" wrapText="1"/>
    </xf>
    <xf numFmtId="195" fontId="6" fillId="0" borderId="55" xfId="1337" applyNumberFormat="1" applyFont="1" applyFill="1" applyBorder="1" applyAlignment="1">
      <alignment horizontal="center" vertical="center"/>
    </xf>
    <xf numFmtId="41" fontId="3" fillId="0" borderId="3" xfId="1338" applyFont="1" applyBorder="1" applyAlignment="1">
      <alignment horizontal="center" vertical="center"/>
    </xf>
    <xf numFmtId="41" fontId="6" fillId="0" borderId="54" xfId="1337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0" borderId="0" xfId="2013" applyFont="1">
      <alignment vertical="center"/>
    </xf>
    <xf numFmtId="0" fontId="0" fillId="0" borderId="3" xfId="2013" applyFont="1" applyBorder="1" applyAlignment="1">
      <alignment horizontal="center" vertical="center" wrapText="1"/>
    </xf>
    <xf numFmtId="0" fontId="0" fillId="0" borderId="3" xfId="2013" applyFont="1" applyBorder="1" applyAlignment="1">
      <alignment horizontal="center" vertical="center"/>
    </xf>
    <xf numFmtId="0" fontId="0" fillId="0" borderId="3" xfId="2013" applyNumberFormat="1" applyFont="1" applyBorder="1" applyAlignment="1">
      <alignment horizontal="center" vertical="center"/>
    </xf>
    <xf numFmtId="0" fontId="0" fillId="0" borderId="3" xfId="2013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0" fillId="0" borderId="45" xfId="2013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1" fontId="3" fillId="0" borderId="50" xfId="1338" applyFont="1" applyBorder="1" applyAlignment="1">
      <alignment horizontal="center" vertical="center"/>
    </xf>
    <xf numFmtId="41" fontId="3" fillId="0" borderId="51" xfId="1338" applyFont="1" applyBorder="1" applyAlignment="1">
      <alignment horizontal="center" vertical="center"/>
    </xf>
    <xf numFmtId="0" fontId="58" fillId="0" borderId="65" xfId="2018" quotePrefix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3" xfId="0" applyFont="1" applyBorder="1"/>
    <xf numFmtId="0" fontId="5" fillId="0" borderId="65" xfId="2018" quotePrefix="1" applyFont="1" applyBorder="1" applyAlignment="1">
      <alignment horizontal="center" vertical="center"/>
    </xf>
    <xf numFmtId="0" fontId="101" fillId="0" borderId="65" xfId="2018" quotePrefix="1" applyFont="1" applyBorder="1" applyAlignment="1">
      <alignment horizontal="center" vertical="center"/>
    </xf>
    <xf numFmtId="0" fontId="3" fillId="0" borderId="68" xfId="2024" applyFont="1" applyBorder="1" applyAlignment="1">
      <alignment horizontal="center" vertical="center"/>
    </xf>
    <xf numFmtId="0" fontId="3" fillId="0" borderId="65" xfId="2024" applyFont="1" applyBorder="1" applyAlignment="1">
      <alignment horizontal="center" vertical="center"/>
    </xf>
    <xf numFmtId="0" fontId="3" fillId="0" borderId="65" xfId="0" applyFont="1" applyBorder="1"/>
    <xf numFmtId="0" fontId="101" fillId="0" borderId="68" xfId="2018" quotePrefix="1" applyFont="1" applyBorder="1" applyAlignment="1">
      <alignment horizontal="center" vertical="center"/>
    </xf>
    <xf numFmtId="41" fontId="6" fillId="0" borderId="3" xfId="1337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3" fillId="0" borderId="0" xfId="0" applyFont="1"/>
    <xf numFmtId="41" fontId="104" fillId="0" borderId="0" xfId="1338" applyFont="1" applyAlignment="1">
      <alignment horizontal="left" vertical="center"/>
    </xf>
    <xf numFmtId="0" fontId="104" fillId="0" borderId="0" xfId="0" applyFont="1" applyFill="1" applyAlignment="1">
      <alignment vertical="center"/>
    </xf>
    <xf numFmtId="178" fontId="6" fillId="25" borderId="3" xfId="1337" applyNumberFormat="1" applyFont="1" applyFill="1" applyBorder="1" applyAlignment="1">
      <alignment horizontal="center" vertical="center"/>
    </xf>
    <xf numFmtId="195" fontId="6" fillId="0" borderId="3" xfId="1337" applyNumberFormat="1" applyFont="1" applyFill="1" applyBorder="1" applyAlignment="1">
      <alignment horizontal="center" vertical="center"/>
    </xf>
    <xf numFmtId="3" fontId="3" fillId="0" borderId="3" xfId="1337" applyNumberFormat="1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vertical="center"/>
    </xf>
    <xf numFmtId="0" fontId="50" fillId="0" borderId="3" xfId="0" applyFont="1" applyFill="1" applyBorder="1" applyAlignment="1">
      <alignment horizontal="center" vertical="center"/>
    </xf>
    <xf numFmtId="3" fontId="3" fillId="0" borderId="99" xfId="1337" applyNumberFormat="1" applyFont="1" applyFill="1" applyBorder="1" applyAlignment="1">
      <alignment horizontal="center" vertical="center"/>
    </xf>
    <xf numFmtId="3" fontId="3" fillId="0" borderId="99" xfId="1337" applyNumberFormat="1" applyFont="1" applyFill="1" applyBorder="1" applyAlignment="1">
      <alignment horizontal="center" vertical="center" wrapText="1"/>
    </xf>
    <xf numFmtId="41" fontId="3" fillId="0" borderId="99" xfId="0" applyNumberFormat="1" applyFont="1" applyFill="1" applyBorder="1" applyAlignment="1">
      <alignment horizontal="center" vertical="center"/>
    </xf>
    <xf numFmtId="41" fontId="3" fillId="0" borderId="100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3" fontId="4" fillId="0" borderId="64" xfId="0" applyNumberFormat="1" applyFont="1" applyFill="1" applyBorder="1" applyAlignment="1">
      <alignment horizontal="center" vertical="center"/>
    </xf>
    <xf numFmtId="3" fontId="4" fillId="0" borderId="55" xfId="0" applyNumberFormat="1" applyFont="1" applyFill="1" applyBorder="1" applyAlignment="1">
      <alignment horizontal="center" vertical="center"/>
    </xf>
    <xf numFmtId="0" fontId="6" fillId="25" borderId="67" xfId="0" applyFont="1" applyFill="1" applyBorder="1" applyAlignment="1">
      <alignment horizontal="center" vertical="center"/>
    </xf>
    <xf numFmtId="0" fontId="6" fillId="25" borderId="53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5" borderId="54" xfId="0" applyFont="1" applyFill="1" applyBorder="1" applyAlignment="1">
      <alignment horizontal="center" vertical="center"/>
    </xf>
    <xf numFmtId="4" fontId="4" fillId="25" borderId="50" xfId="0" applyNumberFormat="1" applyFont="1" applyFill="1" applyBorder="1" applyAlignment="1">
      <alignment horizontal="center" vertical="center"/>
    </xf>
    <xf numFmtId="4" fontId="4" fillId="25" borderId="52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left"/>
    </xf>
    <xf numFmtId="0" fontId="3" fillId="0" borderId="7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3" fontId="4" fillId="0" borderId="49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25" borderId="80" xfId="0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 vertical="center"/>
    </xf>
    <xf numFmtId="0" fontId="6" fillId="25" borderId="26" xfId="0" applyFont="1" applyFill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4" fillId="25" borderId="25" xfId="0" applyFont="1" applyFill="1" applyBorder="1" applyAlignment="1">
      <alignment horizontal="center" vertical="center"/>
    </xf>
    <xf numFmtId="0" fontId="4" fillId="25" borderId="31" xfId="0" applyFont="1" applyFill="1" applyBorder="1" applyAlignment="1">
      <alignment horizontal="center" vertical="center"/>
    </xf>
    <xf numFmtId="0" fontId="4" fillId="25" borderId="26" xfId="0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/>
    </xf>
    <xf numFmtId="0" fontId="4" fillId="25" borderId="26" xfId="0" applyFont="1" applyFill="1" applyBorder="1" applyAlignment="1">
      <alignment horizontal="center" vertical="center" wrapText="1"/>
    </xf>
    <xf numFmtId="41" fontId="3" fillId="0" borderId="35" xfId="1337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83" xfId="0" applyNumberFormat="1" applyFont="1" applyBorder="1" applyAlignment="1">
      <alignment horizontal="center" vertical="center"/>
    </xf>
    <xf numFmtId="0" fontId="3" fillId="0" borderId="8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41" fontId="3" fillId="0" borderId="35" xfId="1337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3" fillId="0" borderId="35" xfId="1337" applyNumberFormat="1" applyFont="1" applyBorder="1" applyAlignment="1">
      <alignment horizontal="center" vertical="center"/>
    </xf>
    <xf numFmtId="177" fontId="3" fillId="0" borderId="42" xfId="1337" applyNumberFormat="1" applyFont="1" applyBorder="1" applyAlignment="1">
      <alignment horizontal="center" vertical="center"/>
    </xf>
    <xf numFmtId="177" fontId="3" fillId="0" borderId="22" xfId="1337" applyNumberFormat="1" applyFont="1" applyBorder="1" applyAlignment="1">
      <alignment horizontal="center" vertical="center"/>
    </xf>
    <xf numFmtId="0" fontId="3" fillId="0" borderId="25" xfId="2647" applyNumberFormat="1" applyFont="1" applyBorder="1" applyAlignment="1">
      <alignment horizontal="center" vertical="center"/>
    </xf>
    <xf numFmtId="0" fontId="3" fillId="0" borderId="26" xfId="2647" applyNumberFormat="1" applyFont="1" applyBorder="1" applyAlignment="1">
      <alignment horizontal="center" vertical="center"/>
    </xf>
    <xf numFmtId="0" fontId="9" fillId="25" borderId="3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0" xfId="0" applyBorder="1" applyAlignment="1">
      <alignment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81" xfId="0" applyNumberFormat="1" applyFont="1" applyBorder="1" applyAlignment="1">
      <alignment horizontal="center" vertical="center"/>
    </xf>
    <xf numFmtId="0" fontId="3" fillId="0" borderId="82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41" fontId="3" fillId="0" borderId="42" xfId="1337" applyNumberFormat="1" applyFont="1" applyBorder="1" applyAlignment="1">
      <alignment horizontal="center" vertical="center"/>
    </xf>
    <xf numFmtId="41" fontId="3" fillId="0" borderId="22" xfId="1337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85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3" fillId="0" borderId="85" xfId="0" applyNumberFormat="1" applyFont="1" applyBorder="1" applyAlignment="1">
      <alignment horizontal="center" vertical="center"/>
    </xf>
    <xf numFmtId="177" fontId="3" fillId="0" borderId="81" xfId="1337" applyNumberFormat="1" applyFont="1" applyBorder="1" applyAlignment="1">
      <alignment horizontal="center" vertical="center"/>
    </xf>
    <xf numFmtId="177" fontId="3" fillId="0" borderId="82" xfId="1337" applyNumberFormat="1" applyFont="1" applyBorder="1" applyAlignment="1">
      <alignment horizontal="center" vertical="center"/>
    </xf>
    <xf numFmtId="177" fontId="3" fillId="0" borderId="62" xfId="1337" applyNumberFormat="1" applyFont="1" applyBorder="1" applyAlignment="1">
      <alignment horizontal="center" vertical="center"/>
    </xf>
    <xf numFmtId="177" fontId="3" fillId="0" borderId="83" xfId="1337" applyNumberFormat="1" applyFont="1" applyBorder="1" applyAlignment="1">
      <alignment horizontal="center" vertical="center"/>
    </xf>
    <xf numFmtId="177" fontId="3" fillId="0" borderId="84" xfId="1337" applyNumberFormat="1" applyFont="1" applyBorder="1" applyAlignment="1">
      <alignment horizontal="center" vertical="center"/>
    </xf>
    <xf numFmtId="177" fontId="3" fillId="0" borderId="63" xfId="1337" applyNumberFormat="1" applyFont="1" applyBorder="1" applyAlignment="1">
      <alignment horizontal="center" vertical="center"/>
    </xf>
    <xf numFmtId="0" fontId="6" fillId="25" borderId="25" xfId="0" applyFont="1" applyFill="1" applyBorder="1" applyAlignment="1">
      <alignment horizontal="center" vertical="center"/>
    </xf>
    <xf numFmtId="0" fontId="6" fillId="25" borderId="31" xfId="0" applyFont="1" applyFill="1" applyBorder="1" applyAlignment="1">
      <alignment horizontal="center" vertical="center"/>
    </xf>
    <xf numFmtId="41" fontId="5" fillId="0" borderId="49" xfId="1337" applyFont="1" applyBorder="1" applyAlignment="1">
      <alignment horizontal="center" vertical="center" wrapText="1"/>
    </xf>
    <xf numFmtId="41" fontId="3" fillId="0" borderId="65" xfId="1338" applyFont="1" applyBorder="1" applyAlignment="1">
      <alignment horizontal="center" vertical="center"/>
    </xf>
    <xf numFmtId="41" fontId="3" fillId="0" borderId="3" xfId="1338" applyFont="1" applyBorder="1" applyAlignment="1">
      <alignment horizontal="center" vertical="center"/>
    </xf>
    <xf numFmtId="41" fontId="6" fillId="0" borderId="66" xfId="1338" applyFont="1" applyBorder="1" applyAlignment="1">
      <alignment horizontal="center" vertical="center"/>
    </xf>
    <xf numFmtId="41" fontId="6" fillId="0" borderId="54" xfId="1338" applyFont="1" applyBorder="1" applyAlignment="1">
      <alignment horizontal="center" vertical="center"/>
    </xf>
    <xf numFmtId="41" fontId="3" fillId="0" borderId="66" xfId="1338" applyFont="1" applyBorder="1" applyAlignment="1">
      <alignment horizontal="center" vertical="center"/>
    </xf>
    <xf numFmtId="41" fontId="3" fillId="0" borderId="54" xfId="1338" applyFont="1" applyBorder="1" applyAlignment="1">
      <alignment horizontal="center" vertical="center"/>
    </xf>
    <xf numFmtId="41" fontId="3" fillId="0" borderId="67" xfId="1338" applyFont="1" applyBorder="1" applyAlignment="1">
      <alignment horizontal="center" vertical="center"/>
    </xf>
    <xf numFmtId="41" fontId="3" fillId="0" borderId="53" xfId="1338" applyFont="1" applyBorder="1" applyAlignment="1">
      <alignment horizontal="center" vertical="center"/>
    </xf>
    <xf numFmtId="41" fontId="5" fillId="0" borderId="3" xfId="1337" applyFont="1" applyBorder="1" applyAlignment="1">
      <alignment horizontal="center" vertical="center" wrapText="1"/>
    </xf>
    <xf numFmtId="41" fontId="5" fillId="0" borderId="53" xfId="1337" applyFont="1" applyBorder="1" applyAlignment="1">
      <alignment horizontal="center" vertical="center" wrapText="1"/>
    </xf>
    <xf numFmtId="41" fontId="6" fillId="0" borderId="54" xfId="1337" applyFont="1" applyBorder="1" applyAlignment="1">
      <alignment horizontal="center" vertical="center"/>
    </xf>
    <xf numFmtId="0" fontId="0" fillId="0" borderId="78" xfId="2013" applyFont="1" applyBorder="1" applyAlignment="1">
      <alignment horizontal="center" vertical="center" wrapText="1"/>
    </xf>
    <xf numFmtId="0" fontId="0" fillId="0" borderId="60" xfId="2013" applyFont="1" applyBorder="1" applyAlignment="1">
      <alignment horizontal="center" vertical="center" wrapText="1"/>
    </xf>
    <xf numFmtId="0" fontId="0" fillId="0" borderId="49" xfId="2013" applyFont="1" applyBorder="1" applyAlignment="1">
      <alignment horizontal="center" vertical="center"/>
    </xf>
    <xf numFmtId="0" fontId="0" fillId="0" borderId="55" xfId="2013" applyFont="1" applyBorder="1" applyAlignment="1">
      <alignment horizontal="center" vertical="center"/>
    </xf>
    <xf numFmtId="0" fontId="0" fillId="0" borderId="49" xfId="2013" applyFont="1" applyBorder="1" applyAlignment="1">
      <alignment horizontal="center" vertical="center" wrapText="1"/>
    </xf>
    <xf numFmtId="0" fontId="0" fillId="0" borderId="55" xfId="2013" applyFont="1" applyBorder="1" applyAlignment="1">
      <alignment horizontal="center" vertical="center" wrapText="1"/>
    </xf>
    <xf numFmtId="0" fontId="3" fillId="0" borderId="3" xfId="2002" applyFont="1" applyBorder="1" applyAlignment="1">
      <alignment horizontal="center" vertical="center" wrapText="1"/>
    </xf>
    <xf numFmtId="0" fontId="3" fillId="0" borderId="3" xfId="2002" applyFont="1" applyBorder="1" applyAlignment="1">
      <alignment horizontal="center" vertical="center"/>
    </xf>
    <xf numFmtId="41" fontId="5" fillId="0" borderId="55" xfId="1337" applyFont="1" applyBorder="1" applyAlignment="1">
      <alignment horizontal="center" vertical="center" wrapText="1"/>
    </xf>
    <xf numFmtId="41" fontId="6" fillId="0" borderId="71" xfId="1338" applyFont="1" applyBorder="1" applyAlignment="1">
      <alignment horizontal="center" vertical="center"/>
    </xf>
    <xf numFmtId="41" fontId="6" fillId="0" borderId="70" xfId="1338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3" fillId="0" borderId="54" xfId="2002" applyFont="1" applyBorder="1" applyAlignment="1">
      <alignment horizontal="center" vertical="center" wrapText="1"/>
    </xf>
    <xf numFmtId="0" fontId="3" fillId="0" borderId="55" xfId="2002" applyFont="1" applyBorder="1" applyAlignment="1">
      <alignment horizontal="center" vertical="center" wrapText="1"/>
    </xf>
    <xf numFmtId="41" fontId="3" fillId="0" borderId="0" xfId="1338" applyFont="1" applyAlignment="1">
      <alignment horizontal="left" vertical="center" wrapText="1"/>
    </xf>
    <xf numFmtId="41" fontId="6" fillId="0" borderId="67" xfId="1338" applyFont="1" applyBorder="1" applyAlignment="1">
      <alignment horizontal="center" vertical="center"/>
    </xf>
    <xf numFmtId="41" fontId="6" fillId="0" borderId="50" xfId="1338" applyFont="1" applyBorder="1" applyAlignment="1">
      <alignment horizontal="center" vertical="center"/>
    </xf>
    <xf numFmtId="41" fontId="6" fillId="0" borderId="52" xfId="1338" applyFont="1" applyBorder="1" applyAlignment="1">
      <alignment horizontal="center" vertical="center"/>
    </xf>
    <xf numFmtId="41" fontId="6" fillId="0" borderId="53" xfId="1338" applyFont="1" applyBorder="1" applyAlignment="1">
      <alignment horizontal="center" vertical="center"/>
    </xf>
    <xf numFmtId="43" fontId="76" fillId="0" borderId="66" xfId="0" applyNumberFormat="1" applyFont="1" applyBorder="1" applyAlignment="1">
      <alignment horizontal="center" vertical="center"/>
    </xf>
    <xf numFmtId="43" fontId="76" fillId="0" borderId="54" xfId="0" applyNumberFormat="1" applyFont="1" applyBorder="1" applyAlignment="1">
      <alignment horizontal="center" vertical="center"/>
    </xf>
    <xf numFmtId="0" fontId="6" fillId="27" borderId="67" xfId="0" applyFont="1" applyFill="1" applyBorder="1" applyAlignment="1">
      <alignment horizontal="center" vertical="center"/>
    </xf>
    <xf numFmtId="0" fontId="6" fillId="27" borderId="66" xfId="0" applyFont="1" applyFill="1" applyBorder="1" applyAlignment="1">
      <alignment horizontal="center" vertical="center"/>
    </xf>
    <xf numFmtId="0" fontId="6" fillId="27" borderId="53" xfId="0" applyFont="1" applyFill="1" applyBorder="1" applyAlignment="1">
      <alignment horizontal="center" vertical="center"/>
    </xf>
    <xf numFmtId="0" fontId="6" fillId="27" borderId="54" xfId="0" applyFont="1" applyFill="1" applyBorder="1" applyAlignment="1">
      <alignment horizontal="center" vertical="center"/>
    </xf>
    <xf numFmtId="0" fontId="4" fillId="27" borderId="53" xfId="0" applyFont="1" applyFill="1" applyBorder="1" applyAlignment="1">
      <alignment horizontal="center" vertical="center" wrapText="1"/>
    </xf>
    <xf numFmtId="0" fontId="4" fillId="27" borderId="54" xfId="0" applyFont="1" applyFill="1" applyBorder="1" applyAlignment="1">
      <alignment horizontal="center" vertical="center" wrapText="1"/>
    </xf>
    <xf numFmtId="0" fontId="75" fillId="0" borderId="68" xfId="0" applyFont="1" applyFill="1" applyBorder="1" applyAlignment="1">
      <alignment horizontal="center" vertical="center"/>
    </xf>
    <xf numFmtId="0" fontId="75" fillId="0" borderId="65" xfId="0" applyFont="1" applyFill="1" applyBorder="1" applyAlignment="1">
      <alignment horizontal="center" vertical="center"/>
    </xf>
    <xf numFmtId="0" fontId="75" fillId="0" borderId="73" xfId="0" applyFont="1" applyFill="1" applyBorder="1" applyAlignment="1">
      <alignment horizontal="center" vertical="center"/>
    </xf>
    <xf numFmtId="43" fontId="9" fillId="0" borderId="67" xfId="0" applyNumberFormat="1" applyFont="1" applyBorder="1" applyAlignment="1">
      <alignment horizontal="center" vertical="center"/>
    </xf>
    <xf numFmtId="43" fontId="9" fillId="0" borderId="53" xfId="0" applyNumberFormat="1" applyFont="1" applyBorder="1" applyAlignment="1">
      <alignment horizontal="center" vertical="center"/>
    </xf>
    <xf numFmtId="0" fontId="6" fillId="27" borderId="50" xfId="0" applyFont="1" applyFill="1" applyBorder="1" applyAlignment="1">
      <alignment horizontal="center" vertical="center"/>
    </xf>
    <xf numFmtId="0" fontId="6" fillId="27" borderId="52" xfId="0" applyFont="1" applyFill="1" applyBorder="1" applyAlignment="1">
      <alignment horizontal="center" vertical="center"/>
    </xf>
    <xf numFmtId="2" fontId="3" fillId="0" borderId="49" xfId="0" applyNumberFormat="1" applyFont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6" fillId="25" borderId="3" xfId="0" applyFont="1" applyFill="1" applyBorder="1" applyAlignment="1">
      <alignment horizontal="center" vertical="center"/>
    </xf>
    <xf numFmtId="4" fontId="4" fillId="25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3" fontId="59" fillId="0" borderId="3" xfId="0" applyNumberFormat="1" applyFont="1" applyBorder="1" applyAlignment="1">
      <alignment horizontal="center" vertical="center" wrapText="1"/>
    </xf>
    <xf numFmtId="0" fontId="62" fillId="26" borderId="3" xfId="0" applyFont="1" applyFill="1" applyBorder="1" applyAlignment="1">
      <alignment horizontal="center" vertical="center" wrapText="1"/>
    </xf>
    <xf numFmtId="0" fontId="62" fillId="26" borderId="49" xfId="0" applyFont="1" applyFill="1" applyBorder="1" applyAlignment="1">
      <alignment horizontal="center" vertical="center" wrapText="1"/>
    </xf>
    <xf numFmtId="0" fontId="62" fillId="26" borderId="56" xfId="0" applyFont="1" applyFill="1" applyBorder="1" applyAlignment="1">
      <alignment horizontal="center" vertical="center" wrapText="1"/>
    </xf>
    <xf numFmtId="0" fontId="62" fillId="26" borderId="75" xfId="0" applyFont="1" applyFill="1" applyBorder="1" applyAlignment="1">
      <alignment horizontal="center" vertical="center" wrapText="1"/>
    </xf>
    <xf numFmtId="0" fontId="62" fillId="26" borderId="57" xfId="0" applyFont="1" applyFill="1" applyBorder="1" applyAlignment="1">
      <alignment horizontal="center" vertical="center" wrapText="1"/>
    </xf>
    <xf numFmtId="0" fontId="62" fillId="26" borderId="64" xfId="0" applyFont="1" applyFill="1" applyBorder="1" applyAlignment="1">
      <alignment horizontal="center" vertical="center" wrapText="1"/>
    </xf>
    <xf numFmtId="0" fontId="62" fillId="26" borderId="58" xfId="0" applyFont="1" applyFill="1" applyBorder="1" applyAlignment="1">
      <alignment horizontal="center" vertical="center" wrapText="1"/>
    </xf>
    <xf numFmtId="0" fontId="62" fillId="26" borderId="87" xfId="0" applyFont="1" applyFill="1" applyBorder="1" applyAlignment="1">
      <alignment horizontal="center" vertical="center" wrapText="1"/>
    </xf>
    <xf numFmtId="0" fontId="62" fillId="26" borderId="53" xfId="0" applyFont="1" applyFill="1" applyBorder="1" applyAlignment="1">
      <alignment horizontal="center" vertical="center" wrapText="1"/>
    </xf>
    <xf numFmtId="0" fontId="63" fillId="26" borderId="3" xfId="0" applyFont="1" applyFill="1" applyBorder="1" applyAlignment="1">
      <alignment horizontal="center" vertical="center" wrapText="1"/>
    </xf>
    <xf numFmtId="43" fontId="60" fillId="0" borderId="3" xfId="0" applyNumberFormat="1" applyFont="1" applyBorder="1" applyAlignment="1">
      <alignment horizontal="center" vertical="center" wrapText="1"/>
    </xf>
    <xf numFmtId="0" fontId="60" fillId="0" borderId="66" xfId="0" applyFont="1" applyBorder="1" applyAlignment="1">
      <alignment horizontal="center" vertical="center" wrapText="1"/>
    </xf>
    <xf numFmtId="0" fontId="60" fillId="0" borderId="54" xfId="0" applyFont="1" applyBorder="1" applyAlignment="1">
      <alignment horizontal="center" vertical="center" wrapText="1"/>
    </xf>
    <xf numFmtId="194" fontId="59" fillId="0" borderId="49" xfId="0" applyNumberFormat="1" applyFont="1" applyBorder="1" applyAlignment="1">
      <alignment horizontal="center" vertical="center" wrapText="1"/>
    </xf>
    <xf numFmtId="194" fontId="59" fillId="0" borderId="64" xfId="0" applyNumberFormat="1" applyFont="1" applyBorder="1" applyAlignment="1">
      <alignment horizontal="center" vertical="center" wrapText="1"/>
    </xf>
    <xf numFmtId="194" fontId="59" fillId="0" borderId="55" xfId="0" applyNumberFormat="1" applyFont="1" applyBorder="1" applyAlignment="1">
      <alignment horizontal="center" vertical="center" wrapText="1"/>
    </xf>
    <xf numFmtId="0" fontId="60" fillId="26" borderId="56" xfId="0" applyFont="1" applyFill="1" applyBorder="1" applyAlignment="1">
      <alignment horizontal="center" vertical="center" wrapText="1"/>
    </xf>
    <xf numFmtId="0" fontId="60" fillId="26" borderId="76" xfId="0" applyFont="1" applyFill="1" applyBorder="1" applyAlignment="1">
      <alignment horizontal="center" vertical="center" wrapText="1"/>
    </xf>
    <xf numFmtId="0" fontId="60" fillId="26" borderId="57" xfId="0" applyFont="1" applyFill="1" applyBorder="1" applyAlignment="1">
      <alignment horizontal="center" vertical="center" wrapText="1"/>
    </xf>
    <xf numFmtId="0" fontId="60" fillId="26" borderId="74" xfId="0" applyFont="1" applyFill="1" applyBorder="1" applyAlignment="1">
      <alignment horizontal="center" vertical="center" wrapText="1"/>
    </xf>
    <xf numFmtId="0" fontId="59" fillId="0" borderId="67" xfId="0" applyFont="1" applyBorder="1" applyAlignment="1">
      <alignment horizontal="center" vertical="center" wrapText="1"/>
    </xf>
    <xf numFmtId="0" fontId="59" fillId="0" borderId="53" xfId="0" applyFont="1" applyBorder="1" applyAlignment="1">
      <alignment horizontal="center" vertical="center" wrapText="1"/>
    </xf>
    <xf numFmtId="0" fontId="59" fillId="0" borderId="65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9" fillId="0" borderId="89" xfId="0" applyFont="1" applyBorder="1" applyAlignment="1">
      <alignment horizontal="center" vertical="center" wrapText="1"/>
    </xf>
    <xf numFmtId="0" fontId="59" fillId="0" borderId="75" xfId="0" applyFont="1" applyBorder="1" applyAlignment="1">
      <alignment horizontal="center" vertical="center" wrapText="1"/>
    </xf>
    <xf numFmtId="0" fontId="59" fillId="0" borderId="66" xfId="0" applyFont="1" applyBorder="1" applyAlignment="1">
      <alignment horizontal="center" vertical="center" wrapText="1"/>
    </xf>
    <xf numFmtId="0" fontId="60" fillId="26" borderId="58" xfId="0" applyFont="1" applyFill="1" applyBorder="1" applyAlignment="1">
      <alignment horizontal="center" vertical="center" wrapText="1"/>
    </xf>
    <xf numFmtId="0" fontId="60" fillId="26" borderId="88" xfId="0" applyFont="1" applyFill="1" applyBorder="1" applyAlignment="1">
      <alignment horizontal="center" vertical="center" wrapText="1"/>
    </xf>
    <xf numFmtId="0" fontId="59" fillId="0" borderId="72" xfId="0" applyFont="1" applyBorder="1" applyAlignment="1">
      <alignment horizontal="center" vertical="center" wrapText="1"/>
    </xf>
    <xf numFmtId="0" fontId="59" fillId="0" borderId="59" xfId="0" applyFont="1" applyBorder="1" applyAlignment="1">
      <alignment horizontal="center" vertical="center" wrapText="1"/>
    </xf>
    <xf numFmtId="194" fontId="59" fillId="0" borderId="74" xfId="0" applyNumberFormat="1" applyFont="1" applyBorder="1" applyAlignment="1">
      <alignment horizontal="center" vertical="center" wrapText="1"/>
    </xf>
    <xf numFmtId="0" fontId="59" fillId="0" borderId="87" xfId="0" applyFont="1" applyBorder="1" applyAlignment="1">
      <alignment horizontal="center" vertical="center" wrapText="1"/>
    </xf>
    <xf numFmtId="0" fontId="59" fillId="0" borderId="88" xfId="0" applyFont="1" applyBorder="1" applyAlignment="1">
      <alignment horizontal="center" vertical="center" wrapText="1"/>
    </xf>
    <xf numFmtId="0" fontId="99" fillId="60" borderId="49" xfId="1491" applyNumberFormat="1" applyFont="1" applyFill="1" applyBorder="1" applyAlignment="1">
      <alignment horizontal="center" vertical="center" wrapText="1"/>
    </xf>
    <xf numFmtId="0" fontId="99" fillId="60" borderId="64" xfId="1491" applyNumberFormat="1" applyFont="1" applyFill="1" applyBorder="1" applyAlignment="1">
      <alignment horizontal="center" vertical="center" wrapText="1"/>
    </xf>
    <xf numFmtId="0" fontId="99" fillId="60" borderId="55" xfId="1491" applyNumberFormat="1" applyFont="1" applyFill="1" applyBorder="1" applyAlignment="1">
      <alignment horizontal="center" vertical="center" wrapText="1"/>
    </xf>
    <xf numFmtId="0" fontId="96" fillId="0" borderId="49" xfId="1491" applyNumberFormat="1" applyFont="1" applyFill="1" applyBorder="1" applyAlignment="1">
      <alignment horizontal="center" vertical="center" wrapText="1"/>
    </xf>
    <xf numFmtId="0" fontId="96" fillId="0" borderId="64" xfId="1491" applyNumberFormat="1" applyFont="1" applyFill="1" applyBorder="1" applyAlignment="1">
      <alignment horizontal="center" vertical="center" wrapText="1"/>
    </xf>
    <xf numFmtId="0" fontId="96" fillId="0" borderId="55" xfId="1491" applyNumberFormat="1" applyFont="1" applyFill="1" applyBorder="1" applyAlignment="1">
      <alignment horizontal="center" vertical="center" wrapText="1"/>
    </xf>
    <xf numFmtId="0" fontId="102" fillId="0" borderId="77" xfId="1491" applyNumberFormat="1" applyFont="1" applyFill="1" applyBorder="1" applyAlignment="1">
      <alignment horizontal="left" vertical="center"/>
    </xf>
    <xf numFmtId="0" fontId="96" fillId="0" borderId="3" xfId="1491" applyNumberFormat="1" applyFont="1" applyFill="1" applyBorder="1" applyAlignment="1">
      <alignment horizontal="center" vertical="center" wrapText="1"/>
    </xf>
    <xf numFmtId="0" fontId="97" fillId="0" borderId="78" xfId="1491" applyNumberFormat="1" applyFont="1" applyFill="1" applyBorder="1" applyAlignment="1">
      <alignment horizontal="center" vertical="center" wrapText="1"/>
    </xf>
    <xf numFmtId="0" fontId="97" fillId="0" borderId="60" xfId="1491" applyNumberFormat="1" applyFont="1" applyFill="1" applyBorder="1" applyAlignment="1">
      <alignment horizontal="center" vertical="center" wrapText="1"/>
    </xf>
  </cellXfs>
  <cellStyles count="2652">
    <cellStyle name="_2002상수도통계(총괄)" xfId="1"/>
    <cellStyle name="_6.1기타용수" xfId="2"/>
    <cellStyle name="20% - 강조색1" xfId="3" builtinId="30" customBuiltin="1"/>
    <cellStyle name="20% - 강조색1 10" xfId="4"/>
    <cellStyle name="20% - 강조색1 11" xfId="5"/>
    <cellStyle name="20% - 강조색1 12" xfId="6"/>
    <cellStyle name="20% - 강조색1 13" xfId="7"/>
    <cellStyle name="20% - 강조색1 14" xfId="8"/>
    <cellStyle name="20% - 강조색1 15" xfId="9"/>
    <cellStyle name="20% - 강조색1 16" xfId="10"/>
    <cellStyle name="20% - 강조색1 17" xfId="11"/>
    <cellStyle name="20% - 강조색1 18" xfId="12"/>
    <cellStyle name="20% - 강조색1 19" xfId="13"/>
    <cellStyle name="20% - 강조색1 2" xfId="14"/>
    <cellStyle name="20% - 강조색1 2 2" xfId="15"/>
    <cellStyle name="20% - 강조색1 20" xfId="16"/>
    <cellStyle name="20% - 강조색1 21" xfId="17"/>
    <cellStyle name="20% - 강조색1 22" xfId="18"/>
    <cellStyle name="20% - 강조색1 23" xfId="19"/>
    <cellStyle name="20% - 강조색1 24" xfId="20"/>
    <cellStyle name="20% - 강조색1 25" xfId="21"/>
    <cellStyle name="20% - 강조색1 26" xfId="22"/>
    <cellStyle name="20% - 강조색1 27" xfId="23"/>
    <cellStyle name="20% - 강조색1 28" xfId="24"/>
    <cellStyle name="20% - 강조색1 29" xfId="25"/>
    <cellStyle name="20% - 강조색1 3" xfId="26"/>
    <cellStyle name="20% - 강조색1 30" xfId="27"/>
    <cellStyle name="20% - 강조색1 31" xfId="28"/>
    <cellStyle name="20% - 강조색1 32" xfId="29"/>
    <cellStyle name="20% - 강조색1 33" xfId="30"/>
    <cellStyle name="20% - 강조색1 34" xfId="31"/>
    <cellStyle name="20% - 강조색1 35" xfId="32"/>
    <cellStyle name="20% - 강조색1 36" xfId="33"/>
    <cellStyle name="20% - 강조색1 37" xfId="34"/>
    <cellStyle name="20% - 강조색1 38" xfId="35"/>
    <cellStyle name="20% - 강조색1 39" xfId="36"/>
    <cellStyle name="20% - 강조색1 4" xfId="37"/>
    <cellStyle name="20% - 강조색1 40" xfId="38"/>
    <cellStyle name="20% - 강조색1 5" xfId="39"/>
    <cellStyle name="20% - 강조색1 6" xfId="40"/>
    <cellStyle name="20% - 강조색1 7" xfId="41"/>
    <cellStyle name="20% - 강조색1 8" xfId="42"/>
    <cellStyle name="20% - 강조색1 9" xfId="43"/>
    <cellStyle name="20% - 강조색2" xfId="44" builtinId="34" customBuiltin="1"/>
    <cellStyle name="20% - 강조색2 10" xfId="45"/>
    <cellStyle name="20% - 강조색2 11" xfId="46"/>
    <cellStyle name="20% - 강조색2 12" xfId="47"/>
    <cellStyle name="20% - 강조색2 13" xfId="48"/>
    <cellStyle name="20% - 강조색2 14" xfId="49"/>
    <cellStyle name="20% - 강조색2 15" xfId="50"/>
    <cellStyle name="20% - 강조색2 16" xfId="51"/>
    <cellStyle name="20% - 강조색2 17" xfId="52"/>
    <cellStyle name="20% - 강조색2 18" xfId="53"/>
    <cellStyle name="20% - 강조색2 19" xfId="54"/>
    <cellStyle name="20% - 강조색2 2" xfId="55"/>
    <cellStyle name="20% - 강조색2 2 2" xfId="56"/>
    <cellStyle name="20% - 강조색2 20" xfId="57"/>
    <cellStyle name="20% - 강조색2 21" xfId="58"/>
    <cellStyle name="20% - 강조색2 22" xfId="59"/>
    <cellStyle name="20% - 강조색2 23" xfId="60"/>
    <cellStyle name="20% - 강조색2 24" xfId="61"/>
    <cellStyle name="20% - 강조색2 25" xfId="62"/>
    <cellStyle name="20% - 강조색2 26" xfId="63"/>
    <cellStyle name="20% - 강조색2 27" xfId="64"/>
    <cellStyle name="20% - 강조색2 28" xfId="65"/>
    <cellStyle name="20% - 강조색2 29" xfId="66"/>
    <cellStyle name="20% - 강조색2 3" xfId="67"/>
    <cellStyle name="20% - 강조색2 30" xfId="68"/>
    <cellStyle name="20% - 강조색2 31" xfId="69"/>
    <cellStyle name="20% - 강조색2 32" xfId="70"/>
    <cellStyle name="20% - 강조색2 33" xfId="71"/>
    <cellStyle name="20% - 강조색2 34" xfId="72"/>
    <cellStyle name="20% - 강조색2 35" xfId="73"/>
    <cellStyle name="20% - 강조색2 36" xfId="74"/>
    <cellStyle name="20% - 강조색2 37" xfId="75"/>
    <cellStyle name="20% - 강조색2 38" xfId="76"/>
    <cellStyle name="20% - 강조색2 39" xfId="77"/>
    <cellStyle name="20% - 강조색2 4" xfId="78"/>
    <cellStyle name="20% - 강조색2 40" xfId="79"/>
    <cellStyle name="20% - 강조색2 5" xfId="80"/>
    <cellStyle name="20% - 강조색2 6" xfId="81"/>
    <cellStyle name="20% - 강조색2 7" xfId="82"/>
    <cellStyle name="20% - 강조색2 8" xfId="83"/>
    <cellStyle name="20% - 강조색2 9" xfId="84"/>
    <cellStyle name="20% - 강조색3" xfId="85" builtinId="38" customBuiltin="1"/>
    <cellStyle name="20% - 강조색3 10" xfId="86"/>
    <cellStyle name="20% - 강조색3 11" xfId="87"/>
    <cellStyle name="20% - 강조색3 12" xfId="88"/>
    <cellStyle name="20% - 강조색3 13" xfId="89"/>
    <cellStyle name="20% - 강조색3 14" xfId="90"/>
    <cellStyle name="20% - 강조색3 15" xfId="91"/>
    <cellStyle name="20% - 강조색3 16" xfId="92"/>
    <cellStyle name="20% - 강조색3 17" xfId="93"/>
    <cellStyle name="20% - 강조색3 18" xfId="94"/>
    <cellStyle name="20% - 강조색3 19" xfId="95"/>
    <cellStyle name="20% - 강조색3 2" xfId="96"/>
    <cellStyle name="20% - 강조색3 2 2" xfId="97"/>
    <cellStyle name="20% - 강조색3 20" xfId="98"/>
    <cellStyle name="20% - 강조색3 21" xfId="99"/>
    <cellStyle name="20% - 강조색3 22" xfId="100"/>
    <cellStyle name="20% - 강조색3 23" xfId="101"/>
    <cellStyle name="20% - 강조색3 24" xfId="102"/>
    <cellStyle name="20% - 강조색3 25" xfId="103"/>
    <cellStyle name="20% - 강조색3 26" xfId="104"/>
    <cellStyle name="20% - 강조색3 27" xfId="105"/>
    <cellStyle name="20% - 강조색3 28" xfId="106"/>
    <cellStyle name="20% - 강조색3 29" xfId="107"/>
    <cellStyle name="20% - 강조색3 3" xfId="108"/>
    <cellStyle name="20% - 강조색3 30" xfId="109"/>
    <cellStyle name="20% - 강조색3 31" xfId="110"/>
    <cellStyle name="20% - 강조색3 32" xfId="111"/>
    <cellStyle name="20% - 강조색3 33" xfId="112"/>
    <cellStyle name="20% - 강조색3 34" xfId="113"/>
    <cellStyle name="20% - 강조색3 35" xfId="114"/>
    <cellStyle name="20% - 강조색3 36" xfId="115"/>
    <cellStyle name="20% - 강조색3 37" xfId="116"/>
    <cellStyle name="20% - 강조색3 38" xfId="117"/>
    <cellStyle name="20% - 강조색3 39" xfId="118"/>
    <cellStyle name="20% - 강조색3 4" xfId="119"/>
    <cellStyle name="20% - 강조색3 40" xfId="120"/>
    <cellStyle name="20% - 강조색3 5" xfId="121"/>
    <cellStyle name="20% - 강조색3 6" xfId="122"/>
    <cellStyle name="20% - 강조색3 7" xfId="123"/>
    <cellStyle name="20% - 강조색3 8" xfId="124"/>
    <cellStyle name="20% - 강조색3 9" xfId="125"/>
    <cellStyle name="20% - 강조색4" xfId="126" builtinId="42" customBuiltin="1"/>
    <cellStyle name="20% - 강조색4 10" xfId="127"/>
    <cellStyle name="20% - 강조색4 11" xfId="128"/>
    <cellStyle name="20% - 강조색4 12" xfId="129"/>
    <cellStyle name="20% - 강조색4 13" xfId="130"/>
    <cellStyle name="20% - 강조색4 14" xfId="131"/>
    <cellStyle name="20% - 강조색4 15" xfId="132"/>
    <cellStyle name="20% - 강조색4 16" xfId="133"/>
    <cellStyle name="20% - 강조색4 17" xfId="134"/>
    <cellStyle name="20% - 강조색4 18" xfId="135"/>
    <cellStyle name="20% - 강조색4 19" xfId="136"/>
    <cellStyle name="20% - 강조색4 2" xfId="137"/>
    <cellStyle name="20% - 강조색4 2 2" xfId="138"/>
    <cellStyle name="20% - 강조색4 20" xfId="139"/>
    <cellStyle name="20% - 강조색4 21" xfId="140"/>
    <cellStyle name="20% - 강조색4 22" xfId="141"/>
    <cellStyle name="20% - 강조색4 23" xfId="142"/>
    <cellStyle name="20% - 강조색4 24" xfId="143"/>
    <cellStyle name="20% - 강조색4 25" xfId="144"/>
    <cellStyle name="20% - 강조색4 26" xfId="145"/>
    <cellStyle name="20% - 강조색4 27" xfId="146"/>
    <cellStyle name="20% - 강조색4 28" xfId="147"/>
    <cellStyle name="20% - 강조색4 29" xfId="148"/>
    <cellStyle name="20% - 강조색4 3" xfId="149"/>
    <cellStyle name="20% - 강조색4 30" xfId="150"/>
    <cellStyle name="20% - 강조색4 31" xfId="151"/>
    <cellStyle name="20% - 강조색4 32" xfId="152"/>
    <cellStyle name="20% - 강조색4 33" xfId="153"/>
    <cellStyle name="20% - 강조색4 34" xfId="154"/>
    <cellStyle name="20% - 강조색4 35" xfId="155"/>
    <cellStyle name="20% - 강조색4 36" xfId="156"/>
    <cellStyle name="20% - 강조색4 37" xfId="157"/>
    <cellStyle name="20% - 강조색4 38" xfId="158"/>
    <cellStyle name="20% - 강조색4 39" xfId="159"/>
    <cellStyle name="20% - 강조색4 4" xfId="160"/>
    <cellStyle name="20% - 강조색4 40" xfId="161"/>
    <cellStyle name="20% - 강조색4 5" xfId="162"/>
    <cellStyle name="20% - 강조색4 6" xfId="163"/>
    <cellStyle name="20% - 강조색4 7" xfId="164"/>
    <cellStyle name="20% - 강조색4 8" xfId="165"/>
    <cellStyle name="20% - 강조색4 9" xfId="166"/>
    <cellStyle name="20% - 강조색5" xfId="167" builtinId="46" customBuiltin="1"/>
    <cellStyle name="20% - 강조색5 10" xfId="168"/>
    <cellStyle name="20% - 강조색5 11" xfId="169"/>
    <cellStyle name="20% - 강조색5 12" xfId="170"/>
    <cellStyle name="20% - 강조색5 13" xfId="171"/>
    <cellStyle name="20% - 강조색5 14" xfId="172"/>
    <cellStyle name="20% - 강조색5 15" xfId="173"/>
    <cellStyle name="20% - 강조색5 16" xfId="174"/>
    <cellStyle name="20% - 강조색5 17" xfId="175"/>
    <cellStyle name="20% - 강조색5 18" xfId="176"/>
    <cellStyle name="20% - 강조색5 19" xfId="177"/>
    <cellStyle name="20% - 강조색5 2" xfId="178"/>
    <cellStyle name="20% - 강조색5 2 2" xfId="179"/>
    <cellStyle name="20% - 강조색5 20" xfId="180"/>
    <cellStyle name="20% - 강조색5 21" xfId="181"/>
    <cellStyle name="20% - 강조색5 22" xfId="182"/>
    <cellStyle name="20% - 강조색5 23" xfId="183"/>
    <cellStyle name="20% - 강조색5 24" xfId="184"/>
    <cellStyle name="20% - 강조색5 25" xfId="185"/>
    <cellStyle name="20% - 강조색5 26" xfId="186"/>
    <cellStyle name="20% - 강조색5 27" xfId="187"/>
    <cellStyle name="20% - 강조색5 28" xfId="188"/>
    <cellStyle name="20% - 강조색5 29" xfId="189"/>
    <cellStyle name="20% - 강조색5 3" xfId="190"/>
    <cellStyle name="20% - 강조색5 30" xfId="191"/>
    <cellStyle name="20% - 강조색5 31" xfId="192"/>
    <cellStyle name="20% - 강조색5 32" xfId="193"/>
    <cellStyle name="20% - 강조색5 33" xfId="194"/>
    <cellStyle name="20% - 강조색5 34" xfId="195"/>
    <cellStyle name="20% - 강조색5 35" xfId="196"/>
    <cellStyle name="20% - 강조색5 36" xfId="197"/>
    <cellStyle name="20% - 강조색5 37" xfId="198"/>
    <cellStyle name="20% - 강조색5 38" xfId="199"/>
    <cellStyle name="20% - 강조색5 39" xfId="200"/>
    <cellStyle name="20% - 강조색5 4" xfId="201"/>
    <cellStyle name="20% - 강조색5 40" xfId="202"/>
    <cellStyle name="20% - 강조색5 5" xfId="203"/>
    <cellStyle name="20% - 강조색5 6" xfId="204"/>
    <cellStyle name="20% - 강조색5 7" xfId="205"/>
    <cellStyle name="20% - 강조색5 8" xfId="206"/>
    <cellStyle name="20% - 강조색5 9" xfId="207"/>
    <cellStyle name="20% - 강조색6" xfId="208" builtinId="50" customBuiltin="1"/>
    <cellStyle name="20% - 강조색6 10" xfId="209"/>
    <cellStyle name="20% - 강조색6 11" xfId="210"/>
    <cellStyle name="20% - 강조색6 12" xfId="211"/>
    <cellStyle name="20% - 강조색6 13" xfId="212"/>
    <cellStyle name="20% - 강조색6 14" xfId="213"/>
    <cellStyle name="20% - 강조색6 15" xfId="214"/>
    <cellStyle name="20% - 강조색6 16" xfId="215"/>
    <cellStyle name="20% - 강조색6 17" xfId="216"/>
    <cellStyle name="20% - 강조색6 18" xfId="217"/>
    <cellStyle name="20% - 강조색6 19" xfId="218"/>
    <cellStyle name="20% - 강조색6 2" xfId="219"/>
    <cellStyle name="20% - 강조색6 2 2" xfId="220"/>
    <cellStyle name="20% - 강조색6 20" xfId="221"/>
    <cellStyle name="20% - 강조색6 21" xfId="222"/>
    <cellStyle name="20% - 강조색6 22" xfId="223"/>
    <cellStyle name="20% - 강조색6 23" xfId="224"/>
    <cellStyle name="20% - 강조색6 24" xfId="225"/>
    <cellStyle name="20% - 강조색6 25" xfId="226"/>
    <cellStyle name="20% - 강조색6 26" xfId="227"/>
    <cellStyle name="20% - 강조색6 27" xfId="228"/>
    <cellStyle name="20% - 강조색6 28" xfId="229"/>
    <cellStyle name="20% - 강조색6 29" xfId="230"/>
    <cellStyle name="20% - 강조색6 3" xfId="231"/>
    <cellStyle name="20% - 강조색6 30" xfId="232"/>
    <cellStyle name="20% - 강조색6 31" xfId="233"/>
    <cellStyle name="20% - 강조색6 32" xfId="234"/>
    <cellStyle name="20% - 강조색6 33" xfId="235"/>
    <cellStyle name="20% - 강조색6 34" xfId="236"/>
    <cellStyle name="20% - 강조색6 35" xfId="237"/>
    <cellStyle name="20% - 강조색6 36" xfId="238"/>
    <cellStyle name="20% - 강조색6 37" xfId="239"/>
    <cellStyle name="20% - 강조색6 38" xfId="240"/>
    <cellStyle name="20% - 강조색6 39" xfId="241"/>
    <cellStyle name="20% - 강조색6 4" xfId="242"/>
    <cellStyle name="20% - 강조색6 40" xfId="243"/>
    <cellStyle name="20% - 강조색6 5" xfId="244"/>
    <cellStyle name="20% - 강조색6 6" xfId="245"/>
    <cellStyle name="20% - 강조색6 7" xfId="246"/>
    <cellStyle name="20% - 강조색6 8" xfId="247"/>
    <cellStyle name="20% - 강조색6 9" xfId="248"/>
    <cellStyle name="40% - 강조색1" xfId="249" builtinId="31" customBuiltin="1"/>
    <cellStyle name="40% - 강조색1 10" xfId="250"/>
    <cellStyle name="40% - 강조색1 11" xfId="251"/>
    <cellStyle name="40% - 강조색1 12" xfId="252"/>
    <cellStyle name="40% - 강조색1 13" xfId="253"/>
    <cellStyle name="40% - 강조색1 14" xfId="254"/>
    <cellStyle name="40% - 강조색1 15" xfId="255"/>
    <cellStyle name="40% - 강조색1 16" xfId="256"/>
    <cellStyle name="40% - 강조색1 17" xfId="257"/>
    <cellStyle name="40% - 강조색1 18" xfId="258"/>
    <cellStyle name="40% - 강조색1 19" xfId="259"/>
    <cellStyle name="40% - 강조색1 2" xfId="260"/>
    <cellStyle name="40% - 강조색1 2 2" xfId="261"/>
    <cellStyle name="40% - 강조색1 20" xfId="262"/>
    <cellStyle name="40% - 강조색1 21" xfId="263"/>
    <cellStyle name="40% - 강조색1 22" xfId="264"/>
    <cellStyle name="40% - 강조색1 23" xfId="265"/>
    <cellStyle name="40% - 강조색1 24" xfId="266"/>
    <cellStyle name="40% - 강조색1 25" xfId="267"/>
    <cellStyle name="40% - 강조색1 26" xfId="268"/>
    <cellStyle name="40% - 강조색1 27" xfId="269"/>
    <cellStyle name="40% - 강조색1 28" xfId="270"/>
    <cellStyle name="40% - 강조색1 29" xfId="271"/>
    <cellStyle name="40% - 강조색1 3" xfId="272"/>
    <cellStyle name="40% - 강조색1 30" xfId="273"/>
    <cellStyle name="40% - 강조색1 31" xfId="274"/>
    <cellStyle name="40% - 강조색1 32" xfId="275"/>
    <cellStyle name="40% - 강조색1 33" xfId="276"/>
    <cellStyle name="40% - 강조색1 34" xfId="277"/>
    <cellStyle name="40% - 강조색1 35" xfId="278"/>
    <cellStyle name="40% - 강조색1 36" xfId="279"/>
    <cellStyle name="40% - 강조색1 37" xfId="280"/>
    <cellStyle name="40% - 강조색1 38" xfId="281"/>
    <cellStyle name="40% - 강조색1 39" xfId="282"/>
    <cellStyle name="40% - 강조색1 4" xfId="283"/>
    <cellStyle name="40% - 강조색1 40" xfId="284"/>
    <cellStyle name="40% - 강조색1 5" xfId="285"/>
    <cellStyle name="40% - 강조색1 6" xfId="286"/>
    <cellStyle name="40% - 강조색1 7" xfId="287"/>
    <cellStyle name="40% - 강조색1 8" xfId="288"/>
    <cellStyle name="40% - 강조색1 9" xfId="289"/>
    <cellStyle name="40% - 강조색2" xfId="290" builtinId="35" customBuiltin="1"/>
    <cellStyle name="40% - 강조색2 10" xfId="291"/>
    <cellStyle name="40% - 강조색2 11" xfId="292"/>
    <cellStyle name="40% - 강조색2 12" xfId="293"/>
    <cellStyle name="40% - 강조색2 13" xfId="294"/>
    <cellStyle name="40% - 강조색2 14" xfId="295"/>
    <cellStyle name="40% - 강조색2 15" xfId="296"/>
    <cellStyle name="40% - 강조색2 16" xfId="297"/>
    <cellStyle name="40% - 강조색2 17" xfId="298"/>
    <cellStyle name="40% - 강조색2 18" xfId="299"/>
    <cellStyle name="40% - 강조색2 19" xfId="300"/>
    <cellStyle name="40% - 강조색2 2" xfId="301"/>
    <cellStyle name="40% - 강조색2 2 2" xfId="302"/>
    <cellStyle name="40% - 강조색2 20" xfId="303"/>
    <cellStyle name="40% - 강조색2 21" xfId="304"/>
    <cellStyle name="40% - 강조색2 22" xfId="305"/>
    <cellStyle name="40% - 강조색2 23" xfId="306"/>
    <cellStyle name="40% - 강조색2 24" xfId="307"/>
    <cellStyle name="40% - 강조색2 25" xfId="308"/>
    <cellStyle name="40% - 강조색2 26" xfId="309"/>
    <cellStyle name="40% - 강조색2 27" xfId="310"/>
    <cellStyle name="40% - 강조색2 28" xfId="311"/>
    <cellStyle name="40% - 강조색2 29" xfId="312"/>
    <cellStyle name="40% - 강조색2 3" xfId="313"/>
    <cellStyle name="40% - 강조색2 30" xfId="314"/>
    <cellStyle name="40% - 강조색2 31" xfId="315"/>
    <cellStyle name="40% - 강조색2 32" xfId="316"/>
    <cellStyle name="40% - 강조색2 33" xfId="317"/>
    <cellStyle name="40% - 강조색2 34" xfId="318"/>
    <cellStyle name="40% - 강조색2 35" xfId="319"/>
    <cellStyle name="40% - 강조색2 36" xfId="320"/>
    <cellStyle name="40% - 강조색2 37" xfId="321"/>
    <cellStyle name="40% - 강조색2 38" xfId="322"/>
    <cellStyle name="40% - 강조색2 39" xfId="323"/>
    <cellStyle name="40% - 강조색2 4" xfId="324"/>
    <cellStyle name="40% - 강조색2 40" xfId="325"/>
    <cellStyle name="40% - 강조색2 5" xfId="326"/>
    <cellStyle name="40% - 강조색2 6" xfId="327"/>
    <cellStyle name="40% - 강조색2 7" xfId="328"/>
    <cellStyle name="40% - 강조색2 8" xfId="329"/>
    <cellStyle name="40% - 강조색2 9" xfId="330"/>
    <cellStyle name="40% - 강조색3" xfId="331" builtinId="39" customBuiltin="1"/>
    <cellStyle name="40% - 강조색3 10" xfId="332"/>
    <cellStyle name="40% - 강조색3 11" xfId="333"/>
    <cellStyle name="40% - 강조색3 12" xfId="334"/>
    <cellStyle name="40% - 강조색3 13" xfId="335"/>
    <cellStyle name="40% - 강조색3 14" xfId="336"/>
    <cellStyle name="40% - 강조색3 15" xfId="337"/>
    <cellStyle name="40% - 강조색3 16" xfId="338"/>
    <cellStyle name="40% - 강조색3 17" xfId="339"/>
    <cellStyle name="40% - 강조색3 18" xfId="340"/>
    <cellStyle name="40% - 강조색3 19" xfId="341"/>
    <cellStyle name="40% - 강조색3 2" xfId="342"/>
    <cellStyle name="40% - 강조색3 2 2" xfId="343"/>
    <cellStyle name="40% - 강조색3 20" xfId="344"/>
    <cellStyle name="40% - 강조색3 21" xfId="345"/>
    <cellStyle name="40% - 강조색3 22" xfId="346"/>
    <cellStyle name="40% - 강조색3 23" xfId="347"/>
    <cellStyle name="40% - 강조색3 24" xfId="348"/>
    <cellStyle name="40% - 강조색3 25" xfId="349"/>
    <cellStyle name="40% - 강조색3 26" xfId="350"/>
    <cellStyle name="40% - 강조색3 27" xfId="351"/>
    <cellStyle name="40% - 강조색3 28" xfId="352"/>
    <cellStyle name="40% - 강조색3 29" xfId="353"/>
    <cellStyle name="40% - 강조색3 3" xfId="354"/>
    <cellStyle name="40% - 강조색3 30" xfId="355"/>
    <cellStyle name="40% - 강조색3 31" xfId="356"/>
    <cellStyle name="40% - 강조색3 32" xfId="357"/>
    <cellStyle name="40% - 강조색3 33" xfId="358"/>
    <cellStyle name="40% - 강조색3 34" xfId="359"/>
    <cellStyle name="40% - 강조색3 35" xfId="360"/>
    <cellStyle name="40% - 강조색3 36" xfId="361"/>
    <cellStyle name="40% - 강조색3 37" xfId="362"/>
    <cellStyle name="40% - 강조색3 38" xfId="363"/>
    <cellStyle name="40% - 강조색3 39" xfId="364"/>
    <cellStyle name="40% - 강조색3 4" xfId="365"/>
    <cellStyle name="40% - 강조색3 40" xfId="366"/>
    <cellStyle name="40% - 강조색3 5" xfId="367"/>
    <cellStyle name="40% - 강조색3 6" xfId="368"/>
    <cellStyle name="40% - 강조색3 7" xfId="369"/>
    <cellStyle name="40% - 강조색3 8" xfId="370"/>
    <cellStyle name="40% - 강조색3 9" xfId="371"/>
    <cellStyle name="40% - 강조색4" xfId="372" builtinId="43" customBuiltin="1"/>
    <cellStyle name="40% - 강조색4 10" xfId="373"/>
    <cellStyle name="40% - 강조색4 11" xfId="374"/>
    <cellStyle name="40% - 강조색4 12" xfId="375"/>
    <cellStyle name="40% - 강조색4 13" xfId="376"/>
    <cellStyle name="40% - 강조색4 14" xfId="377"/>
    <cellStyle name="40% - 강조색4 15" xfId="378"/>
    <cellStyle name="40% - 강조색4 16" xfId="379"/>
    <cellStyle name="40% - 강조색4 17" xfId="380"/>
    <cellStyle name="40% - 강조색4 18" xfId="381"/>
    <cellStyle name="40% - 강조색4 19" xfId="382"/>
    <cellStyle name="40% - 강조색4 2" xfId="383"/>
    <cellStyle name="40% - 강조색4 2 2" xfId="384"/>
    <cellStyle name="40% - 강조색4 20" xfId="385"/>
    <cellStyle name="40% - 강조색4 21" xfId="386"/>
    <cellStyle name="40% - 강조색4 22" xfId="387"/>
    <cellStyle name="40% - 강조색4 23" xfId="388"/>
    <cellStyle name="40% - 강조색4 24" xfId="389"/>
    <cellStyle name="40% - 강조색4 25" xfId="390"/>
    <cellStyle name="40% - 강조색4 26" xfId="391"/>
    <cellStyle name="40% - 강조색4 27" xfId="392"/>
    <cellStyle name="40% - 강조색4 28" xfId="393"/>
    <cellStyle name="40% - 강조색4 29" xfId="394"/>
    <cellStyle name="40% - 강조색4 3" xfId="395"/>
    <cellStyle name="40% - 강조색4 30" xfId="396"/>
    <cellStyle name="40% - 강조색4 31" xfId="397"/>
    <cellStyle name="40% - 강조색4 32" xfId="398"/>
    <cellStyle name="40% - 강조색4 33" xfId="399"/>
    <cellStyle name="40% - 강조색4 34" xfId="400"/>
    <cellStyle name="40% - 강조색4 35" xfId="401"/>
    <cellStyle name="40% - 강조색4 36" xfId="402"/>
    <cellStyle name="40% - 강조색4 37" xfId="403"/>
    <cellStyle name="40% - 강조색4 38" xfId="404"/>
    <cellStyle name="40% - 강조색4 39" xfId="405"/>
    <cellStyle name="40% - 강조색4 4" xfId="406"/>
    <cellStyle name="40% - 강조색4 40" xfId="407"/>
    <cellStyle name="40% - 강조색4 5" xfId="408"/>
    <cellStyle name="40% - 강조색4 6" xfId="409"/>
    <cellStyle name="40% - 강조색4 7" xfId="410"/>
    <cellStyle name="40% - 강조색4 8" xfId="411"/>
    <cellStyle name="40% - 강조색4 9" xfId="412"/>
    <cellStyle name="40% - 강조색5" xfId="413" builtinId="47" customBuiltin="1"/>
    <cellStyle name="40% - 강조색5 10" xfId="414"/>
    <cellStyle name="40% - 강조색5 11" xfId="415"/>
    <cellStyle name="40% - 강조색5 12" xfId="416"/>
    <cellStyle name="40% - 강조색5 13" xfId="417"/>
    <cellStyle name="40% - 강조색5 14" xfId="418"/>
    <cellStyle name="40% - 강조색5 15" xfId="419"/>
    <cellStyle name="40% - 강조색5 16" xfId="420"/>
    <cellStyle name="40% - 강조색5 17" xfId="421"/>
    <cellStyle name="40% - 강조색5 18" xfId="422"/>
    <cellStyle name="40% - 강조색5 19" xfId="423"/>
    <cellStyle name="40% - 강조색5 2" xfId="424"/>
    <cellStyle name="40% - 강조색5 2 2" xfId="425"/>
    <cellStyle name="40% - 강조색5 20" xfId="426"/>
    <cellStyle name="40% - 강조색5 21" xfId="427"/>
    <cellStyle name="40% - 강조색5 22" xfId="428"/>
    <cellStyle name="40% - 강조색5 23" xfId="429"/>
    <cellStyle name="40% - 강조색5 24" xfId="430"/>
    <cellStyle name="40% - 강조색5 25" xfId="431"/>
    <cellStyle name="40% - 강조색5 26" xfId="432"/>
    <cellStyle name="40% - 강조색5 27" xfId="433"/>
    <cellStyle name="40% - 강조색5 28" xfId="434"/>
    <cellStyle name="40% - 강조색5 29" xfId="435"/>
    <cellStyle name="40% - 강조색5 3" xfId="436"/>
    <cellStyle name="40% - 강조색5 30" xfId="437"/>
    <cellStyle name="40% - 강조색5 31" xfId="438"/>
    <cellStyle name="40% - 강조색5 32" xfId="439"/>
    <cellStyle name="40% - 강조색5 33" xfId="440"/>
    <cellStyle name="40% - 강조색5 34" xfId="441"/>
    <cellStyle name="40% - 강조색5 35" xfId="442"/>
    <cellStyle name="40% - 강조색5 36" xfId="443"/>
    <cellStyle name="40% - 강조색5 37" xfId="444"/>
    <cellStyle name="40% - 강조색5 38" xfId="445"/>
    <cellStyle name="40% - 강조색5 39" xfId="446"/>
    <cellStyle name="40% - 강조색5 4" xfId="447"/>
    <cellStyle name="40% - 강조색5 40" xfId="448"/>
    <cellStyle name="40% - 강조색5 5" xfId="449"/>
    <cellStyle name="40% - 강조색5 6" xfId="450"/>
    <cellStyle name="40% - 강조색5 7" xfId="451"/>
    <cellStyle name="40% - 강조색5 8" xfId="452"/>
    <cellStyle name="40% - 강조색5 9" xfId="453"/>
    <cellStyle name="40% - 강조색6" xfId="454" builtinId="51" customBuiltin="1"/>
    <cellStyle name="40% - 강조색6 10" xfId="455"/>
    <cellStyle name="40% - 강조색6 11" xfId="456"/>
    <cellStyle name="40% - 강조색6 12" xfId="457"/>
    <cellStyle name="40% - 강조색6 13" xfId="458"/>
    <cellStyle name="40% - 강조색6 14" xfId="459"/>
    <cellStyle name="40% - 강조색6 15" xfId="460"/>
    <cellStyle name="40% - 강조색6 16" xfId="461"/>
    <cellStyle name="40% - 강조색6 17" xfId="462"/>
    <cellStyle name="40% - 강조색6 18" xfId="463"/>
    <cellStyle name="40% - 강조색6 19" xfId="464"/>
    <cellStyle name="40% - 강조색6 2" xfId="465"/>
    <cellStyle name="40% - 강조색6 2 2" xfId="466"/>
    <cellStyle name="40% - 강조색6 20" xfId="467"/>
    <cellStyle name="40% - 강조색6 21" xfId="468"/>
    <cellStyle name="40% - 강조색6 22" xfId="469"/>
    <cellStyle name="40% - 강조색6 23" xfId="470"/>
    <cellStyle name="40% - 강조색6 24" xfId="471"/>
    <cellStyle name="40% - 강조색6 25" xfId="472"/>
    <cellStyle name="40% - 강조색6 26" xfId="473"/>
    <cellStyle name="40% - 강조색6 27" xfId="474"/>
    <cellStyle name="40% - 강조색6 28" xfId="475"/>
    <cellStyle name="40% - 강조색6 29" xfId="476"/>
    <cellStyle name="40% - 강조색6 3" xfId="477"/>
    <cellStyle name="40% - 강조색6 30" xfId="478"/>
    <cellStyle name="40% - 강조색6 31" xfId="479"/>
    <cellStyle name="40% - 강조색6 32" xfId="480"/>
    <cellStyle name="40% - 강조색6 33" xfId="481"/>
    <cellStyle name="40% - 강조색6 34" xfId="482"/>
    <cellStyle name="40% - 강조색6 35" xfId="483"/>
    <cellStyle name="40% - 강조색6 36" xfId="484"/>
    <cellStyle name="40% - 강조색6 37" xfId="485"/>
    <cellStyle name="40% - 강조색6 38" xfId="486"/>
    <cellStyle name="40% - 강조색6 39" xfId="487"/>
    <cellStyle name="40% - 강조색6 4" xfId="488"/>
    <cellStyle name="40% - 강조색6 40" xfId="489"/>
    <cellStyle name="40% - 강조색6 5" xfId="490"/>
    <cellStyle name="40% - 강조색6 6" xfId="491"/>
    <cellStyle name="40% - 강조색6 7" xfId="492"/>
    <cellStyle name="40% - 강조색6 8" xfId="493"/>
    <cellStyle name="40% - 강조색6 9" xfId="494"/>
    <cellStyle name="60% - 강조색1" xfId="495" builtinId="32" customBuiltin="1"/>
    <cellStyle name="60% - 강조색1 10" xfId="496"/>
    <cellStyle name="60% - 강조색1 11" xfId="497"/>
    <cellStyle name="60% - 강조색1 12" xfId="498"/>
    <cellStyle name="60% - 강조색1 13" xfId="499"/>
    <cellStyle name="60% - 강조색1 14" xfId="500"/>
    <cellStyle name="60% - 강조색1 15" xfId="501"/>
    <cellStyle name="60% - 강조색1 16" xfId="502"/>
    <cellStyle name="60% - 강조색1 17" xfId="503"/>
    <cellStyle name="60% - 강조색1 18" xfId="504"/>
    <cellStyle name="60% - 강조색1 19" xfId="505"/>
    <cellStyle name="60% - 강조색1 2" xfId="506"/>
    <cellStyle name="60% - 강조색1 2 2" xfId="507"/>
    <cellStyle name="60% - 강조색1 20" xfId="508"/>
    <cellStyle name="60% - 강조색1 21" xfId="509"/>
    <cellStyle name="60% - 강조색1 22" xfId="510"/>
    <cellStyle name="60% - 강조색1 23" xfId="511"/>
    <cellStyle name="60% - 강조색1 24" xfId="512"/>
    <cellStyle name="60% - 강조색1 25" xfId="513"/>
    <cellStyle name="60% - 강조색1 26" xfId="514"/>
    <cellStyle name="60% - 강조색1 27" xfId="515"/>
    <cellStyle name="60% - 강조색1 28" xfId="516"/>
    <cellStyle name="60% - 강조색1 29" xfId="517"/>
    <cellStyle name="60% - 강조색1 3" xfId="518"/>
    <cellStyle name="60% - 강조색1 30" xfId="519"/>
    <cellStyle name="60% - 강조색1 31" xfId="520"/>
    <cellStyle name="60% - 강조색1 32" xfId="521"/>
    <cellStyle name="60% - 강조색1 33" xfId="522"/>
    <cellStyle name="60% - 강조색1 34" xfId="523"/>
    <cellStyle name="60% - 강조색1 35" xfId="524"/>
    <cellStyle name="60% - 강조색1 36" xfId="525"/>
    <cellStyle name="60% - 강조색1 37" xfId="526"/>
    <cellStyle name="60% - 강조색1 38" xfId="527"/>
    <cellStyle name="60% - 강조색1 39" xfId="528"/>
    <cellStyle name="60% - 강조색1 4" xfId="529"/>
    <cellStyle name="60% - 강조색1 40" xfId="530"/>
    <cellStyle name="60% - 강조색1 5" xfId="531"/>
    <cellStyle name="60% - 강조색1 6" xfId="532"/>
    <cellStyle name="60% - 강조색1 7" xfId="533"/>
    <cellStyle name="60% - 강조색1 8" xfId="534"/>
    <cellStyle name="60% - 강조색1 9" xfId="535"/>
    <cellStyle name="60% - 강조색2" xfId="536" builtinId="36" customBuiltin="1"/>
    <cellStyle name="60% - 강조색2 10" xfId="537"/>
    <cellStyle name="60% - 강조색2 11" xfId="538"/>
    <cellStyle name="60% - 강조색2 12" xfId="539"/>
    <cellStyle name="60% - 강조색2 13" xfId="540"/>
    <cellStyle name="60% - 강조색2 14" xfId="541"/>
    <cellStyle name="60% - 강조색2 15" xfId="542"/>
    <cellStyle name="60% - 강조색2 16" xfId="543"/>
    <cellStyle name="60% - 강조색2 17" xfId="544"/>
    <cellStyle name="60% - 강조색2 18" xfId="545"/>
    <cellStyle name="60% - 강조색2 19" xfId="546"/>
    <cellStyle name="60% - 강조색2 2" xfId="547"/>
    <cellStyle name="60% - 강조색2 2 2" xfId="548"/>
    <cellStyle name="60% - 강조색2 20" xfId="549"/>
    <cellStyle name="60% - 강조색2 21" xfId="550"/>
    <cellStyle name="60% - 강조색2 22" xfId="551"/>
    <cellStyle name="60% - 강조색2 23" xfId="552"/>
    <cellStyle name="60% - 강조색2 24" xfId="553"/>
    <cellStyle name="60% - 강조색2 25" xfId="554"/>
    <cellStyle name="60% - 강조색2 26" xfId="555"/>
    <cellStyle name="60% - 강조색2 27" xfId="556"/>
    <cellStyle name="60% - 강조색2 28" xfId="557"/>
    <cellStyle name="60% - 강조색2 29" xfId="558"/>
    <cellStyle name="60% - 강조색2 3" xfId="559"/>
    <cellStyle name="60% - 강조색2 30" xfId="560"/>
    <cellStyle name="60% - 강조색2 31" xfId="561"/>
    <cellStyle name="60% - 강조색2 32" xfId="562"/>
    <cellStyle name="60% - 강조색2 33" xfId="563"/>
    <cellStyle name="60% - 강조색2 34" xfId="564"/>
    <cellStyle name="60% - 강조색2 35" xfId="565"/>
    <cellStyle name="60% - 강조색2 36" xfId="566"/>
    <cellStyle name="60% - 강조색2 37" xfId="567"/>
    <cellStyle name="60% - 강조색2 38" xfId="568"/>
    <cellStyle name="60% - 강조색2 39" xfId="569"/>
    <cellStyle name="60% - 강조색2 4" xfId="570"/>
    <cellStyle name="60% - 강조색2 40" xfId="571"/>
    <cellStyle name="60% - 강조색2 5" xfId="572"/>
    <cellStyle name="60% - 강조색2 6" xfId="573"/>
    <cellStyle name="60% - 강조색2 7" xfId="574"/>
    <cellStyle name="60% - 강조색2 8" xfId="575"/>
    <cellStyle name="60% - 강조색2 9" xfId="576"/>
    <cellStyle name="60% - 강조색3" xfId="577" builtinId="40" customBuiltin="1"/>
    <cellStyle name="60% - 강조색3 10" xfId="578"/>
    <cellStyle name="60% - 강조색3 11" xfId="579"/>
    <cellStyle name="60% - 강조색3 12" xfId="580"/>
    <cellStyle name="60% - 강조색3 13" xfId="581"/>
    <cellStyle name="60% - 강조색3 14" xfId="582"/>
    <cellStyle name="60% - 강조색3 15" xfId="583"/>
    <cellStyle name="60% - 강조색3 16" xfId="584"/>
    <cellStyle name="60% - 강조색3 17" xfId="585"/>
    <cellStyle name="60% - 강조색3 18" xfId="586"/>
    <cellStyle name="60% - 강조색3 19" xfId="587"/>
    <cellStyle name="60% - 강조색3 2" xfId="588"/>
    <cellStyle name="60% - 강조색3 2 2" xfId="589"/>
    <cellStyle name="60% - 강조색3 20" xfId="590"/>
    <cellStyle name="60% - 강조색3 21" xfId="591"/>
    <cellStyle name="60% - 강조색3 22" xfId="592"/>
    <cellStyle name="60% - 강조색3 23" xfId="593"/>
    <cellStyle name="60% - 강조색3 24" xfId="594"/>
    <cellStyle name="60% - 강조색3 25" xfId="595"/>
    <cellStyle name="60% - 강조색3 26" xfId="596"/>
    <cellStyle name="60% - 강조색3 27" xfId="597"/>
    <cellStyle name="60% - 강조색3 28" xfId="598"/>
    <cellStyle name="60% - 강조색3 29" xfId="599"/>
    <cellStyle name="60% - 강조색3 3" xfId="600"/>
    <cellStyle name="60% - 강조색3 30" xfId="601"/>
    <cellStyle name="60% - 강조색3 31" xfId="602"/>
    <cellStyle name="60% - 강조색3 32" xfId="603"/>
    <cellStyle name="60% - 강조색3 33" xfId="604"/>
    <cellStyle name="60% - 강조색3 34" xfId="605"/>
    <cellStyle name="60% - 강조색3 35" xfId="606"/>
    <cellStyle name="60% - 강조색3 36" xfId="607"/>
    <cellStyle name="60% - 강조색3 37" xfId="608"/>
    <cellStyle name="60% - 강조색3 38" xfId="609"/>
    <cellStyle name="60% - 강조색3 39" xfId="610"/>
    <cellStyle name="60% - 강조색3 4" xfId="611"/>
    <cellStyle name="60% - 강조색3 40" xfId="612"/>
    <cellStyle name="60% - 강조색3 5" xfId="613"/>
    <cellStyle name="60% - 강조색3 6" xfId="614"/>
    <cellStyle name="60% - 강조색3 7" xfId="615"/>
    <cellStyle name="60% - 강조색3 8" xfId="616"/>
    <cellStyle name="60% - 강조색3 9" xfId="617"/>
    <cellStyle name="60% - 강조색4" xfId="618" builtinId="44" customBuiltin="1"/>
    <cellStyle name="60% - 강조색4 10" xfId="619"/>
    <cellStyle name="60% - 강조색4 11" xfId="620"/>
    <cellStyle name="60% - 강조색4 12" xfId="621"/>
    <cellStyle name="60% - 강조색4 13" xfId="622"/>
    <cellStyle name="60% - 강조색4 14" xfId="623"/>
    <cellStyle name="60% - 강조색4 15" xfId="624"/>
    <cellStyle name="60% - 강조색4 16" xfId="625"/>
    <cellStyle name="60% - 강조색4 17" xfId="626"/>
    <cellStyle name="60% - 강조색4 18" xfId="627"/>
    <cellStyle name="60% - 강조색4 19" xfId="628"/>
    <cellStyle name="60% - 강조색4 2" xfId="629"/>
    <cellStyle name="60% - 강조색4 2 2" xfId="630"/>
    <cellStyle name="60% - 강조색4 20" xfId="631"/>
    <cellStyle name="60% - 강조색4 21" xfId="632"/>
    <cellStyle name="60% - 강조색4 22" xfId="633"/>
    <cellStyle name="60% - 강조색4 23" xfId="634"/>
    <cellStyle name="60% - 강조색4 24" xfId="635"/>
    <cellStyle name="60% - 강조색4 25" xfId="636"/>
    <cellStyle name="60% - 강조색4 26" xfId="637"/>
    <cellStyle name="60% - 강조색4 27" xfId="638"/>
    <cellStyle name="60% - 강조색4 28" xfId="639"/>
    <cellStyle name="60% - 강조색4 29" xfId="640"/>
    <cellStyle name="60% - 강조색4 3" xfId="641"/>
    <cellStyle name="60% - 강조색4 30" xfId="642"/>
    <cellStyle name="60% - 강조색4 31" xfId="643"/>
    <cellStyle name="60% - 강조색4 32" xfId="644"/>
    <cellStyle name="60% - 강조색4 33" xfId="645"/>
    <cellStyle name="60% - 강조색4 34" xfId="646"/>
    <cellStyle name="60% - 강조색4 35" xfId="647"/>
    <cellStyle name="60% - 강조색4 36" xfId="648"/>
    <cellStyle name="60% - 강조색4 37" xfId="649"/>
    <cellStyle name="60% - 강조색4 38" xfId="650"/>
    <cellStyle name="60% - 강조색4 39" xfId="651"/>
    <cellStyle name="60% - 강조색4 4" xfId="652"/>
    <cellStyle name="60% - 강조색4 40" xfId="653"/>
    <cellStyle name="60% - 강조색4 5" xfId="654"/>
    <cellStyle name="60% - 강조색4 6" xfId="655"/>
    <cellStyle name="60% - 강조색4 7" xfId="656"/>
    <cellStyle name="60% - 강조색4 8" xfId="657"/>
    <cellStyle name="60% - 강조색4 9" xfId="658"/>
    <cellStyle name="60% - 강조색5" xfId="659" builtinId="48" customBuiltin="1"/>
    <cellStyle name="60% - 강조색5 10" xfId="660"/>
    <cellStyle name="60% - 강조색5 11" xfId="661"/>
    <cellStyle name="60% - 강조색5 12" xfId="662"/>
    <cellStyle name="60% - 강조색5 13" xfId="663"/>
    <cellStyle name="60% - 강조색5 14" xfId="664"/>
    <cellStyle name="60% - 강조색5 15" xfId="665"/>
    <cellStyle name="60% - 강조색5 16" xfId="666"/>
    <cellStyle name="60% - 강조색5 17" xfId="667"/>
    <cellStyle name="60% - 강조색5 18" xfId="668"/>
    <cellStyle name="60% - 강조색5 19" xfId="669"/>
    <cellStyle name="60% - 강조색5 2" xfId="670"/>
    <cellStyle name="60% - 강조색5 2 2" xfId="671"/>
    <cellStyle name="60% - 강조색5 20" xfId="672"/>
    <cellStyle name="60% - 강조색5 21" xfId="673"/>
    <cellStyle name="60% - 강조색5 22" xfId="674"/>
    <cellStyle name="60% - 강조색5 23" xfId="675"/>
    <cellStyle name="60% - 강조색5 24" xfId="676"/>
    <cellStyle name="60% - 강조색5 25" xfId="677"/>
    <cellStyle name="60% - 강조색5 26" xfId="678"/>
    <cellStyle name="60% - 강조색5 27" xfId="679"/>
    <cellStyle name="60% - 강조색5 28" xfId="680"/>
    <cellStyle name="60% - 강조색5 29" xfId="681"/>
    <cellStyle name="60% - 강조색5 3" xfId="682"/>
    <cellStyle name="60% - 강조색5 30" xfId="683"/>
    <cellStyle name="60% - 강조색5 31" xfId="684"/>
    <cellStyle name="60% - 강조색5 32" xfId="685"/>
    <cellStyle name="60% - 강조색5 33" xfId="686"/>
    <cellStyle name="60% - 강조색5 34" xfId="687"/>
    <cellStyle name="60% - 강조색5 35" xfId="688"/>
    <cellStyle name="60% - 강조색5 36" xfId="689"/>
    <cellStyle name="60% - 강조색5 37" xfId="690"/>
    <cellStyle name="60% - 강조색5 38" xfId="691"/>
    <cellStyle name="60% - 강조색5 39" xfId="692"/>
    <cellStyle name="60% - 강조색5 4" xfId="693"/>
    <cellStyle name="60% - 강조색5 40" xfId="694"/>
    <cellStyle name="60% - 강조색5 5" xfId="695"/>
    <cellStyle name="60% - 강조색5 6" xfId="696"/>
    <cellStyle name="60% - 강조색5 7" xfId="697"/>
    <cellStyle name="60% - 강조색5 8" xfId="698"/>
    <cellStyle name="60% - 강조색5 9" xfId="699"/>
    <cellStyle name="60% - 강조색6" xfId="700" builtinId="52" customBuiltin="1"/>
    <cellStyle name="60% - 강조색6 10" xfId="701"/>
    <cellStyle name="60% - 강조색6 11" xfId="702"/>
    <cellStyle name="60% - 강조색6 12" xfId="703"/>
    <cellStyle name="60% - 강조색6 13" xfId="704"/>
    <cellStyle name="60% - 강조색6 14" xfId="705"/>
    <cellStyle name="60% - 강조색6 15" xfId="706"/>
    <cellStyle name="60% - 강조색6 16" xfId="707"/>
    <cellStyle name="60% - 강조색6 17" xfId="708"/>
    <cellStyle name="60% - 강조색6 18" xfId="709"/>
    <cellStyle name="60% - 강조색6 19" xfId="710"/>
    <cellStyle name="60% - 강조색6 2" xfId="711"/>
    <cellStyle name="60% - 강조색6 2 2" xfId="712"/>
    <cellStyle name="60% - 강조색6 20" xfId="713"/>
    <cellStyle name="60% - 강조색6 21" xfId="714"/>
    <cellStyle name="60% - 강조색6 22" xfId="715"/>
    <cellStyle name="60% - 강조색6 23" xfId="716"/>
    <cellStyle name="60% - 강조색6 24" xfId="717"/>
    <cellStyle name="60% - 강조색6 25" xfId="718"/>
    <cellStyle name="60% - 강조색6 26" xfId="719"/>
    <cellStyle name="60% - 강조색6 27" xfId="720"/>
    <cellStyle name="60% - 강조색6 28" xfId="721"/>
    <cellStyle name="60% - 강조색6 29" xfId="722"/>
    <cellStyle name="60% - 강조색6 3" xfId="723"/>
    <cellStyle name="60% - 강조색6 30" xfId="724"/>
    <cellStyle name="60% - 강조색6 31" xfId="725"/>
    <cellStyle name="60% - 강조색6 32" xfId="726"/>
    <cellStyle name="60% - 강조색6 33" xfId="727"/>
    <cellStyle name="60% - 강조색6 34" xfId="728"/>
    <cellStyle name="60% - 강조색6 35" xfId="729"/>
    <cellStyle name="60% - 강조색6 36" xfId="730"/>
    <cellStyle name="60% - 강조색6 37" xfId="731"/>
    <cellStyle name="60% - 강조색6 38" xfId="732"/>
    <cellStyle name="60% - 강조색6 39" xfId="733"/>
    <cellStyle name="60% - 강조색6 4" xfId="734"/>
    <cellStyle name="60% - 강조색6 40" xfId="735"/>
    <cellStyle name="60% - 강조색6 5" xfId="736"/>
    <cellStyle name="60% - 강조색6 6" xfId="737"/>
    <cellStyle name="60% - 강조색6 7" xfId="738"/>
    <cellStyle name="60% - 강조색6 8" xfId="739"/>
    <cellStyle name="60% - 강조색6 9" xfId="740"/>
    <cellStyle name="AeE­ [0]_INQUIRY ¿μ¾÷AßAø " xfId="741"/>
    <cellStyle name="AeE­_INQUIRY ¿μ¾÷AßAø " xfId="742"/>
    <cellStyle name="ALIGNMENT" xfId="743"/>
    <cellStyle name="AÞ¸¶ [0]_INQUIRY ¿μ¾÷AßAø " xfId="744"/>
    <cellStyle name="AÞ¸¶_INQUIRY ¿μ¾÷AßAø " xfId="745"/>
    <cellStyle name="C￥AØ_¿μ¾÷CoE² " xfId="746"/>
    <cellStyle name="category" xfId="747"/>
    <cellStyle name="Comma" xfId="748"/>
    <cellStyle name="Comma [0]_ SG&amp;A Bridge " xfId="749"/>
    <cellStyle name="comma zerodec" xfId="750"/>
    <cellStyle name="Comma_ SG&amp;A Bridge " xfId="751"/>
    <cellStyle name="Currency" xfId="752"/>
    <cellStyle name="Currency [0]_ SG&amp;A Bridge " xfId="753"/>
    <cellStyle name="Currency_ SG&amp;A Bridge " xfId="754"/>
    <cellStyle name="Currency1" xfId="755"/>
    <cellStyle name="Date" xfId="756"/>
    <cellStyle name="Dezimal [0]_laroux" xfId="757"/>
    <cellStyle name="Dezimal_laroux" xfId="758"/>
    <cellStyle name="Dollar (zero dec)" xfId="759"/>
    <cellStyle name="Fixed" xfId="760"/>
    <cellStyle name="Grey" xfId="761"/>
    <cellStyle name="HEADER" xfId="762"/>
    <cellStyle name="Header1" xfId="763"/>
    <cellStyle name="Header2" xfId="764"/>
    <cellStyle name="Heading1" xfId="765"/>
    <cellStyle name="Heading2" xfId="766"/>
    <cellStyle name="Input [yellow]" xfId="767"/>
    <cellStyle name="Milliers [0]_Arabian Spec" xfId="768"/>
    <cellStyle name="Milliers_Arabian Spec" xfId="769"/>
    <cellStyle name="Model" xfId="770"/>
    <cellStyle name="Mon?aire [0]_Arabian Spec" xfId="771"/>
    <cellStyle name="Mon?aire_Arabian Spec" xfId="772"/>
    <cellStyle name="Normal - Style1" xfId="773"/>
    <cellStyle name="Normal - Style1 2" xfId="774"/>
    <cellStyle name="Normal_ SG&amp;A Bridge " xfId="775"/>
    <cellStyle name="Percent" xfId="776"/>
    <cellStyle name="Percent [2]" xfId="777"/>
    <cellStyle name="Percent_12~3SO2" xfId="778"/>
    <cellStyle name="Standard_laroux" xfId="779"/>
    <cellStyle name="subhead" xfId="780"/>
    <cellStyle name="Total" xfId="781"/>
    <cellStyle name="Total 2" xfId="782"/>
    <cellStyle name="W?rung [0]_laroux" xfId="783"/>
    <cellStyle name="W?rung_laroux" xfId="784"/>
    <cellStyle name="강조색1" xfId="785" builtinId="29" customBuiltin="1"/>
    <cellStyle name="강조색1 10" xfId="786"/>
    <cellStyle name="강조색1 11" xfId="787"/>
    <cellStyle name="강조색1 12" xfId="788"/>
    <cellStyle name="강조색1 13" xfId="789"/>
    <cellStyle name="강조색1 14" xfId="790"/>
    <cellStyle name="강조색1 15" xfId="791"/>
    <cellStyle name="강조색1 16" xfId="792"/>
    <cellStyle name="강조색1 17" xfId="793"/>
    <cellStyle name="강조색1 18" xfId="794"/>
    <cellStyle name="강조색1 19" xfId="795"/>
    <cellStyle name="강조색1 2" xfId="796"/>
    <cellStyle name="강조색1 2 2" xfId="797"/>
    <cellStyle name="강조색1 20" xfId="798"/>
    <cellStyle name="강조색1 21" xfId="799"/>
    <cellStyle name="강조색1 22" xfId="800"/>
    <cellStyle name="강조색1 23" xfId="801"/>
    <cellStyle name="강조색1 24" xfId="802"/>
    <cellStyle name="강조색1 25" xfId="803"/>
    <cellStyle name="강조색1 26" xfId="804"/>
    <cellStyle name="강조색1 27" xfId="805"/>
    <cellStyle name="강조색1 28" xfId="806"/>
    <cellStyle name="강조색1 29" xfId="807"/>
    <cellStyle name="강조색1 3" xfId="808"/>
    <cellStyle name="강조색1 30" xfId="809"/>
    <cellStyle name="강조색1 31" xfId="810"/>
    <cellStyle name="강조색1 32" xfId="811"/>
    <cellStyle name="강조색1 33" xfId="812"/>
    <cellStyle name="강조색1 34" xfId="813"/>
    <cellStyle name="강조색1 35" xfId="814"/>
    <cellStyle name="강조색1 36" xfId="815"/>
    <cellStyle name="강조색1 37" xfId="816"/>
    <cellStyle name="강조색1 38" xfId="817"/>
    <cellStyle name="강조색1 39" xfId="818"/>
    <cellStyle name="강조색1 4" xfId="819"/>
    <cellStyle name="강조색1 40" xfId="820"/>
    <cellStyle name="강조색1 5" xfId="821"/>
    <cellStyle name="강조색1 6" xfId="822"/>
    <cellStyle name="강조색1 7" xfId="823"/>
    <cellStyle name="강조색1 8" xfId="824"/>
    <cellStyle name="강조색1 9" xfId="825"/>
    <cellStyle name="강조색2" xfId="826" builtinId="33" customBuiltin="1"/>
    <cellStyle name="강조색2 10" xfId="827"/>
    <cellStyle name="강조색2 11" xfId="828"/>
    <cellStyle name="강조색2 12" xfId="829"/>
    <cellStyle name="강조색2 13" xfId="830"/>
    <cellStyle name="강조색2 14" xfId="831"/>
    <cellStyle name="강조색2 15" xfId="832"/>
    <cellStyle name="강조색2 16" xfId="833"/>
    <cellStyle name="강조색2 17" xfId="834"/>
    <cellStyle name="강조색2 18" xfId="835"/>
    <cellStyle name="강조색2 19" xfId="836"/>
    <cellStyle name="강조색2 2" xfId="837"/>
    <cellStyle name="강조색2 2 2" xfId="838"/>
    <cellStyle name="강조색2 20" xfId="839"/>
    <cellStyle name="강조색2 21" xfId="840"/>
    <cellStyle name="강조색2 22" xfId="841"/>
    <cellStyle name="강조색2 23" xfId="842"/>
    <cellStyle name="강조색2 24" xfId="843"/>
    <cellStyle name="강조색2 25" xfId="844"/>
    <cellStyle name="강조색2 26" xfId="845"/>
    <cellStyle name="강조색2 27" xfId="846"/>
    <cellStyle name="강조색2 28" xfId="847"/>
    <cellStyle name="강조색2 29" xfId="848"/>
    <cellStyle name="강조색2 3" xfId="849"/>
    <cellStyle name="강조색2 30" xfId="850"/>
    <cellStyle name="강조색2 31" xfId="851"/>
    <cellStyle name="강조색2 32" xfId="852"/>
    <cellStyle name="강조색2 33" xfId="853"/>
    <cellStyle name="강조색2 34" xfId="854"/>
    <cellStyle name="강조색2 35" xfId="855"/>
    <cellStyle name="강조색2 36" xfId="856"/>
    <cellStyle name="강조색2 37" xfId="857"/>
    <cellStyle name="강조색2 38" xfId="858"/>
    <cellStyle name="강조색2 39" xfId="859"/>
    <cellStyle name="강조색2 4" xfId="860"/>
    <cellStyle name="강조색2 40" xfId="861"/>
    <cellStyle name="강조색2 5" xfId="862"/>
    <cellStyle name="강조색2 6" xfId="863"/>
    <cellStyle name="강조색2 7" xfId="864"/>
    <cellStyle name="강조색2 8" xfId="865"/>
    <cellStyle name="강조색2 9" xfId="866"/>
    <cellStyle name="강조색3" xfId="867" builtinId="37" customBuiltin="1"/>
    <cellStyle name="강조색3 10" xfId="868"/>
    <cellStyle name="강조색3 11" xfId="869"/>
    <cellStyle name="강조색3 12" xfId="870"/>
    <cellStyle name="강조색3 13" xfId="871"/>
    <cellStyle name="강조색3 14" xfId="872"/>
    <cellStyle name="강조색3 15" xfId="873"/>
    <cellStyle name="강조색3 16" xfId="874"/>
    <cellStyle name="강조색3 17" xfId="875"/>
    <cellStyle name="강조색3 18" xfId="876"/>
    <cellStyle name="강조색3 19" xfId="877"/>
    <cellStyle name="강조색3 2" xfId="878"/>
    <cellStyle name="강조색3 2 2" xfId="879"/>
    <cellStyle name="강조색3 20" xfId="880"/>
    <cellStyle name="강조색3 21" xfId="881"/>
    <cellStyle name="강조색3 22" xfId="882"/>
    <cellStyle name="강조색3 23" xfId="883"/>
    <cellStyle name="강조색3 24" xfId="884"/>
    <cellStyle name="강조색3 25" xfId="885"/>
    <cellStyle name="강조색3 26" xfId="886"/>
    <cellStyle name="강조색3 27" xfId="887"/>
    <cellStyle name="강조색3 28" xfId="888"/>
    <cellStyle name="강조색3 29" xfId="889"/>
    <cellStyle name="강조색3 3" xfId="890"/>
    <cellStyle name="강조색3 30" xfId="891"/>
    <cellStyle name="강조색3 31" xfId="892"/>
    <cellStyle name="강조색3 32" xfId="893"/>
    <cellStyle name="강조색3 33" xfId="894"/>
    <cellStyle name="강조색3 34" xfId="895"/>
    <cellStyle name="강조색3 35" xfId="896"/>
    <cellStyle name="강조색3 36" xfId="897"/>
    <cellStyle name="강조색3 37" xfId="898"/>
    <cellStyle name="강조색3 38" xfId="899"/>
    <cellStyle name="강조색3 39" xfId="900"/>
    <cellStyle name="강조색3 4" xfId="901"/>
    <cellStyle name="강조색3 40" xfId="902"/>
    <cellStyle name="강조색3 5" xfId="903"/>
    <cellStyle name="강조색3 6" xfId="904"/>
    <cellStyle name="강조색3 7" xfId="905"/>
    <cellStyle name="강조색3 8" xfId="906"/>
    <cellStyle name="강조색3 9" xfId="907"/>
    <cellStyle name="강조색4" xfId="908" builtinId="41" customBuiltin="1"/>
    <cellStyle name="강조색4 10" xfId="909"/>
    <cellStyle name="강조색4 11" xfId="910"/>
    <cellStyle name="강조색4 12" xfId="911"/>
    <cellStyle name="강조색4 13" xfId="912"/>
    <cellStyle name="강조색4 14" xfId="913"/>
    <cellStyle name="강조색4 15" xfId="914"/>
    <cellStyle name="강조색4 16" xfId="915"/>
    <cellStyle name="강조색4 17" xfId="916"/>
    <cellStyle name="강조색4 18" xfId="917"/>
    <cellStyle name="강조색4 19" xfId="918"/>
    <cellStyle name="강조색4 2" xfId="919"/>
    <cellStyle name="강조색4 2 2" xfId="920"/>
    <cellStyle name="강조색4 20" xfId="921"/>
    <cellStyle name="강조색4 21" xfId="922"/>
    <cellStyle name="강조색4 22" xfId="923"/>
    <cellStyle name="강조색4 23" xfId="924"/>
    <cellStyle name="강조색4 24" xfId="925"/>
    <cellStyle name="강조색4 25" xfId="926"/>
    <cellStyle name="강조색4 26" xfId="927"/>
    <cellStyle name="강조색4 27" xfId="928"/>
    <cellStyle name="강조색4 28" xfId="929"/>
    <cellStyle name="강조색4 29" xfId="930"/>
    <cellStyle name="강조색4 3" xfId="931"/>
    <cellStyle name="강조색4 30" xfId="932"/>
    <cellStyle name="강조색4 31" xfId="933"/>
    <cellStyle name="강조색4 32" xfId="934"/>
    <cellStyle name="강조색4 33" xfId="935"/>
    <cellStyle name="강조색4 34" xfId="936"/>
    <cellStyle name="강조색4 35" xfId="937"/>
    <cellStyle name="강조색4 36" xfId="938"/>
    <cellStyle name="강조색4 37" xfId="939"/>
    <cellStyle name="강조색4 38" xfId="940"/>
    <cellStyle name="강조색4 39" xfId="941"/>
    <cellStyle name="강조색4 4" xfId="942"/>
    <cellStyle name="강조색4 40" xfId="943"/>
    <cellStyle name="강조색4 5" xfId="944"/>
    <cellStyle name="강조색4 6" xfId="945"/>
    <cellStyle name="강조색4 7" xfId="946"/>
    <cellStyle name="강조색4 8" xfId="947"/>
    <cellStyle name="강조색4 9" xfId="948"/>
    <cellStyle name="강조색5" xfId="949" builtinId="45" customBuiltin="1"/>
    <cellStyle name="강조색5 10" xfId="950"/>
    <cellStyle name="강조색5 11" xfId="951"/>
    <cellStyle name="강조색5 12" xfId="952"/>
    <cellStyle name="강조색5 13" xfId="953"/>
    <cellStyle name="강조색5 14" xfId="954"/>
    <cellStyle name="강조색5 15" xfId="955"/>
    <cellStyle name="강조색5 16" xfId="956"/>
    <cellStyle name="강조색5 17" xfId="957"/>
    <cellStyle name="강조색5 18" xfId="958"/>
    <cellStyle name="강조색5 19" xfId="959"/>
    <cellStyle name="강조색5 2" xfId="960"/>
    <cellStyle name="강조색5 2 2" xfId="961"/>
    <cellStyle name="강조색5 20" xfId="962"/>
    <cellStyle name="강조색5 21" xfId="963"/>
    <cellStyle name="강조색5 22" xfId="964"/>
    <cellStyle name="강조색5 23" xfId="965"/>
    <cellStyle name="강조색5 24" xfId="966"/>
    <cellStyle name="강조색5 25" xfId="967"/>
    <cellStyle name="강조색5 26" xfId="968"/>
    <cellStyle name="강조색5 27" xfId="969"/>
    <cellStyle name="강조색5 28" xfId="970"/>
    <cellStyle name="강조색5 29" xfId="971"/>
    <cellStyle name="강조색5 3" xfId="972"/>
    <cellStyle name="강조색5 30" xfId="973"/>
    <cellStyle name="강조색5 31" xfId="974"/>
    <cellStyle name="강조색5 32" xfId="975"/>
    <cellStyle name="강조색5 33" xfId="976"/>
    <cellStyle name="강조색5 34" xfId="977"/>
    <cellStyle name="강조색5 35" xfId="978"/>
    <cellStyle name="강조색5 36" xfId="979"/>
    <cellStyle name="강조색5 37" xfId="980"/>
    <cellStyle name="강조색5 38" xfId="981"/>
    <cellStyle name="강조색5 39" xfId="982"/>
    <cellStyle name="강조색5 4" xfId="983"/>
    <cellStyle name="강조색5 40" xfId="984"/>
    <cellStyle name="강조색5 5" xfId="985"/>
    <cellStyle name="강조색5 6" xfId="986"/>
    <cellStyle name="강조색5 7" xfId="987"/>
    <cellStyle name="강조색5 8" xfId="988"/>
    <cellStyle name="강조색5 9" xfId="989"/>
    <cellStyle name="강조색6" xfId="990" builtinId="49" customBuiltin="1"/>
    <cellStyle name="강조색6 10" xfId="991"/>
    <cellStyle name="강조색6 11" xfId="992"/>
    <cellStyle name="강조색6 12" xfId="993"/>
    <cellStyle name="강조색6 13" xfId="994"/>
    <cellStyle name="강조색6 14" xfId="995"/>
    <cellStyle name="강조색6 15" xfId="996"/>
    <cellStyle name="강조색6 16" xfId="997"/>
    <cellStyle name="강조색6 17" xfId="998"/>
    <cellStyle name="강조색6 18" xfId="999"/>
    <cellStyle name="강조색6 19" xfId="1000"/>
    <cellStyle name="강조색6 2" xfId="1001"/>
    <cellStyle name="강조색6 2 2" xfId="1002"/>
    <cellStyle name="강조색6 20" xfId="1003"/>
    <cellStyle name="강조색6 21" xfId="1004"/>
    <cellStyle name="강조색6 22" xfId="1005"/>
    <cellStyle name="강조색6 23" xfId="1006"/>
    <cellStyle name="강조색6 24" xfId="1007"/>
    <cellStyle name="강조색6 25" xfId="1008"/>
    <cellStyle name="강조색6 26" xfId="1009"/>
    <cellStyle name="강조색6 27" xfId="1010"/>
    <cellStyle name="강조색6 28" xfId="1011"/>
    <cellStyle name="강조색6 29" xfId="1012"/>
    <cellStyle name="강조색6 3" xfId="1013"/>
    <cellStyle name="강조색6 30" xfId="1014"/>
    <cellStyle name="강조색6 31" xfId="1015"/>
    <cellStyle name="강조색6 32" xfId="1016"/>
    <cellStyle name="강조색6 33" xfId="1017"/>
    <cellStyle name="강조색6 34" xfId="1018"/>
    <cellStyle name="강조색6 35" xfId="1019"/>
    <cellStyle name="강조색6 36" xfId="1020"/>
    <cellStyle name="강조색6 37" xfId="1021"/>
    <cellStyle name="강조색6 38" xfId="1022"/>
    <cellStyle name="강조색6 39" xfId="1023"/>
    <cellStyle name="강조색6 4" xfId="1024"/>
    <cellStyle name="강조색6 40" xfId="1025"/>
    <cellStyle name="강조색6 5" xfId="1026"/>
    <cellStyle name="강조색6 6" xfId="1027"/>
    <cellStyle name="강조색6 7" xfId="1028"/>
    <cellStyle name="강조색6 8" xfId="1029"/>
    <cellStyle name="강조색6 9" xfId="1030"/>
    <cellStyle name="경고문" xfId="1031" builtinId="11" customBuiltin="1"/>
    <cellStyle name="경고문 10" xfId="1032"/>
    <cellStyle name="경고문 11" xfId="1033"/>
    <cellStyle name="경고문 12" xfId="1034"/>
    <cellStyle name="경고문 13" xfId="1035"/>
    <cellStyle name="경고문 14" xfId="1036"/>
    <cellStyle name="경고문 15" xfId="1037"/>
    <cellStyle name="경고문 16" xfId="1038"/>
    <cellStyle name="경고문 17" xfId="1039"/>
    <cellStyle name="경고문 18" xfId="1040"/>
    <cellStyle name="경고문 19" xfId="1041"/>
    <cellStyle name="경고문 2" xfId="1042"/>
    <cellStyle name="경고문 2 2" xfId="1043"/>
    <cellStyle name="경고문 20" xfId="1044"/>
    <cellStyle name="경고문 21" xfId="1045"/>
    <cellStyle name="경고문 22" xfId="1046"/>
    <cellStyle name="경고문 23" xfId="1047"/>
    <cellStyle name="경고문 24" xfId="1048"/>
    <cellStyle name="경고문 25" xfId="1049"/>
    <cellStyle name="경고문 26" xfId="1050"/>
    <cellStyle name="경고문 27" xfId="1051"/>
    <cellStyle name="경고문 28" xfId="1052"/>
    <cellStyle name="경고문 29" xfId="1053"/>
    <cellStyle name="경고문 3" xfId="1054"/>
    <cellStyle name="경고문 30" xfId="1055"/>
    <cellStyle name="경고문 31" xfId="1056"/>
    <cellStyle name="경고문 32" xfId="1057"/>
    <cellStyle name="경고문 33" xfId="1058"/>
    <cellStyle name="경고문 34" xfId="1059"/>
    <cellStyle name="경고문 35" xfId="1060"/>
    <cellStyle name="경고문 36" xfId="1061"/>
    <cellStyle name="경고문 37" xfId="1062"/>
    <cellStyle name="경고문 38" xfId="1063"/>
    <cellStyle name="경고문 39" xfId="1064"/>
    <cellStyle name="경고문 4" xfId="1065"/>
    <cellStyle name="경고문 40" xfId="1066"/>
    <cellStyle name="경고문 5" xfId="1067"/>
    <cellStyle name="경고문 6" xfId="1068"/>
    <cellStyle name="경고문 7" xfId="1069"/>
    <cellStyle name="경고문 8" xfId="1070"/>
    <cellStyle name="경고문 9" xfId="1071"/>
    <cellStyle name="계산" xfId="1072" builtinId="22" customBuiltin="1"/>
    <cellStyle name="계산 10" xfId="1073"/>
    <cellStyle name="계산 11" xfId="1074"/>
    <cellStyle name="계산 12" xfId="1075"/>
    <cellStyle name="계산 13" xfId="1076"/>
    <cellStyle name="계산 14" xfId="1077"/>
    <cellStyle name="계산 15" xfId="1078"/>
    <cellStyle name="계산 16" xfId="1079"/>
    <cellStyle name="계산 17" xfId="1080"/>
    <cellStyle name="계산 18" xfId="1081"/>
    <cellStyle name="계산 19" xfId="1082"/>
    <cellStyle name="계산 2" xfId="1083"/>
    <cellStyle name="계산 2 2" xfId="1084"/>
    <cellStyle name="계산 20" xfId="1085"/>
    <cellStyle name="계산 21" xfId="1086"/>
    <cellStyle name="계산 22" xfId="1087"/>
    <cellStyle name="계산 23" xfId="1088"/>
    <cellStyle name="계산 24" xfId="1089"/>
    <cellStyle name="계산 25" xfId="1090"/>
    <cellStyle name="계산 26" xfId="1091"/>
    <cellStyle name="계산 27" xfId="1092"/>
    <cellStyle name="계산 28" xfId="1093"/>
    <cellStyle name="계산 29" xfId="1094"/>
    <cellStyle name="계산 3" xfId="1095"/>
    <cellStyle name="계산 30" xfId="1096"/>
    <cellStyle name="계산 31" xfId="1097"/>
    <cellStyle name="계산 32" xfId="1098"/>
    <cellStyle name="계산 33" xfId="1099"/>
    <cellStyle name="계산 34" xfId="1100"/>
    <cellStyle name="계산 35" xfId="1101"/>
    <cellStyle name="계산 36" xfId="1102"/>
    <cellStyle name="계산 37" xfId="1103"/>
    <cellStyle name="계산 38" xfId="1104"/>
    <cellStyle name="계산 39" xfId="1105"/>
    <cellStyle name="계산 4" xfId="1106"/>
    <cellStyle name="계산 40" xfId="1107"/>
    <cellStyle name="계산 41" xfId="1108"/>
    <cellStyle name="계산 5" xfId="1109"/>
    <cellStyle name="계산 6" xfId="1110"/>
    <cellStyle name="계산 7" xfId="1111"/>
    <cellStyle name="계산 8" xfId="1112"/>
    <cellStyle name="계산 9" xfId="1113"/>
    <cellStyle name="고정소숫점" xfId="1114"/>
    <cellStyle name="고정출력1" xfId="1115"/>
    <cellStyle name="고정출력2" xfId="1116"/>
    <cellStyle name="나쁨" xfId="1117" builtinId="27" customBuiltin="1"/>
    <cellStyle name="나쁨 10" xfId="1118"/>
    <cellStyle name="나쁨 11" xfId="1119"/>
    <cellStyle name="나쁨 12" xfId="1120"/>
    <cellStyle name="나쁨 13" xfId="1121"/>
    <cellStyle name="나쁨 14" xfId="1122"/>
    <cellStyle name="나쁨 15" xfId="1123"/>
    <cellStyle name="나쁨 16" xfId="1124"/>
    <cellStyle name="나쁨 17" xfId="1125"/>
    <cellStyle name="나쁨 18" xfId="1126"/>
    <cellStyle name="나쁨 19" xfId="1127"/>
    <cellStyle name="나쁨 2" xfId="1128"/>
    <cellStyle name="나쁨 2 2" xfId="1129"/>
    <cellStyle name="나쁨 20" xfId="1130"/>
    <cellStyle name="나쁨 21" xfId="1131"/>
    <cellStyle name="나쁨 22" xfId="1132"/>
    <cellStyle name="나쁨 23" xfId="1133"/>
    <cellStyle name="나쁨 24" xfId="1134"/>
    <cellStyle name="나쁨 25" xfId="1135"/>
    <cellStyle name="나쁨 26" xfId="1136"/>
    <cellStyle name="나쁨 27" xfId="1137"/>
    <cellStyle name="나쁨 28" xfId="1138"/>
    <cellStyle name="나쁨 29" xfId="1139"/>
    <cellStyle name="나쁨 3" xfId="1140"/>
    <cellStyle name="나쁨 30" xfId="1141"/>
    <cellStyle name="나쁨 31" xfId="1142"/>
    <cellStyle name="나쁨 32" xfId="1143"/>
    <cellStyle name="나쁨 33" xfId="1144"/>
    <cellStyle name="나쁨 34" xfId="1145"/>
    <cellStyle name="나쁨 35" xfId="1146"/>
    <cellStyle name="나쁨 36" xfId="1147"/>
    <cellStyle name="나쁨 37" xfId="1148"/>
    <cellStyle name="나쁨 38" xfId="1149"/>
    <cellStyle name="나쁨 39" xfId="1150"/>
    <cellStyle name="나쁨 4" xfId="1151"/>
    <cellStyle name="나쁨 40" xfId="1152"/>
    <cellStyle name="나쁨 5" xfId="1153"/>
    <cellStyle name="나쁨 6" xfId="1154"/>
    <cellStyle name="나쁨 7" xfId="1155"/>
    <cellStyle name="나쁨 8" xfId="1156"/>
    <cellStyle name="나쁨 9" xfId="1157"/>
    <cellStyle name="날짜" xfId="1158"/>
    <cellStyle name="내역서" xfId="1159"/>
    <cellStyle name="달러" xfId="1160"/>
    <cellStyle name="뒤에 오는 하이퍼링크_0829광역시원단위추정(최종).xls Chart 1" xfId="1161"/>
    <cellStyle name="똿뗦먛귟 [0.00]_PRODUCT DETAIL Q1" xfId="1162"/>
    <cellStyle name="똿뗦먛귟_PRODUCT DETAIL Q1" xfId="1163"/>
    <cellStyle name="메모" xfId="1164" builtinId="10" customBuiltin="1"/>
    <cellStyle name="메모 10" xfId="1165"/>
    <cellStyle name="메모 11" xfId="1166"/>
    <cellStyle name="메모 12" xfId="1167"/>
    <cellStyle name="메모 13" xfId="1168"/>
    <cellStyle name="메모 14" xfId="1169"/>
    <cellStyle name="메모 15" xfId="1170"/>
    <cellStyle name="메모 16" xfId="1171"/>
    <cellStyle name="메모 17" xfId="1172"/>
    <cellStyle name="메모 18" xfId="1173"/>
    <cellStyle name="메모 19" xfId="1174"/>
    <cellStyle name="메모 2" xfId="1175"/>
    <cellStyle name="메모 2 2" xfId="1176"/>
    <cellStyle name="메모 20" xfId="1177"/>
    <cellStyle name="메모 21" xfId="1178"/>
    <cellStyle name="메모 22" xfId="1179"/>
    <cellStyle name="메모 23" xfId="1180"/>
    <cellStyle name="메모 24" xfId="1181"/>
    <cellStyle name="메모 25" xfId="1182"/>
    <cellStyle name="메모 26" xfId="1183"/>
    <cellStyle name="메모 27" xfId="1184"/>
    <cellStyle name="메모 28" xfId="1185"/>
    <cellStyle name="메모 29" xfId="1186"/>
    <cellStyle name="메모 3" xfId="1187"/>
    <cellStyle name="메모 30" xfId="1188"/>
    <cellStyle name="메모 31" xfId="1189"/>
    <cellStyle name="메모 32" xfId="1190"/>
    <cellStyle name="메모 33" xfId="1191"/>
    <cellStyle name="메모 34" xfId="1192"/>
    <cellStyle name="메모 35" xfId="1193"/>
    <cellStyle name="메모 36" xfId="1194"/>
    <cellStyle name="메모 37" xfId="1195"/>
    <cellStyle name="메모 38" xfId="1196"/>
    <cellStyle name="메모 39" xfId="1197"/>
    <cellStyle name="메모 4" xfId="1198"/>
    <cellStyle name="메모 40" xfId="1199"/>
    <cellStyle name="메모 41" xfId="1200"/>
    <cellStyle name="메모 5" xfId="1201"/>
    <cellStyle name="메모 6" xfId="1202"/>
    <cellStyle name="메모 7" xfId="1203"/>
    <cellStyle name="메모 8" xfId="1204"/>
    <cellStyle name="메모 9" xfId="1205"/>
    <cellStyle name="믅됞 [0.00]_PRODUCT DETAIL Q1" xfId="1206"/>
    <cellStyle name="믅됞_PRODUCT DETAIL Q1" xfId="1207"/>
    <cellStyle name="백분율" xfId="1208" builtinId="5"/>
    <cellStyle name="백분율 2" xfId="1209"/>
    <cellStyle name="백분율 3" xfId="1210"/>
    <cellStyle name="백분율 4" xfId="1211"/>
    <cellStyle name="보통" xfId="1212" builtinId="28" customBuiltin="1"/>
    <cellStyle name="보통 10" xfId="1213"/>
    <cellStyle name="보통 11" xfId="1214"/>
    <cellStyle name="보통 12" xfId="1215"/>
    <cellStyle name="보통 13" xfId="1216"/>
    <cellStyle name="보통 14" xfId="1217"/>
    <cellStyle name="보통 15" xfId="1218"/>
    <cellStyle name="보통 16" xfId="1219"/>
    <cellStyle name="보통 17" xfId="1220"/>
    <cellStyle name="보통 18" xfId="1221"/>
    <cellStyle name="보통 19" xfId="1222"/>
    <cellStyle name="보통 2" xfId="1223"/>
    <cellStyle name="보통 2 2" xfId="1224"/>
    <cellStyle name="보통 20" xfId="1225"/>
    <cellStyle name="보통 21" xfId="1226"/>
    <cellStyle name="보통 22" xfId="1227"/>
    <cellStyle name="보통 23" xfId="1228"/>
    <cellStyle name="보통 24" xfId="1229"/>
    <cellStyle name="보통 25" xfId="1230"/>
    <cellStyle name="보통 26" xfId="1231"/>
    <cellStyle name="보통 27" xfId="1232"/>
    <cellStyle name="보통 28" xfId="1233"/>
    <cellStyle name="보통 29" xfId="1234"/>
    <cellStyle name="보통 3" xfId="1235"/>
    <cellStyle name="보통 30" xfId="1236"/>
    <cellStyle name="보통 31" xfId="1237"/>
    <cellStyle name="보통 32" xfId="1238"/>
    <cellStyle name="보통 33" xfId="1239"/>
    <cellStyle name="보통 34" xfId="1240"/>
    <cellStyle name="보통 35" xfId="1241"/>
    <cellStyle name="보통 36" xfId="1242"/>
    <cellStyle name="보통 37" xfId="1243"/>
    <cellStyle name="보통 38" xfId="1244"/>
    <cellStyle name="보통 39" xfId="1245"/>
    <cellStyle name="보통 4" xfId="1246"/>
    <cellStyle name="보통 40" xfId="1247"/>
    <cellStyle name="보통 5" xfId="1248"/>
    <cellStyle name="보통 6" xfId="1249"/>
    <cellStyle name="보통 7" xfId="1250"/>
    <cellStyle name="보통 8" xfId="1251"/>
    <cellStyle name="보통 9" xfId="1252"/>
    <cellStyle name="뷭?_BOOKSHIP" xfId="1253"/>
    <cellStyle name="설명 텍스트" xfId="1254" builtinId="53" customBuiltin="1"/>
    <cellStyle name="설명 텍스트 10" xfId="1255"/>
    <cellStyle name="설명 텍스트 11" xfId="1256"/>
    <cellStyle name="설명 텍스트 12" xfId="1257"/>
    <cellStyle name="설명 텍스트 13" xfId="1258"/>
    <cellStyle name="설명 텍스트 14" xfId="1259"/>
    <cellStyle name="설명 텍스트 15" xfId="1260"/>
    <cellStyle name="설명 텍스트 16" xfId="1261"/>
    <cellStyle name="설명 텍스트 17" xfId="1262"/>
    <cellStyle name="설명 텍스트 18" xfId="1263"/>
    <cellStyle name="설명 텍스트 19" xfId="1264"/>
    <cellStyle name="설명 텍스트 2" xfId="1265"/>
    <cellStyle name="설명 텍스트 2 2" xfId="1266"/>
    <cellStyle name="설명 텍스트 20" xfId="1267"/>
    <cellStyle name="설명 텍스트 21" xfId="1268"/>
    <cellStyle name="설명 텍스트 22" xfId="1269"/>
    <cellStyle name="설명 텍스트 23" xfId="1270"/>
    <cellStyle name="설명 텍스트 24" xfId="1271"/>
    <cellStyle name="설명 텍스트 25" xfId="1272"/>
    <cellStyle name="설명 텍스트 26" xfId="1273"/>
    <cellStyle name="설명 텍스트 27" xfId="1274"/>
    <cellStyle name="설명 텍스트 28" xfId="1275"/>
    <cellStyle name="설명 텍스트 29" xfId="1276"/>
    <cellStyle name="설명 텍스트 3" xfId="1277"/>
    <cellStyle name="설명 텍스트 30" xfId="1278"/>
    <cellStyle name="설명 텍스트 31" xfId="1279"/>
    <cellStyle name="설명 텍스트 32" xfId="1280"/>
    <cellStyle name="설명 텍스트 33" xfId="1281"/>
    <cellStyle name="설명 텍스트 34" xfId="1282"/>
    <cellStyle name="설명 텍스트 35" xfId="1283"/>
    <cellStyle name="설명 텍스트 36" xfId="1284"/>
    <cellStyle name="설명 텍스트 37" xfId="1285"/>
    <cellStyle name="설명 텍스트 38" xfId="1286"/>
    <cellStyle name="설명 텍스트 39" xfId="1287"/>
    <cellStyle name="설명 텍스트 4" xfId="1288"/>
    <cellStyle name="설명 텍스트 40" xfId="1289"/>
    <cellStyle name="설명 텍스트 5" xfId="1290"/>
    <cellStyle name="설명 텍스트 6" xfId="1291"/>
    <cellStyle name="설명 텍스트 7" xfId="1292"/>
    <cellStyle name="설명 텍스트 8" xfId="1293"/>
    <cellStyle name="설명 텍스트 9" xfId="1294"/>
    <cellStyle name="셀 확인" xfId="1295" builtinId="23" customBuiltin="1"/>
    <cellStyle name="셀 확인 10" xfId="1296"/>
    <cellStyle name="셀 확인 11" xfId="1297"/>
    <cellStyle name="셀 확인 12" xfId="1298"/>
    <cellStyle name="셀 확인 13" xfId="1299"/>
    <cellStyle name="셀 확인 14" xfId="1300"/>
    <cellStyle name="셀 확인 15" xfId="1301"/>
    <cellStyle name="셀 확인 16" xfId="1302"/>
    <cellStyle name="셀 확인 17" xfId="1303"/>
    <cellStyle name="셀 확인 18" xfId="1304"/>
    <cellStyle name="셀 확인 19" xfId="1305"/>
    <cellStyle name="셀 확인 2" xfId="1306"/>
    <cellStyle name="셀 확인 2 2" xfId="1307"/>
    <cellStyle name="셀 확인 20" xfId="1308"/>
    <cellStyle name="셀 확인 21" xfId="1309"/>
    <cellStyle name="셀 확인 22" xfId="1310"/>
    <cellStyle name="셀 확인 23" xfId="1311"/>
    <cellStyle name="셀 확인 24" xfId="1312"/>
    <cellStyle name="셀 확인 25" xfId="1313"/>
    <cellStyle name="셀 확인 26" xfId="1314"/>
    <cellStyle name="셀 확인 27" xfId="1315"/>
    <cellStyle name="셀 확인 28" xfId="1316"/>
    <cellStyle name="셀 확인 29" xfId="1317"/>
    <cellStyle name="셀 확인 3" xfId="1318"/>
    <cellStyle name="셀 확인 30" xfId="1319"/>
    <cellStyle name="셀 확인 31" xfId="1320"/>
    <cellStyle name="셀 확인 32" xfId="1321"/>
    <cellStyle name="셀 확인 33" xfId="1322"/>
    <cellStyle name="셀 확인 34" xfId="1323"/>
    <cellStyle name="셀 확인 35" xfId="1324"/>
    <cellStyle name="셀 확인 36" xfId="1325"/>
    <cellStyle name="셀 확인 37" xfId="1326"/>
    <cellStyle name="셀 확인 38" xfId="1327"/>
    <cellStyle name="셀 확인 39" xfId="1328"/>
    <cellStyle name="셀 확인 4" xfId="1329"/>
    <cellStyle name="셀 확인 40" xfId="1330"/>
    <cellStyle name="셀 확인 5" xfId="1331"/>
    <cellStyle name="셀 확인 6" xfId="1332"/>
    <cellStyle name="셀 확인 7" xfId="1333"/>
    <cellStyle name="셀 확인 8" xfId="1334"/>
    <cellStyle name="셀 확인 9" xfId="1335"/>
    <cellStyle name="숫자(R)" xfId="1336"/>
    <cellStyle name="쉼표 [0]" xfId="1337" builtinId="6"/>
    <cellStyle name="쉼표 [0] 10" xfId="1338"/>
    <cellStyle name="쉼표 [0] 100" xfId="1339"/>
    <cellStyle name="쉼표 [0] 101" xfId="1340"/>
    <cellStyle name="쉼표 [0] 102" xfId="1341"/>
    <cellStyle name="쉼표 [0] 103" xfId="1342"/>
    <cellStyle name="쉼표 [0] 104" xfId="1343"/>
    <cellStyle name="쉼표 [0] 105" xfId="1344"/>
    <cellStyle name="쉼표 [0] 106" xfId="1345"/>
    <cellStyle name="쉼표 [0] 107" xfId="1346"/>
    <cellStyle name="쉼표 [0] 108" xfId="1347"/>
    <cellStyle name="쉼표 [0] 109" xfId="1348"/>
    <cellStyle name="쉼표 [0] 11" xfId="1349"/>
    <cellStyle name="쉼표 [0] 110" xfId="1350"/>
    <cellStyle name="쉼표 [0] 111" xfId="1351"/>
    <cellStyle name="쉼표 [0] 112" xfId="1352"/>
    <cellStyle name="쉼표 [0] 113" xfId="1353"/>
    <cellStyle name="쉼표 [0] 114" xfId="1354"/>
    <cellStyle name="쉼표 [0] 115" xfId="1355"/>
    <cellStyle name="쉼표 [0] 116" xfId="1356"/>
    <cellStyle name="쉼표 [0] 117" xfId="1357"/>
    <cellStyle name="쉼표 [0] 118" xfId="1358"/>
    <cellStyle name="쉼표 [0] 119" xfId="1359"/>
    <cellStyle name="쉼표 [0] 12" xfId="1360"/>
    <cellStyle name="쉼표 [0] 120" xfId="1361"/>
    <cellStyle name="쉼표 [0] 121" xfId="1362"/>
    <cellStyle name="쉼표 [0] 122" xfId="1363"/>
    <cellStyle name="쉼표 [0] 123" xfId="1364"/>
    <cellStyle name="쉼표 [0] 124" xfId="1365"/>
    <cellStyle name="쉼표 [0] 125" xfId="1366"/>
    <cellStyle name="쉼표 [0] 126" xfId="1367"/>
    <cellStyle name="쉼표 [0] 127" xfId="1368"/>
    <cellStyle name="쉼표 [0] 128" xfId="1369"/>
    <cellStyle name="쉼표 [0] 129" xfId="1370"/>
    <cellStyle name="쉼표 [0] 13" xfId="1371"/>
    <cellStyle name="쉼표 [0] 130" xfId="1372"/>
    <cellStyle name="쉼표 [0] 131" xfId="1373"/>
    <cellStyle name="쉼표 [0] 132" xfId="1374"/>
    <cellStyle name="쉼표 [0] 133" xfId="1375"/>
    <cellStyle name="쉼표 [0] 134" xfId="1376"/>
    <cellStyle name="쉼표 [0] 135" xfId="1377"/>
    <cellStyle name="쉼표 [0] 136" xfId="1378"/>
    <cellStyle name="쉼표 [0] 137" xfId="1379"/>
    <cellStyle name="쉼표 [0] 138" xfId="1380"/>
    <cellStyle name="쉼표 [0] 14" xfId="1381"/>
    <cellStyle name="쉼표 [0] 142" xfId="1382"/>
    <cellStyle name="쉼표 [0] 15" xfId="1383"/>
    <cellStyle name="쉼표 [0] 16" xfId="1384"/>
    <cellStyle name="쉼표 [0] 17" xfId="1385"/>
    <cellStyle name="쉼표 [0] 18" xfId="1386"/>
    <cellStyle name="쉼표 [0] 19" xfId="1387"/>
    <cellStyle name="쉼표 [0] 2" xfId="1388"/>
    <cellStyle name="쉼표 [0] 2 10" xfId="1389"/>
    <cellStyle name="쉼표 [0] 2 11" xfId="1390"/>
    <cellStyle name="쉼표 [0] 2 12" xfId="1391"/>
    <cellStyle name="쉼표 [0] 2 13" xfId="1392"/>
    <cellStyle name="쉼표 [0] 2 14" xfId="1393"/>
    <cellStyle name="쉼표 [0] 2 15" xfId="1394"/>
    <cellStyle name="쉼표 [0] 2 16" xfId="1395"/>
    <cellStyle name="쉼표 [0] 2 17" xfId="1396"/>
    <cellStyle name="쉼표 [0] 2 18" xfId="1397"/>
    <cellStyle name="쉼표 [0] 2 19" xfId="1398"/>
    <cellStyle name="쉼표 [0] 2 2" xfId="1399"/>
    <cellStyle name="쉼표 [0] 2 2 2" xfId="1400"/>
    <cellStyle name="쉼표 [0] 2 20" xfId="1401"/>
    <cellStyle name="쉼표 [0] 2 21" xfId="1402"/>
    <cellStyle name="쉼표 [0] 2 22" xfId="1403"/>
    <cellStyle name="쉼표 [0] 2 23" xfId="1404"/>
    <cellStyle name="쉼표 [0] 2 24" xfId="1405"/>
    <cellStyle name="쉼표 [0] 2 25" xfId="1406"/>
    <cellStyle name="쉼표 [0] 2 26" xfId="1407"/>
    <cellStyle name="쉼표 [0] 2 27" xfId="1408"/>
    <cellStyle name="쉼표 [0] 2 28" xfId="1409"/>
    <cellStyle name="쉼표 [0] 2 29" xfId="1410"/>
    <cellStyle name="쉼표 [0] 2 3" xfId="1411"/>
    <cellStyle name="쉼표 [0] 2 3 2" xfId="1412"/>
    <cellStyle name="쉼표 [0] 2 30" xfId="1413"/>
    <cellStyle name="쉼표 [0] 2 31" xfId="1414"/>
    <cellStyle name="쉼표 [0] 2 32" xfId="1415"/>
    <cellStyle name="쉼표 [0] 2 33" xfId="1416"/>
    <cellStyle name="쉼표 [0] 2 34" xfId="1417"/>
    <cellStyle name="쉼표 [0] 2 35" xfId="1418"/>
    <cellStyle name="쉼표 [0] 2 36" xfId="1419"/>
    <cellStyle name="쉼표 [0] 2 37" xfId="1420"/>
    <cellStyle name="쉼표 [0] 2 38" xfId="1421"/>
    <cellStyle name="쉼표 [0] 2 39" xfId="1422"/>
    <cellStyle name="쉼표 [0] 2 4" xfId="1423"/>
    <cellStyle name="쉼표 [0] 2 4 2" xfId="1424"/>
    <cellStyle name="쉼표 [0] 2 40" xfId="1425"/>
    <cellStyle name="쉼표 [0] 2 41" xfId="1426"/>
    <cellStyle name="쉼표 [0] 2 42" xfId="1427"/>
    <cellStyle name="쉼표 [0] 2 43" xfId="1428"/>
    <cellStyle name="쉼표 [0] 2 44" xfId="1429"/>
    <cellStyle name="쉼표 [0] 2 45" xfId="1430"/>
    <cellStyle name="쉼표 [0] 2 46" xfId="1431"/>
    <cellStyle name="쉼표 [0] 2 47" xfId="1432"/>
    <cellStyle name="쉼표 [0] 2 48" xfId="1433"/>
    <cellStyle name="쉼표 [0] 2 49" xfId="1434"/>
    <cellStyle name="쉼표 [0] 2 5" xfId="1435"/>
    <cellStyle name="쉼표 [0] 2 5 2" xfId="1436"/>
    <cellStyle name="쉼표 [0] 2 50" xfId="1437"/>
    <cellStyle name="쉼표 [0] 2 51" xfId="1438"/>
    <cellStyle name="쉼표 [0] 2 52" xfId="1439"/>
    <cellStyle name="쉼표 [0] 2 53" xfId="1440"/>
    <cellStyle name="쉼표 [0] 2 54" xfId="1441"/>
    <cellStyle name="쉼표 [0] 2 55" xfId="1442"/>
    <cellStyle name="쉼표 [0] 2 56" xfId="1443"/>
    <cellStyle name="쉼표 [0] 2 57" xfId="1444"/>
    <cellStyle name="쉼표 [0] 2 58" xfId="1445"/>
    <cellStyle name="쉼표 [0] 2 59" xfId="1446"/>
    <cellStyle name="쉼표 [0] 2 6" xfId="1447"/>
    <cellStyle name="쉼표 [0] 2 6 2" xfId="1448"/>
    <cellStyle name="쉼표 [0] 2 60" xfId="1449"/>
    <cellStyle name="쉼표 [0] 2 61" xfId="1450"/>
    <cellStyle name="쉼표 [0] 2 62" xfId="1451"/>
    <cellStyle name="쉼표 [0] 2 63" xfId="1452"/>
    <cellStyle name="쉼표 [0] 2 64" xfId="1453"/>
    <cellStyle name="쉼표 [0] 2 65" xfId="1454"/>
    <cellStyle name="쉼표 [0] 2 66" xfId="1455"/>
    <cellStyle name="쉼표 [0] 2 67" xfId="1456"/>
    <cellStyle name="쉼표 [0] 2 68" xfId="1457"/>
    <cellStyle name="쉼표 [0] 2 7" xfId="1458"/>
    <cellStyle name="쉼표 [0] 2 7 2" xfId="1459"/>
    <cellStyle name="쉼표 [0] 2 8" xfId="1460"/>
    <cellStyle name="쉼표 [0] 2 8 2" xfId="1461"/>
    <cellStyle name="쉼표 [0] 2 9" xfId="1462"/>
    <cellStyle name="쉼표 [0] 2 9 2" xfId="1463"/>
    <cellStyle name="쉼표 [0] 20" xfId="1464"/>
    <cellStyle name="쉼표 [0] 21" xfId="1465"/>
    <cellStyle name="쉼표 [0] 22" xfId="1466"/>
    <cellStyle name="쉼표 [0] 23" xfId="1467"/>
    <cellStyle name="쉼표 [0] 24" xfId="1468"/>
    <cellStyle name="쉼표 [0] 25" xfId="1469"/>
    <cellStyle name="쉼표 [0] 26" xfId="1470"/>
    <cellStyle name="쉼표 [0] 27" xfId="1471"/>
    <cellStyle name="쉼표 [0] 28" xfId="1472"/>
    <cellStyle name="쉼표 [0] 29" xfId="1473"/>
    <cellStyle name="쉼표 [0] 3" xfId="1474"/>
    <cellStyle name="쉼표 [0] 3 2" xfId="1475"/>
    <cellStyle name="쉼표 [0] 3 3" xfId="1476"/>
    <cellStyle name="쉼표 [0] 3 4" xfId="1477"/>
    <cellStyle name="쉼표 [0] 3 5" xfId="1478"/>
    <cellStyle name="쉼표 [0] 3 6" xfId="1479"/>
    <cellStyle name="쉼표 [0] 3 7" xfId="1480"/>
    <cellStyle name="쉼표 [0] 30" xfId="1481"/>
    <cellStyle name="쉼표 [0] 31" xfId="1482"/>
    <cellStyle name="쉼표 [0] 32" xfId="1483"/>
    <cellStyle name="쉼표 [0] 33" xfId="1484"/>
    <cellStyle name="쉼표 [0] 34" xfId="1485"/>
    <cellStyle name="쉼표 [0] 35" xfId="1486"/>
    <cellStyle name="쉼표 [0] 36" xfId="1487"/>
    <cellStyle name="쉼표 [0] 37" xfId="1488"/>
    <cellStyle name="쉼표 [0] 38" xfId="1489"/>
    <cellStyle name="쉼표 [0] 39" xfId="1490"/>
    <cellStyle name="쉼표 [0] 4" xfId="1491"/>
    <cellStyle name="쉼표 [0] 40" xfId="1492"/>
    <cellStyle name="쉼표 [0] 41" xfId="1493"/>
    <cellStyle name="쉼표 [0] 42" xfId="1494"/>
    <cellStyle name="쉼표 [0] 43" xfId="1495"/>
    <cellStyle name="쉼표 [0] 44" xfId="1496"/>
    <cellStyle name="쉼표 [0] 45" xfId="1497"/>
    <cellStyle name="쉼표 [0] 46" xfId="1498"/>
    <cellStyle name="쉼표 [0] 47" xfId="1499"/>
    <cellStyle name="쉼표 [0] 48" xfId="1500"/>
    <cellStyle name="쉼표 [0] 49" xfId="1501"/>
    <cellStyle name="쉼표 [0] 5" xfId="1502"/>
    <cellStyle name="쉼표 [0] 5 2" xfId="1503"/>
    <cellStyle name="쉼표 [0] 50" xfId="1504"/>
    <cellStyle name="쉼표 [0] 51" xfId="1505"/>
    <cellStyle name="쉼표 [0] 52" xfId="1506"/>
    <cellStyle name="쉼표 [0] 53" xfId="1507"/>
    <cellStyle name="쉼표 [0] 54" xfId="1508"/>
    <cellStyle name="쉼표 [0] 55" xfId="1509"/>
    <cellStyle name="쉼표 [0] 56" xfId="1510"/>
    <cellStyle name="쉼표 [0] 57" xfId="1511"/>
    <cellStyle name="쉼표 [0] 58" xfId="1512"/>
    <cellStyle name="쉼표 [0] 59" xfId="1513"/>
    <cellStyle name="쉼표 [0] 6" xfId="1514"/>
    <cellStyle name="쉼표 [0] 60" xfId="1515"/>
    <cellStyle name="쉼표 [0] 61" xfId="1516"/>
    <cellStyle name="쉼표 [0] 62" xfId="1517"/>
    <cellStyle name="쉼표 [0] 63" xfId="1518"/>
    <cellStyle name="쉼표 [0] 64" xfId="1519"/>
    <cellStyle name="쉼표 [0] 65" xfId="1520"/>
    <cellStyle name="쉼표 [0] 66" xfId="1521"/>
    <cellStyle name="쉼표 [0] 67" xfId="1522"/>
    <cellStyle name="쉼표 [0] 68" xfId="1523"/>
    <cellStyle name="쉼표 [0] 69" xfId="1524"/>
    <cellStyle name="쉼표 [0] 7" xfId="1525"/>
    <cellStyle name="쉼표 [0] 70" xfId="1526"/>
    <cellStyle name="쉼표 [0] 71" xfId="1527"/>
    <cellStyle name="쉼표 [0] 72" xfId="1528"/>
    <cellStyle name="쉼표 [0] 73" xfId="1529"/>
    <cellStyle name="쉼표 [0] 74" xfId="1530"/>
    <cellStyle name="쉼표 [0] 75" xfId="1531"/>
    <cellStyle name="쉼표 [0] 76" xfId="1532"/>
    <cellStyle name="쉼표 [0] 77" xfId="1533"/>
    <cellStyle name="쉼표 [0] 78" xfId="1534"/>
    <cellStyle name="쉼표 [0] 79" xfId="1535"/>
    <cellStyle name="쉼표 [0] 8" xfId="1536"/>
    <cellStyle name="쉼표 [0] 80" xfId="1537"/>
    <cellStyle name="쉼표 [0] 81" xfId="1538"/>
    <cellStyle name="쉼표 [0] 82" xfId="1539"/>
    <cellStyle name="쉼표 [0] 83" xfId="1540"/>
    <cellStyle name="쉼표 [0] 84" xfId="1541"/>
    <cellStyle name="쉼표 [0] 85" xfId="1542"/>
    <cellStyle name="쉼표 [0] 86" xfId="1543"/>
    <cellStyle name="쉼표 [0] 87" xfId="1544"/>
    <cellStyle name="쉼표 [0] 88" xfId="1545"/>
    <cellStyle name="쉼표 [0] 89" xfId="1546"/>
    <cellStyle name="쉼표 [0] 9" xfId="1547"/>
    <cellStyle name="쉼표 [0] 90" xfId="1548"/>
    <cellStyle name="쉼표 [0] 91" xfId="1549"/>
    <cellStyle name="쉼표 [0] 92" xfId="1550"/>
    <cellStyle name="쉼표 [0] 93" xfId="1551"/>
    <cellStyle name="쉼표 [0] 94" xfId="1552"/>
    <cellStyle name="쉼표 [0] 95" xfId="1553"/>
    <cellStyle name="쉼표 [0] 96" xfId="1554"/>
    <cellStyle name="쉼표 [0] 97" xfId="1555"/>
    <cellStyle name="쉼표 [0] 98" xfId="1556"/>
    <cellStyle name="쉼표 [0] 99" xfId="1557"/>
    <cellStyle name="스타일 1" xfId="1558"/>
    <cellStyle name="연결된 셀" xfId="1559" builtinId="24" customBuiltin="1"/>
    <cellStyle name="연결된 셀 10" xfId="1560"/>
    <cellStyle name="연결된 셀 11" xfId="1561"/>
    <cellStyle name="연결된 셀 12" xfId="1562"/>
    <cellStyle name="연결된 셀 13" xfId="1563"/>
    <cellStyle name="연결된 셀 14" xfId="1564"/>
    <cellStyle name="연결된 셀 15" xfId="1565"/>
    <cellStyle name="연결된 셀 16" xfId="1566"/>
    <cellStyle name="연결된 셀 17" xfId="1567"/>
    <cellStyle name="연결된 셀 18" xfId="1568"/>
    <cellStyle name="연결된 셀 19" xfId="1569"/>
    <cellStyle name="연결된 셀 2" xfId="1570"/>
    <cellStyle name="연결된 셀 2 2" xfId="1571"/>
    <cellStyle name="연결된 셀 20" xfId="1572"/>
    <cellStyle name="연결된 셀 21" xfId="1573"/>
    <cellStyle name="연결된 셀 22" xfId="1574"/>
    <cellStyle name="연결된 셀 23" xfId="1575"/>
    <cellStyle name="연결된 셀 24" xfId="1576"/>
    <cellStyle name="연결된 셀 25" xfId="1577"/>
    <cellStyle name="연결된 셀 26" xfId="1578"/>
    <cellStyle name="연결된 셀 27" xfId="1579"/>
    <cellStyle name="연결된 셀 28" xfId="1580"/>
    <cellStyle name="연결된 셀 29" xfId="1581"/>
    <cellStyle name="연결된 셀 3" xfId="1582"/>
    <cellStyle name="연결된 셀 30" xfId="1583"/>
    <cellStyle name="연결된 셀 31" xfId="1584"/>
    <cellStyle name="연결된 셀 32" xfId="1585"/>
    <cellStyle name="연결된 셀 33" xfId="1586"/>
    <cellStyle name="연결된 셀 34" xfId="1587"/>
    <cellStyle name="연결된 셀 35" xfId="1588"/>
    <cellStyle name="연결된 셀 36" xfId="1589"/>
    <cellStyle name="연결된 셀 37" xfId="1590"/>
    <cellStyle name="연결된 셀 38" xfId="1591"/>
    <cellStyle name="연결된 셀 39" xfId="1592"/>
    <cellStyle name="연결된 셀 4" xfId="1593"/>
    <cellStyle name="연결된 셀 40" xfId="1594"/>
    <cellStyle name="연결된 셀 5" xfId="1595"/>
    <cellStyle name="연결된 셀 6" xfId="1596"/>
    <cellStyle name="연결된 셀 7" xfId="1597"/>
    <cellStyle name="연결된 셀 8" xfId="1598"/>
    <cellStyle name="연결된 셀 9" xfId="1599"/>
    <cellStyle name="요약" xfId="1600" builtinId="25" customBuiltin="1"/>
    <cellStyle name="요약 10" xfId="1601"/>
    <cellStyle name="요약 11" xfId="1602"/>
    <cellStyle name="요약 12" xfId="1603"/>
    <cellStyle name="요약 13" xfId="1604"/>
    <cellStyle name="요약 14" xfId="1605"/>
    <cellStyle name="요약 15" xfId="1606"/>
    <cellStyle name="요약 16" xfId="1607"/>
    <cellStyle name="요약 17" xfId="1608"/>
    <cellStyle name="요약 18" xfId="1609"/>
    <cellStyle name="요약 19" xfId="1610"/>
    <cellStyle name="요약 2" xfId="1611"/>
    <cellStyle name="요약 2 2" xfId="1612"/>
    <cellStyle name="요약 20" xfId="1613"/>
    <cellStyle name="요약 21" xfId="1614"/>
    <cellStyle name="요약 22" xfId="1615"/>
    <cellStyle name="요약 23" xfId="1616"/>
    <cellStyle name="요약 24" xfId="1617"/>
    <cellStyle name="요약 25" xfId="1618"/>
    <cellStyle name="요약 26" xfId="1619"/>
    <cellStyle name="요약 27" xfId="1620"/>
    <cellStyle name="요약 28" xfId="1621"/>
    <cellStyle name="요약 29" xfId="1622"/>
    <cellStyle name="요약 3" xfId="1623"/>
    <cellStyle name="요약 30" xfId="1624"/>
    <cellStyle name="요약 31" xfId="1625"/>
    <cellStyle name="요약 32" xfId="1626"/>
    <cellStyle name="요약 33" xfId="1627"/>
    <cellStyle name="요약 34" xfId="1628"/>
    <cellStyle name="요약 35" xfId="1629"/>
    <cellStyle name="요약 36" xfId="1630"/>
    <cellStyle name="요약 37" xfId="1631"/>
    <cellStyle name="요약 38" xfId="1632"/>
    <cellStyle name="요약 39" xfId="1633"/>
    <cellStyle name="요약 4" xfId="1634"/>
    <cellStyle name="요약 40" xfId="1635"/>
    <cellStyle name="요약 41" xfId="1636"/>
    <cellStyle name="요약 5" xfId="1637"/>
    <cellStyle name="요약 6" xfId="1638"/>
    <cellStyle name="요약 7" xfId="1639"/>
    <cellStyle name="요약 8" xfId="1640"/>
    <cellStyle name="요약 9" xfId="1641"/>
    <cellStyle name="입력" xfId="1642" builtinId="20" customBuiltin="1"/>
    <cellStyle name="입력 10" xfId="1643"/>
    <cellStyle name="입력 11" xfId="1644"/>
    <cellStyle name="입력 12" xfId="1645"/>
    <cellStyle name="입력 13" xfId="1646"/>
    <cellStyle name="입력 14" xfId="1647"/>
    <cellStyle name="입력 15" xfId="1648"/>
    <cellStyle name="입력 16" xfId="1649"/>
    <cellStyle name="입력 17" xfId="1650"/>
    <cellStyle name="입력 18" xfId="1651"/>
    <cellStyle name="입력 19" xfId="1652"/>
    <cellStyle name="입력 2" xfId="1653"/>
    <cellStyle name="입력 2 2" xfId="1654"/>
    <cellStyle name="입력 20" xfId="1655"/>
    <cellStyle name="입력 21" xfId="1656"/>
    <cellStyle name="입력 22" xfId="1657"/>
    <cellStyle name="입력 23" xfId="1658"/>
    <cellStyle name="입력 24" xfId="1659"/>
    <cellStyle name="입력 25" xfId="1660"/>
    <cellStyle name="입력 26" xfId="1661"/>
    <cellStyle name="입력 27" xfId="1662"/>
    <cellStyle name="입력 28" xfId="1663"/>
    <cellStyle name="입력 29" xfId="1664"/>
    <cellStyle name="입력 3" xfId="1665"/>
    <cellStyle name="입력 30" xfId="1666"/>
    <cellStyle name="입력 31" xfId="1667"/>
    <cellStyle name="입력 32" xfId="1668"/>
    <cellStyle name="입력 33" xfId="1669"/>
    <cellStyle name="입력 34" xfId="1670"/>
    <cellStyle name="입력 35" xfId="1671"/>
    <cellStyle name="입력 36" xfId="1672"/>
    <cellStyle name="입력 37" xfId="1673"/>
    <cellStyle name="입력 38" xfId="1674"/>
    <cellStyle name="입력 39" xfId="1675"/>
    <cellStyle name="입력 4" xfId="1676"/>
    <cellStyle name="입력 40" xfId="1677"/>
    <cellStyle name="입력 41" xfId="1678"/>
    <cellStyle name="입력 5" xfId="1679"/>
    <cellStyle name="입력 6" xfId="1680"/>
    <cellStyle name="입력 7" xfId="1681"/>
    <cellStyle name="입력 8" xfId="1682"/>
    <cellStyle name="입력 9" xfId="1683"/>
    <cellStyle name="자리수" xfId="1684"/>
    <cellStyle name="자리수0" xfId="1685"/>
    <cellStyle name="제목" xfId="1686" builtinId="15" customBuiltin="1"/>
    <cellStyle name="제목 1" xfId="1687" builtinId="16" customBuiltin="1"/>
    <cellStyle name="제목 1 10" xfId="1688"/>
    <cellStyle name="제목 1 11" xfId="1689"/>
    <cellStyle name="제목 1 12" xfId="1690"/>
    <cellStyle name="제목 1 13" xfId="1691"/>
    <cellStyle name="제목 1 14" xfId="1692"/>
    <cellStyle name="제목 1 15" xfId="1693"/>
    <cellStyle name="제목 1 16" xfId="1694"/>
    <cellStyle name="제목 1 17" xfId="1695"/>
    <cellStyle name="제목 1 18" xfId="1696"/>
    <cellStyle name="제목 1 19" xfId="1697"/>
    <cellStyle name="제목 1 2" xfId="1698"/>
    <cellStyle name="제목 1 2 2" xfId="1699"/>
    <cellStyle name="제목 1 20" xfId="1700"/>
    <cellStyle name="제목 1 21" xfId="1701"/>
    <cellStyle name="제목 1 22" xfId="1702"/>
    <cellStyle name="제목 1 23" xfId="1703"/>
    <cellStyle name="제목 1 24" xfId="1704"/>
    <cellStyle name="제목 1 25" xfId="1705"/>
    <cellStyle name="제목 1 26" xfId="1706"/>
    <cellStyle name="제목 1 27" xfId="1707"/>
    <cellStyle name="제목 1 28" xfId="1708"/>
    <cellStyle name="제목 1 29" xfId="1709"/>
    <cellStyle name="제목 1 3" xfId="1710"/>
    <cellStyle name="제목 1 30" xfId="1711"/>
    <cellStyle name="제목 1 31" xfId="1712"/>
    <cellStyle name="제목 1 32" xfId="1713"/>
    <cellStyle name="제목 1 33" xfId="1714"/>
    <cellStyle name="제목 1 34" xfId="1715"/>
    <cellStyle name="제목 1 35" xfId="1716"/>
    <cellStyle name="제목 1 36" xfId="1717"/>
    <cellStyle name="제목 1 37" xfId="1718"/>
    <cellStyle name="제목 1 38" xfId="1719"/>
    <cellStyle name="제목 1 39" xfId="1720"/>
    <cellStyle name="제목 1 4" xfId="1721"/>
    <cellStyle name="제목 1 40" xfId="1722"/>
    <cellStyle name="제목 1 5" xfId="1723"/>
    <cellStyle name="제목 1 6" xfId="1724"/>
    <cellStyle name="제목 1 7" xfId="1725"/>
    <cellStyle name="제목 1 8" xfId="1726"/>
    <cellStyle name="제목 1 9" xfId="1727"/>
    <cellStyle name="제목 10" xfId="1728"/>
    <cellStyle name="제목 11" xfId="1729"/>
    <cellStyle name="제목 12" xfId="1730"/>
    <cellStyle name="제목 13" xfId="1731"/>
    <cellStyle name="제목 14" xfId="1732"/>
    <cellStyle name="제목 15" xfId="1733"/>
    <cellStyle name="제목 16" xfId="1734"/>
    <cellStyle name="제목 17" xfId="1735"/>
    <cellStyle name="제목 18" xfId="1736"/>
    <cellStyle name="제목 19" xfId="1737"/>
    <cellStyle name="제목 2" xfId="1738" builtinId="17" customBuiltin="1"/>
    <cellStyle name="제목 2 10" xfId="1739"/>
    <cellStyle name="제목 2 11" xfId="1740"/>
    <cellStyle name="제목 2 12" xfId="1741"/>
    <cellStyle name="제목 2 13" xfId="1742"/>
    <cellStyle name="제목 2 14" xfId="1743"/>
    <cellStyle name="제목 2 15" xfId="1744"/>
    <cellStyle name="제목 2 16" xfId="1745"/>
    <cellStyle name="제목 2 17" xfId="1746"/>
    <cellStyle name="제목 2 18" xfId="1747"/>
    <cellStyle name="제목 2 19" xfId="1748"/>
    <cellStyle name="제목 2 2" xfId="1749"/>
    <cellStyle name="제목 2 2 2" xfId="1750"/>
    <cellStyle name="제목 2 20" xfId="1751"/>
    <cellStyle name="제목 2 21" xfId="1752"/>
    <cellStyle name="제목 2 22" xfId="1753"/>
    <cellStyle name="제목 2 23" xfId="1754"/>
    <cellStyle name="제목 2 24" xfId="1755"/>
    <cellStyle name="제목 2 25" xfId="1756"/>
    <cellStyle name="제목 2 26" xfId="1757"/>
    <cellStyle name="제목 2 27" xfId="1758"/>
    <cellStyle name="제목 2 28" xfId="1759"/>
    <cellStyle name="제목 2 29" xfId="1760"/>
    <cellStyle name="제목 2 3" xfId="1761"/>
    <cellStyle name="제목 2 30" xfId="1762"/>
    <cellStyle name="제목 2 31" xfId="1763"/>
    <cellStyle name="제목 2 32" xfId="1764"/>
    <cellStyle name="제목 2 33" xfId="1765"/>
    <cellStyle name="제목 2 34" xfId="1766"/>
    <cellStyle name="제목 2 35" xfId="1767"/>
    <cellStyle name="제목 2 36" xfId="1768"/>
    <cellStyle name="제목 2 37" xfId="1769"/>
    <cellStyle name="제목 2 38" xfId="1770"/>
    <cellStyle name="제목 2 39" xfId="1771"/>
    <cellStyle name="제목 2 4" xfId="1772"/>
    <cellStyle name="제목 2 40" xfId="1773"/>
    <cellStyle name="제목 2 5" xfId="1774"/>
    <cellStyle name="제목 2 6" xfId="1775"/>
    <cellStyle name="제목 2 7" xfId="1776"/>
    <cellStyle name="제목 2 8" xfId="1777"/>
    <cellStyle name="제목 2 9" xfId="1778"/>
    <cellStyle name="제목 20" xfId="1779"/>
    <cellStyle name="제목 21" xfId="1780"/>
    <cellStyle name="제목 22" xfId="1781"/>
    <cellStyle name="제목 23" xfId="1782"/>
    <cellStyle name="제목 24" xfId="1783"/>
    <cellStyle name="제목 25" xfId="1784"/>
    <cellStyle name="제목 26" xfId="1785"/>
    <cellStyle name="제목 27" xfId="1786"/>
    <cellStyle name="제목 28" xfId="1787"/>
    <cellStyle name="제목 29" xfId="1788"/>
    <cellStyle name="제목 3" xfId="1789" builtinId="18" customBuiltin="1"/>
    <cellStyle name="제목 3 10" xfId="1790"/>
    <cellStyle name="제목 3 11" xfId="1791"/>
    <cellStyle name="제목 3 12" xfId="1792"/>
    <cellStyle name="제목 3 13" xfId="1793"/>
    <cellStyle name="제목 3 14" xfId="1794"/>
    <cellStyle name="제목 3 15" xfId="1795"/>
    <cellStyle name="제목 3 16" xfId="1796"/>
    <cellStyle name="제목 3 17" xfId="1797"/>
    <cellStyle name="제목 3 18" xfId="1798"/>
    <cellStyle name="제목 3 19" xfId="1799"/>
    <cellStyle name="제목 3 2" xfId="1800"/>
    <cellStyle name="제목 3 2 2" xfId="1801"/>
    <cellStyle name="제목 3 20" xfId="1802"/>
    <cellStyle name="제목 3 21" xfId="1803"/>
    <cellStyle name="제목 3 22" xfId="1804"/>
    <cellStyle name="제목 3 23" xfId="1805"/>
    <cellStyle name="제목 3 24" xfId="1806"/>
    <cellStyle name="제목 3 25" xfId="1807"/>
    <cellStyle name="제목 3 26" xfId="1808"/>
    <cellStyle name="제목 3 27" xfId="1809"/>
    <cellStyle name="제목 3 28" xfId="1810"/>
    <cellStyle name="제목 3 29" xfId="1811"/>
    <cellStyle name="제목 3 3" xfId="1812"/>
    <cellStyle name="제목 3 30" xfId="1813"/>
    <cellStyle name="제목 3 31" xfId="1814"/>
    <cellStyle name="제목 3 32" xfId="1815"/>
    <cellStyle name="제목 3 33" xfId="1816"/>
    <cellStyle name="제목 3 34" xfId="1817"/>
    <cellStyle name="제목 3 35" xfId="1818"/>
    <cellStyle name="제목 3 36" xfId="1819"/>
    <cellStyle name="제목 3 37" xfId="1820"/>
    <cellStyle name="제목 3 38" xfId="1821"/>
    <cellStyle name="제목 3 39" xfId="1822"/>
    <cellStyle name="제목 3 4" xfId="1823"/>
    <cellStyle name="제목 3 40" xfId="1824"/>
    <cellStyle name="제목 3 5" xfId="1825"/>
    <cellStyle name="제목 3 6" xfId="1826"/>
    <cellStyle name="제목 3 7" xfId="1827"/>
    <cellStyle name="제목 3 8" xfId="1828"/>
    <cellStyle name="제목 3 9" xfId="1829"/>
    <cellStyle name="제목 30" xfId="1830"/>
    <cellStyle name="제목 31" xfId="1831"/>
    <cellStyle name="제목 32" xfId="1832"/>
    <cellStyle name="제목 33" xfId="1833"/>
    <cellStyle name="제목 34" xfId="1834"/>
    <cellStyle name="제목 35" xfId="1835"/>
    <cellStyle name="제목 36" xfId="1836"/>
    <cellStyle name="제목 37" xfId="1837"/>
    <cellStyle name="제목 38" xfId="1838"/>
    <cellStyle name="제목 39" xfId="1839"/>
    <cellStyle name="제목 4" xfId="1840" builtinId="19" customBuiltin="1"/>
    <cellStyle name="제목 4 10" xfId="1841"/>
    <cellStyle name="제목 4 11" xfId="1842"/>
    <cellStyle name="제목 4 12" xfId="1843"/>
    <cellStyle name="제목 4 13" xfId="1844"/>
    <cellStyle name="제목 4 14" xfId="1845"/>
    <cellStyle name="제목 4 15" xfId="1846"/>
    <cellStyle name="제목 4 16" xfId="1847"/>
    <cellStyle name="제목 4 17" xfId="1848"/>
    <cellStyle name="제목 4 18" xfId="1849"/>
    <cellStyle name="제목 4 19" xfId="1850"/>
    <cellStyle name="제목 4 2" xfId="1851"/>
    <cellStyle name="제목 4 2 2" xfId="1852"/>
    <cellStyle name="제목 4 20" xfId="1853"/>
    <cellStyle name="제목 4 21" xfId="1854"/>
    <cellStyle name="제목 4 22" xfId="1855"/>
    <cellStyle name="제목 4 23" xfId="1856"/>
    <cellStyle name="제목 4 24" xfId="1857"/>
    <cellStyle name="제목 4 25" xfId="1858"/>
    <cellStyle name="제목 4 26" xfId="1859"/>
    <cellStyle name="제목 4 27" xfId="1860"/>
    <cellStyle name="제목 4 28" xfId="1861"/>
    <cellStyle name="제목 4 29" xfId="1862"/>
    <cellStyle name="제목 4 3" xfId="1863"/>
    <cellStyle name="제목 4 30" xfId="1864"/>
    <cellStyle name="제목 4 31" xfId="1865"/>
    <cellStyle name="제목 4 32" xfId="1866"/>
    <cellStyle name="제목 4 33" xfId="1867"/>
    <cellStyle name="제목 4 34" xfId="1868"/>
    <cellStyle name="제목 4 35" xfId="1869"/>
    <cellStyle name="제목 4 36" xfId="1870"/>
    <cellStyle name="제목 4 37" xfId="1871"/>
    <cellStyle name="제목 4 38" xfId="1872"/>
    <cellStyle name="제목 4 39" xfId="1873"/>
    <cellStyle name="제목 4 4" xfId="1874"/>
    <cellStyle name="제목 4 40" xfId="1875"/>
    <cellStyle name="제목 4 5" xfId="1876"/>
    <cellStyle name="제목 4 6" xfId="1877"/>
    <cellStyle name="제목 4 7" xfId="1878"/>
    <cellStyle name="제목 4 8" xfId="1879"/>
    <cellStyle name="제목 4 9" xfId="1880"/>
    <cellStyle name="제목 40" xfId="1881"/>
    <cellStyle name="제목 41" xfId="1882"/>
    <cellStyle name="제목 42" xfId="1883"/>
    <cellStyle name="제목 43" xfId="1884"/>
    <cellStyle name="제목 5" xfId="1885"/>
    <cellStyle name="제목 5 2" xfId="1886"/>
    <cellStyle name="제목 6" xfId="1887"/>
    <cellStyle name="제목 7" xfId="1888"/>
    <cellStyle name="제목 8" xfId="1889"/>
    <cellStyle name="제목 9" xfId="1890"/>
    <cellStyle name="좋음" xfId="1891" builtinId="26" customBuiltin="1"/>
    <cellStyle name="좋음 10" xfId="1892"/>
    <cellStyle name="좋음 11" xfId="1893"/>
    <cellStyle name="좋음 12" xfId="1894"/>
    <cellStyle name="좋음 13" xfId="1895"/>
    <cellStyle name="좋음 14" xfId="1896"/>
    <cellStyle name="좋음 15" xfId="1897"/>
    <cellStyle name="좋음 16" xfId="1898"/>
    <cellStyle name="좋음 17" xfId="1899"/>
    <cellStyle name="좋음 18" xfId="1900"/>
    <cellStyle name="좋음 19" xfId="1901"/>
    <cellStyle name="좋음 2" xfId="1902"/>
    <cellStyle name="좋음 2 2" xfId="1903"/>
    <cellStyle name="좋음 20" xfId="1904"/>
    <cellStyle name="좋음 21" xfId="1905"/>
    <cellStyle name="좋음 22" xfId="1906"/>
    <cellStyle name="좋음 23" xfId="1907"/>
    <cellStyle name="좋음 24" xfId="1908"/>
    <cellStyle name="좋음 25" xfId="1909"/>
    <cellStyle name="좋음 26" xfId="1910"/>
    <cellStyle name="좋음 27" xfId="1911"/>
    <cellStyle name="좋음 28" xfId="1912"/>
    <cellStyle name="좋음 29" xfId="1913"/>
    <cellStyle name="좋음 3" xfId="1914"/>
    <cellStyle name="좋음 30" xfId="1915"/>
    <cellStyle name="좋음 31" xfId="1916"/>
    <cellStyle name="좋음 32" xfId="1917"/>
    <cellStyle name="좋음 33" xfId="1918"/>
    <cellStyle name="좋음 34" xfId="1919"/>
    <cellStyle name="좋음 35" xfId="1920"/>
    <cellStyle name="좋음 36" xfId="1921"/>
    <cellStyle name="좋음 37" xfId="1922"/>
    <cellStyle name="좋음 38" xfId="1923"/>
    <cellStyle name="좋음 39" xfId="1924"/>
    <cellStyle name="좋음 4" xfId="1925"/>
    <cellStyle name="좋음 40" xfId="1926"/>
    <cellStyle name="좋음 5" xfId="1927"/>
    <cellStyle name="좋음 6" xfId="1928"/>
    <cellStyle name="좋음 7" xfId="1929"/>
    <cellStyle name="좋음 8" xfId="1930"/>
    <cellStyle name="좋음 9" xfId="1931"/>
    <cellStyle name="지정되지 않음" xfId="1932"/>
    <cellStyle name="출력" xfId="1933" builtinId="21" customBuiltin="1"/>
    <cellStyle name="출력 10" xfId="1934"/>
    <cellStyle name="출력 11" xfId="1935"/>
    <cellStyle name="출력 12" xfId="1936"/>
    <cellStyle name="출력 13" xfId="1937"/>
    <cellStyle name="출력 14" xfId="1938"/>
    <cellStyle name="출력 15" xfId="1939"/>
    <cellStyle name="출력 16" xfId="1940"/>
    <cellStyle name="출력 17" xfId="1941"/>
    <cellStyle name="출력 18" xfId="1942"/>
    <cellStyle name="출력 19" xfId="1943"/>
    <cellStyle name="출력 2" xfId="1944"/>
    <cellStyle name="출력 2 2" xfId="1945"/>
    <cellStyle name="출력 20" xfId="1946"/>
    <cellStyle name="출력 21" xfId="1947"/>
    <cellStyle name="출력 22" xfId="1948"/>
    <cellStyle name="출력 23" xfId="1949"/>
    <cellStyle name="출력 24" xfId="1950"/>
    <cellStyle name="출력 25" xfId="1951"/>
    <cellStyle name="출력 26" xfId="1952"/>
    <cellStyle name="출력 27" xfId="1953"/>
    <cellStyle name="출력 28" xfId="1954"/>
    <cellStyle name="출력 29" xfId="1955"/>
    <cellStyle name="출력 3" xfId="1956"/>
    <cellStyle name="출력 30" xfId="1957"/>
    <cellStyle name="출력 31" xfId="1958"/>
    <cellStyle name="출력 32" xfId="1959"/>
    <cellStyle name="출력 33" xfId="1960"/>
    <cellStyle name="출력 34" xfId="1961"/>
    <cellStyle name="출력 35" xfId="1962"/>
    <cellStyle name="출력 36" xfId="1963"/>
    <cellStyle name="출력 37" xfId="1964"/>
    <cellStyle name="출력 38" xfId="1965"/>
    <cellStyle name="출력 39" xfId="1966"/>
    <cellStyle name="출력 4" xfId="1967"/>
    <cellStyle name="출력 40" xfId="1968"/>
    <cellStyle name="출력 41" xfId="1969"/>
    <cellStyle name="출력 5" xfId="1970"/>
    <cellStyle name="출력 6" xfId="1971"/>
    <cellStyle name="출력 7" xfId="1972"/>
    <cellStyle name="출력 8" xfId="1973"/>
    <cellStyle name="출력 9" xfId="1974"/>
    <cellStyle name="콤마 [0]_ 대    형 " xfId="1975"/>
    <cellStyle name="콤마[ ]" xfId="1976"/>
    <cellStyle name="콤마[*]" xfId="1977"/>
    <cellStyle name="콤마[.]" xfId="1978"/>
    <cellStyle name="콤마[0]" xfId="1979"/>
    <cellStyle name="콤마_ 대    형 " xfId="1980"/>
    <cellStyle name="퍼센트" xfId="1981"/>
    <cellStyle name="표준" xfId="0" builtinId="0"/>
    <cellStyle name="표준 10" xfId="1982"/>
    <cellStyle name="표준 10 2" xfId="1983"/>
    <cellStyle name="표준 100" xfId="1984"/>
    <cellStyle name="표준 101" xfId="1985"/>
    <cellStyle name="표준 102" xfId="1986"/>
    <cellStyle name="표준 103" xfId="1987"/>
    <cellStyle name="표준 104" xfId="1988"/>
    <cellStyle name="표준 105" xfId="1989"/>
    <cellStyle name="표준 106" xfId="1990"/>
    <cellStyle name="표준 107" xfId="1991"/>
    <cellStyle name="표준 108" xfId="1992"/>
    <cellStyle name="표준 109" xfId="1993"/>
    <cellStyle name="표준 11" xfId="1994"/>
    <cellStyle name="표준 11 2" xfId="1995"/>
    <cellStyle name="표준 11 3" xfId="1996"/>
    <cellStyle name="표준 110" xfId="1997"/>
    <cellStyle name="표준 111" xfId="1998"/>
    <cellStyle name="표준 112" xfId="1999"/>
    <cellStyle name="표준 113" xfId="2000"/>
    <cellStyle name="표준 114" xfId="2001"/>
    <cellStyle name="표준 115" xfId="2002"/>
    <cellStyle name="표준 116" xfId="2003"/>
    <cellStyle name="표준 117" xfId="2004"/>
    <cellStyle name="표준 117 2" xfId="2005"/>
    <cellStyle name="표준 118" xfId="2006"/>
    <cellStyle name="표준 118 2" xfId="2007"/>
    <cellStyle name="표준 119" xfId="2008"/>
    <cellStyle name="표준 119 2" xfId="2009"/>
    <cellStyle name="표준 12" xfId="2010"/>
    <cellStyle name="표준 12 2" xfId="2011"/>
    <cellStyle name="표준 120" xfId="2012"/>
    <cellStyle name="표준 121" xfId="2013"/>
    <cellStyle name="표준 122" xfId="2014"/>
    <cellStyle name="표준 123" xfId="2015"/>
    <cellStyle name="표준 124" xfId="2016"/>
    <cellStyle name="표준 125" xfId="2017"/>
    <cellStyle name="표준 126" xfId="2018"/>
    <cellStyle name="표준 127" xfId="2019"/>
    <cellStyle name="표준 128" xfId="2020"/>
    <cellStyle name="표준 129" xfId="2021"/>
    <cellStyle name="표준 13" xfId="2022"/>
    <cellStyle name="표준 13 2" xfId="2023"/>
    <cellStyle name="표준 130" xfId="2024"/>
    <cellStyle name="표준 139" xfId="2025"/>
    <cellStyle name="표준 14" xfId="2026"/>
    <cellStyle name="표준 14 2" xfId="2027"/>
    <cellStyle name="표준 149" xfId="2028"/>
    <cellStyle name="표준 15" xfId="2029"/>
    <cellStyle name="표준 15 2" xfId="2030"/>
    <cellStyle name="표준 150" xfId="2031"/>
    <cellStyle name="표준 152" xfId="2032"/>
    <cellStyle name="표준 16" xfId="2033"/>
    <cellStyle name="표준 16 2" xfId="2034"/>
    <cellStyle name="표준 17" xfId="2035"/>
    <cellStyle name="표준 17 2" xfId="2036"/>
    <cellStyle name="표준 172" xfId="2037"/>
    <cellStyle name="표준 18" xfId="2038"/>
    <cellStyle name="표준 18 2" xfId="2039"/>
    <cellStyle name="표준 19" xfId="2040"/>
    <cellStyle name="표준 19 2" xfId="2041"/>
    <cellStyle name="표준 2" xfId="2042"/>
    <cellStyle name="표준 2 10" xfId="2043"/>
    <cellStyle name="표준 2 10 2" xfId="2044"/>
    <cellStyle name="표준 2 11" xfId="2045"/>
    <cellStyle name="표준 2 11 2" xfId="2046"/>
    <cellStyle name="표준 2 12" xfId="2047"/>
    <cellStyle name="표준 2 12 2" xfId="2048"/>
    <cellStyle name="표준 2 13" xfId="2049"/>
    <cellStyle name="표준 2 13 2" xfId="2050"/>
    <cellStyle name="표준 2 14" xfId="2051"/>
    <cellStyle name="표준 2 14 2" xfId="2052"/>
    <cellStyle name="표준 2 15" xfId="2053"/>
    <cellStyle name="표준 2 15 2" xfId="2054"/>
    <cellStyle name="표준 2 16" xfId="2055"/>
    <cellStyle name="표준 2 16 2" xfId="2056"/>
    <cellStyle name="표준 2 17" xfId="2057"/>
    <cellStyle name="표준 2 17 2" xfId="2058"/>
    <cellStyle name="표준 2 18" xfId="2059"/>
    <cellStyle name="표준 2 18 2" xfId="2060"/>
    <cellStyle name="표준 2 19" xfId="2061"/>
    <cellStyle name="표준 2 19 2" xfId="2062"/>
    <cellStyle name="표준 2 2" xfId="2063"/>
    <cellStyle name="표준 2 2 2" xfId="2064"/>
    <cellStyle name="표준 2 2 3" xfId="2065"/>
    <cellStyle name="표준 2 20" xfId="2066"/>
    <cellStyle name="표준 2 20 2" xfId="2067"/>
    <cellStyle name="표준 2 21" xfId="2068"/>
    <cellStyle name="표준 2 21 2" xfId="2069"/>
    <cellStyle name="표준 2 22" xfId="2070"/>
    <cellStyle name="표준 2 22 2" xfId="2071"/>
    <cellStyle name="표준 2 23" xfId="2072"/>
    <cellStyle name="표준 2 23 2" xfId="2073"/>
    <cellStyle name="표준 2 24" xfId="2074"/>
    <cellStyle name="표준 2 24 2" xfId="2075"/>
    <cellStyle name="표준 2 25" xfId="2076"/>
    <cellStyle name="표준 2 26" xfId="2077"/>
    <cellStyle name="표준 2 27" xfId="2078"/>
    <cellStyle name="표준 2 28" xfId="2079"/>
    <cellStyle name="표준 2 29" xfId="2080"/>
    <cellStyle name="표준 2 3" xfId="2081"/>
    <cellStyle name="표준 2 3 10" xfId="2082"/>
    <cellStyle name="표준 2 3 2" xfId="2083"/>
    <cellStyle name="표준 2 3 3" xfId="2084"/>
    <cellStyle name="표준 2 3 4" xfId="2085"/>
    <cellStyle name="표준 2 3 5" xfId="2086"/>
    <cellStyle name="표준 2 3 6" xfId="2087"/>
    <cellStyle name="표준 2 3 7" xfId="2088"/>
    <cellStyle name="표준 2 3 8" xfId="2089"/>
    <cellStyle name="표준 2 3 9" xfId="2090"/>
    <cellStyle name="표준 2 30" xfId="2091"/>
    <cellStyle name="표준 2 31" xfId="2092"/>
    <cellStyle name="표준 2 32" xfId="2093"/>
    <cellStyle name="표준 2 33" xfId="2094"/>
    <cellStyle name="표준 2 34" xfId="2095"/>
    <cellStyle name="표준 2 35" xfId="2096"/>
    <cellStyle name="표준 2 36" xfId="2097"/>
    <cellStyle name="표준 2 37" xfId="2098"/>
    <cellStyle name="표준 2 38" xfId="2099"/>
    <cellStyle name="표준 2 39" xfId="2100"/>
    <cellStyle name="표준 2 4" xfId="2101"/>
    <cellStyle name="표준 2 4 10" xfId="2102"/>
    <cellStyle name="표준 2 4 2" xfId="2103"/>
    <cellStyle name="표준 2 4 3" xfId="2104"/>
    <cellStyle name="표준 2 4 4" xfId="2105"/>
    <cellStyle name="표준 2 4 5" xfId="2106"/>
    <cellStyle name="표준 2 4 6" xfId="2107"/>
    <cellStyle name="표준 2 4 7" xfId="2108"/>
    <cellStyle name="표준 2 4 8" xfId="2109"/>
    <cellStyle name="표준 2 4 9" xfId="2110"/>
    <cellStyle name="표준 2 40" xfId="2111"/>
    <cellStyle name="표준 2 41" xfId="2112"/>
    <cellStyle name="표준 2 42" xfId="2113"/>
    <cellStyle name="표준 2 43" xfId="2114"/>
    <cellStyle name="표준 2 44" xfId="2115"/>
    <cellStyle name="표준 2 45" xfId="2116"/>
    <cellStyle name="표준 2 46" xfId="2117"/>
    <cellStyle name="표준 2 47" xfId="2118"/>
    <cellStyle name="표준 2 48" xfId="2119"/>
    <cellStyle name="표준 2 49" xfId="2120"/>
    <cellStyle name="표준 2 5" xfId="2121"/>
    <cellStyle name="표준 2 5 10" xfId="2122"/>
    <cellStyle name="표준 2 5 2" xfId="2123"/>
    <cellStyle name="표준 2 5 3" xfId="2124"/>
    <cellStyle name="표준 2 5 4" xfId="2125"/>
    <cellStyle name="표준 2 5 5" xfId="2126"/>
    <cellStyle name="표준 2 5 6" xfId="2127"/>
    <cellStyle name="표준 2 5 7" xfId="2128"/>
    <cellStyle name="표준 2 5 8" xfId="2129"/>
    <cellStyle name="표준 2 5 9" xfId="2130"/>
    <cellStyle name="표준 2 50" xfId="2131"/>
    <cellStyle name="표준 2 51" xfId="2132"/>
    <cellStyle name="표준 2 52" xfId="2133"/>
    <cellStyle name="표준 2 53" xfId="2134"/>
    <cellStyle name="표준 2 54" xfId="2135"/>
    <cellStyle name="표준 2 55" xfId="2136"/>
    <cellStyle name="표준 2 56" xfId="2137"/>
    <cellStyle name="표준 2 57" xfId="2138"/>
    <cellStyle name="표준 2 58" xfId="2139"/>
    <cellStyle name="표준 2 59" xfId="2140"/>
    <cellStyle name="표준 2 6" xfId="2141"/>
    <cellStyle name="표준 2 6 10" xfId="2142"/>
    <cellStyle name="표준 2 6 2" xfId="2143"/>
    <cellStyle name="표준 2 6 3" xfId="2144"/>
    <cellStyle name="표준 2 6 4" xfId="2145"/>
    <cellStyle name="표준 2 6 5" xfId="2146"/>
    <cellStyle name="표준 2 6 6" xfId="2147"/>
    <cellStyle name="표준 2 6 7" xfId="2148"/>
    <cellStyle name="표준 2 6 8" xfId="2149"/>
    <cellStyle name="표준 2 6 9" xfId="2150"/>
    <cellStyle name="표준 2 60" xfId="2151"/>
    <cellStyle name="표준 2 61" xfId="2152"/>
    <cellStyle name="표준 2 62" xfId="2153"/>
    <cellStyle name="표준 2 63" xfId="2154"/>
    <cellStyle name="표준 2 64" xfId="2155"/>
    <cellStyle name="표준 2 65" xfId="2156"/>
    <cellStyle name="표준 2 66" xfId="2157"/>
    <cellStyle name="표준 2 67" xfId="2158"/>
    <cellStyle name="표준 2 68" xfId="2159"/>
    <cellStyle name="표준 2 69" xfId="2160"/>
    <cellStyle name="표준 2 7" xfId="2161"/>
    <cellStyle name="표준 2 7 10" xfId="2162"/>
    <cellStyle name="표준 2 7 2" xfId="2163"/>
    <cellStyle name="표준 2 7 3" xfId="2164"/>
    <cellStyle name="표준 2 7 4" xfId="2165"/>
    <cellStyle name="표준 2 7 5" xfId="2166"/>
    <cellStyle name="표준 2 7 6" xfId="2167"/>
    <cellStyle name="표준 2 7 7" xfId="2168"/>
    <cellStyle name="표준 2 7 8" xfId="2169"/>
    <cellStyle name="표준 2 7 9" xfId="2170"/>
    <cellStyle name="표준 2 70" xfId="2171"/>
    <cellStyle name="표준 2 71" xfId="2172"/>
    <cellStyle name="표준 2 72" xfId="2173"/>
    <cellStyle name="표준 2 73" xfId="2174"/>
    <cellStyle name="표준 2 8" xfId="2175"/>
    <cellStyle name="표준 2 8 10" xfId="2176"/>
    <cellStyle name="표준 2 8 2" xfId="2177"/>
    <cellStyle name="표준 2 8 3" xfId="2178"/>
    <cellStyle name="표준 2 8 4" xfId="2179"/>
    <cellStyle name="표준 2 8 5" xfId="2180"/>
    <cellStyle name="표준 2 8 6" xfId="2181"/>
    <cellStyle name="표준 2 8 7" xfId="2182"/>
    <cellStyle name="표준 2 8 8" xfId="2183"/>
    <cellStyle name="표준 2 8 9" xfId="2184"/>
    <cellStyle name="표준 2 9" xfId="2185"/>
    <cellStyle name="표준 2 9 2" xfId="2186"/>
    <cellStyle name="표준 20" xfId="2187"/>
    <cellStyle name="표준 20 2" xfId="2188"/>
    <cellStyle name="표준 20 2 2" xfId="2189"/>
    <cellStyle name="표준 20 3" xfId="2190"/>
    <cellStyle name="표준 20 3 2" xfId="2191"/>
    <cellStyle name="표준 20 4" xfId="2192"/>
    <cellStyle name="표준 20 4 2" xfId="2193"/>
    <cellStyle name="표준 20 5" xfId="2194"/>
    <cellStyle name="표준 20 5 2" xfId="2195"/>
    <cellStyle name="표준 20 6" xfId="2196"/>
    <cellStyle name="표준 21" xfId="2197"/>
    <cellStyle name="표준 21 2" xfId="2198"/>
    <cellStyle name="표준 21 2 2" xfId="2199"/>
    <cellStyle name="표준 21 3" xfId="2200"/>
    <cellStyle name="표준 21 3 2" xfId="2201"/>
    <cellStyle name="표준 21 4" xfId="2202"/>
    <cellStyle name="표준 21 4 2" xfId="2203"/>
    <cellStyle name="표준 21 5" xfId="2204"/>
    <cellStyle name="표준 21 5 2" xfId="2205"/>
    <cellStyle name="표준 21 6" xfId="2206"/>
    <cellStyle name="표준 22" xfId="2207"/>
    <cellStyle name="표준 22 2" xfId="2208"/>
    <cellStyle name="표준 22 2 2" xfId="2209"/>
    <cellStyle name="표준 22 3" xfId="2210"/>
    <cellStyle name="표준 22 3 2" xfId="2211"/>
    <cellStyle name="표준 22 4" xfId="2212"/>
    <cellStyle name="표준 22 4 2" xfId="2213"/>
    <cellStyle name="표준 22 5" xfId="2214"/>
    <cellStyle name="표준 22 5 2" xfId="2215"/>
    <cellStyle name="표준 22 6" xfId="2216"/>
    <cellStyle name="표준 23" xfId="2217"/>
    <cellStyle name="표준 23 2" xfId="2218"/>
    <cellStyle name="표준 24" xfId="2219"/>
    <cellStyle name="표준 24 2" xfId="2220"/>
    <cellStyle name="표준 25" xfId="2221"/>
    <cellStyle name="표준 25 2" xfId="2222"/>
    <cellStyle name="표준 256" xfId="2223"/>
    <cellStyle name="표준 257" xfId="2224"/>
    <cellStyle name="표준 258" xfId="2225"/>
    <cellStyle name="표준 259" xfId="2226"/>
    <cellStyle name="표준 26" xfId="2227"/>
    <cellStyle name="표준 26 2" xfId="2228"/>
    <cellStyle name="표준 260" xfId="2229"/>
    <cellStyle name="표준 261" xfId="2230"/>
    <cellStyle name="표준 262" xfId="2231"/>
    <cellStyle name="표준 263" xfId="2232"/>
    <cellStyle name="표준 264" xfId="2233"/>
    <cellStyle name="표준 265" xfId="2234"/>
    <cellStyle name="표준 266" xfId="2235"/>
    <cellStyle name="표준 267" xfId="2236"/>
    <cellStyle name="표준 268" xfId="2237"/>
    <cellStyle name="표준 269" xfId="2238"/>
    <cellStyle name="표준 27" xfId="2239"/>
    <cellStyle name="표준 27 2" xfId="2240"/>
    <cellStyle name="표준 270" xfId="2241"/>
    <cellStyle name="표준 271" xfId="2242"/>
    <cellStyle name="표준 272" xfId="2243"/>
    <cellStyle name="표준 273" xfId="2244"/>
    <cellStyle name="표준 274" xfId="2245"/>
    <cellStyle name="표준 275" xfId="2246"/>
    <cellStyle name="표준 276" xfId="2247"/>
    <cellStyle name="표준 277" xfId="2248"/>
    <cellStyle name="표준 278" xfId="2249"/>
    <cellStyle name="표준 279" xfId="2250"/>
    <cellStyle name="표준 28" xfId="2251"/>
    <cellStyle name="표준 28 2" xfId="2252"/>
    <cellStyle name="표준 280" xfId="2253"/>
    <cellStyle name="표준 281" xfId="2254"/>
    <cellStyle name="표준 282" xfId="2255"/>
    <cellStyle name="표준 283" xfId="2256"/>
    <cellStyle name="표준 284" xfId="2257"/>
    <cellStyle name="표준 285" xfId="2258"/>
    <cellStyle name="표준 286" xfId="2259"/>
    <cellStyle name="표준 287" xfId="2260"/>
    <cellStyle name="표준 288" xfId="2261"/>
    <cellStyle name="표준 289" xfId="2262"/>
    <cellStyle name="표준 29" xfId="2263"/>
    <cellStyle name="표준 29 2" xfId="2264"/>
    <cellStyle name="표준 290" xfId="2265"/>
    <cellStyle name="표준 291" xfId="2266"/>
    <cellStyle name="표준 292" xfId="2267"/>
    <cellStyle name="표준 293" xfId="2268"/>
    <cellStyle name="표준 294" xfId="2269"/>
    <cellStyle name="표준 295" xfId="2270"/>
    <cellStyle name="표준 296" xfId="2271"/>
    <cellStyle name="표준 297" xfId="2272"/>
    <cellStyle name="표준 298" xfId="2273"/>
    <cellStyle name="표준 299" xfId="2274"/>
    <cellStyle name="표준 3" xfId="2275"/>
    <cellStyle name="표준 3 10" xfId="2276"/>
    <cellStyle name="표준 3 11" xfId="2277"/>
    <cellStyle name="표준 3 12" xfId="2278"/>
    <cellStyle name="표준 3 13" xfId="2279"/>
    <cellStyle name="표준 3 14" xfId="2280"/>
    <cellStyle name="표준 3 15" xfId="2281"/>
    <cellStyle name="표준 3 16" xfId="2282"/>
    <cellStyle name="표준 3 17" xfId="2283"/>
    <cellStyle name="표준 3 18" xfId="2284"/>
    <cellStyle name="표준 3 19" xfId="2285"/>
    <cellStyle name="표준 3 2" xfId="2286"/>
    <cellStyle name="표준 3 2 2" xfId="2287"/>
    <cellStyle name="표준 3 20" xfId="2288"/>
    <cellStyle name="표준 3 21" xfId="2289"/>
    <cellStyle name="표준 3 22" xfId="2290"/>
    <cellStyle name="표준 3 23" xfId="2291"/>
    <cellStyle name="표준 3 3" xfId="2292"/>
    <cellStyle name="표준 3 4" xfId="2293"/>
    <cellStyle name="표준 3 5" xfId="2294"/>
    <cellStyle name="표준 3 6" xfId="2295"/>
    <cellStyle name="표준 3 7" xfId="2296"/>
    <cellStyle name="표준 3 8" xfId="2297"/>
    <cellStyle name="표준 3 9" xfId="2298"/>
    <cellStyle name="표준 30" xfId="2299"/>
    <cellStyle name="표준 30 2" xfId="2300"/>
    <cellStyle name="표준 300" xfId="2301"/>
    <cellStyle name="표준 301" xfId="2302"/>
    <cellStyle name="표준 302" xfId="2303"/>
    <cellStyle name="표준 303" xfId="2304"/>
    <cellStyle name="표준 304" xfId="2305"/>
    <cellStyle name="표준 305" xfId="2306"/>
    <cellStyle name="표준 306" xfId="2307"/>
    <cellStyle name="표준 307" xfId="2308"/>
    <cellStyle name="표준 308" xfId="2309"/>
    <cellStyle name="표준 309" xfId="2310"/>
    <cellStyle name="표준 31" xfId="2311"/>
    <cellStyle name="표준 31 2" xfId="2312"/>
    <cellStyle name="표준 310" xfId="2313"/>
    <cellStyle name="표준 311" xfId="2314"/>
    <cellStyle name="표준 312" xfId="2315"/>
    <cellStyle name="표준 313" xfId="2316"/>
    <cellStyle name="표준 314" xfId="2317"/>
    <cellStyle name="표준 315" xfId="2318"/>
    <cellStyle name="표준 316" xfId="2319"/>
    <cellStyle name="표준 317" xfId="2320"/>
    <cellStyle name="표준 318" xfId="2321"/>
    <cellStyle name="표준 319" xfId="2322"/>
    <cellStyle name="표준 32" xfId="2323"/>
    <cellStyle name="표준 32 2" xfId="2324"/>
    <cellStyle name="표준 320" xfId="2325"/>
    <cellStyle name="표준 321" xfId="2326"/>
    <cellStyle name="표준 322" xfId="2327"/>
    <cellStyle name="표준 323" xfId="2328"/>
    <cellStyle name="표준 324" xfId="2329"/>
    <cellStyle name="표준 325" xfId="2330"/>
    <cellStyle name="표준 326" xfId="2331"/>
    <cellStyle name="표준 327" xfId="2332"/>
    <cellStyle name="표준 328" xfId="2333"/>
    <cellStyle name="표준 329" xfId="2334"/>
    <cellStyle name="표준 33" xfId="2335"/>
    <cellStyle name="표준 33 2" xfId="2336"/>
    <cellStyle name="표준 330" xfId="2337"/>
    <cellStyle name="표준 331" xfId="2338"/>
    <cellStyle name="표준 332" xfId="2339"/>
    <cellStyle name="표준 333" xfId="2340"/>
    <cellStyle name="표준 334" xfId="2341"/>
    <cellStyle name="표준 335" xfId="2342"/>
    <cellStyle name="표준 34" xfId="2343"/>
    <cellStyle name="표준 34 2" xfId="2344"/>
    <cellStyle name="표준 347" xfId="2345"/>
    <cellStyle name="표준 35" xfId="2346"/>
    <cellStyle name="표준 35 2" xfId="2347"/>
    <cellStyle name="표준 36" xfId="2348"/>
    <cellStyle name="표준 36 2" xfId="2349"/>
    <cellStyle name="표준 37" xfId="2350"/>
    <cellStyle name="표준 37 2" xfId="2351"/>
    <cellStyle name="표준 38" xfId="2352"/>
    <cellStyle name="표준 38 2" xfId="2353"/>
    <cellStyle name="표준 38 2 2" xfId="2354"/>
    <cellStyle name="표준 38 3" xfId="2355"/>
    <cellStyle name="표준 38 3 2" xfId="2356"/>
    <cellStyle name="표준 38 4" xfId="2357"/>
    <cellStyle name="표준 38 4 2" xfId="2358"/>
    <cellStyle name="표준 38 5" xfId="2359"/>
    <cellStyle name="표준 39" xfId="2360"/>
    <cellStyle name="표준 39 2" xfId="2361"/>
    <cellStyle name="표준 39 2 2" xfId="2362"/>
    <cellStyle name="표준 39 3" xfId="2363"/>
    <cellStyle name="표준 39 3 2" xfId="2364"/>
    <cellStyle name="표준 39 4" xfId="2365"/>
    <cellStyle name="표준 39 4 2" xfId="2366"/>
    <cellStyle name="표준 39 5" xfId="2367"/>
    <cellStyle name="표준 4" xfId="2368"/>
    <cellStyle name="표준 4 2" xfId="2369"/>
    <cellStyle name="표준 4 3" xfId="2370"/>
    <cellStyle name="표준 40" xfId="2371"/>
    <cellStyle name="표준 40 2" xfId="2372"/>
    <cellStyle name="표준 40 2 2" xfId="2373"/>
    <cellStyle name="표준 40 3" xfId="2374"/>
    <cellStyle name="표준 40 3 2" xfId="2375"/>
    <cellStyle name="표준 40 4" xfId="2376"/>
    <cellStyle name="표준 40 4 2" xfId="2377"/>
    <cellStyle name="표준 40 5" xfId="2378"/>
    <cellStyle name="표준 41" xfId="2379"/>
    <cellStyle name="표준 41 2" xfId="2380"/>
    <cellStyle name="표준 41 2 2" xfId="2381"/>
    <cellStyle name="표준 41 3" xfId="2382"/>
    <cellStyle name="표준 41 3 2" xfId="2383"/>
    <cellStyle name="표준 41 4" xfId="2384"/>
    <cellStyle name="표준 41 4 2" xfId="2385"/>
    <cellStyle name="표준 41 5" xfId="2386"/>
    <cellStyle name="표준 42" xfId="2387"/>
    <cellStyle name="표준 42 2" xfId="2388"/>
    <cellStyle name="표준 42 2 2" xfId="2389"/>
    <cellStyle name="표준 42 3" xfId="2390"/>
    <cellStyle name="표준 42 3 2" xfId="2391"/>
    <cellStyle name="표준 42 4" xfId="2392"/>
    <cellStyle name="표준 42 4 2" xfId="2393"/>
    <cellStyle name="표준 42 5" xfId="2394"/>
    <cellStyle name="표준 43" xfId="2395"/>
    <cellStyle name="표준 43 2" xfId="2396"/>
    <cellStyle name="표준 44" xfId="2397"/>
    <cellStyle name="표준 44 2" xfId="2398"/>
    <cellStyle name="표준 44 2 2" xfId="2399"/>
    <cellStyle name="표준 44 3" xfId="2400"/>
    <cellStyle name="표준 44 3 2" xfId="2401"/>
    <cellStyle name="표준 44 4" xfId="2402"/>
    <cellStyle name="표준 44 4 2" xfId="2403"/>
    <cellStyle name="표준 44 5" xfId="2404"/>
    <cellStyle name="표준 45" xfId="2405"/>
    <cellStyle name="표준 45 2" xfId="2406"/>
    <cellStyle name="표준 45 2 2" xfId="2407"/>
    <cellStyle name="표준 45 3" xfId="2408"/>
    <cellStyle name="표준 45 3 2" xfId="2409"/>
    <cellStyle name="표준 45 4" xfId="2410"/>
    <cellStyle name="표준 45 4 2" xfId="2411"/>
    <cellStyle name="표준 45 5" xfId="2412"/>
    <cellStyle name="표준 46" xfId="2413"/>
    <cellStyle name="표준 46 2" xfId="2414"/>
    <cellStyle name="표준 46 2 2" xfId="2415"/>
    <cellStyle name="표준 46 3" xfId="2416"/>
    <cellStyle name="표준 46 3 2" xfId="2417"/>
    <cellStyle name="표준 46 4" xfId="2418"/>
    <cellStyle name="표준 46 4 2" xfId="2419"/>
    <cellStyle name="표준 46 5" xfId="2420"/>
    <cellStyle name="표준 47" xfId="2421"/>
    <cellStyle name="표준 47 2" xfId="2422"/>
    <cellStyle name="표준 47 2 2" xfId="2423"/>
    <cellStyle name="표준 47 3" xfId="2424"/>
    <cellStyle name="표준 47 3 2" xfId="2425"/>
    <cellStyle name="표준 47 4" xfId="2426"/>
    <cellStyle name="표준 47 4 2" xfId="2427"/>
    <cellStyle name="표준 47 5" xfId="2428"/>
    <cellStyle name="표준 48" xfId="2429"/>
    <cellStyle name="표준 48 2" xfId="2430"/>
    <cellStyle name="표준 48 2 2" xfId="2431"/>
    <cellStyle name="표준 48 3" xfId="2432"/>
    <cellStyle name="표준 48 3 2" xfId="2433"/>
    <cellStyle name="표준 48 4" xfId="2434"/>
    <cellStyle name="표준 48 4 2" xfId="2435"/>
    <cellStyle name="표준 48 5" xfId="2436"/>
    <cellStyle name="표준 49" xfId="2437"/>
    <cellStyle name="표준 49 2" xfId="2438"/>
    <cellStyle name="표준 49 2 2" xfId="2439"/>
    <cellStyle name="표준 49 3" xfId="2440"/>
    <cellStyle name="표준 49 3 2" xfId="2441"/>
    <cellStyle name="표준 49 4" xfId="2442"/>
    <cellStyle name="표준 49 4 2" xfId="2443"/>
    <cellStyle name="표준 49 5" xfId="2444"/>
    <cellStyle name="표준 5" xfId="2445"/>
    <cellStyle name="표준 5 2" xfId="2446"/>
    <cellStyle name="표준 5 3" xfId="2447"/>
    <cellStyle name="표준 5 4" xfId="2448"/>
    <cellStyle name="표준 5 5" xfId="2449"/>
    <cellStyle name="표준 5 6" xfId="2450"/>
    <cellStyle name="표준 5 7" xfId="2451"/>
    <cellStyle name="표준 5 8" xfId="2452"/>
    <cellStyle name="표준 5 9" xfId="2453"/>
    <cellStyle name="표준 50" xfId="2454"/>
    <cellStyle name="표준 50 2" xfId="2455"/>
    <cellStyle name="표준 50 2 2" xfId="2456"/>
    <cellStyle name="표준 50 3" xfId="2457"/>
    <cellStyle name="표준 50 3 2" xfId="2458"/>
    <cellStyle name="표준 50 4" xfId="2459"/>
    <cellStyle name="표준 50 4 2" xfId="2460"/>
    <cellStyle name="표준 50 5" xfId="2461"/>
    <cellStyle name="표준 51" xfId="2462"/>
    <cellStyle name="표준 51 2" xfId="2463"/>
    <cellStyle name="표준 51 2 2" xfId="2464"/>
    <cellStyle name="표준 51 3" xfId="2465"/>
    <cellStyle name="표준 51 3 2" xfId="2466"/>
    <cellStyle name="표준 51 4" xfId="2467"/>
    <cellStyle name="표준 51 4 2" xfId="2468"/>
    <cellStyle name="표준 51 5" xfId="2469"/>
    <cellStyle name="표준 52" xfId="2470"/>
    <cellStyle name="표준 52 2" xfId="2471"/>
    <cellStyle name="표준 52 2 2" xfId="2472"/>
    <cellStyle name="표준 52 3" xfId="2473"/>
    <cellStyle name="표준 52 3 2" xfId="2474"/>
    <cellStyle name="표준 52 4" xfId="2475"/>
    <cellStyle name="표준 52 4 2" xfId="2476"/>
    <cellStyle name="표준 52 5" xfId="2477"/>
    <cellStyle name="표준 53" xfId="2478"/>
    <cellStyle name="표준 53 2" xfId="2479"/>
    <cellStyle name="표준 53 2 2" xfId="2480"/>
    <cellStyle name="표준 53 3" xfId="2481"/>
    <cellStyle name="표준 53 3 2" xfId="2482"/>
    <cellStyle name="표준 53 4" xfId="2483"/>
    <cellStyle name="표준 53 4 2" xfId="2484"/>
    <cellStyle name="표준 53 5" xfId="2485"/>
    <cellStyle name="표준 54" xfId="2486"/>
    <cellStyle name="표준 54 2" xfId="2487"/>
    <cellStyle name="표준 54 2 2" xfId="2488"/>
    <cellStyle name="표준 54 3" xfId="2489"/>
    <cellStyle name="표준 54 3 2" xfId="2490"/>
    <cellStyle name="표준 54 4" xfId="2491"/>
    <cellStyle name="표준 54 4 2" xfId="2492"/>
    <cellStyle name="표준 54 5" xfId="2493"/>
    <cellStyle name="표준 55" xfId="2494"/>
    <cellStyle name="표준 55 2" xfId="2495"/>
    <cellStyle name="표준 55 2 2" xfId="2496"/>
    <cellStyle name="표준 55 3" xfId="2497"/>
    <cellStyle name="표준 55 3 2" xfId="2498"/>
    <cellStyle name="표준 55 4" xfId="2499"/>
    <cellStyle name="표준 55 4 2" xfId="2500"/>
    <cellStyle name="표준 55 5" xfId="2501"/>
    <cellStyle name="표준 56" xfId="2502"/>
    <cellStyle name="표준 56 2" xfId="2503"/>
    <cellStyle name="표준 56 2 2" xfId="2504"/>
    <cellStyle name="표준 56 3" xfId="2505"/>
    <cellStyle name="표준 56 3 2" xfId="2506"/>
    <cellStyle name="표준 56 4" xfId="2507"/>
    <cellStyle name="표준 56 4 2" xfId="2508"/>
    <cellStyle name="표준 56 5" xfId="2509"/>
    <cellStyle name="표준 57" xfId="2510"/>
    <cellStyle name="표준 57 2" xfId="2511"/>
    <cellStyle name="표준 57 2 2" xfId="2512"/>
    <cellStyle name="표준 57 3" xfId="2513"/>
    <cellStyle name="표준 57 3 2" xfId="2514"/>
    <cellStyle name="표준 57 4" xfId="2515"/>
    <cellStyle name="표준 57 4 2" xfId="2516"/>
    <cellStyle name="표준 57 5" xfId="2517"/>
    <cellStyle name="표준 58" xfId="2518"/>
    <cellStyle name="표준 58 2" xfId="2519"/>
    <cellStyle name="표준 58 2 2" xfId="2520"/>
    <cellStyle name="표준 58 3" xfId="2521"/>
    <cellStyle name="표준 58 3 2" xfId="2522"/>
    <cellStyle name="표준 58 4" xfId="2523"/>
    <cellStyle name="표준 58 4 2" xfId="2524"/>
    <cellStyle name="표준 58 5" xfId="2525"/>
    <cellStyle name="표준 59" xfId="2526"/>
    <cellStyle name="표준 59 2" xfId="2527"/>
    <cellStyle name="표준 59 2 2" xfId="2528"/>
    <cellStyle name="표준 59 3" xfId="2529"/>
    <cellStyle name="표준 59 3 2" xfId="2530"/>
    <cellStyle name="표준 59 4" xfId="2531"/>
    <cellStyle name="표준 59 4 2" xfId="2532"/>
    <cellStyle name="표준 59 5" xfId="2533"/>
    <cellStyle name="표준 6" xfId="2534"/>
    <cellStyle name="표준 6 10" xfId="2535"/>
    <cellStyle name="표준 6 2" xfId="2536"/>
    <cellStyle name="표준 6 3" xfId="2537"/>
    <cellStyle name="표준 6 4" xfId="2538"/>
    <cellStyle name="표준 6 5" xfId="2539"/>
    <cellStyle name="표준 6 6" xfId="2540"/>
    <cellStyle name="표준 6 7" xfId="2541"/>
    <cellStyle name="표준 6 8" xfId="2542"/>
    <cellStyle name="표준 6 9" xfId="2543"/>
    <cellStyle name="표준 60" xfId="2544"/>
    <cellStyle name="표준 60 2" xfId="2545"/>
    <cellStyle name="표준 60 2 2" xfId="2546"/>
    <cellStyle name="표준 60 3" xfId="2547"/>
    <cellStyle name="표준 60 3 2" xfId="2548"/>
    <cellStyle name="표준 60 4" xfId="2549"/>
    <cellStyle name="표준 60 4 2" xfId="2550"/>
    <cellStyle name="표준 60 5" xfId="2551"/>
    <cellStyle name="표준 61" xfId="2552"/>
    <cellStyle name="표준 61 2" xfId="2553"/>
    <cellStyle name="표준 61 2 2" xfId="2554"/>
    <cellStyle name="표준 61 3" xfId="2555"/>
    <cellStyle name="표준 61 3 2" xfId="2556"/>
    <cellStyle name="표준 61 4" xfId="2557"/>
    <cellStyle name="표준 61 4 2" xfId="2558"/>
    <cellStyle name="표준 61 5" xfId="2559"/>
    <cellStyle name="표준 62" xfId="2560"/>
    <cellStyle name="표준 62 2" xfId="2561"/>
    <cellStyle name="표준 63" xfId="2562"/>
    <cellStyle name="표준 63 2" xfId="2563"/>
    <cellStyle name="표준 64" xfId="2564"/>
    <cellStyle name="표준 64 2" xfId="2565"/>
    <cellStyle name="표준 65" xfId="2566"/>
    <cellStyle name="표준 65 2" xfId="2567"/>
    <cellStyle name="표준 66" xfId="2568"/>
    <cellStyle name="표준 66 2" xfId="2569"/>
    <cellStyle name="표준 67" xfId="2570"/>
    <cellStyle name="표준 67 2" xfId="2571"/>
    <cellStyle name="표준 68" xfId="2572"/>
    <cellStyle name="표준 68 2" xfId="2573"/>
    <cellStyle name="표준 69" xfId="2574"/>
    <cellStyle name="표준 69 2" xfId="2575"/>
    <cellStyle name="표준 7" xfId="2576"/>
    <cellStyle name="표준 7 2" xfId="2577"/>
    <cellStyle name="표준 7 3" xfId="2578"/>
    <cellStyle name="표준 7 4" xfId="2579"/>
    <cellStyle name="표준 7 5" xfId="2580"/>
    <cellStyle name="표준 7 6" xfId="2581"/>
    <cellStyle name="표준 7 7" xfId="2582"/>
    <cellStyle name="표준 7 8" xfId="2583"/>
    <cellStyle name="표준 7 9" xfId="2584"/>
    <cellStyle name="표준 70" xfId="2585"/>
    <cellStyle name="표준 70 2" xfId="2586"/>
    <cellStyle name="표준 71" xfId="2587"/>
    <cellStyle name="표준 71 2" xfId="2588"/>
    <cellStyle name="표준 72" xfId="2589"/>
    <cellStyle name="표준 72 2" xfId="2590"/>
    <cellStyle name="표준 73" xfId="2591"/>
    <cellStyle name="표준 73 2" xfId="2592"/>
    <cellStyle name="표준 74" xfId="2593"/>
    <cellStyle name="표준 74 2" xfId="2594"/>
    <cellStyle name="표준 75" xfId="2595"/>
    <cellStyle name="표준 75 2" xfId="2596"/>
    <cellStyle name="표준 76" xfId="2597"/>
    <cellStyle name="표준 76 2" xfId="2598"/>
    <cellStyle name="표준 77" xfId="2599"/>
    <cellStyle name="표준 77 2" xfId="2600"/>
    <cellStyle name="표준 78" xfId="2601"/>
    <cellStyle name="표준 78 2" xfId="2602"/>
    <cellStyle name="표준 79" xfId="2603"/>
    <cellStyle name="표준 79 2" xfId="2604"/>
    <cellStyle name="표준 8" xfId="2605"/>
    <cellStyle name="표준 8 2" xfId="2606"/>
    <cellStyle name="표준 80" xfId="2607"/>
    <cellStyle name="표준 80 2" xfId="2608"/>
    <cellStyle name="표준 81" xfId="2609"/>
    <cellStyle name="표준 81 2" xfId="2610"/>
    <cellStyle name="표준 82" xfId="2611"/>
    <cellStyle name="표준 82 2" xfId="2612"/>
    <cellStyle name="표준 83" xfId="2613"/>
    <cellStyle name="표준 83 2" xfId="2614"/>
    <cellStyle name="표준 84" xfId="2615"/>
    <cellStyle name="표준 84 2" xfId="2616"/>
    <cellStyle name="표준 85" xfId="2617"/>
    <cellStyle name="표준 85 2" xfId="2618"/>
    <cellStyle name="표준 86" xfId="2619"/>
    <cellStyle name="표준 86 2" xfId="2620"/>
    <cellStyle name="표준 87" xfId="2621"/>
    <cellStyle name="표준 87 2" xfId="2622"/>
    <cellStyle name="표준 88" xfId="2623"/>
    <cellStyle name="표준 88 2" xfId="2624"/>
    <cellStyle name="표준 89" xfId="2625"/>
    <cellStyle name="표준 89 2" xfId="2626"/>
    <cellStyle name="표준 9" xfId="2627"/>
    <cellStyle name="표준 9 2" xfId="2628"/>
    <cellStyle name="표준 90" xfId="2629"/>
    <cellStyle name="표준 90 2" xfId="2630"/>
    <cellStyle name="표준 91" xfId="2631"/>
    <cellStyle name="표준 91 2" xfId="2632"/>
    <cellStyle name="표준 92" xfId="2633"/>
    <cellStyle name="표준 92 2" xfId="2634"/>
    <cellStyle name="표준 93" xfId="2635"/>
    <cellStyle name="표준 93 2" xfId="2636"/>
    <cellStyle name="표준 94" xfId="2637"/>
    <cellStyle name="표준 94 2" xfId="2638"/>
    <cellStyle name="표준 95" xfId="2639"/>
    <cellStyle name="표준 96" xfId="2640"/>
    <cellStyle name="표준 96 2" xfId="2641"/>
    <cellStyle name="표준 97" xfId="2642"/>
    <cellStyle name="표준 98" xfId="2643"/>
    <cellStyle name="표준 98 2" xfId="2644"/>
    <cellStyle name="표준 99" xfId="2645"/>
    <cellStyle name="표준 99 2" xfId="2646"/>
    <cellStyle name="표준_장래인구추정" xfId="2647"/>
    <cellStyle name="표준JKDH" xfId="2648"/>
    <cellStyle name="합산" xfId="2649"/>
    <cellStyle name="화폐기호" xfId="2650"/>
    <cellStyle name="화폐기호0" xfId="26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274" name="Line 1"/>
        <xdr:cNvSpPr>
          <a:spLocks noChangeShapeType="1"/>
        </xdr:cNvSpPr>
      </xdr:nvSpPr>
      <xdr:spPr bwMode="auto">
        <a:xfrm>
          <a:off x="3905250" y="8267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prstShdw prst="shdw17" dist="17961" dir="2700000">
            <a:srgbClr val="000000"/>
          </a:prst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3"/>
  </sheetPr>
  <dimension ref="A1:N25"/>
  <sheetViews>
    <sheetView showGridLines="0" tabSelected="1" view="pageBreakPreview" zoomScale="85" zoomScaleSheetLayoutView="85" workbookViewId="0">
      <selection activeCell="L22" sqref="L22"/>
    </sheetView>
  </sheetViews>
  <sheetFormatPr defaultRowHeight="12" outlineLevelRow="1"/>
  <cols>
    <col min="1" max="1" width="12.109375" style="100" customWidth="1"/>
    <col min="2" max="2" width="1.44140625" style="100" customWidth="1"/>
    <col min="3" max="3" width="16.44140625" style="100" customWidth="1"/>
    <col min="4" max="7" width="12.109375" style="100" customWidth="1"/>
    <col min="8" max="8" width="7.33203125" style="100" customWidth="1"/>
    <col min="9" max="10" width="8.88671875" style="100"/>
    <col min="11" max="14" width="13.44140625" style="100" customWidth="1"/>
    <col min="15" max="16384" width="8.88671875" style="100"/>
  </cols>
  <sheetData>
    <row r="1" spans="1:14" ht="32.25" customHeight="1">
      <c r="A1" s="174" t="s">
        <v>689</v>
      </c>
      <c r="B1" s="176"/>
      <c r="C1" s="176"/>
      <c r="D1" s="174"/>
      <c r="E1" s="174"/>
      <c r="F1" s="174"/>
      <c r="G1" s="174"/>
      <c r="H1" s="174"/>
      <c r="I1" s="176"/>
    </row>
    <row r="2" spans="1:14" ht="32.25" customHeight="1" thickBot="1">
      <c r="A2" s="185" t="s">
        <v>697</v>
      </c>
      <c r="B2" s="176"/>
      <c r="C2" s="176"/>
      <c r="D2" s="186"/>
      <c r="E2" s="186"/>
      <c r="F2" s="186"/>
      <c r="G2" s="186"/>
      <c r="H2" s="186"/>
      <c r="I2" s="176"/>
    </row>
    <row r="3" spans="1:14" ht="32.25" customHeight="1">
      <c r="A3" s="437" t="s">
        <v>168</v>
      </c>
      <c r="B3" s="438"/>
      <c r="C3" s="438"/>
      <c r="D3" s="438" t="s">
        <v>700</v>
      </c>
      <c r="E3" s="438"/>
      <c r="F3" s="438"/>
      <c r="G3" s="438"/>
      <c r="H3" s="441" t="s">
        <v>169</v>
      </c>
      <c r="I3" s="176"/>
    </row>
    <row r="4" spans="1:14" ht="32.25" customHeight="1" thickBot="1">
      <c r="A4" s="439"/>
      <c r="B4" s="440"/>
      <c r="C4" s="440"/>
      <c r="D4" s="359" t="s">
        <v>170</v>
      </c>
      <c r="E4" s="359" t="s">
        <v>171</v>
      </c>
      <c r="F4" s="359" t="s">
        <v>172</v>
      </c>
      <c r="G4" s="359" t="s">
        <v>228</v>
      </c>
      <c r="H4" s="442"/>
      <c r="I4" s="176"/>
      <c r="J4" s="176"/>
      <c r="K4" s="176"/>
      <c r="L4" s="176"/>
      <c r="M4" s="176"/>
      <c r="N4" s="176"/>
    </row>
    <row r="5" spans="1:14" ht="32.25" customHeight="1">
      <c r="A5" s="447" t="s">
        <v>698</v>
      </c>
      <c r="B5" s="436" t="s">
        <v>173</v>
      </c>
      <c r="C5" s="436"/>
      <c r="D5" s="358">
        <f>D6+D15</f>
        <v>3609</v>
      </c>
      <c r="E5" s="358">
        <f>E6+E15</f>
        <v>5019</v>
      </c>
      <c r="F5" s="358">
        <f>F6+F15</f>
        <v>5019</v>
      </c>
      <c r="G5" s="358">
        <f>G6+G15</f>
        <v>5019</v>
      </c>
      <c r="H5" s="360"/>
      <c r="I5" s="176"/>
      <c r="J5" s="176"/>
      <c r="K5" s="176"/>
      <c r="L5" s="176"/>
      <c r="M5" s="176"/>
      <c r="N5" s="176"/>
    </row>
    <row r="6" spans="1:14" ht="32.25" customHeight="1">
      <c r="A6" s="448"/>
      <c r="B6" s="455" t="s">
        <v>174</v>
      </c>
      <c r="C6" s="456"/>
      <c r="D6" s="177">
        <f>SUM(D7:D14)</f>
        <v>3394</v>
      </c>
      <c r="E6" s="177">
        <f>SUM(E7:E14)</f>
        <v>4590</v>
      </c>
      <c r="F6" s="177">
        <f>SUM(F7:F14)</f>
        <v>4590</v>
      </c>
      <c r="G6" s="177">
        <f>SUM(G7:G14)</f>
        <v>4590</v>
      </c>
      <c r="H6" s="361"/>
      <c r="I6" s="176"/>
      <c r="J6" s="176"/>
      <c r="K6" s="176"/>
      <c r="L6" s="176"/>
      <c r="M6" s="176"/>
      <c r="N6" s="176"/>
    </row>
    <row r="7" spans="1:14" ht="32.25" customHeight="1">
      <c r="A7" s="448"/>
      <c r="B7" s="178"/>
      <c r="C7" s="276" t="s">
        <v>586</v>
      </c>
      <c r="D7" s="179">
        <f>'1.구항농공단지'!C41</f>
        <v>1231</v>
      </c>
      <c r="E7" s="179">
        <f t="shared" ref="E7:G13" si="0">D7</f>
        <v>1231</v>
      </c>
      <c r="F7" s="179">
        <f t="shared" si="0"/>
        <v>1231</v>
      </c>
      <c r="G7" s="179">
        <f t="shared" si="0"/>
        <v>1231</v>
      </c>
      <c r="H7" s="433" t="s">
        <v>613</v>
      </c>
      <c r="I7" s="429" t="s">
        <v>614</v>
      </c>
      <c r="K7" s="176"/>
      <c r="L7" s="176"/>
      <c r="M7" s="176"/>
      <c r="N7" s="176"/>
    </row>
    <row r="8" spans="1:14" ht="32.25" customHeight="1" outlineLevel="1">
      <c r="A8" s="448"/>
      <c r="B8" s="178"/>
      <c r="C8" s="214" t="s">
        <v>229</v>
      </c>
      <c r="D8" s="179"/>
      <c r="E8" s="179"/>
      <c r="F8" s="179"/>
      <c r="G8" s="179"/>
      <c r="H8" s="433" t="s">
        <v>611</v>
      </c>
      <c r="I8" s="429"/>
      <c r="J8" s="100" t="s">
        <v>694</v>
      </c>
      <c r="K8" s="176"/>
      <c r="L8" s="176"/>
      <c r="M8" s="176"/>
      <c r="N8" s="176"/>
    </row>
    <row r="9" spans="1:14" ht="32.25" customHeight="1">
      <c r="A9" s="448"/>
      <c r="B9" s="178"/>
      <c r="C9" s="214" t="s">
        <v>232</v>
      </c>
      <c r="D9" s="179">
        <f>'2.은하농공단지'!B19</f>
        <v>339</v>
      </c>
      <c r="E9" s="179">
        <f t="shared" si="0"/>
        <v>339</v>
      </c>
      <c r="F9" s="179">
        <f t="shared" si="0"/>
        <v>339</v>
      </c>
      <c r="G9" s="179">
        <f t="shared" si="0"/>
        <v>339</v>
      </c>
      <c r="H9" s="433" t="s">
        <v>610</v>
      </c>
      <c r="I9" s="429" t="s">
        <v>614</v>
      </c>
      <c r="J9" s="176"/>
      <c r="K9" s="176"/>
      <c r="L9" s="176"/>
      <c r="M9" s="176"/>
      <c r="N9" s="176"/>
    </row>
    <row r="10" spans="1:14" ht="32.25" customHeight="1">
      <c r="A10" s="448"/>
      <c r="B10" s="178"/>
      <c r="C10" s="214" t="s">
        <v>231</v>
      </c>
      <c r="D10" s="179">
        <f>'3.결성전문농공단지'!B31</f>
        <v>84</v>
      </c>
      <c r="E10" s="179">
        <f t="shared" si="0"/>
        <v>84</v>
      </c>
      <c r="F10" s="179">
        <f t="shared" si="0"/>
        <v>84</v>
      </c>
      <c r="G10" s="179">
        <f t="shared" si="0"/>
        <v>84</v>
      </c>
      <c r="H10" s="433" t="s">
        <v>612</v>
      </c>
      <c r="I10" s="429" t="s">
        <v>614</v>
      </c>
      <c r="J10" s="176"/>
      <c r="K10" s="451" t="s">
        <v>246</v>
      </c>
      <c r="L10" s="451"/>
      <c r="M10" s="451"/>
      <c r="N10" s="451"/>
    </row>
    <row r="11" spans="1:14" ht="32.25" customHeight="1">
      <c r="A11" s="448"/>
      <c r="B11" s="178"/>
      <c r="C11" s="214" t="s">
        <v>233</v>
      </c>
      <c r="D11" s="179">
        <f>'4.은하전문농공단지'!B31</f>
        <v>34</v>
      </c>
      <c r="E11" s="179">
        <f t="shared" si="0"/>
        <v>34</v>
      </c>
      <c r="F11" s="179">
        <f t="shared" si="0"/>
        <v>34</v>
      </c>
      <c r="G11" s="179">
        <f t="shared" si="0"/>
        <v>34</v>
      </c>
      <c r="H11" s="433" t="s">
        <v>610</v>
      </c>
      <c r="I11" s="429" t="s">
        <v>607</v>
      </c>
      <c r="J11" s="176"/>
      <c r="K11" s="181" t="s">
        <v>86</v>
      </c>
      <c r="L11" s="452" t="s">
        <v>251</v>
      </c>
      <c r="M11" s="453"/>
      <c r="N11" s="454"/>
    </row>
    <row r="12" spans="1:14" ht="32.25" customHeight="1">
      <c r="A12" s="448"/>
      <c r="B12" s="178"/>
      <c r="C12" s="214" t="s">
        <v>234</v>
      </c>
      <c r="D12" s="179">
        <f>'5.갈산전문농공단지'!B31</f>
        <v>111</v>
      </c>
      <c r="E12" s="179">
        <f t="shared" si="0"/>
        <v>111</v>
      </c>
      <c r="F12" s="179">
        <f t="shared" si="0"/>
        <v>111</v>
      </c>
      <c r="G12" s="179">
        <f t="shared" si="0"/>
        <v>111</v>
      </c>
      <c r="H12" s="433" t="s">
        <v>609</v>
      </c>
      <c r="I12" s="429" t="s">
        <v>614</v>
      </c>
      <c r="J12" s="176"/>
      <c r="K12" s="450" t="s">
        <v>247</v>
      </c>
      <c r="L12" s="181" t="s">
        <v>248</v>
      </c>
      <c r="M12" s="181" t="s">
        <v>249</v>
      </c>
      <c r="N12" s="181" t="s">
        <v>250</v>
      </c>
    </row>
    <row r="13" spans="1:14" ht="32.25" customHeight="1">
      <c r="A13" s="448"/>
      <c r="B13" s="178"/>
      <c r="C13" s="214" t="s">
        <v>230</v>
      </c>
      <c r="D13" s="179">
        <f>'6.광천김특화단지'!B31</f>
        <v>294</v>
      </c>
      <c r="E13" s="179">
        <f t="shared" si="0"/>
        <v>294</v>
      </c>
      <c r="F13" s="179">
        <f t="shared" si="0"/>
        <v>294</v>
      </c>
      <c r="G13" s="179">
        <f t="shared" si="0"/>
        <v>294</v>
      </c>
      <c r="H13" s="433" t="s">
        <v>611</v>
      </c>
      <c r="I13" s="429" t="s">
        <v>614</v>
      </c>
      <c r="J13" s="176"/>
      <c r="K13" s="450"/>
      <c r="L13" s="190">
        <v>0.3</v>
      </c>
      <c r="M13" s="190">
        <v>0.5</v>
      </c>
      <c r="N13" s="190">
        <v>1</v>
      </c>
    </row>
    <row r="14" spans="1:14" ht="32.25" customHeight="1">
      <c r="A14" s="448"/>
      <c r="B14" s="180"/>
      <c r="C14" s="181" t="s">
        <v>226</v>
      </c>
      <c r="D14" s="179">
        <f>'7.홍성일반산업단지'!B31+'7.홍성일반산업단지'!J10*'공업용수(읍면)'!M13</f>
        <v>1301</v>
      </c>
      <c r="E14" s="179">
        <f>'7.홍성일반산업단지'!B31+'7.홍성일반산업단지'!J10*'공업용수(읍면)'!$N$13</f>
        <v>2497</v>
      </c>
      <c r="F14" s="179">
        <f>'7.홍성일반산업단지'!B31+'7.홍성일반산업단지'!J10*'공업용수(읍면)'!$N$13</f>
        <v>2497</v>
      </c>
      <c r="G14" s="179">
        <f>'7.홍성일반산업단지'!B31+'7.홍성일반산업단지'!J10*'공업용수(읍면)'!$N$13</f>
        <v>2497</v>
      </c>
      <c r="H14" s="433" t="s">
        <v>609</v>
      </c>
      <c r="I14" s="430" t="s">
        <v>615</v>
      </c>
      <c r="J14" s="176"/>
      <c r="K14" s="277"/>
      <c r="L14" s="278"/>
      <c r="M14" s="278"/>
      <c r="N14" s="278"/>
    </row>
    <row r="15" spans="1:14" ht="32.25" customHeight="1">
      <c r="A15" s="448"/>
      <c r="B15" s="443" t="s">
        <v>175</v>
      </c>
      <c r="C15" s="444"/>
      <c r="D15" s="177">
        <f>SUM(D16:D16)</f>
        <v>215</v>
      </c>
      <c r="E15" s="177">
        <f>SUM(E16:E16)</f>
        <v>429</v>
      </c>
      <c r="F15" s="177">
        <f>SUM(F16:F16)</f>
        <v>429</v>
      </c>
      <c r="G15" s="177">
        <f>SUM(G16:G16)</f>
        <v>429</v>
      </c>
      <c r="H15" s="433"/>
      <c r="I15" s="431"/>
      <c r="J15" s="176"/>
      <c r="K15" s="176"/>
      <c r="L15" s="176"/>
      <c r="M15" s="176"/>
      <c r="N15" s="176"/>
    </row>
    <row r="16" spans="1:14" ht="32.25" customHeight="1" thickBot="1">
      <c r="A16" s="449"/>
      <c r="B16" s="362"/>
      <c r="C16" s="363" t="s">
        <v>227</v>
      </c>
      <c r="D16" s="364">
        <f>ROUND('8.갈산2'!E3*M13,0)</f>
        <v>215</v>
      </c>
      <c r="E16" s="364">
        <f>ROUND('8.갈산2'!E3*N13,0)</f>
        <v>429</v>
      </c>
      <c r="F16" s="364">
        <f>E16</f>
        <v>429</v>
      </c>
      <c r="G16" s="364">
        <f>F16</f>
        <v>429</v>
      </c>
      <c r="H16" s="434" t="s">
        <v>609</v>
      </c>
      <c r="I16" s="432" t="s">
        <v>608</v>
      </c>
      <c r="J16" s="176"/>
      <c r="K16" s="176"/>
      <c r="L16" s="176"/>
      <c r="M16" s="176"/>
      <c r="N16" s="176"/>
    </row>
    <row r="17" spans="1:14" ht="32.25" customHeight="1">
      <c r="A17" s="420" t="s">
        <v>696</v>
      </c>
      <c r="B17" s="182"/>
      <c r="C17" s="176"/>
      <c r="D17" s="183"/>
      <c r="E17" s="183"/>
      <c r="F17" s="183"/>
      <c r="G17" s="183"/>
      <c r="H17" s="184"/>
      <c r="I17" s="176"/>
      <c r="J17" s="176"/>
      <c r="K17" s="176"/>
      <c r="L17" s="176"/>
      <c r="M17" s="176"/>
      <c r="N17" s="176"/>
    </row>
    <row r="18" spans="1:14" ht="32.25" customHeight="1"/>
    <row r="19" spans="1:14" ht="32.25" customHeight="1" thickBot="1">
      <c r="A19" s="185" t="s">
        <v>699</v>
      </c>
    </row>
    <row r="20" spans="1:14" ht="32.25" customHeight="1">
      <c r="A20" s="437" t="s">
        <v>34</v>
      </c>
      <c r="B20" s="438"/>
      <c r="C20" s="438"/>
      <c r="D20" s="438" t="s">
        <v>700</v>
      </c>
      <c r="E20" s="438"/>
      <c r="F20" s="438"/>
      <c r="G20" s="438"/>
      <c r="H20" s="441" t="s">
        <v>142</v>
      </c>
    </row>
    <row r="21" spans="1:14" ht="32.25" customHeight="1" thickBot="1">
      <c r="A21" s="439"/>
      <c r="B21" s="440"/>
      <c r="C21" s="440"/>
      <c r="D21" s="359" t="s">
        <v>6</v>
      </c>
      <c r="E21" s="359" t="s">
        <v>7</v>
      </c>
      <c r="F21" s="359" t="s">
        <v>98</v>
      </c>
      <c r="G21" s="359" t="s">
        <v>228</v>
      </c>
      <c r="H21" s="442"/>
    </row>
    <row r="22" spans="1:14" ht="32.25" customHeight="1">
      <c r="A22" s="445" t="s">
        <v>698</v>
      </c>
      <c r="B22" s="435" t="s">
        <v>680</v>
      </c>
      <c r="C22" s="436"/>
      <c r="D22" s="391">
        <f>SUM(D23:D25)</f>
        <v>9002</v>
      </c>
      <c r="E22" s="391">
        <f>SUM(E23:E25)</f>
        <v>13402</v>
      </c>
      <c r="F22" s="391">
        <f>SUM(F23:F25)</f>
        <v>13402</v>
      </c>
      <c r="G22" s="391">
        <f>SUM(G23:G25)</f>
        <v>13402</v>
      </c>
      <c r="H22" s="360"/>
    </row>
    <row r="23" spans="1:14" ht="32.25" customHeight="1">
      <c r="A23" s="445"/>
      <c r="B23" s="178"/>
      <c r="C23" s="181" t="s">
        <v>634</v>
      </c>
      <c r="D23" s="385">
        <f>ROUND('공업용수(내포)'!$D$12*'공업용수(읍면)'!M13,0)</f>
        <v>1595</v>
      </c>
      <c r="E23" s="385">
        <f>ROUND('공업용수(내포)'!$D$12*'공업용수(읍면)'!$N$13,0)</f>
        <v>3189</v>
      </c>
      <c r="F23" s="385">
        <f t="shared" ref="F23:G25" si="1">E23</f>
        <v>3189</v>
      </c>
      <c r="G23" s="385">
        <f t="shared" si="1"/>
        <v>3189</v>
      </c>
      <c r="H23" s="427" t="s">
        <v>687</v>
      </c>
      <c r="I23" s="426" t="s">
        <v>608</v>
      </c>
    </row>
    <row r="24" spans="1:14" ht="32.25" customHeight="1">
      <c r="A24" s="445"/>
      <c r="B24" s="178"/>
      <c r="C24" s="181" t="s">
        <v>635</v>
      </c>
      <c r="D24" s="385">
        <f>ROUND('공업용수(내포)'!$D$13*'공업용수(읍면)'!M13,0)</f>
        <v>2807</v>
      </c>
      <c r="E24" s="385">
        <f>ROUND('공업용수(내포)'!$D$13*'공업용수(읍면)'!$N$13,0)</f>
        <v>5613</v>
      </c>
      <c r="F24" s="385">
        <f t="shared" si="1"/>
        <v>5613</v>
      </c>
      <c r="G24" s="385">
        <f t="shared" si="1"/>
        <v>5613</v>
      </c>
      <c r="H24" s="427" t="s">
        <v>687</v>
      </c>
      <c r="I24" s="426" t="s">
        <v>608</v>
      </c>
    </row>
    <row r="25" spans="1:14" ht="32.25" customHeight="1" thickBot="1">
      <c r="A25" s="446"/>
      <c r="B25" s="389"/>
      <c r="C25" s="390" t="s">
        <v>685</v>
      </c>
      <c r="D25" s="386">
        <f>'공업용수(내포)'!D14</f>
        <v>4600</v>
      </c>
      <c r="E25" s="386">
        <f>D25</f>
        <v>4600</v>
      </c>
      <c r="F25" s="386">
        <f t="shared" si="1"/>
        <v>4600</v>
      </c>
      <c r="G25" s="385">
        <f t="shared" si="1"/>
        <v>4600</v>
      </c>
      <c r="H25" s="427" t="s">
        <v>695</v>
      </c>
      <c r="I25" s="426" t="s">
        <v>686</v>
      </c>
    </row>
  </sheetData>
  <mergeCells count="15">
    <mergeCell ref="A3:C4"/>
    <mergeCell ref="D3:G3"/>
    <mergeCell ref="A5:A16"/>
    <mergeCell ref="K12:K13"/>
    <mergeCell ref="K10:N10"/>
    <mergeCell ref="L11:N11"/>
    <mergeCell ref="H3:H4"/>
    <mergeCell ref="B5:C5"/>
    <mergeCell ref="B6:C6"/>
    <mergeCell ref="B22:C22"/>
    <mergeCell ref="A20:C21"/>
    <mergeCell ref="D20:G20"/>
    <mergeCell ref="H20:H21"/>
    <mergeCell ref="B15:C15"/>
    <mergeCell ref="A22:A25"/>
  </mergeCells>
  <phoneticPr fontId="2" type="noConversion"/>
  <pageMargins left="0.74803149606299213" right="0.74803149606299213" top="0.70866141732283472" bottom="0.70866141732283472" header="0.51181102362204722" footer="0.51181102362204722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43"/>
  </sheetPr>
  <dimension ref="A1:O25"/>
  <sheetViews>
    <sheetView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7.75" customHeight="1">
      <c r="A1" s="12" t="s">
        <v>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77</v>
      </c>
    </row>
    <row r="3" spans="1:15" ht="47.25" customHeight="1">
      <c r="A3" s="7" t="s">
        <v>43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17.100000000000001" customHeight="1">
      <c r="A4" s="479" t="s">
        <v>76</v>
      </c>
      <c r="B4" s="480"/>
      <c r="C4" s="40">
        <f>SUM(C5:C12)</f>
        <v>837675</v>
      </c>
      <c r="D4" s="41"/>
      <c r="E4" s="42">
        <f>SUM(E5:E12)</f>
        <v>12648</v>
      </c>
      <c r="F4" s="484"/>
      <c r="G4" s="485"/>
      <c r="H4" s="486"/>
    </row>
    <row r="5" spans="1:15" ht="17.100000000000001" customHeight="1">
      <c r="A5" s="44" t="s">
        <v>10</v>
      </c>
      <c r="B5" s="35" t="s">
        <v>80</v>
      </c>
      <c r="C5" s="473">
        <v>233937</v>
      </c>
      <c r="D5" s="46">
        <f>VLOOKUP(A5,원단위!$A$3:$C$26,3,FALSE)</f>
        <v>11.13</v>
      </c>
      <c r="E5" s="468">
        <f>ROUNDUP((C5*AVERAGE(D5:D8))/1000,)</f>
        <v>2604</v>
      </c>
      <c r="F5" s="487"/>
      <c r="G5" s="488"/>
      <c r="H5" s="489"/>
    </row>
    <row r="6" spans="1:15" ht="17.100000000000001" customHeight="1">
      <c r="A6" s="44" t="s">
        <v>81</v>
      </c>
      <c r="B6" s="36" t="s">
        <v>82</v>
      </c>
      <c r="C6" s="490"/>
      <c r="D6" s="46"/>
      <c r="E6" s="474"/>
      <c r="F6" s="487"/>
      <c r="G6" s="488"/>
      <c r="H6" s="489"/>
    </row>
    <row r="7" spans="1:15" ht="17.100000000000001" customHeight="1">
      <c r="A7" s="44" t="s">
        <v>39</v>
      </c>
      <c r="B7" s="35" t="s">
        <v>83</v>
      </c>
      <c r="C7" s="490"/>
      <c r="D7" s="46"/>
      <c r="E7" s="474"/>
      <c r="F7" s="487"/>
      <c r="G7" s="488"/>
      <c r="H7" s="489"/>
    </row>
    <row r="8" spans="1:15" ht="17.100000000000001" customHeight="1">
      <c r="A8" s="44" t="s">
        <v>49</v>
      </c>
      <c r="B8" s="37" t="s">
        <v>35</v>
      </c>
      <c r="C8" s="491"/>
      <c r="D8" s="46"/>
      <c r="E8" s="475"/>
      <c r="F8" s="487"/>
      <c r="G8" s="488"/>
      <c r="H8" s="489"/>
    </row>
    <row r="9" spans="1:15" ht="17.100000000000001" customHeight="1">
      <c r="A9" s="44" t="s">
        <v>42</v>
      </c>
      <c r="B9" s="35" t="s">
        <v>84</v>
      </c>
      <c r="C9" s="473">
        <v>346442</v>
      </c>
      <c r="D9" s="46">
        <f>VLOOKUP(A9,원단위!$A$3:$C$26,3,FALSE)</f>
        <v>14.62</v>
      </c>
      <c r="E9" s="468">
        <f>ROUNDUP((C9*AVERAGE(D9:D10))/1000,)</f>
        <v>5065</v>
      </c>
      <c r="F9" s="487"/>
      <c r="G9" s="488"/>
      <c r="H9" s="489"/>
    </row>
    <row r="10" spans="1:15" ht="17.100000000000001" customHeight="1">
      <c r="A10" s="44" t="s">
        <v>40</v>
      </c>
      <c r="B10" s="35" t="s">
        <v>36</v>
      </c>
      <c r="C10" s="491"/>
      <c r="D10" s="46"/>
      <c r="E10" s="475"/>
      <c r="F10" s="487"/>
      <c r="G10" s="488"/>
      <c r="H10" s="489"/>
    </row>
    <row r="11" spans="1:15" ht="17.100000000000001" customHeight="1">
      <c r="A11" s="44" t="s">
        <v>50</v>
      </c>
      <c r="B11" s="35" t="s">
        <v>85</v>
      </c>
      <c r="C11" s="473">
        <v>257296</v>
      </c>
      <c r="D11" s="46">
        <f>VLOOKUP(A11,원단위!$A$3:$C$26,3,FALSE)</f>
        <v>19.350000000000001</v>
      </c>
      <c r="E11" s="468">
        <f>ROUNDUP((C11*AVERAGE(D11:D12))/1000,)</f>
        <v>4979</v>
      </c>
      <c r="F11" s="487"/>
      <c r="G11" s="488"/>
      <c r="H11" s="489"/>
    </row>
    <row r="12" spans="1:15" ht="17.100000000000001" customHeight="1">
      <c r="A12" s="49" t="s">
        <v>41</v>
      </c>
      <c r="B12" s="60" t="s">
        <v>37</v>
      </c>
      <c r="C12" s="469"/>
      <c r="D12" s="51"/>
      <c r="E12" s="469"/>
      <c r="F12" s="470"/>
      <c r="G12" s="471"/>
      <c r="H12" s="472"/>
    </row>
    <row r="13" spans="1:15" ht="5.0999999999999996" customHeight="1"/>
    <row r="14" spans="1:15" ht="21.75" customHeight="1">
      <c r="A14" s="39" t="s">
        <v>78</v>
      </c>
    </row>
    <row r="15" spans="1:15" ht="47.25" customHeight="1">
      <c r="A15" s="7" t="s">
        <v>67</v>
      </c>
      <c r="B15" s="8" t="s">
        <v>68</v>
      </c>
      <c r="C15" s="9" t="s">
        <v>70</v>
      </c>
      <c r="D15" s="10" t="s">
        <v>71</v>
      </c>
      <c r="E15" s="10" t="s">
        <v>72</v>
      </c>
      <c r="F15" s="54" t="s">
        <v>73</v>
      </c>
      <c r="G15" s="54" t="s">
        <v>74</v>
      </c>
      <c r="H15" s="11" t="s">
        <v>69</v>
      </c>
    </row>
    <row r="16" spans="1:15" ht="17.100000000000001" customHeight="1">
      <c r="A16" s="479" t="s">
        <v>61</v>
      </c>
      <c r="B16" s="480"/>
      <c r="C16" s="40">
        <f>SUM(C17:C23)</f>
        <v>837675</v>
      </c>
      <c r="D16" s="41"/>
      <c r="E16" s="42">
        <f>SUM(E17:E24)</f>
        <v>7002</v>
      </c>
      <c r="F16" s="55"/>
      <c r="G16" s="42">
        <f>SUM(G17:G24)</f>
        <v>701</v>
      </c>
      <c r="H16" s="43"/>
    </row>
    <row r="17" spans="1:8" ht="17.100000000000001" customHeight="1">
      <c r="A17" s="44" t="str">
        <f>A5</f>
        <v>C10</v>
      </c>
      <c r="B17" s="35" t="str">
        <f>B5</f>
        <v>식료품제조업</v>
      </c>
      <c r="C17" s="473">
        <f>C5</f>
        <v>233937</v>
      </c>
      <c r="D17" s="46">
        <v>3.12</v>
      </c>
      <c r="E17" s="468">
        <f>ROUNDUP((C17*AVERAGE(D17:D20))/1000,)</f>
        <v>730</v>
      </c>
      <c r="F17" s="476">
        <v>100</v>
      </c>
      <c r="G17" s="468">
        <f>ROUND(F17*E17/1000,0)</f>
        <v>73</v>
      </c>
      <c r="H17" s="48"/>
    </row>
    <row r="18" spans="1:8" ht="17.100000000000001" customHeight="1">
      <c r="A18" s="44" t="str">
        <f t="shared" ref="A18:B24" si="0">A6</f>
        <v>C11</v>
      </c>
      <c r="B18" s="36" t="str">
        <f t="shared" si="0"/>
        <v>음료제조업</v>
      </c>
      <c r="C18" s="474"/>
      <c r="D18" s="46"/>
      <c r="E18" s="474"/>
      <c r="F18" s="477"/>
      <c r="G18" s="474"/>
      <c r="H18" s="48"/>
    </row>
    <row r="19" spans="1:8" ht="17.100000000000001" customHeight="1">
      <c r="A19" s="44" t="str">
        <f t="shared" si="0"/>
        <v>C20</v>
      </c>
      <c r="B19" s="35" t="str">
        <f t="shared" si="0"/>
        <v>화합물 및 화학제품</v>
      </c>
      <c r="C19" s="474"/>
      <c r="D19" s="46"/>
      <c r="E19" s="474"/>
      <c r="F19" s="477"/>
      <c r="G19" s="474"/>
      <c r="H19" s="48"/>
    </row>
    <row r="20" spans="1:8" ht="17.100000000000001" customHeight="1">
      <c r="A20" s="44" t="str">
        <f t="shared" si="0"/>
        <v>C21</v>
      </c>
      <c r="B20" s="37" t="str">
        <f t="shared" si="0"/>
        <v>의료용 물질 및 의약품</v>
      </c>
      <c r="C20" s="475"/>
      <c r="D20" s="46"/>
      <c r="E20" s="475"/>
      <c r="F20" s="478"/>
      <c r="G20" s="475"/>
      <c r="H20" s="48"/>
    </row>
    <row r="21" spans="1:8" ht="17.100000000000001" customHeight="1">
      <c r="A21" s="44" t="str">
        <f t="shared" si="0"/>
        <v>C26</v>
      </c>
      <c r="B21" s="37" t="str">
        <f t="shared" si="0"/>
        <v>전자부품 컴퓨터 영상 음향 및 통신장비</v>
      </c>
      <c r="C21" s="473">
        <f>C9</f>
        <v>346442</v>
      </c>
      <c r="D21" s="46">
        <v>10.52</v>
      </c>
      <c r="E21" s="468">
        <f>ROUNDUP((C21*AVERAGE(D21:D22))/1000,)</f>
        <v>3645</v>
      </c>
      <c r="F21" s="476">
        <v>100</v>
      </c>
      <c r="G21" s="468">
        <f>ROUND(F21*E21/1000,0)</f>
        <v>365</v>
      </c>
      <c r="H21" s="48"/>
    </row>
    <row r="22" spans="1:8" ht="17.100000000000001" customHeight="1">
      <c r="A22" s="61" t="str">
        <f t="shared" si="0"/>
        <v>C28</v>
      </c>
      <c r="B22" s="65" t="str">
        <f t="shared" si="0"/>
        <v>전기장비</v>
      </c>
      <c r="C22" s="475"/>
      <c r="D22" s="62"/>
      <c r="E22" s="475"/>
      <c r="F22" s="475"/>
      <c r="G22" s="475"/>
      <c r="H22" s="63"/>
    </row>
    <row r="23" spans="1:8" ht="17.100000000000001" customHeight="1">
      <c r="A23" s="61" t="str">
        <f t="shared" si="0"/>
        <v>C27</v>
      </c>
      <c r="B23" s="65" t="str">
        <f t="shared" si="0"/>
        <v>의료 정밀 광학기기 및 시계</v>
      </c>
      <c r="C23" s="473">
        <f>C11</f>
        <v>257296</v>
      </c>
      <c r="D23" s="62">
        <v>10.210000000000001</v>
      </c>
      <c r="E23" s="468">
        <f>ROUNDUP((C23*AVERAGE(D23:D24))/1000,)</f>
        <v>2627</v>
      </c>
      <c r="F23" s="476">
        <v>100</v>
      </c>
      <c r="G23" s="468">
        <f>ROUND(F23*E23/1000,0)</f>
        <v>263</v>
      </c>
      <c r="H23" s="63"/>
    </row>
    <row r="24" spans="1:8" ht="17.100000000000001" customHeight="1">
      <c r="A24" s="49" t="str">
        <f t="shared" si="0"/>
        <v>C30</v>
      </c>
      <c r="B24" s="38" t="str">
        <f t="shared" si="0"/>
        <v>자동차 및 트레일러</v>
      </c>
      <c r="C24" s="469"/>
      <c r="D24" s="51"/>
      <c r="E24" s="469"/>
      <c r="F24" s="469"/>
      <c r="G24" s="469"/>
      <c r="H24" s="53"/>
    </row>
    <row r="25" spans="1:8">
      <c r="A25" s="56" t="s">
        <v>75</v>
      </c>
    </row>
  </sheetData>
  <mergeCells count="30">
    <mergeCell ref="A16:B16"/>
    <mergeCell ref="F3:H3"/>
    <mergeCell ref="F4:H4"/>
    <mergeCell ref="F5:H5"/>
    <mergeCell ref="F6:H6"/>
    <mergeCell ref="F7:H7"/>
    <mergeCell ref="F8:H8"/>
    <mergeCell ref="F9:H9"/>
    <mergeCell ref="A4:B4"/>
    <mergeCell ref="F10:H10"/>
    <mergeCell ref="F11:H11"/>
    <mergeCell ref="C5:C8"/>
    <mergeCell ref="C9:C10"/>
    <mergeCell ref="C11:C12"/>
    <mergeCell ref="E5:E8"/>
    <mergeCell ref="E9:E10"/>
    <mergeCell ref="E11:E12"/>
    <mergeCell ref="F12:H12"/>
    <mergeCell ref="C17:C20"/>
    <mergeCell ref="C21:C22"/>
    <mergeCell ref="C23:C24"/>
    <mergeCell ref="E17:E20"/>
    <mergeCell ref="E21:E22"/>
    <mergeCell ref="E23:E24"/>
    <mergeCell ref="F17:F20"/>
    <mergeCell ref="F21:F22"/>
    <mergeCell ref="F23:F24"/>
    <mergeCell ref="G17:G20"/>
    <mergeCell ref="G21:G22"/>
    <mergeCell ref="G23:G24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25"/>
  <sheetViews>
    <sheetView view="pageBreakPreview" zoomScaleSheetLayoutView="100"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4" customHeight="1">
      <c r="A1" s="12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77</v>
      </c>
    </row>
    <row r="3" spans="1:15" ht="47.25" customHeight="1">
      <c r="A3" s="7" t="s">
        <v>34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17.100000000000001" customHeight="1">
      <c r="A4" s="479" t="s">
        <v>61</v>
      </c>
      <c r="B4" s="480"/>
      <c r="C4" s="40" t="e">
        <f>SUM(C5:C12)</f>
        <v>#REF!</v>
      </c>
      <c r="D4" s="41"/>
      <c r="E4" s="42" t="e">
        <f>SUM(E5:E12)</f>
        <v>#REF!</v>
      </c>
      <c r="F4" s="492"/>
      <c r="G4" s="493"/>
      <c r="H4" s="494"/>
    </row>
    <row r="5" spans="1:15" ht="17.100000000000001" customHeight="1">
      <c r="A5" s="67" t="e">
        <f>'입주업체현황(홍성)'!#REF!</f>
        <v>#REF!</v>
      </c>
      <c r="B5" s="35" t="e">
        <f>'입주업체현황(홍성)'!#REF!</f>
        <v>#REF!</v>
      </c>
      <c r="C5" s="45" t="e">
        <f>'입주업체현황(홍성)'!#REF!</f>
        <v>#REF!</v>
      </c>
      <c r="D5" s="46">
        <f>AVERAGE(원단위!C3)</f>
        <v>11.13</v>
      </c>
      <c r="E5" s="47" t="e">
        <f>ROUNDUP((C5*D5)/1000,)</f>
        <v>#REF!</v>
      </c>
      <c r="F5" s="495"/>
      <c r="G5" s="496"/>
      <c r="H5" s="497"/>
    </row>
    <row r="6" spans="1:15" ht="17.100000000000001" customHeight="1">
      <c r="A6" s="67" t="e">
        <f>'입주업체현황(홍성)'!#REF!</f>
        <v>#REF!</v>
      </c>
      <c r="B6" s="35" t="e">
        <f>'입주업체현황(홍성)'!#REF!</f>
        <v>#REF!</v>
      </c>
      <c r="C6" s="45" t="e">
        <f>'입주업체현황(홍성)'!#REF!</f>
        <v>#REF!</v>
      </c>
      <c r="D6" s="46" t="e">
        <f>VLOOKUP(A6,원단위!$A$3:$C$26,3,FALSE)</f>
        <v>#REF!</v>
      </c>
      <c r="E6" s="47" t="e">
        <f t="shared" ref="E6:E12" si="0">ROUNDUP((C6*D6)/1000,)</f>
        <v>#REF!</v>
      </c>
      <c r="F6" s="495"/>
      <c r="G6" s="496"/>
      <c r="H6" s="497"/>
    </row>
    <row r="7" spans="1:15" ht="17.100000000000001" customHeight="1">
      <c r="A7" s="67" t="e">
        <f>'입주업체현황(홍성)'!#REF!</f>
        <v>#REF!</v>
      </c>
      <c r="B7" s="35" t="e">
        <f>'입주업체현황(홍성)'!#REF!</f>
        <v>#REF!</v>
      </c>
      <c r="C7" s="45" t="e">
        <f>'입주업체현황(홍성)'!#REF!</f>
        <v>#REF!</v>
      </c>
      <c r="D7" s="46" t="e">
        <f>VLOOKUP(A7,원단위!$A$3:$C$26,3,FALSE)</f>
        <v>#REF!</v>
      </c>
      <c r="E7" s="47" t="e">
        <f t="shared" si="0"/>
        <v>#REF!</v>
      </c>
      <c r="F7" s="495"/>
      <c r="G7" s="496"/>
      <c r="H7" s="497"/>
    </row>
    <row r="8" spans="1:15" ht="17.100000000000001" customHeight="1">
      <c r="A8" s="67" t="e">
        <f>'입주업체현황(홍성)'!#REF!</f>
        <v>#REF!</v>
      </c>
      <c r="B8" s="35" t="e">
        <f>'입주업체현황(홍성)'!#REF!</f>
        <v>#REF!</v>
      </c>
      <c r="C8" s="45" t="e">
        <f>'입주업체현황(홍성)'!#REF!</f>
        <v>#REF!</v>
      </c>
      <c r="D8" s="46" t="e">
        <f>VLOOKUP(A8,원단위!$A$3:$C$26,3,FALSE)</f>
        <v>#REF!</v>
      </c>
      <c r="E8" s="47" t="e">
        <f t="shared" si="0"/>
        <v>#REF!</v>
      </c>
      <c r="F8" s="495"/>
      <c r="G8" s="496"/>
      <c r="H8" s="497"/>
    </row>
    <row r="9" spans="1:15" ht="17.100000000000001" customHeight="1">
      <c r="A9" s="67" t="e">
        <f>'입주업체현황(홍성)'!#REF!</f>
        <v>#REF!</v>
      </c>
      <c r="B9" s="35" t="e">
        <f>'입주업체현황(홍성)'!#REF!</f>
        <v>#REF!</v>
      </c>
      <c r="C9" s="45" t="e">
        <f>'입주업체현황(홍성)'!#REF!</f>
        <v>#REF!</v>
      </c>
      <c r="D9" s="46" t="e">
        <f>VLOOKUP(A9,원단위!$A$3:$C$26,3,FALSE)</f>
        <v>#REF!</v>
      </c>
      <c r="E9" s="47" t="e">
        <f t="shared" si="0"/>
        <v>#REF!</v>
      </c>
      <c r="F9" s="495"/>
      <c r="G9" s="496"/>
      <c r="H9" s="497"/>
    </row>
    <row r="10" spans="1:15" ht="17.100000000000001" customHeight="1">
      <c r="A10" s="67" t="e">
        <f>'입주업체현황(홍성)'!#REF!</f>
        <v>#REF!</v>
      </c>
      <c r="B10" s="35" t="e">
        <f>'입주업체현황(홍성)'!#REF!</f>
        <v>#REF!</v>
      </c>
      <c r="C10" s="45" t="e">
        <f>'입주업체현황(홍성)'!#REF!</f>
        <v>#REF!</v>
      </c>
      <c r="D10" s="46" t="e">
        <f>VLOOKUP(A10,원단위!$A$3:$C$26,3,FALSE)</f>
        <v>#REF!</v>
      </c>
      <c r="E10" s="47" t="e">
        <f t="shared" si="0"/>
        <v>#REF!</v>
      </c>
      <c r="F10" s="495"/>
      <c r="G10" s="496"/>
      <c r="H10" s="497"/>
    </row>
    <row r="11" spans="1:15" ht="17.100000000000001" customHeight="1">
      <c r="A11" s="67" t="e">
        <f>'입주업체현황(홍성)'!#REF!</f>
        <v>#REF!</v>
      </c>
      <c r="B11" s="35" t="e">
        <f>'입주업체현황(홍성)'!#REF!</f>
        <v>#REF!</v>
      </c>
      <c r="C11" s="45" t="e">
        <f>'입주업체현황(홍성)'!#REF!</f>
        <v>#REF!</v>
      </c>
      <c r="D11" s="46" t="e">
        <f>VLOOKUP(A11,원단위!$A$3:$C$26,3,FALSE)</f>
        <v>#REF!</v>
      </c>
      <c r="E11" s="47" t="e">
        <f t="shared" si="0"/>
        <v>#REF!</v>
      </c>
      <c r="F11" s="495"/>
      <c r="G11" s="496"/>
      <c r="H11" s="497"/>
    </row>
    <row r="12" spans="1:15" ht="17.100000000000001" customHeight="1">
      <c r="A12" s="49" t="s">
        <v>100</v>
      </c>
      <c r="B12" s="60" t="e">
        <f>'입주업체현황(홍성)'!#REF!</f>
        <v>#REF!</v>
      </c>
      <c r="C12" s="50" t="e">
        <f>'입주업체현황(홍성)'!#REF!</f>
        <v>#REF!</v>
      </c>
      <c r="D12" s="51">
        <f>VLOOKUP(A12,원단위!$A$3:$C$26,3,FALSE)</f>
        <v>19.350000000000001</v>
      </c>
      <c r="E12" s="52" t="e">
        <f t="shared" si="0"/>
        <v>#REF!</v>
      </c>
      <c r="F12" s="498"/>
      <c r="G12" s="499"/>
      <c r="H12" s="500"/>
    </row>
    <row r="13" spans="1:15" ht="21.75" customHeight="1">
      <c r="A13" s="39" t="s">
        <v>78</v>
      </c>
    </row>
    <row r="14" spans="1:15" ht="47.25" customHeight="1">
      <c r="A14" s="7" t="s">
        <v>34</v>
      </c>
      <c r="B14" s="8" t="s">
        <v>45</v>
      </c>
      <c r="C14" s="9" t="s">
        <v>60</v>
      </c>
      <c r="D14" s="10" t="s">
        <v>62</v>
      </c>
      <c r="E14" s="10" t="s">
        <v>63</v>
      </c>
      <c r="F14" s="54" t="s">
        <v>64</v>
      </c>
      <c r="G14" s="54" t="s">
        <v>65</v>
      </c>
      <c r="H14" s="11" t="s">
        <v>44</v>
      </c>
    </row>
    <row r="15" spans="1:15" ht="17.100000000000001" customHeight="1">
      <c r="A15" s="479" t="s">
        <v>61</v>
      </c>
      <c r="B15" s="480"/>
      <c r="C15" s="40" t="e">
        <f>SUM(C16:C24)</f>
        <v>#REF!</v>
      </c>
      <c r="D15" s="41"/>
      <c r="E15" s="42" t="e">
        <f>SUM(E16:E24)</f>
        <v>#REF!</v>
      </c>
      <c r="F15" s="42"/>
      <c r="G15" s="42" t="e">
        <f>SUM(G16:G24)</f>
        <v>#REF!</v>
      </c>
      <c r="H15" s="43"/>
    </row>
    <row r="16" spans="1:15" ht="17.100000000000001" customHeight="1">
      <c r="A16" s="44" t="e">
        <f t="shared" ref="A16:C23" si="1">A5</f>
        <v>#REF!</v>
      </c>
      <c r="B16" s="35" t="e">
        <f t="shared" si="1"/>
        <v>#REF!</v>
      </c>
      <c r="C16" s="45" t="e">
        <f t="shared" si="1"/>
        <v>#REF!</v>
      </c>
      <c r="D16" s="46">
        <v>4.1100000000000003</v>
      </c>
      <c r="E16" s="47" t="e">
        <f>ROUNDUP((C16*D16)/1000,)</f>
        <v>#REF!</v>
      </c>
      <c r="F16" s="68">
        <v>100</v>
      </c>
      <c r="G16" s="47" t="e">
        <f>ROUND(F16*E16/1000,0)</f>
        <v>#REF!</v>
      </c>
      <c r="H16" s="48"/>
    </row>
    <row r="17" spans="1:8" ht="17.100000000000001" customHeight="1">
      <c r="A17" s="44" t="e">
        <f t="shared" si="1"/>
        <v>#REF!</v>
      </c>
      <c r="B17" s="36" t="e">
        <f t="shared" si="1"/>
        <v>#REF!</v>
      </c>
      <c r="C17" s="45" t="e">
        <f t="shared" ref="C17:C23" si="2">C6</f>
        <v>#REF!</v>
      </c>
      <c r="D17" s="46">
        <v>1.77</v>
      </c>
      <c r="E17" s="47" t="e">
        <f t="shared" ref="E17:E23" si="3">ROUNDUP((C17*D17)/1000,)</f>
        <v>#REF!</v>
      </c>
      <c r="F17" s="68">
        <v>100</v>
      </c>
      <c r="G17" s="47" t="e">
        <f t="shared" ref="G17:G23" si="4">ROUND(F17*E17/1000,0)</f>
        <v>#REF!</v>
      </c>
      <c r="H17" s="48"/>
    </row>
    <row r="18" spans="1:8" ht="17.100000000000001" customHeight="1">
      <c r="A18" s="44" t="e">
        <f t="shared" si="1"/>
        <v>#REF!</v>
      </c>
      <c r="B18" s="35" t="e">
        <f t="shared" si="1"/>
        <v>#REF!</v>
      </c>
      <c r="C18" s="45" t="e">
        <f t="shared" si="2"/>
        <v>#REF!</v>
      </c>
      <c r="D18" s="46">
        <v>4.88</v>
      </c>
      <c r="E18" s="47" t="e">
        <f>ROUND((C18*D18)/1000,)</f>
        <v>#REF!</v>
      </c>
      <c r="F18" s="68">
        <v>100</v>
      </c>
      <c r="G18" s="47" t="e">
        <f t="shared" si="4"/>
        <v>#REF!</v>
      </c>
      <c r="H18" s="48"/>
    </row>
    <row r="19" spans="1:8" ht="17.100000000000001" customHeight="1">
      <c r="A19" s="44" t="e">
        <f t="shared" si="1"/>
        <v>#REF!</v>
      </c>
      <c r="B19" s="37" t="e">
        <f t="shared" si="1"/>
        <v>#REF!</v>
      </c>
      <c r="C19" s="45" t="e">
        <f t="shared" si="2"/>
        <v>#REF!</v>
      </c>
      <c r="D19" s="46">
        <v>1.65</v>
      </c>
      <c r="E19" s="47" t="e">
        <f>ROUND((C19*D19)/1000,)</f>
        <v>#REF!</v>
      </c>
      <c r="F19" s="68">
        <v>100</v>
      </c>
      <c r="G19" s="47" t="e">
        <f t="shared" si="4"/>
        <v>#REF!</v>
      </c>
      <c r="H19" s="48"/>
    </row>
    <row r="20" spans="1:8" ht="17.100000000000001" customHeight="1">
      <c r="A20" s="44" t="e">
        <f t="shared" si="1"/>
        <v>#REF!</v>
      </c>
      <c r="B20" s="37" t="e">
        <f t="shared" si="1"/>
        <v>#REF!</v>
      </c>
      <c r="C20" s="45" t="e">
        <f t="shared" si="2"/>
        <v>#REF!</v>
      </c>
      <c r="D20" s="46">
        <v>5.36</v>
      </c>
      <c r="E20" s="47" t="e">
        <f t="shared" si="3"/>
        <v>#REF!</v>
      </c>
      <c r="F20" s="68">
        <v>100</v>
      </c>
      <c r="G20" s="47" t="e">
        <f t="shared" si="4"/>
        <v>#REF!</v>
      </c>
      <c r="H20" s="48"/>
    </row>
    <row r="21" spans="1:8" ht="17.100000000000001" customHeight="1">
      <c r="A21" s="44" t="e">
        <f t="shared" si="1"/>
        <v>#REF!</v>
      </c>
      <c r="B21" s="37" t="e">
        <f t="shared" si="1"/>
        <v>#REF!</v>
      </c>
      <c r="C21" s="45" t="e">
        <f t="shared" si="2"/>
        <v>#REF!</v>
      </c>
      <c r="D21" s="46">
        <v>7.15</v>
      </c>
      <c r="E21" s="47" t="e">
        <f>ROUND((C21*D21)/1000,)</f>
        <v>#REF!</v>
      </c>
      <c r="F21" s="68">
        <v>100</v>
      </c>
      <c r="G21" s="47" t="e">
        <f t="shared" si="4"/>
        <v>#REF!</v>
      </c>
      <c r="H21" s="48"/>
    </row>
    <row r="22" spans="1:8" ht="17.100000000000001" customHeight="1">
      <c r="A22" s="44" t="e">
        <f t="shared" si="1"/>
        <v>#REF!</v>
      </c>
      <c r="B22" s="37" t="e">
        <f t="shared" si="1"/>
        <v>#REF!</v>
      </c>
      <c r="C22" s="45" t="e">
        <f t="shared" si="2"/>
        <v>#REF!</v>
      </c>
      <c r="D22" s="46">
        <v>10.29</v>
      </c>
      <c r="E22" s="47" t="e">
        <f t="shared" si="3"/>
        <v>#REF!</v>
      </c>
      <c r="F22" s="68">
        <v>100</v>
      </c>
      <c r="G22" s="47" t="e">
        <f t="shared" si="4"/>
        <v>#REF!</v>
      </c>
      <c r="H22" s="48"/>
    </row>
    <row r="23" spans="1:8" ht="17.100000000000001" customHeight="1">
      <c r="A23" s="44" t="str">
        <f t="shared" si="1"/>
        <v>C27</v>
      </c>
      <c r="B23" s="37" t="e">
        <f t="shared" si="1"/>
        <v>#REF!</v>
      </c>
      <c r="C23" s="45" t="e">
        <f t="shared" si="2"/>
        <v>#REF!</v>
      </c>
      <c r="D23" s="46">
        <v>12.6</v>
      </c>
      <c r="E23" s="47" t="e">
        <f t="shared" si="3"/>
        <v>#REF!</v>
      </c>
      <c r="F23" s="68">
        <v>100</v>
      </c>
      <c r="G23" s="47" t="e">
        <f t="shared" si="4"/>
        <v>#REF!</v>
      </c>
      <c r="H23" s="48"/>
    </row>
    <row r="24" spans="1:8" ht="17.100000000000001" customHeight="1">
      <c r="A24" s="49"/>
      <c r="B24" s="38" t="s">
        <v>101</v>
      </c>
      <c r="C24" s="50">
        <v>15108</v>
      </c>
      <c r="D24" s="51">
        <v>6.1</v>
      </c>
      <c r="E24" s="52">
        <f>ROUNDUP((C24*D24)/1000,)</f>
        <v>93</v>
      </c>
      <c r="F24" s="69">
        <v>100</v>
      </c>
      <c r="G24" s="52">
        <f>ROUND(F24*E24/1000,0)</f>
        <v>9</v>
      </c>
      <c r="H24" s="53"/>
    </row>
    <row r="25" spans="1:8">
      <c r="A25" s="56" t="s">
        <v>66</v>
      </c>
    </row>
  </sheetData>
  <mergeCells count="12">
    <mergeCell ref="F7:H7"/>
    <mergeCell ref="F8:H8"/>
    <mergeCell ref="A15:B15"/>
    <mergeCell ref="F9:H9"/>
    <mergeCell ref="F10:H10"/>
    <mergeCell ref="F11:H11"/>
    <mergeCell ref="F12:H12"/>
    <mergeCell ref="F3:H3"/>
    <mergeCell ref="A4:B4"/>
    <mergeCell ref="F4:H4"/>
    <mergeCell ref="F5:H5"/>
    <mergeCell ref="F6:H6"/>
  </mergeCells>
  <phoneticPr fontId="2" type="noConversion"/>
  <pageMargins left="0.74803149606299213" right="0.74803149606299213" top="0.78740157480314965" bottom="0.59055118110236227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13"/>
  <sheetViews>
    <sheetView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7.75" customHeight="1">
      <c r="A1" s="12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77</v>
      </c>
    </row>
    <row r="3" spans="1:15" ht="47.25" customHeight="1">
      <c r="A3" s="7" t="s">
        <v>34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35.1" customHeight="1">
      <c r="A4" s="479" t="s">
        <v>61</v>
      </c>
      <c r="B4" s="480"/>
      <c r="C4" s="40" t="e">
        <f>SUM(C5:C6)</f>
        <v>#REF!</v>
      </c>
      <c r="D4" s="41"/>
      <c r="E4" s="42" t="e">
        <f>SUM(E5:E6)</f>
        <v>#REF!</v>
      </c>
      <c r="F4" s="492"/>
      <c r="G4" s="493"/>
      <c r="H4" s="494"/>
    </row>
    <row r="5" spans="1:15" ht="35.1" customHeight="1">
      <c r="A5" s="67" t="e">
        <f>'입주업체현황(홍성)'!#REF!</f>
        <v>#REF!</v>
      </c>
      <c r="B5" s="35" t="e">
        <f>'입주업체현황(홍성)'!#REF!</f>
        <v>#REF!</v>
      </c>
      <c r="C5" s="45" t="e">
        <f>'입주업체현황(홍성)'!#REF!</f>
        <v>#REF!</v>
      </c>
      <c r="D5" s="46" t="e">
        <f>VLOOKUP(A5,원단위!$A$3:$C$26,3,FALSE)</f>
        <v>#REF!</v>
      </c>
      <c r="E5" s="47" t="e">
        <f>ROUNDUP((C5*D5)/1000,)</f>
        <v>#REF!</v>
      </c>
      <c r="F5" s="495"/>
      <c r="G5" s="496"/>
      <c r="H5" s="497"/>
    </row>
    <row r="6" spans="1:15" ht="35.1" customHeight="1">
      <c r="A6" s="70" t="e">
        <f>'입주업체현황(홍성)'!#REF!</f>
        <v>#REF!</v>
      </c>
      <c r="B6" s="60" t="e">
        <f>'입주업체현황(홍성)'!#REF!</f>
        <v>#REF!</v>
      </c>
      <c r="C6" s="50" t="e">
        <f>'입주업체현황(홍성)'!#REF!</f>
        <v>#REF!</v>
      </c>
      <c r="D6" s="71" t="e">
        <f>VLOOKUP(A6,원단위!$A$3:$C$26,3,FALSE)</f>
        <v>#REF!</v>
      </c>
      <c r="E6" s="52" t="e">
        <f>ROUNDUP((C6*D6)/1000,)</f>
        <v>#REF!</v>
      </c>
      <c r="F6" s="498"/>
      <c r="G6" s="499"/>
      <c r="H6" s="500"/>
    </row>
    <row r="7" spans="1:15" ht="5.0999999999999996" customHeight="1"/>
    <row r="8" spans="1:15" ht="21.75" customHeight="1">
      <c r="A8" s="39" t="s">
        <v>78</v>
      </c>
    </row>
    <row r="9" spans="1:15" ht="47.25" customHeight="1">
      <c r="A9" s="7" t="s">
        <v>34</v>
      </c>
      <c r="B9" s="8" t="s">
        <v>45</v>
      </c>
      <c r="C9" s="9" t="s">
        <v>60</v>
      </c>
      <c r="D9" s="10" t="s">
        <v>62</v>
      </c>
      <c r="E9" s="10" t="s">
        <v>63</v>
      </c>
      <c r="F9" s="54" t="s">
        <v>64</v>
      </c>
      <c r="G9" s="54" t="s">
        <v>65</v>
      </c>
      <c r="H9" s="11" t="s">
        <v>44</v>
      </c>
    </row>
    <row r="10" spans="1:15" ht="35.1" customHeight="1">
      <c r="A10" s="479" t="s">
        <v>61</v>
      </c>
      <c r="B10" s="480"/>
      <c r="C10" s="40" t="e">
        <f>SUM(C11:C12)</f>
        <v>#REF!</v>
      </c>
      <c r="D10" s="41"/>
      <c r="E10" s="42" t="e">
        <f>SUM(E11:E12)</f>
        <v>#REF!</v>
      </c>
      <c r="F10" s="42"/>
      <c r="G10" s="42" t="e">
        <f>SUM(G11:G12)</f>
        <v>#REF!</v>
      </c>
      <c r="H10" s="43"/>
    </row>
    <row r="11" spans="1:15" ht="35.1" customHeight="1">
      <c r="A11" s="44" t="e">
        <f t="shared" ref="A11:C12" si="0">A5</f>
        <v>#REF!</v>
      </c>
      <c r="B11" s="35" t="e">
        <f t="shared" si="0"/>
        <v>#REF!</v>
      </c>
      <c r="C11" s="45" t="e">
        <f t="shared" si="0"/>
        <v>#REF!</v>
      </c>
      <c r="D11" s="46">
        <v>12.6</v>
      </c>
      <c r="E11" s="47" t="e">
        <f>ROUNDUP((C11*D11)/1000,)</f>
        <v>#REF!</v>
      </c>
      <c r="F11" s="68">
        <v>100</v>
      </c>
      <c r="G11" s="47" t="e">
        <f>ROUND(F11*E11/1000,0)</f>
        <v>#REF!</v>
      </c>
      <c r="H11" s="48"/>
    </row>
    <row r="12" spans="1:15" ht="35.1" customHeight="1">
      <c r="A12" s="49" t="e">
        <f t="shared" si="0"/>
        <v>#REF!</v>
      </c>
      <c r="B12" s="64" t="e">
        <f t="shared" si="0"/>
        <v>#REF!</v>
      </c>
      <c r="C12" s="50" t="e">
        <f t="shared" si="0"/>
        <v>#REF!</v>
      </c>
      <c r="D12" s="51">
        <v>5.05</v>
      </c>
      <c r="E12" s="52" t="e">
        <f>ROUNDUP((C12*D12)/1000,)</f>
        <v>#REF!</v>
      </c>
      <c r="F12" s="69">
        <v>100</v>
      </c>
      <c r="G12" s="52" t="e">
        <f>ROUND(F12*E12/1000,0)</f>
        <v>#REF!</v>
      </c>
      <c r="H12" s="53"/>
    </row>
    <row r="13" spans="1:15">
      <c r="A13" s="56" t="s">
        <v>66</v>
      </c>
    </row>
  </sheetData>
  <mergeCells count="6">
    <mergeCell ref="A10:B10"/>
    <mergeCell ref="F3:H3"/>
    <mergeCell ref="A4:B4"/>
    <mergeCell ref="F4:H4"/>
    <mergeCell ref="F5:H5"/>
    <mergeCell ref="F6:H6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11"/>
  <sheetViews>
    <sheetView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7.75" customHeight="1">
      <c r="A1" s="12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77</v>
      </c>
    </row>
    <row r="3" spans="1:15" ht="47.25" customHeight="1">
      <c r="A3" s="7" t="s">
        <v>34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36" customHeight="1">
      <c r="A4" s="479" t="s">
        <v>61</v>
      </c>
      <c r="B4" s="480"/>
      <c r="C4" s="40" t="e">
        <f>SUM(C5:C5)</f>
        <v>#REF!</v>
      </c>
      <c r="D4" s="41"/>
      <c r="E4" s="42" t="e">
        <f>E5</f>
        <v>#REF!</v>
      </c>
      <c r="F4" s="492"/>
      <c r="G4" s="493"/>
      <c r="H4" s="494"/>
    </row>
    <row r="5" spans="1:15" ht="36" customHeight="1">
      <c r="A5" s="503" t="s">
        <v>99</v>
      </c>
      <c r="B5" s="502"/>
      <c r="C5" s="50" t="e">
        <f>'입주업체현황(홍성)'!#REF!</f>
        <v>#REF!</v>
      </c>
      <c r="D5" s="51">
        <f>ROUND(AVERAGE(원단위!C3:C26),2)</f>
        <v>9.1300000000000008</v>
      </c>
      <c r="E5" s="52" t="e">
        <f>ROUNDUP((C5*D5)/1000,)</f>
        <v>#REF!</v>
      </c>
      <c r="F5" s="498"/>
      <c r="G5" s="499"/>
      <c r="H5" s="500"/>
    </row>
    <row r="6" spans="1:15" ht="5.0999999999999996" customHeight="1"/>
    <row r="7" spans="1:15" ht="21.75" customHeight="1">
      <c r="A7" s="39" t="s">
        <v>78</v>
      </c>
    </row>
    <row r="8" spans="1:15" ht="47.25" customHeight="1">
      <c r="A8" s="7" t="s">
        <v>34</v>
      </c>
      <c r="B8" s="8" t="s">
        <v>45</v>
      </c>
      <c r="C8" s="9" t="s">
        <v>60</v>
      </c>
      <c r="D8" s="10" t="s">
        <v>62</v>
      </c>
      <c r="E8" s="10" t="s">
        <v>63</v>
      </c>
      <c r="F8" s="54" t="s">
        <v>64</v>
      </c>
      <c r="G8" s="54" t="s">
        <v>65</v>
      </c>
      <c r="H8" s="11" t="s">
        <v>44</v>
      </c>
    </row>
    <row r="9" spans="1:15" ht="36" customHeight="1">
      <c r="A9" s="479" t="s">
        <v>61</v>
      </c>
      <c r="B9" s="480"/>
      <c r="C9" s="40" t="e">
        <f>SUM(C10:C10)</f>
        <v>#REF!</v>
      </c>
      <c r="D9" s="41"/>
      <c r="E9" s="42" t="e">
        <f>SUM(E10:E10)</f>
        <v>#REF!</v>
      </c>
      <c r="F9" s="42"/>
      <c r="G9" s="42" t="e">
        <f>SUM(G10:G10)</f>
        <v>#REF!</v>
      </c>
      <c r="H9" s="43"/>
    </row>
    <row r="10" spans="1:15" ht="36" customHeight="1">
      <c r="A10" s="501" t="str">
        <f>A5</f>
        <v>공  업  용  지</v>
      </c>
      <c r="B10" s="502"/>
      <c r="C10" s="50" t="e">
        <f>C5</f>
        <v>#REF!</v>
      </c>
      <c r="D10" s="51">
        <v>4.41</v>
      </c>
      <c r="E10" s="52" t="e">
        <f>ROUNDUP((C10*D10)/1000,)</f>
        <v>#REF!</v>
      </c>
      <c r="F10" s="69">
        <v>100</v>
      </c>
      <c r="G10" s="52" t="e">
        <f>ROUND(F10*E10/1000,0)</f>
        <v>#REF!</v>
      </c>
      <c r="H10" s="53"/>
    </row>
    <row r="11" spans="1:15">
      <c r="A11" s="56" t="s">
        <v>66</v>
      </c>
    </row>
  </sheetData>
  <mergeCells count="7">
    <mergeCell ref="A9:B9"/>
    <mergeCell ref="A10:B10"/>
    <mergeCell ref="F3:H3"/>
    <mergeCell ref="A4:B4"/>
    <mergeCell ref="F4:H4"/>
    <mergeCell ref="F5:H5"/>
    <mergeCell ref="A5:B5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17"/>
  <sheetViews>
    <sheetView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7.75" customHeight="1">
      <c r="A1" s="12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77</v>
      </c>
    </row>
    <row r="3" spans="1:15" ht="47.25" customHeight="1">
      <c r="A3" s="7" t="s">
        <v>34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24.95" customHeight="1">
      <c r="A4" s="479" t="s">
        <v>61</v>
      </c>
      <c r="B4" s="480"/>
      <c r="C4" s="40" t="e">
        <f>SUM(C5:C8)</f>
        <v>#REF!</v>
      </c>
      <c r="D4" s="41"/>
      <c r="E4" s="42" t="e">
        <f>SUM(E5:E8)</f>
        <v>#REF!</v>
      </c>
      <c r="F4" s="492"/>
      <c r="G4" s="493"/>
      <c r="H4" s="494"/>
    </row>
    <row r="5" spans="1:15" ht="24.95" customHeight="1">
      <c r="A5" s="67" t="e">
        <f>'입주업체현황(홍성)'!#REF!</f>
        <v>#REF!</v>
      </c>
      <c r="B5" s="35" t="e">
        <f>'입주업체현황(홍성)'!#REF!</f>
        <v>#REF!</v>
      </c>
      <c r="C5" s="45" t="e">
        <f>'입주업체현황(홍성)'!#REF!</f>
        <v>#REF!</v>
      </c>
      <c r="D5" s="46" t="e">
        <f>VLOOKUP(A5,원단위!$A$3:$C$26,3,FALSE)</f>
        <v>#REF!</v>
      </c>
      <c r="E5" s="47" t="e">
        <f>ROUNDUP((C5*D5)/1000,)</f>
        <v>#REF!</v>
      </c>
      <c r="F5" s="495"/>
      <c r="G5" s="496"/>
      <c r="H5" s="497"/>
    </row>
    <row r="6" spans="1:15" ht="24.95" customHeight="1">
      <c r="A6" s="67" t="e">
        <f>'입주업체현황(홍성)'!#REF!</f>
        <v>#REF!</v>
      </c>
      <c r="B6" s="35" t="e">
        <f>'입주업체현황(홍성)'!#REF!</f>
        <v>#REF!</v>
      </c>
      <c r="C6" s="45" t="e">
        <f>'입주업체현황(홍성)'!#REF!</f>
        <v>#REF!</v>
      </c>
      <c r="D6" s="46" t="e">
        <f>VLOOKUP(A6,원단위!$A$3:$C$26,3,FALSE)</f>
        <v>#REF!</v>
      </c>
      <c r="E6" s="47" t="e">
        <f>ROUNDUP((C6*D6)/1000,)</f>
        <v>#REF!</v>
      </c>
      <c r="F6" s="495"/>
      <c r="G6" s="496"/>
      <c r="H6" s="497"/>
    </row>
    <row r="7" spans="1:15" ht="24.95" customHeight="1">
      <c r="A7" s="67" t="e">
        <f>'입주업체현황(홍성)'!#REF!</f>
        <v>#REF!</v>
      </c>
      <c r="B7" s="35" t="e">
        <f>'입주업체현황(홍성)'!#REF!</f>
        <v>#REF!</v>
      </c>
      <c r="C7" s="473" t="e">
        <f>'입주업체현황(홍성)'!#REF!</f>
        <v>#REF!</v>
      </c>
      <c r="D7" s="46" t="e">
        <f>VLOOKUP(A7,원단위!$A$3:$C$26,3,FALSE)</f>
        <v>#REF!</v>
      </c>
      <c r="E7" s="468" t="e">
        <f>ROUNDUP((C7*AVERAGE(D7:D8))/1000,)</f>
        <v>#REF!</v>
      </c>
      <c r="F7" s="495"/>
      <c r="G7" s="496"/>
      <c r="H7" s="497"/>
    </row>
    <row r="8" spans="1:15" ht="24.95" customHeight="1">
      <c r="A8" s="49" t="e">
        <f>'입주업체현황(홍성)'!#REF!</f>
        <v>#REF!</v>
      </c>
      <c r="B8" s="60" t="e">
        <f>'입주업체현황(홍성)'!#REF!</f>
        <v>#REF!</v>
      </c>
      <c r="C8" s="469"/>
      <c r="D8" s="51" t="e">
        <f>VLOOKUP(A8,원단위!$A$3:$C$26,3,FALSE)</f>
        <v>#REF!</v>
      </c>
      <c r="E8" s="469"/>
      <c r="F8" s="498"/>
      <c r="G8" s="499"/>
      <c r="H8" s="500"/>
    </row>
    <row r="9" spans="1:15" ht="5.0999999999999996" customHeight="1"/>
    <row r="10" spans="1:15" ht="21.75" customHeight="1">
      <c r="A10" s="39" t="s">
        <v>78</v>
      </c>
    </row>
    <row r="11" spans="1:15" ht="47.25" customHeight="1">
      <c r="A11" s="7" t="s">
        <v>34</v>
      </c>
      <c r="B11" s="8" t="s">
        <v>45</v>
      </c>
      <c r="C11" s="9" t="s">
        <v>60</v>
      </c>
      <c r="D11" s="10" t="s">
        <v>62</v>
      </c>
      <c r="E11" s="10" t="s">
        <v>63</v>
      </c>
      <c r="F11" s="54" t="s">
        <v>64</v>
      </c>
      <c r="G11" s="54" t="s">
        <v>65</v>
      </c>
      <c r="H11" s="11" t="s">
        <v>44</v>
      </c>
    </row>
    <row r="12" spans="1:15" ht="24.95" customHeight="1">
      <c r="A12" s="479" t="s">
        <v>61</v>
      </c>
      <c r="B12" s="480"/>
      <c r="C12" s="40" t="e">
        <f>SUM(C13:C15)</f>
        <v>#REF!</v>
      </c>
      <c r="D12" s="41"/>
      <c r="E12" s="42" t="e">
        <f>SUM(E13:E16)</f>
        <v>#REF!</v>
      </c>
      <c r="F12" s="42"/>
      <c r="G12" s="42" t="e">
        <f>SUM(G13:G16)</f>
        <v>#REF!</v>
      </c>
      <c r="H12" s="43"/>
    </row>
    <row r="13" spans="1:15" ht="24.95" customHeight="1">
      <c r="A13" s="44" t="e">
        <f t="shared" ref="A13:C15" si="0">A5</f>
        <v>#REF!</v>
      </c>
      <c r="B13" s="35" t="e">
        <f t="shared" si="0"/>
        <v>#REF!</v>
      </c>
      <c r="C13" s="45" t="e">
        <f t="shared" si="0"/>
        <v>#REF!</v>
      </c>
      <c r="D13" s="46">
        <v>1.24</v>
      </c>
      <c r="E13" s="47" t="e">
        <f>ROUNDUP((C13*D13)/1000,)</f>
        <v>#REF!</v>
      </c>
      <c r="F13" s="68">
        <v>100</v>
      </c>
      <c r="G13" s="47" t="e">
        <f>ROUND(F13*E13/1000,0)</f>
        <v>#REF!</v>
      </c>
      <c r="H13" s="48"/>
    </row>
    <row r="14" spans="1:15" ht="24.95" customHeight="1">
      <c r="A14" s="44" t="e">
        <f t="shared" si="0"/>
        <v>#REF!</v>
      </c>
      <c r="B14" s="36" t="e">
        <f t="shared" si="0"/>
        <v>#REF!</v>
      </c>
      <c r="C14" s="45" t="e">
        <f t="shared" si="0"/>
        <v>#REF!</v>
      </c>
      <c r="D14" s="46">
        <v>10.29</v>
      </c>
      <c r="E14" s="47" t="e">
        <f>ROUNDUP((C14*D14)/1000,)</f>
        <v>#REF!</v>
      </c>
      <c r="F14" s="68">
        <v>100</v>
      </c>
      <c r="G14" s="47" t="e">
        <f>ROUND(F14*E14/1000,0)</f>
        <v>#REF!</v>
      </c>
      <c r="H14" s="48"/>
    </row>
    <row r="15" spans="1:15" ht="24.95" customHeight="1">
      <c r="A15" s="44" t="e">
        <f t="shared" si="0"/>
        <v>#REF!</v>
      </c>
      <c r="B15" s="35" t="e">
        <f t="shared" si="0"/>
        <v>#REF!</v>
      </c>
      <c r="C15" s="473" t="e">
        <f t="shared" si="0"/>
        <v>#REF!</v>
      </c>
      <c r="D15" s="46">
        <v>7.15</v>
      </c>
      <c r="E15" s="468" t="e">
        <f>ROUNDUP((C15*AVERAGE(D15:D16))/1000,)</f>
        <v>#REF!</v>
      </c>
      <c r="F15" s="68">
        <v>100</v>
      </c>
      <c r="G15" s="468" t="e">
        <f>ROUND(F15*E15/1000,0)</f>
        <v>#REF!</v>
      </c>
      <c r="H15" s="48"/>
    </row>
    <row r="16" spans="1:15" ht="24.95" customHeight="1">
      <c r="A16" s="49" t="e">
        <f>A8</f>
        <v>#REF!</v>
      </c>
      <c r="B16" s="38" t="e">
        <f>B8</f>
        <v>#REF!</v>
      </c>
      <c r="C16" s="469"/>
      <c r="D16" s="51">
        <v>12.6</v>
      </c>
      <c r="E16" s="469"/>
      <c r="F16" s="69">
        <v>100</v>
      </c>
      <c r="G16" s="469"/>
      <c r="H16" s="53"/>
    </row>
    <row r="17" spans="1:1">
      <c r="A17" s="56" t="s">
        <v>66</v>
      </c>
    </row>
  </sheetData>
  <mergeCells count="13">
    <mergeCell ref="F3:H3"/>
    <mergeCell ref="A4:B4"/>
    <mergeCell ref="F4:H4"/>
    <mergeCell ref="F5:H5"/>
    <mergeCell ref="F6:H6"/>
    <mergeCell ref="G15:G16"/>
    <mergeCell ref="F8:H8"/>
    <mergeCell ref="A12:B12"/>
    <mergeCell ref="C7:C8"/>
    <mergeCell ref="C15:C16"/>
    <mergeCell ref="E7:E8"/>
    <mergeCell ref="E15:E16"/>
    <mergeCell ref="F7:H7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13"/>
  <sheetViews>
    <sheetView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7.75" customHeight="1">
      <c r="A1" s="12" t="s">
        <v>102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77</v>
      </c>
    </row>
    <row r="3" spans="1:15" ht="47.25" customHeight="1">
      <c r="A3" s="7" t="s">
        <v>34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24.95" customHeight="1">
      <c r="A4" s="479" t="s">
        <v>61</v>
      </c>
      <c r="B4" s="480"/>
      <c r="C4" s="40" t="e">
        <f>SUM(C5:C6)</f>
        <v>#REF!</v>
      </c>
      <c r="D4" s="41"/>
      <c r="E4" s="42" t="e">
        <f>SUM(E5:E6)</f>
        <v>#REF!</v>
      </c>
      <c r="F4" s="492"/>
      <c r="G4" s="493"/>
      <c r="H4" s="494"/>
    </row>
    <row r="5" spans="1:15" ht="24.95" customHeight="1">
      <c r="A5" s="44" t="e">
        <f>'입주업체현황(홍성)'!#REF!</f>
        <v>#REF!</v>
      </c>
      <c r="B5" s="35" t="e">
        <f>'입주업체현황(홍성)'!#REF!</f>
        <v>#REF!</v>
      </c>
      <c r="C5" s="45" t="e">
        <f>'입주업체현황(홍성)'!#REF!</f>
        <v>#REF!</v>
      </c>
      <c r="D5" s="46" t="e">
        <f>VLOOKUP(A5,원단위!$A$3:$C$26,3,FALSE)</f>
        <v>#REF!</v>
      </c>
      <c r="E5" s="47" t="e">
        <f>ROUNDUP((C5*D5)/1000,)</f>
        <v>#REF!</v>
      </c>
      <c r="F5" s="504"/>
      <c r="G5" s="505"/>
      <c r="H5" s="506"/>
    </row>
    <row r="6" spans="1:15" ht="24.95" customHeight="1">
      <c r="A6" s="70" t="e">
        <f>'입주업체현황(홍성)'!#REF!</f>
        <v>#REF!</v>
      </c>
      <c r="B6" s="60" t="e">
        <f>'입주업체현황(홍성)'!#REF!</f>
        <v>#REF!</v>
      </c>
      <c r="C6" s="50" t="e">
        <f>'입주업체현황(홍성)'!#REF!</f>
        <v>#REF!</v>
      </c>
      <c r="D6" s="51" t="e">
        <f>VLOOKUP(A6,원단위!$A$3:$C$26,3,FALSE)</f>
        <v>#REF!</v>
      </c>
      <c r="E6" s="52" t="e">
        <f>ROUNDUP((C6*D6)/1000,)</f>
        <v>#REF!</v>
      </c>
      <c r="F6" s="498"/>
      <c r="G6" s="499"/>
      <c r="H6" s="500"/>
    </row>
    <row r="7" spans="1:15" ht="5.0999999999999996" customHeight="1"/>
    <row r="8" spans="1:15" ht="21.75" customHeight="1">
      <c r="A8" s="39" t="s">
        <v>78</v>
      </c>
    </row>
    <row r="9" spans="1:15" ht="47.25" customHeight="1">
      <c r="A9" s="7" t="s">
        <v>34</v>
      </c>
      <c r="B9" s="8" t="s">
        <v>45</v>
      </c>
      <c r="C9" s="9" t="s">
        <v>60</v>
      </c>
      <c r="D9" s="10" t="s">
        <v>62</v>
      </c>
      <c r="E9" s="10" t="s">
        <v>63</v>
      </c>
      <c r="F9" s="54" t="s">
        <v>64</v>
      </c>
      <c r="G9" s="54" t="s">
        <v>65</v>
      </c>
      <c r="H9" s="11" t="s">
        <v>44</v>
      </c>
    </row>
    <row r="10" spans="1:15" ht="24.95" customHeight="1">
      <c r="A10" s="479" t="s">
        <v>61</v>
      </c>
      <c r="B10" s="480"/>
      <c r="C10" s="40" t="e">
        <f>SUM(C11:C12)</f>
        <v>#REF!</v>
      </c>
      <c r="D10" s="41"/>
      <c r="E10" s="42" t="e">
        <f>SUM(E11:E12)</f>
        <v>#REF!</v>
      </c>
      <c r="F10" s="42"/>
      <c r="G10" s="42" t="e">
        <f>SUM(G11:G12)</f>
        <v>#REF!</v>
      </c>
      <c r="H10" s="43"/>
    </row>
    <row r="11" spans="1:15" ht="24.95" customHeight="1">
      <c r="A11" s="44" t="e">
        <f t="shared" ref="A11:C12" si="0">A5</f>
        <v>#REF!</v>
      </c>
      <c r="B11" s="35" t="e">
        <f t="shared" si="0"/>
        <v>#REF!</v>
      </c>
      <c r="C11" s="45" t="e">
        <f t="shared" si="0"/>
        <v>#REF!</v>
      </c>
      <c r="D11" s="46">
        <v>12.6</v>
      </c>
      <c r="E11" s="47" t="e">
        <f>ROUNDUP((C11*D11)/1000,)</f>
        <v>#REF!</v>
      </c>
      <c r="F11" s="68">
        <v>100</v>
      </c>
      <c r="G11" s="47" t="e">
        <f>ROUND(F11*E11/1000,0)</f>
        <v>#REF!</v>
      </c>
      <c r="H11" s="48"/>
    </row>
    <row r="12" spans="1:15" ht="24.95" customHeight="1">
      <c r="A12" s="49" t="e">
        <f t="shared" si="0"/>
        <v>#REF!</v>
      </c>
      <c r="B12" s="64" t="e">
        <f t="shared" si="0"/>
        <v>#REF!</v>
      </c>
      <c r="C12" s="50" t="e">
        <f t="shared" si="0"/>
        <v>#REF!</v>
      </c>
      <c r="D12" s="51">
        <v>5.36</v>
      </c>
      <c r="E12" s="52" t="e">
        <f>ROUNDUP((C12*D12)/1000,)</f>
        <v>#REF!</v>
      </c>
      <c r="F12" s="69">
        <v>100</v>
      </c>
      <c r="G12" s="52" t="e">
        <f>ROUND(F12*E12/1000,0)</f>
        <v>#REF!</v>
      </c>
      <c r="H12" s="53"/>
    </row>
    <row r="13" spans="1:15">
      <c r="A13" s="56" t="s">
        <v>66</v>
      </c>
    </row>
  </sheetData>
  <mergeCells count="6">
    <mergeCell ref="A10:B10"/>
    <mergeCell ref="F3:H3"/>
    <mergeCell ref="A4:B4"/>
    <mergeCell ref="F4:H4"/>
    <mergeCell ref="F5:H5"/>
    <mergeCell ref="F6:H6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15"/>
  <sheetViews>
    <sheetView workbookViewId="0">
      <selection activeCell="M16" sqref="M15:M16"/>
    </sheetView>
  </sheetViews>
  <sheetFormatPr defaultRowHeight="13.5"/>
  <cols>
    <col min="1" max="1" width="9.5546875" style="5" customWidth="1"/>
    <col min="2" max="2" width="30.33203125" style="5" customWidth="1"/>
    <col min="3" max="3" width="11.88671875" style="5" customWidth="1"/>
    <col min="4" max="4" width="13" style="5" customWidth="1"/>
    <col min="5" max="7" width="11.88671875" style="5" customWidth="1"/>
    <col min="8" max="8" width="10.77734375" style="5" customWidth="1"/>
    <col min="9" max="16384" width="8.88671875" style="5"/>
  </cols>
  <sheetData>
    <row r="1" spans="1:15" s="6" customFormat="1" ht="27.75" customHeight="1">
      <c r="A1" s="12" t="s">
        <v>133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21.75" customHeight="1">
      <c r="A2" s="39" t="s">
        <v>134</v>
      </c>
    </row>
    <row r="3" spans="1:15" ht="47.25" customHeight="1">
      <c r="A3" s="7" t="s">
        <v>34</v>
      </c>
      <c r="B3" s="8" t="s">
        <v>45</v>
      </c>
      <c r="C3" s="9" t="s">
        <v>60</v>
      </c>
      <c r="D3" s="10" t="s">
        <v>47</v>
      </c>
      <c r="E3" s="10" t="s">
        <v>46</v>
      </c>
      <c r="F3" s="481" t="s">
        <v>44</v>
      </c>
      <c r="G3" s="482"/>
      <c r="H3" s="483"/>
    </row>
    <row r="4" spans="1:15" ht="24.95" customHeight="1">
      <c r="A4" s="479" t="s">
        <v>61</v>
      </c>
      <c r="B4" s="480"/>
      <c r="C4" s="40" t="e">
        <f>SUM(C5:C7)</f>
        <v>#REF!</v>
      </c>
      <c r="D4" s="41"/>
      <c r="E4" s="42" t="e">
        <f>SUM(E5:E7)</f>
        <v>#REF!</v>
      </c>
      <c r="F4" s="492"/>
      <c r="G4" s="493"/>
      <c r="H4" s="494"/>
    </row>
    <row r="5" spans="1:15" ht="24.95" customHeight="1">
      <c r="A5" s="67" t="e">
        <f>'입주업체현황(홍성)'!#REF!</f>
        <v>#REF!</v>
      </c>
      <c r="B5" s="35" t="e">
        <f>'입주업체현황(홍성)'!#REF!</f>
        <v>#REF!</v>
      </c>
      <c r="C5" s="45" t="e">
        <f>'입주업체현황(홍성)'!#REF!</f>
        <v>#REF!</v>
      </c>
      <c r="D5" s="46" t="e">
        <f>VLOOKUP(A5,원단위!$A$3:$C$26,3,FALSE)</f>
        <v>#REF!</v>
      </c>
      <c r="E5" s="47" t="e">
        <f>ROUNDUP((C5*D5)/1000,)</f>
        <v>#REF!</v>
      </c>
      <c r="F5" s="504"/>
      <c r="G5" s="505"/>
      <c r="H5" s="506"/>
    </row>
    <row r="6" spans="1:15" ht="24.95" customHeight="1">
      <c r="A6" s="67" t="e">
        <f>'입주업체현황(홍성)'!#REF!</f>
        <v>#REF!</v>
      </c>
      <c r="B6" s="35" t="e">
        <f>'입주업체현황(홍성)'!#REF!</f>
        <v>#REF!</v>
      </c>
      <c r="C6" s="45" t="e">
        <f>'입주업체현황(홍성)'!#REF!</f>
        <v>#REF!</v>
      </c>
      <c r="D6" s="46" t="e">
        <f>VLOOKUP(A6,원단위!$A$3:$C$26,3,FALSE)</f>
        <v>#REF!</v>
      </c>
      <c r="E6" s="47" t="e">
        <f>ROUNDUP((C6*D6)/1000,)</f>
        <v>#REF!</v>
      </c>
      <c r="F6" s="90"/>
      <c r="G6" s="91"/>
      <c r="H6" s="92"/>
    </row>
    <row r="7" spans="1:15" ht="24.95" customHeight="1">
      <c r="A7" s="70" t="e">
        <f>'입주업체현황(홍성)'!#REF!</f>
        <v>#REF!</v>
      </c>
      <c r="B7" s="60" t="e">
        <f>'입주업체현황(홍성)'!#REF!</f>
        <v>#REF!</v>
      </c>
      <c r="C7" s="50" t="e">
        <f>'입주업체현황(홍성)'!#REF!</f>
        <v>#REF!</v>
      </c>
      <c r="D7" s="51" t="e">
        <f>VLOOKUP(A7,원단위!$A$3:$C$26,3,FALSE)</f>
        <v>#REF!</v>
      </c>
      <c r="E7" s="52" t="e">
        <f>ROUNDUP((C7*D7)/1000,)</f>
        <v>#REF!</v>
      </c>
      <c r="F7" s="498"/>
      <c r="G7" s="499"/>
      <c r="H7" s="500"/>
    </row>
    <row r="8" spans="1:15" ht="5.0999999999999996" customHeight="1"/>
    <row r="9" spans="1:15" ht="21.75" customHeight="1">
      <c r="A9" s="39" t="s">
        <v>135</v>
      </c>
    </row>
    <row r="10" spans="1:15" ht="47.25" customHeight="1">
      <c r="A10" s="7" t="s">
        <v>34</v>
      </c>
      <c r="B10" s="8" t="s">
        <v>45</v>
      </c>
      <c r="C10" s="9" t="s">
        <v>60</v>
      </c>
      <c r="D10" s="10" t="s">
        <v>47</v>
      </c>
      <c r="E10" s="10" t="s">
        <v>46</v>
      </c>
      <c r="F10" s="481" t="s">
        <v>44</v>
      </c>
      <c r="G10" s="482"/>
      <c r="H10" s="483"/>
    </row>
    <row r="11" spans="1:15" ht="24.95" customHeight="1">
      <c r="A11" s="479" t="s">
        <v>61</v>
      </c>
      <c r="B11" s="480"/>
      <c r="C11" s="40" t="e">
        <f>SUM(C12:C14)</f>
        <v>#REF!</v>
      </c>
      <c r="D11" s="41"/>
      <c r="E11" s="42" t="e">
        <f>SUM(E12:E14)</f>
        <v>#REF!</v>
      </c>
      <c r="F11" s="492"/>
      <c r="G11" s="493"/>
      <c r="H11" s="494"/>
    </row>
    <row r="12" spans="1:15" ht="24.95" customHeight="1">
      <c r="A12" s="67" t="e">
        <f>'입주업체현황(홍성)'!#REF!</f>
        <v>#REF!</v>
      </c>
      <c r="B12" s="35" t="e">
        <f>'입주업체현황(홍성)'!#REF!</f>
        <v>#REF!</v>
      </c>
      <c r="C12" s="45" t="e">
        <f>'입주업체현황(홍성)'!#REF!</f>
        <v>#REF!</v>
      </c>
      <c r="D12" s="46" t="e">
        <f>VLOOKUP(A12,원단위!$A$3:$C$26,3,FALSE)</f>
        <v>#REF!</v>
      </c>
      <c r="E12" s="47" t="e">
        <f>ROUNDUP((C12*D12)/1000,)</f>
        <v>#REF!</v>
      </c>
      <c r="F12" s="504"/>
      <c r="G12" s="505"/>
      <c r="H12" s="506"/>
    </row>
    <row r="13" spans="1:15" ht="24.95" customHeight="1">
      <c r="A13" s="67" t="e">
        <f>'입주업체현황(홍성)'!#REF!</f>
        <v>#REF!</v>
      </c>
      <c r="B13" s="35" t="e">
        <f>'입주업체현황(홍성)'!#REF!</f>
        <v>#REF!</v>
      </c>
      <c r="C13" s="45" t="e">
        <f>'입주업체현황(홍성)'!#REF!</f>
        <v>#REF!</v>
      </c>
      <c r="D13" s="46" t="e">
        <f>VLOOKUP(A13,원단위!$A$3:$C$26,3,FALSE)</f>
        <v>#REF!</v>
      </c>
      <c r="E13" s="47" t="e">
        <f>ROUNDUP((C13*D13)/1000,)</f>
        <v>#REF!</v>
      </c>
      <c r="F13" s="90"/>
      <c r="G13" s="91"/>
      <c r="H13" s="92"/>
    </row>
    <row r="14" spans="1:15" ht="24.95" customHeight="1">
      <c r="A14" s="70" t="e">
        <f>'입주업체현황(홍성)'!#REF!</f>
        <v>#REF!</v>
      </c>
      <c r="B14" s="60" t="e">
        <f>'입주업체현황(홍성)'!#REF!</f>
        <v>#REF!</v>
      </c>
      <c r="C14" s="50" t="e">
        <f>'입주업체현황(홍성)'!#REF!</f>
        <v>#REF!</v>
      </c>
      <c r="D14" s="51" t="e">
        <f>VLOOKUP(A14,원단위!$A$3:$C$26,3,FALSE)</f>
        <v>#REF!</v>
      </c>
      <c r="E14" s="52" t="e">
        <f>ROUNDUP((C14*D14)/1000,)</f>
        <v>#REF!</v>
      </c>
      <c r="F14" s="498"/>
      <c r="G14" s="499"/>
      <c r="H14" s="500"/>
    </row>
    <row r="15" spans="1:15">
      <c r="A15" s="56" t="s">
        <v>66</v>
      </c>
    </row>
  </sheetData>
  <mergeCells count="10">
    <mergeCell ref="F12:H12"/>
    <mergeCell ref="F14:H14"/>
    <mergeCell ref="F3:H3"/>
    <mergeCell ref="A4:B4"/>
    <mergeCell ref="F4:H4"/>
    <mergeCell ref="F5:H5"/>
    <mergeCell ref="F7:H7"/>
    <mergeCell ref="A11:B11"/>
    <mergeCell ref="F10:H10"/>
    <mergeCell ref="F11:H11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10"/>
  <sheetViews>
    <sheetView workbookViewId="0">
      <selection activeCell="M16" sqref="M15:M16"/>
    </sheetView>
  </sheetViews>
  <sheetFormatPr defaultRowHeight="13.5"/>
  <cols>
    <col min="1" max="1" width="13.5546875" style="5" customWidth="1"/>
    <col min="2" max="2" width="22.109375" style="5" customWidth="1"/>
    <col min="3" max="6" width="11.88671875" style="5" customWidth="1"/>
    <col min="7" max="9" width="9.77734375" style="5" customWidth="1"/>
    <col min="10" max="16384" width="8.88671875" style="5"/>
  </cols>
  <sheetData>
    <row r="1" spans="1:16" s="6" customFormat="1" ht="27.75" customHeight="1">
      <c r="A1" s="12" t="s">
        <v>103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1.75" customHeight="1">
      <c r="A2" s="39" t="s">
        <v>104</v>
      </c>
    </row>
    <row r="3" spans="1:16" ht="47.25" customHeight="1">
      <c r="A3" s="7" t="s">
        <v>105</v>
      </c>
      <c r="B3" s="8" t="s">
        <v>118</v>
      </c>
      <c r="C3" s="9" t="s">
        <v>108</v>
      </c>
      <c r="D3" s="10" t="s">
        <v>114</v>
      </c>
      <c r="E3" s="10" t="s">
        <v>109</v>
      </c>
      <c r="F3" s="54" t="s">
        <v>117</v>
      </c>
      <c r="G3" s="481" t="s">
        <v>44</v>
      </c>
      <c r="H3" s="482"/>
      <c r="I3" s="483"/>
    </row>
    <row r="4" spans="1:16" ht="24.95" customHeight="1">
      <c r="A4" s="479" t="s">
        <v>107</v>
      </c>
      <c r="B4" s="480"/>
      <c r="C4" s="40">
        <f>SUM(C5:C8)</f>
        <v>915045</v>
      </c>
      <c r="D4" s="40">
        <f>SUM(D5:D8)</f>
        <v>3050.15</v>
      </c>
      <c r="E4" s="40">
        <f>SUM(E5:E8)</f>
        <v>104065</v>
      </c>
      <c r="F4" s="40">
        <f>SUM(F5:F8)</f>
        <v>5203.25</v>
      </c>
      <c r="G4" s="492"/>
      <c r="H4" s="493"/>
      <c r="I4" s="494"/>
    </row>
    <row r="5" spans="1:16" ht="24.95" customHeight="1">
      <c r="A5" s="76" t="s">
        <v>110</v>
      </c>
      <c r="B5" s="77" t="s">
        <v>111</v>
      </c>
      <c r="C5" s="72">
        <v>113394</v>
      </c>
      <c r="D5" s="78">
        <f>C5/300</f>
        <v>377.98</v>
      </c>
      <c r="E5" s="78">
        <v>14765</v>
      </c>
      <c r="F5" s="79">
        <f>E5/20</f>
        <v>738.25</v>
      </c>
      <c r="G5" s="73"/>
      <c r="H5" s="74"/>
      <c r="I5" s="75"/>
    </row>
    <row r="6" spans="1:16" ht="24.95" customHeight="1">
      <c r="A6" s="76" t="s">
        <v>112</v>
      </c>
      <c r="B6" s="77" t="s">
        <v>113</v>
      </c>
      <c r="C6" s="72">
        <v>155422</v>
      </c>
      <c r="D6" s="78">
        <f>C6/300</f>
        <v>518.07333333333338</v>
      </c>
      <c r="E6" s="78">
        <v>17355</v>
      </c>
      <c r="F6" s="79">
        <f>E6/20</f>
        <v>867.75</v>
      </c>
      <c r="G6" s="73"/>
      <c r="H6" s="74"/>
      <c r="I6" s="75"/>
    </row>
    <row r="7" spans="1:16" ht="24.95" customHeight="1">
      <c r="A7" s="84" t="s">
        <v>131</v>
      </c>
      <c r="B7" s="85" t="s">
        <v>132</v>
      </c>
      <c r="C7" s="83">
        <v>132572</v>
      </c>
      <c r="D7" s="78">
        <f>C7/300</f>
        <v>441.90666666666669</v>
      </c>
      <c r="E7" s="86">
        <v>13229</v>
      </c>
      <c r="F7" s="79">
        <f>E7/20</f>
        <v>661.45</v>
      </c>
      <c r="G7" s="87"/>
      <c r="H7" s="88"/>
      <c r="I7" s="89"/>
    </row>
    <row r="8" spans="1:16" ht="24.95" customHeight="1">
      <c r="A8" s="49" t="s">
        <v>115</v>
      </c>
      <c r="B8" s="60" t="s">
        <v>116</v>
      </c>
      <c r="C8" s="50">
        <v>513657</v>
      </c>
      <c r="D8" s="80">
        <f>C8/300</f>
        <v>1712.19</v>
      </c>
      <c r="E8" s="52">
        <v>58716</v>
      </c>
      <c r="F8" s="81">
        <f>E8/20</f>
        <v>2935.8</v>
      </c>
      <c r="G8" s="507"/>
      <c r="H8" s="508"/>
      <c r="I8" s="509"/>
    </row>
    <row r="9" spans="1:16" ht="5.0999999999999996" customHeight="1"/>
    <row r="10" spans="1:16">
      <c r="A10" s="56" t="s">
        <v>106</v>
      </c>
    </row>
  </sheetData>
  <mergeCells count="4">
    <mergeCell ref="G3:I3"/>
    <mergeCell ref="A4:B4"/>
    <mergeCell ref="G4:I4"/>
    <mergeCell ref="G8:I8"/>
  </mergeCells>
  <phoneticPr fontId="2" type="noConversion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M16" sqref="M15:M16"/>
    </sheetView>
  </sheetViews>
  <sheetFormatPr defaultRowHeight="13.5"/>
  <cols>
    <col min="1" max="1" width="16.5546875" customWidth="1"/>
    <col min="2" max="11" width="8.109375" customWidth="1"/>
  </cols>
  <sheetData>
    <row r="1" spans="1:11" ht="27.75" customHeight="1">
      <c r="A1" s="12" t="s">
        <v>119</v>
      </c>
    </row>
    <row r="2" spans="1:11" ht="22.5" customHeight="1">
      <c r="A2" s="510" t="s">
        <v>86</v>
      </c>
      <c r="B2" s="461" t="s">
        <v>136</v>
      </c>
      <c r="C2" s="461"/>
      <c r="D2" s="461" t="s">
        <v>130</v>
      </c>
      <c r="E2" s="461"/>
      <c r="F2" s="461"/>
      <c r="G2" s="461"/>
      <c r="H2" s="461" t="s">
        <v>120</v>
      </c>
      <c r="I2" s="461"/>
      <c r="J2" s="461"/>
      <c r="K2" s="462"/>
    </row>
    <row r="3" spans="1:11" ht="22.5" customHeight="1">
      <c r="A3" s="511"/>
      <c r="B3" s="21" t="s">
        <v>137</v>
      </c>
      <c r="C3" s="21" t="s">
        <v>138</v>
      </c>
      <c r="D3" s="21" t="s">
        <v>5</v>
      </c>
      <c r="E3" s="21" t="s">
        <v>6</v>
      </c>
      <c r="F3" s="21" t="s">
        <v>7</v>
      </c>
      <c r="G3" s="21" t="s">
        <v>98</v>
      </c>
      <c r="H3" s="21" t="s">
        <v>5</v>
      </c>
      <c r="I3" s="21" t="s">
        <v>6</v>
      </c>
      <c r="J3" s="21" t="s">
        <v>7</v>
      </c>
      <c r="K3" s="82" t="s">
        <v>98</v>
      </c>
    </row>
    <row r="4" spans="1:11" ht="22.5" customHeight="1">
      <c r="A4" s="57" t="s">
        <v>121</v>
      </c>
      <c r="B4" s="93"/>
      <c r="C4" s="93"/>
      <c r="D4" s="93" t="e">
        <f>SUM(D5:D12)</f>
        <v>#REF!</v>
      </c>
      <c r="E4" s="93" t="e">
        <f>SUM(E5:E12)</f>
        <v>#REF!</v>
      </c>
      <c r="F4" s="93" t="e">
        <f>SUM(F5:F12)</f>
        <v>#REF!</v>
      </c>
      <c r="G4" s="93" t="e">
        <f>SUM(G5:G12)</f>
        <v>#REF!</v>
      </c>
      <c r="H4" s="93" t="e">
        <f>D4</f>
        <v>#REF!</v>
      </c>
      <c r="I4" s="93" t="e">
        <f>E4</f>
        <v>#REF!</v>
      </c>
      <c r="J4" s="93" t="e">
        <f>F4</f>
        <v>#REF!</v>
      </c>
      <c r="K4" s="94" t="e">
        <f>G4</f>
        <v>#REF!</v>
      </c>
    </row>
    <row r="5" spans="1:11" ht="22.5" customHeight="1">
      <c r="A5" s="57" t="s">
        <v>122</v>
      </c>
      <c r="B5" s="93">
        <v>336</v>
      </c>
      <c r="C5" s="93">
        <f t="shared" ref="C5:C12" si="0">B5/365</f>
        <v>0.92054794520547945</v>
      </c>
      <c r="D5" s="93" t="e">
        <f>'공업용수(읍면)'!#REF!</f>
        <v>#REF!</v>
      </c>
      <c r="E5" s="93">
        <f>'공업용수(읍면)'!D7</f>
        <v>1231</v>
      </c>
      <c r="F5" s="93">
        <f>'공업용수(읍면)'!E7</f>
        <v>1231</v>
      </c>
      <c r="G5" s="93">
        <f>'공업용수(읍면)'!F7</f>
        <v>1231</v>
      </c>
      <c r="H5" s="93" t="e">
        <f t="shared" ref="H5:H12" si="1">D5</f>
        <v>#REF!</v>
      </c>
      <c r="I5" s="93">
        <f t="shared" ref="I5:I12" si="2">E5</f>
        <v>1231</v>
      </c>
      <c r="J5" s="93">
        <f t="shared" ref="J5:J12" si="3">F5</f>
        <v>1231</v>
      </c>
      <c r="K5" s="94">
        <f t="shared" ref="K5:K12" si="4">G5</f>
        <v>1231</v>
      </c>
    </row>
    <row r="6" spans="1:11" ht="22.5" customHeight="1">
      <c r="A6" s="57" t="s">
        <v>123</v>
      </c>
      <c r="B6" s="93">
        <v>51112</v>
      </c>
      <c r="C6" s="93">
        <f t="shared" si="0"/>
        <v>140.03287671232877</v>
      </c>
      <c r="D6" s="93" t="e">
        <f>'공업용수(읍면)'!#REF!</f>
        <v>#REF!</v>
      </c>
      <c r="E6" s="93" t="e">
        <f>'공업용수(읍면)'!#REF!</f>
        <v>#REF!</v>
      </c>
      <c r="F6" s="93" t="e">
        <f>'공업용수(읍면)'!#REF!</f>
        <v>#REF!</v>
      </c>
      <c r="G6" s="93" t="e">
        <f>'공업용수(읍면)'!#REF!</f>
        <v>#REF!</v>
      </c>
      <c r="H6" s="93" t="e">
        <f t="shared" si="1"/>
        <v>#REF!</v>
      </c>
      <c r="I6" s="93" t="e">
        <f t="shared" si="2"/>
        <v>#REF!</v>
      </c>
      <c r="J6" s="93" t="e">
        <f t="shared" si="3"/>
        <v>#REF!</v>
      </c>
      <c r="K6" s="94" t="e">
        <f t="shared" si="4"/>
        <v>#REF!</v>
      </c>
    </row>
    <row r="7" spans="1:11" ht="22.5" customHeight="1">
      <c r="A7" s="58" t="s">
        <v>124</v>
      </c>
      <c r="B7" s="93">
        <v>2945</v>
      </c>
      <c r="C7" s="93">
        <f t="shared" si="0"/>
        <v>8.0684931506849313</v>
      </c>
      <c r="D7" s="93" t="e">
        <f>'공업용수(읍면)'!#REF!</f>
        <v>#REF!</v>
      </c>
      <c r="E7" s="93" t="e">
        <f>'공업용수(읍면)'!#REF!</f>
        <v>#REF!</v>
      </c>
      <c r="F7" s="93" t="e">
        <f>'공업용수(읍면)'!#REF!</f>
        <v>#REF!</v>
      </c>
      <c r="G7" s="93" t="e">
        <f>'공업용수(읍면)'!#REF!</f>
        <v>#REF!</v>
      </c>
      <c r="H7" s="93" t="e">
        <f t="shared" si="1"/>
        <v>#REF!</v>
      </c>
      <c r="I7" s="93" t="e">
        <f t="shared" si="2"/>
        <v>#REF!</v>
      </c>
      <c r="J7" s="93" t="e">
        <f t="shared" si="3"/>
        <v>#REF!</v>
      </c>
      <c r="K7" s="94" t="e">
        <f t="shared" si="4"/>
        <v>#REF!</v>
      </c>
    </row>
    <row r="8" spans="1:11" ht="22.5" customHeight="1">
      <c r="A8" s="58" t="s">
        <v>125</v>
      </c>
      <c r="B8" s="93">
        <v>1179</v>
      </c>
      <c r="C8" s="93">
        <f t="shared" si="0"/>
        <v>3.2301369863013698</v>
      </c>
      <c r="D8" s="93" t="e">
        <f>'공업용수(읍면)'!#REF!</f>
        <v>#REF!</v>
      </c>
      <c r="E8" s="93" t="e">
        <f>'공업용수(읍면)'!#REF!</f>
        <v>#REF!</v>
      </c>
      <c r="F8" s="93" t="e">
        <f>'공업용수(읍면)'!#REF!</f>
        <v>#REF!</v>
      </c>
      <c r="G8" s="93" t="e">
        <f>'공업용수(읍면)'!#REF!</f>
        <v>#REF!</v>
      </c>
      <c r="H8" s="93" t="e">
        <f t="shared" si="1"/>
        <v>#REF!</v>
      </c>
      <c r="I8" s="93" t="e">
        <f t="shared" si="2"/>
        <v>#REF!</v>
      </c>
      <c r="J8" s="93" t="e">
        <f t="shared" si="3"/>
        <v>#REF!</v>
      </c>
      <c r="K8" s="94" t="e">
        <f t="shared" si="4"/>
        <v>#REF!</v>
      </c>
    </row>
    <row r="9" spans="1:11" ht="22.5" customHeight="1">
      <c r="A9" s="58" t="s">
        <v>126</v>
      </c>
      <c r="B9" s="93">
        <f>49360+3566</f>
        <v>52926</v>
      </c>
      <c r="C9" s="93">
        <f t="shared" si="0"/>
        <v>145.00273972602739</v>
      </c>
      <c r="D9" s="93" t="e">
        <f>'공업용수(읍면)'!#REF!</f>
        <v>#REF!</v>
      </c>
      <c r="E9" s="93" t="e">
        <f>'공업용수(읍면)'!#REF!</f>
        <v>#REF!</v>
      </c>
      <c r="F9" s="93" t="e">
        <f>'공업용수(읍면)'!#REF!</f>
        <v>#REF!</v>
      </c>
      <c r="G9" s="93" t="e">
        <f>'공업용수(읍면)'!#REF!</f>
        <v>#REF!</v>
      </c>
      <c r="H9" s="93" t="e">
        <f t="shared" si="1"/>
        <v>#REF!</v>
      </c>
      <c r="I9" s="93" t="e">
        <f t="shared" si="2"/>
        <v>#REF!</v>
      </c>
      <c r="J9" s="93" t="e">
        <f t="shared" si="3"/>
        <v>#REF!</v>
      </c>
      <c r="K9" s="94" t="e">
        <f t="shared" si="4"/>
        <v>#REF!</v>
      </c>
    </row>
    <row r="10" spans="1:11" ht="22.5" customHeight="1">
      <c r="A10" s="58" t="s">
        <v>127</v>
      </c>
      <c r="B10" s="93">
        <v>50844</v>
      </c>
      <c r="C10" s="93">
        <f t="shared" si="0"/>
        <v>139.2986301369863</v>
      </c>
      <c r="D10" s="93" t="e">
        <f>'공업용수(읍면)'!#REF!</f>
        <v>#REF!</v>
      </c>
      <c r="E10" s="93" t="e">
        <f>'공업용수(읍면)'!#REF!</f>
        <v>#REF!</v>
      </c>
      <c r="F10" s="93" t="e">
        <f>'공업용수(읍면)'!#REF!</f>
        <v>#REF!</v>
      </c>
      <c r="G10" s="93" t="e">
        <f>'공업용수(읍면)'!#REF!</f>
        <v>#REF!</v>
      </c>
      <c r="H10" s="93" t="e">
        <f t="shared" si="1"/>
        <v>#REF!</v>
      </c>
      <c r="I10" s="93" t="e">
        <f t="shared" si="2"/>
        <v>#REF!</v>
      </c>
      <c r="J10" s="93" t="e">
        <f t="shared" si="3"/>
        <v>#REF!</v>
      </c>
      <c r="K10" s="94" t="e">
        <f t="shared" si="4"/>
        <v>#REF!</v>
      </c>
    </row>
    <row r="11" spans="1:11" ht="22.5" customHeight="1">
      <c r="A11" s="58" t="s">
        <v>128</v>
      </c>
      <c r="B11" s="93">
        <v>1448471</v>
      </c>
      <c r="C11" s="93">
        <f t="shared" si="0"/>
        <v>3968.4136986301369</v>
      </c>
      <c r="D11" s="93" t="e">
        <f>'공업용수(읍면)'!#REF!</f>
        <v>#REF!</v>
      </c>
      <c r="E11" s="93" t="e">
        <f>'공업용수(읍면)'!#REF!</f>
        <v>#REF!</v>
      </c>
      <c r="F11" s="93" t="e">
        <f>'공업용수(읍면)'!#REF!</f>
        <v>#REF!</v>
      </c>
      <c r="G11" s="93" t="e">
        <f>'공업용수(읍면)'!#REF!</f>
        <v>#REF!</v>
      </c>
      <c r="H11" s="93" t="e">
        <f t="shared" si="1"/>
        <v>#REF!</v>
      </c>
      <c r="I11" s="93" t="e">
        <f t="shared" si="2"/>
        <v>#REF!</v>
      </c>
      <c r="J11" s="93" t="e">
        <f t="shared" si="3"/>
        <v>#REF!</v>
      </c>
      <c r="K11" s="94" t="e">
        <f t="shared" si="4"/>
        <v>#REF!</v>
      </c>
    </row>
    <row r="12" spans="1:11" ht="22.5" customHeight="1">
      <c r="A12" s="59" t="s">
        <v>129</v>
      </c>
      <c r="B12" s="95">
        <v>60533</v>
      </c>
      <c r="C12" s="95">
        <f t="shared" si="0"/>
        <v>165.84383561643835</v>
      </c>
      <c r="D12" s="95" t="e">
        <f>'공업용수(읍면)'!#REF!</f>
        <v>#REF!</v>
      </c>
      <c r="E12" s="95" t="e">
        <f>'공업용수(읍면)'!#REF!</f>
        <v>#REF!</v>
      </c>
      <c r="F12" s="95" t="e">
        <f>'공업용수(읍면)'!#REF!</f>
        <v>#REF!</v>
      </c>
      <c r="G12" s="95" t="e">
        <f>'공업용수(읍면)'!#REF!</f>
        <v>#REF!</v>
      </c>
      <c r="H12" s="95" t="e">
        <f t="shared" si="1"/>
        <v>#REF!</v>
      </c>
      <c r="I12" s="95" t="e">
        <f t="shared" si="2"/>
        <v>#REF!</v>
      </c>
      <c r="J12" s="95" t="e">
        <f t="shared" si="3"/>
        <v>#REF!</v>
      </c>
      <c r="K12" s="96" t="e">
        <f t="shared" si="4"/>
        <v>#REF!</v>
      </c>
    </row>
  </sheetData>
  <mergeCells count="4">
    <mergeCell ref="B2:C2"/>
    <mergeCell ref="A2:A3"/>
    <mergeCell ref="D2:G2"/>
    <mergeCell ref="H2:K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view="pageBreakPreview" zoomScale="85" zoomScaleSheetLayoutView="85" workbookViewId="0">
      <selection activeCell="A2" sqref="A2"/>
    </sheetView>
  </sheetViews>
  <sheetFormatPr defaultRowHeight="12"/>
  <cols>
    <col min="1" max="5" width="17.88671875" style="195" customWidth="1"/>
    <col min="6" max="7" width="8.88671875" style="195"/>
    <col min="8" max="8" width="50.21875" style="195" bestFit="1" customWidth="1"/>
    <col min="9" max="9" width="8.21875" style="195" bestFit="1" customWidth="1"/>
    <col min="10" max="10" width="20.5546875" style="195" bestFit="1" customWidth="1"/>
    <col min="11" max="11" width="8.21875" style="195" bestFit="1" customWidth="1"/>
    <col min="12" max="12" width="9.21875" style="195" bestFit="1" customWidth="1"/>
    <col min="13" max="13" width="11.44140625" style="195" bestFit="1" customWidth="1"/>
    <col min="14" max="16384" width="8.88671875" style="195"/>
  </cols>
  <sheetData>
    <row r="1" spans="1:13" ht="21" customHeight="1">
      <c r="A1" s="421" t="s">
        <v>702</v>
      </c>
    </row>
    <row r="2" spans="1:13" ht="21" customHeight="1">
      <c r="A2" s="422" t="s">
        <v>703</v>
      </c>
    </row>
    <row r="3" spans="1:13" ht="21" customHeight="1" thickBot="1">
      <c r="A3" s="264" t="s">
        <v>711</v>
      </c>
      <c r="B3" s="212"/>
      <c r="C3" s="212"/>
      <c r="D3" s="212"/>
      <c r="E3" s="212"/>
    </row>
    <row r="4" spans="1:13" ht="21" customHeight="1" thickBot="1">
      <c r="A4" s="268" t="s">
        <v>349</v>
      </c>
      <c r="B4" s="534" t="s">
        <v>253</v>
      </c>
      <c r="C4" s="534"/>
      <c r="D4" s="355" t="s">
        <v>254</v>
      </c>
      <c r="E4" s="269" t="s">
        <v>312</v>
      </c>
      <c r="H4" s="197" t="s">
        <v>350</v>
      </c>
      <c r="I4" s="397"/>
      <c r="J4" s="397"/>
      <c r="K4" s="219"/>
      <c r="L4" s="397"/>
      <c r="M4" s="219" t="s">
        <v>295</v>
      </c>
    </row>
    <row r="5" spans="1:13" ht="21" customHeight="1">
      <c r="A5" s="352" t="s">
        <v>255</v>
      </c>
      <c r="B5" s="537" t="s">
        <v>256</v>
      </c>
      <c r="C5" s="537"/>
      <c r="D5" s="353" t="s">
        <v>257</v>
      </c>
      <c r="E5" s="354"/>
      <c r="H5" s="526" t="s">
        <v>314</v>
      </c>
      <c r="I5" s="528" t="s">
        <v>315</v>
      </c>
      <c r="J5" s="526" t="s">
        <v>316</v>
      </c>
      <c r="K5" s="528" t="s">
        <v>254</v>
      </c>
      <c r="L5" s="524" t="s">
        <v>317</v>
      </c>
      <c r="M5" s="525"/>
    </row>
    <row r="6" spans="1:13" ht="21" customHeight="1">
      <c r="A6" s="348" t="s">
        <v>258</v>
      </c>
      <c r="B6" s="530" t="s">
        <v>259</v>
      </c>
      <c r="C6" s="530"/>
      <c r="D6" s="213" t="s">
        <v>257</v>
      </c>
      <c r="E6" s="320"/>
      <c r="H6" s="527"/>
      <c r="I6" s="529"/>
      <c r="J6" s="527"/>
      <c r="K6" s="529"/>
      <c r="L6" s="398" t="s">
        <v>318</v>
      </c>
      <c r="M6" s="398" t="s">
        <v>290</v>
      </c>
    </row>
    <row r="7" spans="1:13" ht="21" customHeight="1">
      <c r="A7" s="348" t="s">
        <v>260</v>
      </c>
      <c r="B7" s="530" t="s">
        <v>291</v>
      </c>
      <c r="C7" s="530"/>
      <c r="D7" s="213" t="s">
        <v>257</v>
      </c>
      <c r="E7" s="320"/>
      <c r="H7" s="399" t="s">
        <v>255</v>
      </c>
      <c r="I7" s="400">
        <v>2003</v>
      </c>
      <c r="J7" s="220" t="s">
        <v>256</v>
      </c>
      <c r="K7" s="399" t="s">
        <v>257</v>
      </c>
      <c r="L7" s="217">
        <v>13063</v>
      </c>
      <c r="M7" s="218">
        <v>36</v>
      </c>
    </row>
    <row r="8" spans="1:13" ht="21" customHeight="1">
      <c r="A8" s="348" t="s">
        <v>261</v>
      </c>
      <c r="B8" s="531" t="s">
        <v>262</v>
      </c>
      <c r="C8" s="531"/>
      <c r="D8" s="213" t="s">
        <v>263</v>
      </c>
      <c r="E8" s="320"/>
      <c r="H8" s="399" t="s">
        <v>258</v>
      </c>
      <c r="I8" s="400">
        <v>2009</v>
      </c>
      <c r="J8" s="220" t="s">
        <v>259</v>
      </c>
      <c r="K8" s="399" t="s">
        <v>257</v>
      </c>
      <c r="L8" s="217" t="s">
        <v>351</v>
      </c>
      <c r="M8" s="218">
        <v>0</v>
      </c>
    </row>
    <row r="9" spans="1:13" ht="21" customHeight="1">
      <c r="A9" s="348" t="s">
        <v>264</v>
      </c>
      <c r="B9" s="530" t="s">
        <v>265</v>
      </c>
      <c r="C9" s="530"/>
      <c r="D9" s="213" t="s">
        <v>257</v>
      </c>
      <c r="E9" s="320"/>
      <c r="H9" s="399" t="s">
        <v>260</v>
      </c>
      <c r="I9" s="401">
        <v>1994</v>
      </c>
      <c r="J9" s="220" t="s">
        <v>291</v>
      </c>
      <c r="K9" s="399" t="s">
        <v>257</v>
      </c>
      <c r="L9" s="217">
        <v>6340</v>
      </c>
      <c r="M9" s="218">
        <v>17</v>
      </c>
    </row>
    <row r="10" spans="1:13" ht="21" customHeight="1">
      <c r="A10" s="348" t="s">
        <v>266</v>
      </c>
      <c r="B10" s="530" t="s">
        <v>267</v>
      </c>
      <c r="C10" s="530"/>
      <c r="D10" s="213" t="s">
        <v>257</v>
      </c>
      <c r="E10" s="320"/>
      <c r="H10" s="399" t="s">
        <v>261</v>
      </c>
      <c r="I10" s="400">
        <v>1989</v>
      </c>
      <c r="J10" s="222" t="s">
        <v>262</v>
      </c>
      <c r="K10" s="399" t="s">
        <v>263</v>
      </c>
      <c r="L10" s="217">
        <v>4180</v>
      </c>
      <c r="M10" s="218">
        <v>11</v>
      </c>
    </row>
    <row r="11" spans="1:13" ht="21" customHeight="1">
      <c r="A11" s="348" t="s">
        <v>292</v>
      </c>
      <c r="B11" s="530" t="s">
        <v>268</v>
      </c>
      <c r="C11" s="530"/>
      <c r="D11" s="213" t="s">
        <v>257</v>
      </c>
      <c r="E11" s="320"/>
      <c r="H11" s="399" t="s">
        <v>264</v>
      </c>
      <c r="I11" s="400">
        <v>2001</v>
      </c>
      <c r="J11" s="220" t="s">
        <v>265</v>
      </c>
      <c r="K11" s="399" t="s">
        <v>257</v>
      </c>
      <c r="L11" s="217" t="s">
        <v>351</v>
      </c>
      <c r="M11" s="218">
        <v>0</v>
      </c>
    </row>
    <row r="12" spans="1:13" ht="21" customHeight="1">
      <c r="A12" s="348" t="s">
        <v>269</v>
      </c>
      <c r="B12" s="530" t="s">
        <v>347</v>
      </c>
      <c r="C12" s="530"/>
      <c r="D12" s="213" t="s">
        <v>263</v>
      </c>
      <c r="E12" s="320"/>
      <c r="H12" s="399" t="s">
        <v>266</v>
      </c>
      <c r="I12" s="400">
        <v>1983</v>
      </c>
      <c r="J12" s="220" t="s">
        <v>267</v>
      </c>
      <c r="K12" s="399" t="s">
        <v>257</v>
      </c>
      <c r="L12" s="217" t="s">
        <v>351</v>
      </c>
      <c r="M12" s="218">
        <v>0</v>
      </c>
    </row>
    <row r="13" spans="1:13" ht="21" customHeight="1">
      <c r="A13" s="348" t="s">
        <v>270</v>
      </c>
      <c r="B13" s="531" t="s">
        <v>271</v>
      </c>
      <c r="C13" s="531"/>
      <c r="D13" s="213" t="s">
        <v>257</v>
      </c>
      <c r="E13" s="320"/>
      <c r="H13" s="399" t="s">
        <v>292</v>
      </c>
      <c r="I13" s="400">
        <v>1992</v>
      </c>
      <c r="J13" s="220" t="s">
        <v>268</v>
      </c>
      <c r="K13" s="399" t="s">
        <v>257</v>
      </c>
      <c r="L13" s="217">
        <v>23124</v>
      </c>
      <c r="M13" s="218">
        <v>63</v>
      </c>
    </row>
    <row r="14" spans="1:13" ht="21" customHeight="1">
      <c r="A14" s="348" t="s">
        <v>272</v>
      </c>
      <c r="B14" s="530" t="s">
        <v>273</v>
      </c>
      <c r="C14" s="530"/>
      <c r="D14" s="213" t="s">
        <v>257</v>
      </c>
      <c r="E14" s="320"/>
      <c r="H14" s="399" t="s">
        <v>269</v>
      </c>
      <c r="I14" s="400">
        <v>2006</v>
      </c>
      <c r="J14" s="220" t="s">
        <v>347</v>
      </c>
      <c r="K14" s="399" t="s">
        <v>263</v>
      </c>
      <c r="L14" s="217">
        <v>4490</v>
      </c>
      <c r="M14" s="218">
        <v>12</v>
      </c>
    </row>
    <row r="15" spans="1:13" ht="21" customHeight="1">
      <c r="A15" s="348" t="s">
        <v>274</v>
      </c>
      <c r="B15" s="530" t="s">
        <v>275</v>
      </c>
      <c r="C15" s="530"/>
      <c r="D15" s="213" t="s">
        <v>257</v>
      </c>
      <c r="E15" s="320"/>
      <c r="H15" s="399" t="s">
        <v>270</v>
      </c>
      <c r="I15" s="400">
        <v>2001</v>
      </c>
      <c r="J15" s="222" t="s">
        <v>271</v>
      </c>
      <c r="K15" s="399" t="s">
        <v>257</v>
      </c>
      <c r="L15" s="217">
        <v>891</v>
      </c>
      <c r="M15" s="218">
        <v>2</v>
      </c>
    </row>
    <row r="16" spans="1:13" ht="21" customHeight="1">
      <c r="A16" s="348" t="s">
        <v>276</v>
      </c>
      <c r="B16" s="530" t="s">
        <v>277</v>
      </c>
      <c r="C16" s="530"/>
      <c r="D16" s="213" t="s">
        <v>257</v>
      </c>
      <c r="E16" s="320"/>
      <c r="H16" s="399" t="s">
        <v>272</v>
      </c>
      <c r="I16" s="400">
        <v>1994</v>
      </c>
      <c r="J16" s="220" t="s">
        <v>273</v>
      </c>
      <c r="K16" s="399" t="s">
        <v>257</v>
      </c>
      <c r="L16" s="217">
        <v>245739</v>
      </c>
      <c r="M16" s="218">
        <v>673</v>
      </c>
    </row>
    <row r="17" spans="1:13" ht="21" customHeight="1">
      <c r="A17" s="348" t="s">
        <v>278</v>
      </c>
      <c r="B17" s="530" t="s">
        <v>279</v>
      </c>
      <c r="C17" s="530"/>
      <c r="D17" s="213" t="s">
        <v>257</v>
      </c>
      <c r="E17" s="320"/>
      <c r="H17" s="399" t="s">
        <v>274</v>
      </c>
      <c r="I17" s="400">
        <v>2007</v>
      </c>
      <c r="J17" s="220" t="s">
        <v>275</v>
      </c>
      <c r="K17" s="399" t="s">
        <v>257</v>
      </c>
      <c r="L17" s="217">
        <v>2154</v>
      </c>
      <c r="M17" s="218">
        <v>6</v>
      </c>
    </row>
    <row r="18" spans="1:13" ht="21" customHeight="1">
      <c r="A18" s="348" t="s">
        <v>293</v>
      </c>
      <c r="B18" s="530" t="s">
        <v>280</v>
      </c>
      <c r="C18" s="530"/>
      <c r="D18" s="213" t="s">
        <v>257</v>
      </c>
      <c r="E18" s="320"/>
      <c r="H18" s="399" t="s">
        <v>276</v>
      </c>
      <c r="I18" s="400">
        <v>2009</v>
      </c>
      <c r="J18" s="220" t="s">
        <v>277</v>
      </c>
      <c r="K18" s="399" t="s">
        <v>257</v>
      </c>
      <c r="L18" s="217">
        <v>2864</v>
      </c>
      <c r="M18" s="218">
        <v>8</v>
      </c>
    </row>
    <row r="19" spans="1:13" ht="21" customHeight="1">
      <c r="A19" s="348" t="s">
        <v>281</v>
      </c>
      <c r="B19" s="530" t="s">
        <v>282</v>
      </c>
      <c r="C19" s="530"/>
      <c r="D19" s="213" t="s">
        <v>257</v>
      </c>
      <c r="E19" s="320"/>
      <c r="H19" s="399" t="s">
        <v>278</v>
      </c>
      <c r="I19" s="400">
        <v>2006</v>
      </c>
      <c r="J19" s="220" t="s">
        <v>279</v>
      </c>
      <c r="K19" s="399" t="s">
        <v>257</v>
      </c>
      <c r="L19" s="217">
        <v>1075</v>
      </c>
      <c r="M19" s="218">
        <v>3</v>
      </c>
    </row>
    <row r="20" spans="1:13" ht="21" customHeight="1">
      <c r="A20" s="348" t="s">
        <v>283</v>
      </c>
      <c r="B20" s="530" t="s">
        <v>284</v>
      </c>
      <c r="C20" s="530"/>
      <c r="D20" s="213" t="s">
        <v>257</v>
      </c>
      <c r="E20" s="320"/>
      <c r="H20" s="399" t="s">
        <v>293</v>
      </c>
      <c r="I20" s="400">
        <v>2006</v>
      </c>
      <c r="J20" s="220" t="s">
        <v>280</v>
      </c>
      <c r="K20" s="399" t="s">
        <v>257</v>
      </c>
      <c r="L20" s="217">
        <v>14618</v>
      </c>
      <c r="M20" s="218">
        <v>40</v>
      </c>
    </row>
    <row r="21" spans="1:13" ht="21" customHeight="1">
      <c r="A21" s="348" t="s">
        <v>285</v>
      </c>
      <c r="B21" s="530" t="s">
        <v>286</v>
      </c>
      <c r="C21" s="530"/>
      <c r="D21" s="213" t="s">
        <v>257</v>
      </c>
      <c r="E21" s="320"/>
      <c r="H21" s="399" t="s">
        <v>281</v>
      </c>
      <c r="I21" s="400">
        <v>2007</v>
      </c>
      <c r="J21" s="220" t="s">
        <v>282</v>
      </c>
      <c r="K21" s="399" t="s">
        <v>257</v>
      </c>
      <c r="L21" s="217">
        <v>567</v>
      </c>
      <c r="M21" s="218">
        <v>2</v>
      </c>
    </row>
    <row r="22" spans="1:13" ht="21" customHeight="1" thickBot="1">
      <c r="A22" s="349" t="s">
        <v>287</v>
      </c>
      <c r="B22" s="536" t="s">
        <v>288</v>
      </c>
      <c r="C22" s="536"/>
      <c r="D22" s="350" t="s">
        <v>257</v>
      </c>
      <c r="E22" s="351"/>
      <c r="H22" s="399" t="s">
        <v>283</v>
      </c>
      <c r="I22" s="400">
        <v>2007</v>
      </c>
      <c r="J22" s="220" t="s">
        <v>284</v>
      </c>
      <c r="K22" s="399" t="s">
        <v>257</v>
      </c>
      <c r="L22" s="217" t="s">
        <v>351</v>
      </c>
      <c r="M22" s="218">
        <v>0</v>
      </c>
    </row>
    <row r="23" spans="1:13" ht="21" customHeight="1">
      <c r="A23" s="535" t="s">
        <v>294</v>
      </c>
      <c r="B23" s="535"/>
      <c r="C23" s="535"/>
      <c r="D23" s="535"/>
      <c r="H23" s="399" t="s">
        <v>285</v>
      </c>
      <c r="I23" s="400">
        <v>2009</v>
      </c>
      <c r="J23" s="220" t="s">
        <v>286</v>
      </c>
      <c r="K23" s="399" t="s">
        <v>257</v>
      </c>
      <c r="L23" s="217">
        <v>13062</v>
      </c>
      <c r="M23" s="218">
        <v>36</v>
      </c>
    </row>
    <row r="24" spans="1:13" ht="21" customHeight="1">
      <c r="A24" s="402"/>
      <c r="B24" s="402"/>
      <c r="C24" s="402"/>
      <c r="D24" s="402"/>
      <c r="H24" s="399" t="s">
        <v>287</v>
      </c>
      <c r="I24" s="400">
        <v>2009</v>
      </c>
      <c r="J24" s="220" t="s">
        <v>288</v>
      </c>
      <c r="K24" s="399" t="s">
        <v>257</v>
      </c>
      <c r="L24" s="217">
        <v>1491</v>
      </c>
      <c r="M24" s="218">
        <v>4</v>
      </c>
    </row>
    <row r="25" spans="1:13" ht="21" customHeight="1" thickBot="1">
      <c r="A25" s="264" t="s">
        <v>713</v>
      </c>
      <c r="B25" s="215"/>
      <c r="C25" s="215"/>
      <c r="E25" s="231" t="s">
        <v>606</v>
      </c>
      <c r="H25" s="221" t="s">
        <v>345</v>
      </c>
      <c r="I25" s="218"/>
      <c r="J25" s="218"/>
      <c r="K25" s="218"/>
      <c r="L25" s="217">
        <v>333658</v>
      </c>
      <c r="M25" s="217">
        <v>913</v>
      </c>
    </row>
    <row r="26" spans="1:13" ht="21" customHeight="1" thickBot="1">
      <c r="A26" s="533" t="s">
        <v>311</v>
      </c>
      <c r="B26" s="534"/>
      <c r="C26" s="534" t="s">
        <v>383</v>
      </c>
      <c r="D26" s="534"/>
      <c r="E26" s="269" t="s">
        <v>312</v>
      </c>
      <c r="H26" s="403" t="s">
        <v>352</v>
      </c>
      <c r="I26" s="397"/>
      <c r="J26" s="397"/>
      <c r="K26" s="397"/>
      <c r="L26" s="397"/>
      <c r="M26" s="397"/>
    </row>
    <row r="27" spans="1:13" ht="21" customHeight="1">
      <c r="A27" s="519" t="s">
        <v>298</v>
      </c>
      <c r="B27" s="520"/>
      <c r="C27" s="532">
        <v>34472</v>
      </c>
      <c r="D27" s="532"/>
      <c r="E27" s="346"/>
      <c r="H27" s="403" t="s">
        <v>353</v>
      </c>
      <c r="I27" s="397"/>
      <c r="J27" s="397"/>
      <c r="K27" s="397"/>
      <c r="L27" s="397"/>
      <c r="M27" s="397"/>
    </row>
    <row r="28" spans="1:13" ht="21" customHeight="1">
      <c r="A28" s="513" t="s">
        <v>299</v>
      </c>
      <c r="B28" s="514"/>
      <c r="C28" s="521">
        <v>33867</v>
      </c>
      <c r="D28" s="521"/>
      <c r="E28" s="241"/>
    </row>
    <row r="29" spans="1:13" ht="21" customHeight="1">
      <c r="A29" s="513" t="s">
        <v>300</v>
      </c>
      <c r="B29" s="514"/>
      <c r="C29" s="521">
        <v>30902</v>
      </c>
      <c r="D29" s="521"/>
      <c r="E29" s="241"/>
    </row>
    <row r="30" spans="1:13" ht="21" customHeight="1">
      <c r="A30" s="513" t="s">
        <v>301</v>
      </c>
      <c r="B30" s="514"/>
      <c r="C30" s="521">
        <v>35180</v>
      </c>
      <c r="D30" s="521"/>
      <c r="E30" s="241"/>
    </row>
    <row r="31" spans="1:13" ht="21" customHeight="1">
      <c r="A31" s="513" t="s">
        <v>302</v>
      </c>
      <c r="B31" s="514"/>
      <c r="C31" s="521">
        <v>33131</v>
      </c>
      <c r="D31" s="521"/>
      <c r="E31" s="241"/>
    </row>
    <row r="32" spans="1:13" ht="21" customHeight="1">
      <c r="A32" s="513" t="s">
        <v>303</v>
      </c>
      <c r="B32" s="514"/>
      <c r="C32" s="521">
        <v>31495</v>
      </c>
      <c r="D32" s="521"/>
      <c r="E32" s="241"/>
    </row>
    <row r="33" spans="1:5" ht="21" customHeight="1">
      <c r="A33" s="513" t="s">
        <v>304</v>
      </c>
      <c r="B33" s="514"/>
      <c r="C33" s="521">
        <v>37113</v>
      </c>
      <c r="D33" s="521"/>
      <c r="E33" s="241"/>
    </row>
    <row r="34" spans="1:5" ht="21" customHeight="1">
      <c r="A34" s="513" t="s">
        <v>305</v>
      </c>
      <c r="B34" s="514"/>
      <c r="C34" s="521">
        <v>30246</v>
      </c>
      <c r="D34" s="521"/>
      <c r="E34" s="241"/>
    </row>
    <row r="35" spans="1:5" ht="21" customHeight="1">
      <c r="A35" s="513" t="s">
        <v>306</v>
      </c>
      <c r="B35" s="514"/>
      <c r="C35" s="521">
        <v>35695</v>
      </c>
      <c r="D35" s="521"/>
      <c r="E35" s="241"/>
    </row>
    <row r="36" spans="1:5" ht="21" customHeight="1">
      <c r="A36" s="513" t="s">
        <v>307</v>
      </c>
      <c r="B36" s="514"/>
      <c r="C36" s="521">
        <v>27956</v>
      </c>
      <c r="D36" s="521"/>
      <c r="E36" s="241"/>
    </row>
    <row r="37" spans="1:5" ht="21" customHeight="1">
      <c r="A37" s="513" t="s">
        <v>308</v>
      </c>
      <c r="B37" s="514"/>
      <c r="C37" s="521">
        <v>28071</v>
      </c>
      <c r="D37" s="521"/>
      <c r="E37" s="241"/>
    </row>
    <row r="38" spans="1:5" ht="21" customHeight="1" thickBot="1">
      <c r="A38" s="517" t="s">
        <v>309</v>
      </c>
      <c r="B38" s="518"/>
      <c r="C38" s="512">
        <v>23711</v>
      </c>
      <c r="D38" s="512"/>
      <c r="E38" s="347"/>
    </row>
    <row r="39" spans="1:5" ht="21" customHeight="1">
      <c r="A39" s="519" t="s">
        <v>289</v>
      </c>
      <c r="B39" s="520"/>
      <c r="C39" s="522">
        <f>SUM(C27:C38)</f>
        <v>381839</v>
      </c>
      <c r="D39" s="522"/>
      <c r="E39" s="263"/>
    </row>
    <row r="40" spans="1:5" ht="21" customHeight="1">
      <c r="A40" s="513" t="s">
        <v>290</v>
      </c>
      <c r="B40" s="514"/>
      <c r="C40" s="514">
        <f>ROUND(C39/365,0)</f>
        <v>1046</v>
      </c>
      <c r="D40" s="514"/>
      <c r="E40" s="241"/>
    </row>
    <row r="41" spans="1:5" s="313" customFormat="1" ht="21" customHeight="1" thickBot="1">
      <c r="A41" s="515" t="s">
        <v>354</v>
      </c>
      <c r="B41" s="516"/>
      <c r="C41" s="523">
        <f>ROUND(C40/E41,0)</f>
        <v>1231</v>
      </c>
      <c r="D41" s="523"/>
      <c r="E41" s="316">
        <v>0.85</v>
      </c>
    </row>
    <row r="42" spans="1:5" ht="21" customHeight="1">
      <c r="A42" s="201" t="s">
        <v>348</v>
      </c>
      <c r="B42" s="215"/>
      <c r="C42" s="215"/>
      <c r="D42" s="215"/>
    </row>
    <row r="43" spans="1:5" ht="12.95" customHeight="1">
      <c r="A43" s="404"/>
    </row>
    <row r="44" spans="1:5" ht="12.95" customHeight="1"/>
    <row r="45" spans="1:5" ht="12.95" customHeight="1"/>
    <row r="46" spans="1:5" ht="12.95" customHeight="1"/>
    <row r="47" spans="1:5" ht="12.95" customHeight="1"/>
    <row r="48" spans="1:5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  <row r="56" ht="12.95" customHeight="1"/>
    <row r="57" ht="12.95" customHeight="1"/>
    <row r="58" ht="12.95" customHeight="1"/>
    <row r="59" ht="12.95" customHeight="1"/>
    <row r="60" ht="12.95" customHeight="1"/>
    <row r="61" ht="12.95" customHeight="1"/>
    <row r="62" ht="12.95" customHeight="1"/>
    <row r="63" ht="12.95" customHeight="1"/>
    <row r="64" ht="12.95" customHeight="1"/>
    <row r="65" ht="12.95" customHeight="1"/>
    <row r="66" ht="12.95" customHeight="1"/>
    <row r="67" ht="12.95" customHeight="1"/>
  </sheetData>
  <mergeCells count="57">
    <mergeCell ref="B4:C4"/>
    <mergeCell ref="B5:C5"/>
    <mergeCell ref="B6:C6"/>
    <mergeCell ref="B7:C7"/>
    <mergeCell ref="B8:C8"/>
    <mergeCell ref="A26:B26"/>
    <mergeCell ref="C26:D26"/>
    <mergeCell ref="B15:C15"/>
    <mergeCell ref="B16:C16"/>
    <mergeCell ref="B17:C17"/>
    <mergeCell ref="A23:D23"/>
    <mergeCell ref="B18:C18"/>
    <mergeCell ref="B19:C19"/>
    <mergeCell ref="B20:C20"/>
    <mergeCell ref="B21:C21"/>
    <mergeCell ref="B22:C22"/>
    <mergeCell ref="C32:D32"/>
    <mergeCell ref="L5:M5"/>
    <mergeCell ref="H5:H6"/>
    <mergeCell ref="I5:I6"/>
    <mergeCell ref="J5:J6"/>
    <mergeCell ref="K5:K6"/>
    <mergeCell ref="B9:C9"/>
    <mergeCell ref="B10:C10"/>
    <mergeCell ref="B11:C11"/>
    <mergeCell ref="B12:C12"/>
    <mergeCell ref="B13:C13"/>
    <mergeCell ref="B14:C14"/>
    <mergeCell ref="C27:D27"/>
    <mergeCell ref="C28:D28"/>
    <mergeCell ref="C29:D29"/>
    <mergeCell ref="C30:D30"/>
    <mergeCell ref="C31:D31"/>
    <mergeCell ref="C39:D39"/>
    <mergeCell ref="C40:D40"/>
    <mergeCell ref="C41:D41"/>
    <mergeCell ref="A27:B27"/>
    <mergeCell ref="A29:B29"/>
    <mergeCell ref="A28:B28"/>
    <mergeCell ref="A30:B30"/>
    <mergeCell ref="A31:B31"/>
    <mergeCell ref="A32:B32"/>
    <mergeCell ref="A33:B33"/>
    <mergeCell ref="C33:D33"/>
    <mergeCell ref="C34:D34"/>
    <mergeCell ref="C35:D35"/>
    <mergeCell ref="C36:D36"/>
    <mergeCell ref="C37:D37"/>
    <mergeCell ref="C38:D38"/>
    <mergeCell ref="A40:B40"/>
    <mergeCell ref="A41:B41"/>
    <mergeCell ref="A34:B34"/>
    <mergeCell ref="A35:B35"/>
    <mergeCell ref="A36:B36"/>
    <mergeCell ref="A37:B37"/>
    <mergeCell ref="A38:B38"/>
    <mergeCell ref="A39:B3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2"/>
  </sheetPr>
  <dimension ref="A1:F28"/>
  <sheetViews>
    <sheetView view="pageBreakPreview" workbookViewId="0">
      <selection activeCell="I12" sqref="I12"/>
    </sheetView>
  </sheetViews>
  <sheetFormatPr defaultRowHeight="13.5"/>
  <cols>
    <col min="1" max="1" width="9.77734375" style="396" customWidth="1"/>
    <col min="2" max="2" width="35.77734375" style="396" customWidth="1"/>
    <col min="3" max="3" width="16.77734375" style="396" customWidth="1"/>
    <col min="4" max="4" width="12.77734375" style="396" customWidth="1"/>
    <col min="5" max="5" width="11" style="396" bestFit="1" customWidth="1"/>
    <col min="6" max="16384" width="8.88671875" style="396"/>
  </cols>
  <sheetData>
    <row r="1" spans="1:4" s="172" customFormat="1" ht="32.25" customHeight="1">
      <c r="A1" s="171" t="s">
        <v>701</v>
      </c>
    </row>
    <row r="2" spans="1:4" s="173" customFormat="1" ht="24.95" customHeight="1">
      <c r="A2" s="155" t="s">
        <v>139</v>
      </c>
      <c r="B2" s="156" t="s">
        <v>140</v>
      </c>
      <c r="C2" s="157" t="s">
        <v>141</v>
      </c>
      <c r="D2" s="158" t="s">
        <v>142</v>
      </c>
    </row>
    <row r="3" spans="1:4" s="172" customFormat="1" ht="24.95" customHeight="1">
      <c r="A3" s="159" t="s">
        <v>143</v>
      </c>
      <c r="B3" s="160" t="s">
        <v>144</v>
      </c>
      <c r="C3" s="161">
        <v>11.13</v>
      </c>
      <c r="D3" s="162"/>
    </row>
    <row r="4" spans="1:4" s="172" customFormat="1" ht="24.95" customHeight="1">
      <c r="A4" s="163" t="s">
        <v>11</v>
      </c>
      <c r="B4" s="164" t="s">
        <v>145</v>
      </c>
      <c r="C4" s="165">
        <v>6.94</v>
      </c>
      <c r="D4" s="166"/>
    </row>
    <row r="5" spans="1:4" s="172" customFormat="1" ht="24.95" customHeight="1">
      <c r="A5" s="163" t="s">
        <v>12</v>
      </c>
      <c r="B5" s="164" t="s">
        <v>146</v>
      </c>
      <c r="C5" s="165">
        <v>0</v>
      </c>
      <c r="D5" s="166"/>
    </row>
    <row r="6" spans="1:4" s="172" customFormat="1" ht="24.95" customHeight="1">
      <c r="A6" s="163" t="s">
        <v>13</v>
      </c>
      <c r="B6" s="164" t="s">
        <v>147</v>
      </c>
      <c r="C6" s="165">
        <v>36.200000000000003</v>
      </c>
      <c r="D6" s="166"/>
    </row>
    <row r="7" spans="1:4" s="172" customFormat="1" ht="24.95" customHeight="1">
      <c r="A7" s="163" t="s">
        <v>14</v>
      </c>
      <c r="B7" s="164" t="s">
        <v>148</v>
      </c>
      <c r="C7" s="165">
        <v>13.9</v>
      </c>
      <c r="D7" s="166"/>
    </row>
    <row r="8" spans="1:4" s="172" customFormat="1" ht="24.95" customHeight="1">
      <c r="A8" s="163" t="s">
        <v>15</v>
      </c>
      <c r="B8" s="164" t="s">
        <v>149</v>
      </c>
      <c r="C8" s="165">
        <v>32.71</v>
      </c>
      <c r="D8" s="166"/>
    </row>
    <row r="9" spans="1:4" s="172" customFormat="1" ht="24.95" customHeight="1">
      <c r="A9" s="163" t="s">
        <v>16</v>
      </c>
      <c r="B9" s="164" t="s">
        <v>150</v>
      </c>
      <c r="C9" s="165">
        <v>1.88</v>
      </c>
      <c r="D9" s="166"/>
    </row>
    <row r="10" spans="1:4" s="172" customFormat="1" ht="24.95" customHeight="1">
      <c r="A10" s="163" t="s">
        <v>17</v>
      </c>
      <c r="B10" s="164" t="s">
        <v>151</v>
      </c>
      <c r="C10" s="165">
        <v>3.22</v>
      </c>
      <c r="D10" s="166"/>
    </row>
    <row r="11" spans="1:4" s="172" customFormat="1" ht="24.95" customHeight="1">
      <c r="A11" s="163" t="s">
        <v>18</v>
      </c>
      <c r="B11" s="164" t="s">
        <v>152</v>
      </c>
      <c r="C11" s="165">
        <v>9.51</v>
      </c>
      <c r="D11" s="166"/>
    </row>
    <row r="12" spans="1:4" s="172" customFormat="1" ht="24.95" customHeight="1">
      <c r="A12" s="163" t="s">
        <v>19</v>
      </c>
      <c r="B12" s="164" t="s">
        <v>153</v>
      </c>
      <c r="C12" s="165">
        <v>2.68</v>
      </c>
      <c r="D12" s="166"/>
    </row>
    <row r="13" spans="1:4" s="172" customFormat="1" ht="24.95" customHeight="1">
      <c r="A13" s="163" t="s">
        <v>20</v>
      </c>
      <c r="B13" s="164" t="s">
        <v>154</v>
      </c>
      <c r="C13" s="165">
        <v>8.08</v>
      </c>
      <c r="D13" s="166"/>
    </row>
    <row r="14" spans="1:4" s="172" customFormat="1" ht="24.95" customHeight="1">
      <c r="A14" s="163" t="s">
        <v>21</v>
      </c>
      <c r="B14" s="164" t="s">
        <v>155</v>
      </c>
      <c r="C14" s="165">
        <v>9.82</v>
      </c>
      <c r="D14" s="166"/>
    </row>
    <row r="15" spans="1:4" s="172" customFormat="1" ht="24.95" customHeight="1">
      <c r="A15" s="163" t="s">
        <v>22</v>
      </c>
      <c r="B15" s="164" t="s">
        <v>156</v>
      </c>
      <c r="C15" s="165">
        <v>4.6399999999999997</v>
      </c>
      <c r="D15" s="166"/>
    </row>
    <row r="16" spans="1:4" s="172" customFormat="1" ht="24.95" customHeight="1">
      <c r="A16" s="163" t="s">
        <v>23</v>
      </c>
      <c r="B16" s="164" t="s">
        <v>157</v>
      </c>
      <c r="C16" s="165">
        <v>4.3099999999999996</v>
      </c>
      <c r="D16" s="166"/>
    </row>
    <row r="17" spans="1:6" s="172" customFormat="1" ht="24.95" customHeight="1">
      <c r="A17" s="163" t="s">
        <v>24</v>
      </c>
      <c r="B17" s="164" t="s">
        <v>158</v>
      </c>
      <c r="C17" s="165">
        <v>3.66</v>
      </c>
      <c r="D17" s="166"/>
    </row>
    <row r="18" spans="1:6" s="172" customFormat="1" ht="24.95" customHeight="1">
      <c r="A18" s="163" t="s">
        <v>25</v>
      </c>
      <c r="B18" s="164" t="s">
        <v>159</v>
      </c>
      <c r="C18" s="165">
        <v>6.47</v>
      </c>
      <c r="D18" s="166"/>
    </row>
    <row r="19" spans="1:6" s="172" customFormat="1" ht="24.95" customHeight="1">
      <c r="A19" s="163" t="s">
        <v>26</v>
      </c>
      <c r="B19" s="164" t="s">
        <v>160</v>
      </c>
      <c r="C19" s="165">
        <v>14.62</v>
      </c>
      <c r="D19" s="166"/>
    </row>
    <row r="20" spans="1:6" s="172" customFormat="1" ht="24.95" customHeight="1">
      <c r="A20" s="163" t="s">
        <v>27</v>
      </c>
      <c r="B20" s="164" t="s">
        <v>161</v>
      </c>
      <c r="C20" s="165">
        <v>19.350000000000001</v>
      </c>
      <c r="D20" s="166"/>
    </row>
    <row r="21" spans="1:6" s="172" customFormat="1" ht="24.95" customHeight="1">
      <c r="A21" s="163" t="s">
        <v>28</v>
      </c>
      <c r="B21" s="164" t="s">
        <v>162</v>
      </c>
      <c r="C21" s="165">
        <v>6.24</v>
      </c>
      <c r="D21" s="166"/>
    </row>
    <row r="22" spans="1:6" s="172" customFormat="1" ht="24.95" customHeight="1">
      <c r="A22" s="163" t="s">
        <v>29</v>
      </c>
      <c r="B22" s="164" t="s">
        <v>163</v>
      </c>
      <c r="C22" s="165">
        <v>4.95</v>
      </c>
      <c r="D22" s="166"/>
    </row>
    <row r="23" spans="1:6" s="172" customFormat="1" ht="24.95" customHeight="1">
      <c r="A23" s="163" t="s">
        <v>30</v>
      </c>
      <c r="B23" s="164" t="s">
        <v>164</v>
      </c>
      <c r="C23" s="165">
        <v>3.59</v>
      </c>
      <c r="D23" s="166"/>
    </row>
    <row r="24" spans="1:6" s="172" customFormat="1" ht="24.95" customHeight="1">
      <c r="A24" s="163" t="s">
        <v>31</v>
      </c>
      <c r="B24" s="164" t="s">
        <v>165</v>
      </c>
      <c r="C24" s="165">
        <v>2.89</v>
      </c>
      <c r="D24" s="166"/>
    </row>
    <row r="25" spans="1:6" s="172" customFormat="1" ht="24.95" customHeight="1">
      <c r="A25" s="163" t="s">
        <v>32</v>
      </c>
      <c r="B25" s="164" t="s">
        <v>166</v>
      </c>
      <c r="C25" s="165">
        <v>2.1800000000000002</v>
      </c>
      <c r="D25" s="166"/>
    </row>
    <row r="26" spans="1:6" s="172" customFormat="1" ht="24.95" customHeight="1">
      <c r="A26" s="167" t="s">
        <v>33</v>
      </c>
      <c r="B26" s="168" t="s">
        <v>167</v>
      </c>
      <c r="C26" s="169">
        <v>10.050000000000001</v>
      </c>
      <c r="D26" s="170"/>
    </row>
    <row r="27" spans="1:6" s="172" customFormat="1">
      <c r="A27" s="457" t="s">
        <v>176</v>
      </c>
      <c r="B27" s="457"/>
      <c r="C27" s="457"/>
      <c r="D27" s="394"/>
    </row>
    <row r="28" spans="1:6" s="172" customFormat="1">
      <c r="A28" s="458"/>
      <c r="B28" s="458"/>
      <c r="C28" s="458"/>
      <c r="D28" s="394"/>
      <c r="E28" s="395"/>
      <c r="F28" s="395"/>
    </row>
  </sheetData>
  <mergeCells count="2">
    <mergeCell ref="A27:C27"/>
    <mergeCell ref="A28:C28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view="pageBreakPreview" zoomScale="85" zoomScaleSheetLayoutView="85" workbookViewId="0">
      <selection activeCell="E17" sqref="E17"/>
    </sheetView>
  </sheetViews>
  <sheetFormatPr defaultRowHeight="12"/>
  <cols>
    <col min="1" max="3" width="30.21875" style="195" customWidth="1"/>
    <col min="4" max="6" width="8.88671875" style="195"/>
    <col min="7" max="7" width="50.21875" style="195" bestFit="1" customWidth="1"/>
    <col min="8" max="8" width="8.21875" style="195" bestFit="1" customWidth="1"/>
    <col min="9" max="9" width="20.5546875" style="195" bestFit="1" customWidth="1"/>
    <col min="10" max="10" width="8.21875" style="195" bestFit="1" customWidth="1"/>
    <col min="11" max="11" width="9.21875" style="195" bestFit="1" customWidth="1"/>
    <col min="12" max="12" width="11.44140625" style="195" bestFit="1" customWidth="1"/>
    <col min="13" max="16384" width="8.88671875" style="195"/>
  </cols>
  <sheetData>
    <row r="1" spans="1:15" ht="39" customHeight="1">
      <c r="A1" s="422" t="s">
        <v>704</v>
      </c>
      <c r="G1" s="224" t="s">
        <v>374</v>
      </c>
      <c r="H1" s="224" t="s">
        <v>375</v>
      </c>
      <c r="I1" s="224" t="s">
        <v>376</v>
      </c>
      <c r="J1" s="224" t="s">
        <v>377</v>
      </c>
      <c r="K1" s="224" t="s">
        <v>378</v>
      </c>
      <c r="L1" s="224" t="s">
        <v>379</v>
      </c>
      <c r="M1" s="224" t="s">
        <v>380</v>
      </c>
      <c r="N1" s="224" t="s">
        <v>381</v>
      </c>
      <c r="O1" s="224" t="s">
        <v>382</v>
      </c>
    </row>
    <row r="2" spans="1:15" ht="39" customHeight="1">
      <c r="A2" s="538" t="s">
        <v>355</v>
      </c>
      <c r="B2" s="538"/>
      <c r="C2" s="538"/>
      <c r="G2" s="225" t="s">
        <v>356</v>
      </c>
      <c r="H2" s="225" t="s">
        <v>357</v>
      </c>
      <c r="I2" s="225" t="s">
        <v>358</v>
      </c>
      <c r="J2" s="225" t="s">
        <v>359</v>
      </c>
      <c r="K2" s="225" t="s">
        <v>360</v>
      </c>
      <c r="L2" s="225" t="s">
        <v>361</v>
      </c>
      <c r="M2" s="223">
        <v>21198640</v>
      </c>
      <c r="N2" s="225" t="s">
        <v>362</v>
      </c>
      <c r="O2" s="223">
        <v>10977</v>
      </c>
    </row>
    <row r="3" spans="1:15" ht="39" customHeight="1" thickBot="1">
      <c r="A3" s="264" t="s">
        <v>485</v>
      </c>
      <c r="B3" s="215"/>
      <c r="C3" s="231" t="s">
        <v>606</v>
      </c>
      <c r="G3" s="226" t="s">
        <v>356</v>
      </c>
      <c r="H3" s="226" t="s">
        <v>363</v>
      </c>
      <c r="I3" s="226" t="s">
        <v>358</v>
      </c>
      <c r="J3" s="226" t="s">
        <v>359</v>
      </c>
      <c r="K3" s="226" t="s">
        <v>360</v>
      </c>
      <c r="L3" s="226" t="s">
        <v>361</v>
      </c>
      <c r="M3" s="227">
        <v>21741130</v>
      </c>
      <c r="N3" s="226" t="s">
        <v>362</v>
      </c>
      <c r="O3" s="227">
        <v>10114</v>
      </c>
    </row>
    <row r="4" spans="1:15" ht="39" customHeight="1">
      <c r="A4" s="259" t="s">
        <v>311</v>
      </c>
      <c r="B4" s="266" t="s">
        <v>5</v>
      </c>
      <c r="C4" s="267" t="s">
        <v>312</v>
      </c>
      <c r="G4" s="226" t="s">
        <v>356</v>
      </c>
      <c r="H4" s="226" t="s">
        <v>364</v>
      </c>
      <c r="I4" s="226" t="s">
        <v>358</v>
      </c>
      <c r="J4" s="226" t="s">
        <v>359</v>
      </c>
      <c r="K4" s="226" t="s">
        <v>360</v>
      </c>
      <c r="L4" s="226" t="s">
        <v>361</v>
      </c>
      <c r="M4" s="227">
        <v>20732780</v>
      </c>
      <c r="N4" s="226" t="s">
        <v>362</v>
      </c>
      <c r="O4" s="227">
        <v>9645</v>
      </c>
    </row>
    <row r="5" spans="1:15" ht="39" customHeight="1">
      <c r="A5" s="240" t="s">
        <v>298</v>
      </c>
      <c r="B5" s="196">
        <f t="shared" ref="B5:B16" si="0">O2</f>
        <v>10977</v>
      </c>
      <c r="C5" s="241"/>
      <c r="G5" s="226" t="s">
        <v>356</v>
      </c>
      <c r="H5" s="226" t="s">
        <v>365</v>
      </c>
      <c r="I5" s="226" t="s">
        <v>358</v>
      </c>
      <c r="J5" s="226" t="s">
        <v>359</v>
      </c>
      <c r="K5" s="226" t="s">
        <v>360</v>
      </c>
      <c r="L5" s="226" t="s">
        <v>361</v>
      </c>
      <c r="M5" s="227">
        <v>22113080</v>
      </c>
      <c r="N5" s="226" t="s">
        <v>362</v>
      </c>
      <c r="O5" s="227">
        <v>10287</v>
      </c>
    </row>
    <row r="6" spans="1:15" ht="39" customHeight="1">
      <c r="A6" s="240" t="s">
        <v>299</v>
      </c>
      <c r="B6" s="196">
        <f t="shared" si="0"/>
        <v>10114</v>
      </c>
      <c r="C6" s="241"/>
      <c r="G6" s="226" t="s">
        <v>356</v>
      </c>
      <c r="H6" s="226" t="s">
        <v>366</v>
      </c>
      <c r="I6" s="226" t="s">
        <v>358</v>
      </c>
      <c r="J6" s="226" t="s">
        <v>359</v>
      </c>
      <c r="K6" s="226" t="s">
        <v>360</v>
      </c>
      <c r="L6" s="226" t="s">
        <v>361</v>
      </c>
      <c r="M6" s="227">
        <v>21659430</v>
      </c>
      <c r="N6" s="226" t="s">
        <v>362</v>
      </c>
      <c r="O6" s="227">
        <v>10076</v>
      </c>
    </row>
    <row r="7" spans="1:15" ht="39" customHeight="1">
      <c r="A7" s="240" t="s">
        <v>300</v>
      </c>
      <c r="B7" s="196">
        <f t="shared" si="0"/>
        <v>9645</v>
      </c>
      <c r="C7" s="241"/>
      <c r="G7" s="226" t="s">
        <v>356</v>
      </c>
      <c r="H7" s="226" t="s">
        <v>367</v>
      </c>
      <c r="I7" s="226" t="s">
        <v>358</v>
      </c>
      <c r="J7" s="226" t="s">
        <v>359</v>
      </c>
      <c r="K7" s="226" t="s">
        <v>360</v>
      </c>
      <c r="L7" s="226" t="s">
        <v>361</v>
      </c>
      <c r="M7" s="227">
        <v>20554330</v>
      </c>
      <c r="N7" s="226" t="s">
        <v>362</v>
      </c>
      <c r="O7" s="227">
        <v>9562</v>
      </c>
    </row>
    <row r="8" spans="1:15" ht="39" customHeight="1">
      <c r="A8" s="240" t="s">
        <v>301</v>
      </c>
      <c r="B8" s="196">
        <f t="shared" si="0"/>
        <v>10287</v>
      </c>
      <c r="C8" s="241"/>
      <c r="G8" s="226" t="s">
        <v>356</v>
      </c>
      <c r="H8" s="226" t="s">
        <v>368</v>
      </c>
      <c r="I8" s="226" t="s">
        <v>358</v>
      </c>
      <c r="J8" s="226" t="s">
        <v>359</v>
      </c>
      <c r="K8" s="226" t="s">
        <v>360</v>
      </c>
      <c r="L8" s="226" t="s">
        <v>361</v>
      </c>
      <c r="M8" s="227">
        <v>21597080</v>
      </c>
      <c r="N8" s="226" t="s">
        <v>362</v>
      </c>
      <c r="O8" s="227">
        <v>10047</v>
      </c>
    </row>
    <row r="9" spans="1:15" ht="39" customHeight="1">
      <c r="A9" s="240" t="s">
        <v>302</v>
      </c>
      <c r="B9" s="196">
        <f t="shared" si="0"/>
        <v>10076</v>
      </c>
      <c r="C9" s="241"/>
      <c r="G9" s="226" t="s">
        <v>356</v>
      </c>
      <c r="H9" s="226" t="s">
        <v>369</v>
      </c>
      <c r="I9" s="226" t="s">
        <v>358</v>
      </c>
      <c r="J9" s="226" t="s">
        <v>359</v>
      </c>
      <c r="K9" s="226" t="s">
        <v>360</v>
      </c>
      <c r="L9" s="226" t="s">
        <v>361</v>
      </c>
      <c r="M9" s="227">
        <v>22682830</v>
      </c>
      <c r="N9" s="226" t="s">
        <v>362</v>
      </c>
      <c r="O9" s="227">
        <v>0</v>
      </c>
    </row>
    <row r="10" spans="1:15" ht="39" customHeight="1">
      <c r="A10" s="240" t="s">
        <v>303</v>
      </c>
      <c r="B10" s="196">
        <f t="shared" si="0"/>
        <v>9562</v>
      </c>
      <c r="C10" s="241"/>
      <c r="G10" s="226" t="s">
        <v>356</v>
      </c>
      <c r="H10" s="226" t="s">
        <v>370</v>
      </c>
      <c r="I10" s="226" t="s">
        <v>358</v>
      </c>
      <c r="J10" s="226" t="s">
        <v>359</v>
      </c>
      <c r="K10" s="226" t="s">
        <v>360</v>
      </c>
      <c r="L10" s="226" t="s">
        <v>361</v>
      </c>
      <c r="M10" s="227">
        <v>22678530</v>
      </c>
      <c r="N10" s="226" t="s">
        <v>362</v>
      </c>
      <c r="O10" s="227">
        <v>10550</v>
      </c>
    </row>
    <row r="11" spans="1:15" ht="39" customHeight="1">
      <c r="A11" s="240" t="s">
        <v>304</v>
      </c>
      <c r="B11" s="196">
        <f t="shared" si="0"/>
        <v>10047</v>
      </c>
      <c r="C11" s="241"/>
      <c r="G11" s="226" t="s">
        <v>356</v>
      </c>
      <c r="H11" s="226" t="s">
        <v>371</v>
      </c>
      <c r="I11" s="226" t="s">
        <v>358</v>
      </c>
      <c r="J11" s="226" t="s">
        <v>359</v>
      </c>
      <c r="K11" s="226" t="s">
        <v>360</v>
      </c>
      <c r="L11" s="226" t="s">
        <v>361</v>
      </c>
      <c r="M11" s="227">
        <v>22966630</v>
      </c>
      <c r="N11" s="226" t="s">
        <v>362</v>
      </c>
      <c r="O11" s="227">
        <v>10684</v>
      </c>
    </row>
    <row r="12" spans="1:15" ht="39" customHeight="1">
      <c r="A12" s="240" t="s">
        <v>305</v>
      </c>
      <c r="B12" s="196">
        <f t="shared" si="0"/>
        <v>0</v>
      </c>
      <c r="C12" s="241"/>
      <c r="G12" s="226" t="s">
        <v>356</v>
      </c>
      <c r="H12" s="226" t="s">
        <v>372</v>
      </c>
      <c r="I12" s="226" t="s">
        <v>358</v>
      </c>
      <c r="J12" s="226" t="s">
        <v>359</v>
      </c>
      <c r="K12" s="226" t="s">
        <v>360</v>
      </c>
      <c r="L12" s="226" t="s">
        <v>361</v>
      </c>
      <c r="M12" s="227">
        <v>12650930</v>
      </c>
      <c r="N12" s="226" t="s">
        <v>362</v>
      </c>
      <c r="O12" s="227">
        <v>5886</v>
      </c>
    </row>
    <row r="13" spans="1:15" ht="39" customHeight="1">
      <c r="A13" s="240" t="s">
        <v>306</v>
      </c>
      <c r="B13" s="196">
        <f t="shared" si="0"/>
        <v>10550</v>
      </c>
      <c r="C13" s="241"/>
      <c r="G13" s="226" t="s">
        <v>356</v>
      </c>
      <c r="H13" s="226" t="s">
        <v>373</v>
      </c>
      <c r="I13" s="226" t="s">
        <v>358</v>
      </c>
      <c r="J13" s="226" t="s">
        <v>359</v>
      </c>
      <c r="K13" s="226" t="s">
        <v>360</v>
      </c>
      <c r="L13" s="226" t="s">
        <v>361</v>
      </c>
      <c r="M13" s="227">
        <v>8479260</v>
      </c>
      <c r="N13" s="226" t="s">
        <v>362</v>
      </c>
      <c r="O13" s="227">
        <v>7151</v>
      </c>
    </row>
    <row r="14" spans="1:15" ht="39" customHeight="1">
      <c r="A14" s="240" t="s">
        <v>307</v>
      </c>
      <c r="B14" s="196">
        <f t="shared" si="0"/>
        <v>10684</v>
      </c>
      <c r="C14" s="241"/>
    </row>
    <row r="15" spans="1:15" ht="39" customHeight="1">
      <c r="A15" s="240" t="s">
        <v>308</v>
      </c>
      <c r="B15" s="196">
        <f t="shared" si="0"/>
        <v>5886</v>
      </c>
      <c r="C15" s="241"/>
    </row>
    <row r="16" spans="1:15" ht="39" customHeight="1">
      <c r="A16" s="240" t="s">
        <v>309</v>
      </c>
      <c r="B16" s="196">
        <f t="shared" si="0"/>
        <v>7151</v>
      </c>
      <c r="C16" s="241"/>
    </row>
    <row r="17" spans="1:4" ht="39" customHeight="1">
      <c r="A17" s="255" t="s">
        <v>289</v>
      </c>
      <c r="B17" s="317">
        <f>SUM(B5:B16)</f>
        <v>104979</v>
      </c>
      <c r="C17" s="257"/>
    </row>
    <row r="18" spans="1:4" ht="39" customHeight="1">
      <c r="A18" s="255" t="s">
        <v>290</v>
      </c>
      <c r="B18" s="256">
        <f>ROUND(B17/365,0)</f>
        <v>288</v>
      </c>
      <c r="C18" s="257"/>
    </row>
    <row r="19" spans="1:4" ht="39" customHeight="1" thickBot="1">
      <c r="A19" s="242" t="s">
        <v>354</v>
      </c>
      <c r="B19" s="243">
        <f>ROUND(B18/C19,0)</f>
        <v>339</v>
      </c>
      <c r="C19" s="316">
        <v>0.85</v>
      </c>
      <c r="D19" s="216"/>
    </row>
    <row r="20" spans="1:4" ht="39" customHeight="1">
      <c r="A20" s="229" t="s">
        <v>384</v>
      </c>
      <c r="B20" s="215"/>
      <c r="C20" s="215"/>
    </row>
    <row r="21" spans="1:4" ht="21.75" customHeight="1"/>
    <row r="22" spans="1:4" ht="21.75" customHeight="1"/>
    <row r="23" spans="1:4" ht="21.75" customHeight="1"/>
    <row r="24" spans="1:4" ht="21.75" customHeight="1"/>
    <row r="25" spans="1:4" ht="21.75" customHeight="1"/>
    <row r="26" spans="1:4" ht="21.75" customHeight="1"/>
  </sheetData>
  <mergeCells count="1">
    <mergeCell ref="A2:C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0"/>
  <sheetViews>
    <sheetView view="pageBreakPreview" zoomScale="85" zoomScaleSheetLayoutView="85" workbookViewId="0"/>
  </sheetViews>
  <sheetFormatPr defaultRowHeight="12"/>
  <cols>
    <col min="1" max="3" width="30.109375" style="195" customWidth="1"/>
    <col min="4" max="4" width="8.88671875" style="195"/>
    <col min="5" max="8" width="17.6640625" style="195" customWidth="1"/>
    <col min="9" max="9" width="8.21875" style="195" bestFit="1" customWidth="1"/>
    <col min="10" max="10" width="29.5546875" style="195" bestFit="1" customWidth="1"/>
    <col min="11" max="11" width="36.6640625" style="195" bestFit="1" customWidth="1"/>
    <col min="12" max="13" width="8" style="195" bestFit="1" customWidth="1"/>
    <col min="14" max="16384" width="8.88671875" style="195"/>
  </cols>
  <sheetData>
    <row r="1" spans="1:14" ht="26.25" customHeight="1">
      <c r="A1" s="422" t="s">
        <v>705</v>
      </c>
      <c r="F1" s="234" t="s">
        <v>374</v>
      </c>
      <c r="G1" s="234" t="s">
        <v>375</v>
      </c>
      <c r="H1" s="234" t="s">
        <v>376</v>
      </c>
      <c r="I1" s="234" t="s">
        <v>377</v>
      </c>
      <c r="J1" s="234" t="s">
        <v>378</v>
      </c>
      <c r="K1" s="234" t="s">
        <v>379</v>
      </c>
      <c r="L1" s="234" t="s">
        <v>380</v>
      </c>
      <c r="M1" s="234" t="s">
        <v>381</v>
      </c>
      <c r="N1" s="234" t="s">
        <v>382</v>
      </c>
    </row>
    <row r="2" spans="1:14" ht="26.25" customHeight="1" thickBot="1">
      <c r="A2" s="264" t="s">
        <v>590</v>
      </c>
      <c r="B2" s="228"/>
      <c r="C2" s="231" t="s">
        <v>606</v>
      </c>
      <c r="F2" s="232" t="s">
        <v>385</v>
      </c>
      <c r="G2" s="232" t="s">
        <v>357</v>
      </c>
      <c r="H2" s="232" t="s">
        <v>386</v>
      </c>
      <c r="I2" s="232" t="s">
        <v>387</v>
      </c>
      <c r="J2" s="232" t="s">
        <v>388</v>
      </c>
      <c r="K2" s="232" t="s">
        <v>389</v>
      </c>
      <c r="L2" s="233">
        <v>1920</v>
      </c>
      <c r="M2" s="232" t="s">
        <v>362</v>
      </c>
      <c r="N2" s="233">
        <v>0</v>
      </c>
    </row>
    <row r="3" spans="1:14" ht="26.25" customHeight="1">
      <c r="A3" s="539" t="s">
        <v>105</v>
      </c>
      <c r="B3" s="542" t="s">
        <v>604</v>
      </c>
      <c r="C3" s="540" t="s">
        <v>484</v>
      </c>
      <c r="F3" s="232" t="s">
        <v>385</v>
      </c>
      <c r="G3" s="232" t="s">
        <v>363</v>
      </c>
      <c r="H3" s="232" t="s">
        <v>386</v>
      </c>
      <c r="I3" s="232" t="s">
        <v>387</v>
      </c>
      <c r="J3" s="232" t="s">
        <v>388</v>
      </c>
      <c r="K3" s="232" t="s">
        <v>389</v>
      </c>
      <c r="L3" s="233">
        <v>1920</v>
      </c>
      <c r="M3" s="232" t="s">
        <v>362</v>
      </c>
      <c r="N3" s="233">
        <v>0</v>
      </c>
    </row>
    <row r="4" spans="1:14" ht="26.25" customHeight="1" thickBot="1">
      <c r="A4" s="515"/>
      <c r="B4" s="516"/>
      <c r="C4" s="541"/>
      <c r="F4" s="232" t="s">
        <v>385</v>
      </c>
      <c r="G4" s="232" t="s">
        <v>364</v>
      </c>
      <c r="H4" s="232" t="s">
        <v>386</v>
      </c>
      <c r="I4" s="232" t="s">
        <v>387</v>
      </c>
      <c r="J4" s="232" t="s">
        <v>388</v>
      </c>
      <c r="K4" s="232" t="s">
        <v>389</v>
      </c>
      <c r="L4" s="233">
        <v>1920</v>
      </c>
      <c r="M4" s="232" t="s">
        <v>362</v>
      </c>
      <c r="N4" s="233">
        <v>0</v>
      </c>
    </row>
    <row r="5" spans="1:14" ht="26.25" customHeight="1">
      <c r="A5" s="249" t="s">
        <v>386</v>
      </c>
      <c r="B5" s="250">
        <f>SUM(N2:N13)</f>
        <v>164</v>
      </c>
      <c r="C5" s="251"/>
      <c r="F5" s="232" t="s">
        <v>385</v>
      </c>
      <c r="G5" s="232" t="s">
        <v>365</v>
      </c>
      <c r="H5" s="232" t="s">
        <v>386</v>
      </c>
      <c r="I5" s="232" t="s">
        <v>387</v>
      </c>
      <c r="J5" s="232" t="s">
        <v>388</v>
      </c>
      <c r="K5" s="232" t="s">
        <v>389</v>
      </c>
      <c r="L5" s="233">
        <v>1920</v>
      </c>
      <c r="M5" s="232" t="s">
        <v>362</v>
      </c>
      <c r="N5" s="233">
        <v>0</v>
      </c>
    </row>
    <row r="6" spans="1:14" ht="26.25" customHeight="1">
      <c r="A6" s="246" t="s">
        <v>486</v>
      </c>
      <c r="B6" s="238">
        <f>SUM(N14:N25)</f>
        <v>25</v>
      </c>
      <c r="C6" s="247"/>
      <c r="F6" s="232" t="s">
        <v>385</v>
      </c>
      <c r="G6" s="232" t="s">
        <v>366</v>
      </c>
      <c r="H6" s="232" t="s">
        <v>386</v>
      </c>
      <c r="I6" s="232" t="s">
        <v>387</v>
      </c>
      <c r="J6" s="232" t="s">
        <v>388</v>
      </c>
      <c r="K6" s="232" t="s">
        <v>389</v>
      </c>
      <c r="L6" s="233">
        <v>1920</v>
      </c>
      <c r="M6" s="232" t="s">
        <v>362</v>
      </c>
      <c r="N6" s="233">
        <v>0</v>
      </c>
    </row>
    <row r="7" spans="1:14" ht="26.25" customHeight="1">
      <c r="A7" s="246" t="s">
        <v>489</v>
      </c>
      <c r="B7" s="238">
        <f>SUM(N26:N37)</f>
        <v>107</v>
      </c>
      <c r="C7" s="247"/>
      <c r="F7" s="232" t="s">
        <v>385</v>
      </c>
      <c r="G7" s="232" t="s">
        <v>367</v>
      </c>
      <c r="H7" s="232" t="s">
        <v>386</v>
      </c>
      <c r="I7" s="232" t="s">
        <v>387</v>
      </c>
      <c r="J7" s="232" t="s">
        <v>388</v>
      </c>
      <c r="K7" s="232" t="s">
        <v>389</v>
      </c>
      <c r="L7" s="233">
        <v>20490</v>
      </c>
      <c r="M7" s="232" t="s">
        <v>362</v>
      </c>
      <c r="N7" s="233">
        <v>25</v>
      </c>
    </row>
    <row r="8" spans="1:14" ht="26.25" customHeight="1">
      <c r="A8" s="246" t="s">
        <v>399</v>
      </c>
      <c r="B8" s="238">
        <f>SUM(N38:N49)</f>
        <v>4120</v>
      </c>
      <c r="C8" s="247"/>
      <c r="F8" s="232" t="s">
        <v>385</v>
      </c>
      <c r="G8" s="232" t="s">
        <v>368</v>
      </c>
      <c r="H8" s="232" t="s">
        <v>386</v>
      </c>
      <c r="I8" s="232" t="s">
        <v>387</v>
      </c>
      <c r="J8" s="232" t="s">
        <v>388</v>
      </c>
      <c r="K8" s="232" t="s">
        <v>389</v>
      </c>
      <c r="L8" s="233">
        <v>5640</v>
      </c>
      <c r="M8" s="232" t="s">
        <v>362</v>
      </c>
      <c r="N8" s="233">
        <v>5</v>
      </c>
    </row>
    <row r="9" spans="1:14" ht="26.25" customHeight="1">
      <c r="A9" s="246" t="s">
        <v>488</v>
      </c>
      <c r="B9" s="238">
        <f>SUM(N50:N61)</f>
        <v>2101</v>
      </c>
      <c r="C9" s="247"/>
      <c r="F9" s="232" t="s">
        <v>385</v>
      </c>
      <c r="G9" s="232" t="s">
        <v>369</v>
      </c>
      <c r="H9" s="232" t="s">
        <v>386</v>
      </c>
      <c r="I9" s="232" t="s">
        <v>387</v>
      </c>
      <c r="J9" s="232" t="s">
        <v>388</v>
      </c>
      <c r="K9" s="232" t="s">
        <v>389</v>
      </c>
      <c r="L9" s="233">
        <v>6380</v>
      </c>
      <c r="M9" s="232" t="s">
        <v>362</v>
      </c>
      <c r="N9" s="233">
        <v>6</v>
      </c>
    </row>
    <row r="10" spans="1:14" ht="26.25" customHeight="1">
      <c r="A10" s="246" t="s">
        <v>407</v>
      </c>
      <c r="B10" s="238">
        <f>SUM(N62:N73)</f>
        <v>79</v>
      </c>
      <c r="C10" s="247"/>
      <c r="F10" s="232" t="s">
        <v>385</v>
      </c>
      <c r="G10" s="232" t="s">
        <v>370</v>
      </c>
      <c r="H10" s="232" t="s">
        <v>386</v>
      </c>
      <c r="I10" s="232" t="s">
        <v>387</v>
      </c>
      <c r="J10" s="232" t="s">
        <v>388</v>
      </c>
      <c r="K10" s="232" t="s">
        <v>389</v>
      </c>
      <c r="L10" s="233">
        <v>4890</v>
      </c>
      <c r="M10" s="232" t="s">
        <v>362</v>
      </c>
      <c r="N10" s="233">
        <v>4</v>
      </c>
    </row>
    <row r="11" spans="1:14" ht="26.25" customHeight="1">
      <c r="A11" s="246" t="s">
        <v>411</v>
      </c>
      <c r="B11" s="238">
        <f>SUM(N74:N85)</f>
        <v>90</v>
      </c>
      <c r="C11" s="247"/>
      <c r="F11" s="232" t="s">
        <v>385</v>
      </c>
      <c r="G11" s="232" t="s">
        <v>371</v>
      </c>
      <c r="H11" s="232" t="s">
        <v>386</v>
      </c>
      <c r="I11" s="232" t="s">
        <v>387</v>
      </c>
      <c r="J11" s="232" t="s">
        <v>388</v>
      </c>
      <c r="K11" s="232" t="s">
        <v>389</v>
      </c>
      <c r="L11" s="233">
        <v>1920</v>
      </c>
      <c r="M11" s="232" t="s">
        <v>362</v>
      </c>
      <c r="N11" s="233">
        <v>0</v>
      </c>
    </row>
    <row r="12" spans="1:14" ht="26.25" customHeight="1">
      <c r="A12" s="246" t="s">
        <v>415</v>
      </c>
      <c r="B12" s="238">
        <f>SUM(N86:N97)</f>
        <v>319</v>
      </c>
      <c r="C12" s="247"/>
      <c r="F12" s="232" t="s">
        <v>385</v>
      </c>
      <c r="G12" s="232" t="s">
        <v>372</v>
      </c>
      <c r="H12" s="232" t="s">
        <v>386</v>
      </c>
      <c r="I12" s="232" t="s">
        <v>387</v>
      </c>
      <c r="J12" s="232" t="s">
        <v>388</v>
      </c>
      <c r="K12" s="232" t="s">
        <v>389</v>
      </c>
      <c r="L12" s="233">
        <v>1920</v>
      </c>
      <c r="M12" s="232" t="s">
        <v>362</v>
      </c>
      <c r="N12" s="233">
        <v>0</v>
      </c>
    </row>
    <row r="13" spans="1:14" ht="26.25" customHeight="1">
      <c r="A13" s="246" t="s">
        <v>419</v>
      </c>
      <c r="B13" s="238">
        <f>SUM(N98:N109)</f>
        <v>2854</v>
      </c>
      <c r="C13" s="247"/>
      <c r="F13" s="232" t="s">
        <v>385</v>
      </c>
      <c r="G13" s="232" t="s">
        <v>373</v>
      </c>
      <c r="H13" s="232" t="s">
        <v>386</v>
      </c>
      <c r="I13" s="232" t="s">
        <v>387</v>
      </c>
      <c r="J13" s="232" t="s">
        <v>388</v>
      </c>
      <c r="K13" s="232" t="s">
        <v>389</v>
      </c>
      <c r="L13" s="233">
        <v>119970</v>
      </c>
      <c r="M13" s="232" t="s">
        <v>362</v>
      </c>
      <c r="N13" s="233">
        <v>124</v>
      </c>
    </row>
    <row r="14" spans="1:14" ht="26.25" customHeight="1">
      <c r="A14" s="246" t="s">
        <v>423</v>
      </c>
      <c r="B14" s="238">
        <f>SUM(N110:N121)</f>
        <v>0</v>
      </c>
      <c r="C14" s="247"/>
      <c r="F14" s="232" t="s">
        <v>390</v>
      </c>
      <c r="G14" s="232" t="s">
        <v>357</v>
      </c>
      <c r="H14" s="232" t="s">
        <v>391</v>
      </c>
      <c r="I14" s="232" t="s">
        <v>387</v>
      </c>
      <c r="J14" s="232" t="s">
        <v>392</v>
      </c>
      <c r="K14" s="232" t="s">
        <v>393</v>
      </c>
      <c r="L14" s="233">
        <v>4540</v>
      </c>
      <c r="M14" s="232" t="s">
        <v>362</v>
      </c>
      <c r="N14" s="233">
        <v>4</v>
      </c>
    </row>
    <row r="15" spans="1:14" ht="26.25" customHeight="1">
      <c r="A15" s="246" t="s">
        <v>483</v>
      </c>
      <c r="B15" s="238">
        <f>SUM(N122:N133)</f>
        <v>781</v>
      </c>
      <c r="C15" s="247"/>
      <c r="F15" s="232" t="s">
        <v>390</v>
      </c>
      <c r="G15" s="232" t="s">
        <v>363</v>
      </c>
      <c r="H15" s="232" t="s">
        <v>391</v>
      </c>
      <c r="I15" s="232" t="s">
        <v>387</v>
      </c>
      <c r="J15" s="232" t="s">
        <v>392</v>
      </c>
      <c r="K15" s="232" t="s">
        <v>393</v>
      </c>
      <c r="L15" s="233">
        <v>4230</v>
      </c>
      <c r="M15" s="232" t="s">
        <v>362</v>
      </c>
      <c r="N15" s="233">
        <v>3</v>
      </c>
    </row>
    <row r="16" spans="1:14" ht="26.25" customHeight="1">
      <c r="A16" s="246" t="s">
        <v>431</v>
      </c>
      <c r="B16" s="238">
        <f>SUM(N134:N145)</f>
        <v>2047</v>
      </c>
      <c r="C16" s="247"/>
      <c r="F16" s="232" t="s">
        <v>390</v>
      </c>
      <c r="G16" s="232" t="s">
        <v>364</v>
      </c>
      <c r="H16" s="232" t="s">
        <v>391</v>
      </c>
      <c r="I16" s="232" t="s">
        <v>387</v>
      </c>
      <c r="J16" s="232" t="s">
        <v>392</v>
      </c>
      <c r="K16" s="232" t="s">
        <v>393</v>
      </c>
      <c r="L16" s="233">
        <v>6420</v>
      </c>
      <c r="M16" s="232" t="s">
        <v>362</v>
      </c>
      <c r="N16" s="233">
        <v>6</v>
      </c>
    </row>
    <row r="17" spans="1:14" ht="26.25" customHeight="1">
      <c r="A17" s="246" t="s">
        <v>435</v>
      </c>
      <c r="B17" s="238">
        <f>SUM(N146:N157)</f>
        <v>7008</v>
      </c>
      <c r="C17" s="247"/>
      <c r="F17" s="232" t="s">
        <v>390</v>
      </c>
      <c r="G17" s="232" t="s">
        <v>365</v>
      </c>
      <c r="H17" s="232" t="s">
        <v>391</v>
      </c>
      <c r="I17" s="232" t="s">
        <v>387</v>
      </c>
      <c r="J17" s="232" t="s">
        <v>392</v>
      </c>
      <c r="K17" s="232" t="s">
        <v>393</v>
      </c>
      <c r="L17" s="233">
        <v>1920</v>
      </c>
      <c r="M17" s="232" t="s">
        <v>362</v>
      </c>
      <c r="N17" s="233">
        <v>0</v>
      </c>
    </row>
    <row r="18" spans="1:14" ht="26.25" customHeight="1">
      <c r="A18" s="246" t="s">
        <v>487</v>
      </c>
      <c r="B18" s="238">
        <f>SUM(N158:N169)</f>
        <v>465</v>
      </c>
      <c r="C18" s="247"/>
      <c r="F18" s="232" t="s">
        <v>390</v>
      </c>
      <c r="G18" s="232" t="s">
        <v>366</v>
      </c>
      <c r="H18" s="232" t="s">
        <v>391</v>
      </c>
      <c r="I18" s="232" t="s">
        <v>387</v>
      </c>
      <c r="J18" s="232" t="s">
        <v>392</v>
      </c>
      <c r="K18" s="232" t="s">
        <v>393</v>
      </c>
      <c r="L18" s="233">
        <v>1920</v>
      </c>
      <c r="M18" s="232" t="s">
        <v>362</v>
      </c>
      <c r="N18" s="233">
        <v>0</v>
      </c>
    </row>
    <row r="19" spans="1:14" ht="26.25" customHeight="1">
      <c r="A19" s="246" t="s">
        <v>443</v>
      </c>
      <c r="B19" s="238">
        <f>SUM(N170:N181)</f>
        <v>555</v>
      </c>
      <c r="C19" s="247"/>
      <c r="F19" s="232" t="s">
        <v>390</v>
      </c>
      <c r="G19" s="232" t="s">
        <v>367</v>
      </c>
      <c r="H19" s="232" t="s">
        <v>391</v>
      </c>
      <c r="I19" s="232" t="s">
        <v>387</v>
      </c>
      <c r="J19" s="232" t="s">
        <v>392</v>
      </c>
      <c r="K19" s="232" t="s">
        <v>393</v>
      </c>
      <c r="L19" s="233">
        <v>1920</v>
      </c>
      <c r="M19" s="232" t="s">
        <v>362</v>
      </c>
      <c r="N19" s="233">
        <v>0</v>
      </c>
    </row>
    <row r="20" spans="1:14" ht="26.25" customHeight="1">
      <c r="A20" s="246" t="s">
        <v>447</v>
      </c>
      <c r="B20" s="238">
        <f>SUM(N182:N193)</f>
        <v>848</v>
      </c>
      <c r="C20" s="247"/>
      <c r="F20" s="232" t="s">
        <v>390</v>
      </c>
      <c r="G20" s="232" t="s">
        <v>368</v>
      </c>
      <c r="H20" s="232" t="s">
        <v>391</v>
      </c>
      <c r="I20" s="232" t="s">
        <v>387</v>
      </c>
      <c r="J20" s="232" t="s">
        <v>392</v>
      </c>
      <c r="K20" s="232" t="s">
        <v>393</v>
      </c>
      <c r="L20" s="233">
        <v>4170</v>
      </c>
      <c r="M20" s="232" t="s">
        <v>362</v>
      </c>
      <c r="N20" s="233">
        <v>3</v>
      </c>
    </row>
    <row r="21" spans="1:14" ht="26.25" customHeight="1">
      <c r="A21" s="246" t="s">
        <v>451</v>
      </c>
      <c r="B21" s="238">
        <f>SUM(N194:N205)</f>
        <v>660</v>
      </c>
      <c r="C21" s="247"/>
      <c r="F21" s="232" t="s">
        <v>390</v>
      </c>
      <c r="G21" s="232" t="s">
        <v>369</v>
      </c>
      <c r="H21" s="232" t="s">
        <v>391</v>
      </c>
      <c r="I21" s="232" t="s">
        <v>387</v>
      </c>
      <c r="J21" s="232" t="s">
        <v>392</v>
      </c>
      <c r="K21" s="232" t="s">
        <v>393</v>
      </c>
      <c r="L21" s="233">
        <v>3420</v>
      </c>
      <c r="M21" s="232" t="s">
        <v>362</v>
      </c>
      <c r="N21" s="233">
        <v>2</v>
      </c>
    </row>
    <row r="22" spans="1:14" ht="26.25" customHeight="1">
      <c r="A22" s="246" t="s">
        <v>455</v>
      </c>
      <c r="B22" s="238">
        <f>SUM(N206:N217)</f>
        <v>639</v>
      </c>
      <c r="C22" s="247"/>
      <c r="F22" s="232" t="s">
        <v>390</v>
      </c>
      <c r="G22" s="232" t="s">
        <v>370</v>
      </c>
      <c r="H22" s="232" t="s">
        <v>391</v>
      </c>
      <c r="I22" s="232" t="s">
        <v>387</v>
      </c>
      <c r="J22" s="232" t="s">
        <v>392</v>
      </c>
      <c r="K22" s="232" t="s">
        <v>393</v>
      </c>
      <c r="L22" s="233">
        <v>2670</v>
      </c>
      <c r="M22" s="232" t="s">
        <v>362</v>
      </c>
      <c r="N22" s="233">
        <v>1</v>
      </c>
    </row>
    <row r="23" spans="1:14" ht="26.25" customHeight="1">
      <c r="A23" s="246" t="s">
        <v>459</v>
      </c>
      <c r="B23" s="238">
        <f>SUM(N218:N229)</f>
        <v>201</v>
      </c>
      <c r="C23" s="247"/>
      <c r="F23" s="232" t="s">
        <v>390</v>
      </c>
      <c r="G23" s="232" t="s">
        <v>371</v>
      </c>
      <c r="H23" s="232" t="s">
        <v>391</v>
      </c>
      <c r="I23" s="232" t="s">
        <v>387</v>
      </c>
      <c r="J23" s="232" t="s">
        <v>392</v>
      </c>
      <c r="K23" s="232" t="s">
        <v>393</v>
      </c>
      <c r="L23" s="233">
        <v>4170</v>
      </c>
      <c r="M23" s="232" t="s">
        <v>362</v>
      </c>
      <c r="N23" s="233">
        <v>3</v>
      </c>
    </row>
    <row r="24" spans="1:14" ht="26.25" customHeight="1">
      <c r="A24" s="407" t="s">
        <v>690</v>
      </c>
      <c r="B24" s="258">
        <f>SUM(N230:N242)</f>
        <v>77</v>
      </c>
      <c r="C24" s="408" t="s">
        <v>691</v>
      </c>
      <c r="F24" s="232" t="s">
        <v>390</v>
      </c>
      <c r="G24" s="232" t="s">
        <v>372</v>
      </c>
      <c r="H24" s="232" t="s">
        <v>391</v>
      </c>
      <c r="I24" s="232" t="s">
        <v>387</v>
      </c>
      <c r="J24" s="232" t="s">
        <v>392</v>
      </c>
      <c r="K24" s="232" t="s">
        <v>393</v>
      </c>
      <c r="L24" s="233">
        <v>4170</v>
      </c>
      <c r="M24" s="232" t="s">
        <v>362</v>
      </c>
      <c r="N24" s="233">
        <v>3</v>
      </c>
    </row>
    <row r="25" spans="1:14" ht="26.25" customHeight="1">
      <c r="A25" s="246" t="s">
        <v>468</v>
      </c>
      <c r="B25" s="238">
        <f>SUM(N243:N254)</f>
        <v>1135</v>
      </c>
      <c r="C25" s="247"/>
      <c r="F25" s="232" t="s">
        <v>390</v>
      </c>
      <c r="G25" s="232" t="s">
        <v>373</v>
      </c>
      <c r="H25" s="232" t="s">
        <v>391</v>
      </c>
      <c r="I25" s="232" t="s">
        <v>387</v>
      </c>
      <c r="J25" s="232" t="s">
        <v>392</v>
      </c>
      <c r="K25" s="232" t="s">
        <v>393</v>
      </c>
      <c r="L25" s="233">
        <v>680</v>
      </c>
      <c r="M25" s="232" t="s">
        <v>362</v>
      </c>
      <c r="N25" s="233">
        <v>0</v>
      </c>
    </row>
    <row r="26" spans="1:14" ht="26.25" customHeight="1">
      <c r="A26" s="411" t="s">
        <v>490</v>
      </c>
      <c r="B26" s="238">
        <f>SUM(N255:N266)</f>
        <v>1103</v>
      </c>
      <c r="C26" s="408" t="s">
        <v>691</v>
      </c>
      <c r="F26" s="232" t="s">
        <v>394</v>
      </c>
      <c r="G26" s="232" t="s">
        <v>357</v>
      </c>
      <c r="H26" s="232" t="s">
        <v>395</v>
      </c>
      <c r="I26" s="232" t="s">
        <v>387</v>
      </c>
      <c r="J26" s="232" t="s">
        <v>396</v>
      </c>
      <c r="K26" s="232" t="s">
        <v>397</v>
      </c>
      <c r="L26" s="233">
        <v>20230</v>
      </c>
      <c r="M26" s="232" t="s">
        <v>362</v>
      </c>
      <c r="N26" s="233">
        <v>27</v>
      </c>
    </row>
    <row r="27" spans="1:14" ht="26.25" customHeight="1">
      <c r="A27" s="246" t="s">
        <v>476</v>
      </c>
      <c r="B27" s="238">
        <f>SUM(N267:N278)</f>
        <v>320</v>
      </c>
      <c r="C27" s="247"/>
      <c r="F27" s="232" t="s">
        <v>394</v>
      </c>
      <c r="G27" s="232" t="s">
        <v>363</v>
      </c>
      <c r="H27" s="232" t="s">
        <v>395</v>
      </c>
      <c r="I27" s="232" t="s">
        <v>387</v>
      </c>
      <c r="J27" s="232" t="s">
        <v>396</v>
      </c>
      <c r="K27" s="232" t="s">
        <v>397</v>
      </c>
      <c r="L27" s="233">
        <v>10450</v>
      </c>
      <c r="M27" s="232" t="s">
        <v>362</v>
      </c>
      <c r="N27" s="233">
        <v>10</v>
      </c>
    </row>
    <row r="28" spans="1:14" ht="26.25" customHeight="1" thickBot="1">
      <c r="A28" s="315" t="s">
        <v>480</v>
      </c>
      <c r="B28" s="239">
        <f>SUM(N279:N290)</f>
        <v>162</v>
      </c>
      <c r="C28" s="304"/>
      <c r="F28" s="232" t="s">
        <v>394</v>
      </c>
      <c r="G28" s="232" t="s">
        <v>364</v>
      </c>
      <c r="H28" s="232" t="s">
        <v>395</v>
      </c>
      <c r="I28" s="232" t="s">
        <v>387</v>
      </c>
      <c r="J28" s="232" t="s">
        <v>396</v>
      </c>
      <c r="K28" s="232" t="s">
        <v>397</v>
      </c>
      <c r="L28" s="233">
        <v>9700</v>
      </c>
      <c r="M28" s="232" t="s">
        <v>362</v>
      </c>
      <c r="N28" s="233">
        <v>9</v>
      </c>
    </row>
    <row r="29" spans="1:14" ht="26.25" customHeight="1">
      <c r="A29" s="252" t="s">
        <v>4</v>
      </c>
      <c r="B29" s="253">
        <f>SUM(B5:B28)</f>
        <v>25860</v>
      </c>
      <c r="C29" s="254"/>
      <c r="F29" s="232" t="s">
        <v>394</v>
      </c>
      <c r="G29" s="232" t="s">
        <v>365</v>
      </c>
      <c r="H29" s="232" t="s">
        <v>395</v>
      </c>
      <c r="I29" s="232" t="s">
        <v>387</v>
      </c>
      <c r="J29" s="232" t="s">
        <v>396</v>
      </c>
      <c r="K29" s="232" t="s">
        <v>397</v>
      </c>
      <c r="L29" s="233">
        <v>5950</v>
      </c>
      <c r="M29" s="232" t="s">
        <v>362</v>
      </c>
      <c r="N29" s="233">
        <v>4</v>
      </c>
    </row>
    <row r="30" spans="1:14" ht="26.25" customHeight="1">
      <c r="A30" s="255" t="s">
        <v>290</v>
      </c>
      <c r="B30" s="256">
        <f>ROUND(B29/365,0)</f>
        <v>71</v>
      </c>
      <c r="C30" s="257"/>
      <c r="F30" s="232" t="s">
        <v>394</v>
      </c>
      <c r="G30" s="232" t="s">
        <v>366</v>
      </c>
      <c r="H30" s="232" t="s">
        <v>395</v>
      </c>
      <c r="I30" s="232" t="s">
        <v>387</v>
      </c>
      <c r="J30" s="232" t="s">
        <v>396</v>
      </c>
      <c r="K30" s="232" t="s">
        <v>397</v>
      </c>
      <c r="L30" s="233">
        <v>5950</v>
      </c>
      <c r="M30" s="232" t="s">
        <v>362</v>
      </c>
      <c r="N30" s="233">
        <v>4</v>
      </c>
    </row>
    <row r="31" spans="1:14" ht="26.25" customHeight="1" thickBot="1">
      <c r="A31" s="242" t="s">
        <v>354</v>
      </c>
      <c r="B31" s="243">
        <f>ROUND(B30/C31,0)</f>
        <v>84</v>
      </c>
      <c r="C31" s="316">
        <v>0.85</v>
      </c>
      <c r="F31" s="232" t="s">
        <v>394</v>
      </c>
      <c r="G31" s="232" t="s">
        <v>367</v>
      </c>
      <c r="H31" s="232" t="s">
        <v>395</v>
      </c>
      <c r="I31" s="232" t="s">
        <v>387</v>
      </c>
      <c r="J31" s="232" t="s">
        <v>396</v>
      </c>
      <c r="K31" s="232" t="s">
        <v>397</v>
      </c>
      <c r="L31" s="233">
        <v>29950</v>
      </c>
      <c r="M31" s="232" t="s">
        <v>362</v>
      </c>
      <c r="N31" s="233">
        <v>36</v>
      </c>
    </row>
    <row r="32" spans="1:14" ht="26.25" customHeight="1">
      <c r="A32" s="229" t="s">
        <v>384</v>
      </c>
      <c r="B32" s="314"/>
      <c r="C32" s="283"/>
      <c r="F32" s="232" t="s">
        <v>394</v>
      </c>
      <c r="G32" s="232" t="s">
        <v>368</v>
      </c>
      <c r="H32" s="232" t="s">
        <v>395</v>
      </c>
      <c r="I32" s="232" t="s">
        <v>387</v>
      </c>
      <c r="J32" s="232" t="s">
        <v>396</v>
      </c>
      <c r="K32" s="232" t="s">
        <v>397</v>
      </c>
      <c r="L32" s="233">
        <v>5200</v>
      </c>
      <c r="M32" s="232" t="s">
        <v>362</v>
      </c>
      <c r="N32" s="233">
        <v>3</v>
      </c>
    </row>
    <row r="33" spans="1:14" ht="26.25" customHeight="1">
      <c r="F33" s="232" t="s">
        <v>394</v>
      </c>
      <c r="G33" s="232" t="s">
        <v>369</v>
      </c>
      <c r="H33" s="232" t="s">
        <v>395</v>
      </c>
      <c r="I33" s="232" t="s">
        <v>387</v>
      </c>
      <c r="J33" s="232" t="s">
        <v>396</v>
      </c>
      <c r="K33" s="232" t="s">
        <v>397</v>
      </c>
      <c r="L33" s="233">
        <v>8200</v>
      </c>
      <c r="M33" s="232" t="s">
        <v>362</v>
      </c>
      <c r="N33" s="233">
        <v>0</v>
      </c>
    </row>
    <row r="34" spans="1:14" ht="16.5">
      <c r="F34" s="232" t="s">
        <v>394</v>
      </c>
      <c r="G34" s="232" t="s">
        <v>370</v>
      </c>
      <c r="H34" s="232" t="s">
        <v>395</v>
      </c>
      <c r="I34" s="232" t="s">
        <v>387</v>
      </c>
      <c r="J34" s="232" t="s">
        <v>396</v>
      </c>
      <c r="K34" s="232" t="s">
        <v>397</v>
      </c>
      <c r="L34" s="233">
        <v>5950</v>
      </c>
      <c r="M34" s="232" t="s">
        <v>362</v>
      </c>
      <c r="N34" s="233">
        <v>4</v>
      </c>
    </row>
    <row r="35" spans="1:14" ht="16.5">
      <c r="F35" s="232" t="s">
        <v>394</v>
      </c>
      <c r="G35" s="232" t="s">
        <v>371</v>
      </c>
      <c r="H35" s="232" t="s">
        <v>395</v>
      </c>
      <c r="I35" s="232" t="s">
        <v>387</v>
      </c>
      <c r="J35" s="232" t="s">
        <v>396</v>
      </c>
      <c r="K35" s="232" t="s">
        <v>397</v>
      </c>
      <c r="L35" s="233">
        <v>5950</v>
      </c>
      <c r="M35" s="232" t="s">
        <v>362</v>
      </c>
      <c r="N35" s="233">
        <v>4</v>
      </c>
    </row>
    <row r="36" spans="1:14" ht="16.5">
      <c r="F36" s="232" t="s">
        <v>394</v>
      </c>
      <c r="G36" s="232" t="s">
        <v>372</v>
      </c>
      <c r="H36" s="232" t="s">
        <v>395</v>
      </c>
      <c r="I36" s="232" t="s">
        <v>387</v>
      </c>
      <c r="J36" s="232" t="s">
        <v>396</v>
      </c>
      <c r="K36" s="232" t="s">
        <v>397</v>
      </c>
      <c r="L36" s="233">
        <v>5200</v>
      </c>
      <c r="M36" s="232" t="s">
        <v>362</v>
      </c>
      <c r="N36" s="233">
        <v>3</v>
      </c>
    </row>
    <row r="37" spans="1:14" ht="16.5">
      <c r="A37" s="235"/>
      <c r="F37" s="232" t="s">
        <v>394</v>
      </c>
      <c r="G37" s="232" t="s">
        <v>373</v>
      </c>
      <c r="H37" s="232" t="s">
        <v>395</v>
      </c>
      <c r="I37" s="232" t="s">
        <v>387</v>
      </c>
      <c r="J37" s="232" t="s">
        <v>396</v>
      </c>
      <c r="K37" s="232" t="s">
        <v>397</v>
      </c>
      <c r="L37" s="233">
        <v>5200</v>
      </c>
      <c r="M37" s="232" t="s">
        <v>362</v>
      </c>
      <c r="N37" s="233">
        <v>3</v>
      </c>
    </row>
    <row r="38" spans="1:14" ht="16.5">
      <c r="A38" s="235"/>
      <c r="F38" s="232" t="s">
        <v>398</v>
      </c>
      <c r="G38" s="232" t="s">
        <v>357</v>
      </c>
      <c r="H38" s="232" t="s">
        <v>399</v>
      </c>
      <c r="I38" s="232" t="s">
        <v>387</v>
      </c>
      <c r="J38" s="232" t="s">
        <v>400</v>
      </c>
      <c r="K38" s="232" t="s">
        <v>401</v>
      </c>
      <c r="L38" s="233">
        <v>324720</v>
      </c>
      <c r="M38" s="232" t="s">
        <v>362</v>
      </c>
      <c r="N38" s="233">
        <v>326</v>
      </c>
    </row>
    <row r="39" spans="1:14" ht="16.5">
      <c r="A39" s="235"/>
      <c r="F39" s="232" t="s">
        <v>398</v>
      </c>
      <c r="G39" s="232" t="s">
        <v>363</v>
      </c>
      <c r="H39" s="232" t="s">
        <v>399</v>
      </c>
      <c r="I39" s="232" t="s">
        <v>387</v>
      </c>
      <c r="J39" s="232" t="s">
        <v>400</v>
      </c>
      <c r="K39" s="232" t="s">
        <v>401</v>
      </c>
      <c r="L39" s="233">
        <v>304370</v>
      </c>
      <c r="M39" s="232" t="s">
        <v>362</v>
      </c>
      <c r="N39" s="233">
        <v>271</v>
      </c>
    </row>
    <row r="40" spans="1:14" ht="16.5">
      <c r="A40" s="235"/>
      <c r="F40" s="232" t="s">
        <v>398</v>
      </c>
      <c r="G40" s="232" t="s">
        <v>364</v>
      </c>
      <c r="H40" s="232" t="s">
        <v>399</v>
      </c>
      <c r="I40" s="232" t="s">
        <v>387</v>
      </c>
      <c r="J40" s="232" t="s">
        <v>400</v>
      </c>
      <c r="K40" s="232" t="s">
        <v>401</v>
      </c>
      <c r="L40" s="233">
        <v>457080</v>
      </c>
      <c r="M40" s="232" t="s">
        <v>362</v>
      </c>
      <c r="N40" s="233">
        <v>379</v>
      </c>
    </row>
    <row r="41" spans="1:14" ht="16.5">
      <c r="A41" s="235"/>
      <c r="F41" s="232" t="s">
        <v>398</v>
      </c>
      <c r="G41" s="232" t="s">
        <v>365</v>
      </c>
      <c r="H41" s="232" t="s">
        <v>399</v>
      </c>
      <c r="I41" s="232" t="s">
        <v>387</v>
      </c>
      <c r="J41" s="232" t="s">
        <v>400</v>
      </c>
      <c r="K41" s="232" t="s">
        <v>401</v>
      </c>
      <c r="L41" s="233">
        <v>308110</v>
      </c>
      <c r="M41" s="232" t="s">
        <v>362</v>
      </c>
      <c r="N41" s="233">
        <v>274</v>
      </c>
    </row>
    <row r="42" spans="1:14" ht="16.5">
      <c r="A42" s="235"/>
      <c r="F42" s="232" t="s">
        <v>398</v>
      </c>
      <c r="G42" s="232" t="s">
        <v>366</v>
      </c>
      <c r="H42" s="232" t="s">
        <v>399</v>
      </c>
      <c r="I42" s="232" t="s">
        <v>387</v>
      </c>
      <c r="J42" s="232" t="s">
        <v>400</v>
      </c>
      <c r="K42" s="232" t="s">
        <v>401</v>
      </c>
      <c r="L42" s="233">
        <v>325580</v>
      </c>
      <c r="M42" s="232" t="s">
        <v>362</v>
      </c>
      <c r="N42" s="233">
        <v>288</v>
      </c>
    </row>
    <row r="43" spans="1:14" ht="16.5">
      <c r="A43" s="235"/>
      <c r="F43" s="232" t="s">
        <v>398</v>
      </c>
      <c r="G43" s="232" t="s">
        <v>367</v>
      </c>
      <c r="H43" s="232" t="s">
        <v>399</v>
      </c>
      <c r="I43" s="232" t="s">
        <v>387</v>
      </c>
      <c r="J43" s="232" t="s">
        <v>400</v>
      </c>
      <c r="K43" s="232" t="s">
        <v>401</v>
      </c>
      <c r="L43" s="233">
        <v>474780</v>
      </c>
      <c r="M43" s="232" t="s">
        <v>362</v>
      </c>
      <c r="N43" s="233">
        <v>391</v>
      </c>
    </row>
    <row r="44" spans="1:14" ht="16.5">
      <c r="A44" s="235"/>
      <c r="F44" s="232" t="s">
        <v>398</v>
      </c>
      <c r="G44" s="232" t="s">
        <v>368</v>
      </c>
      <c r="H44" s="232" t="s">
        <v>399</v>
      </c>
      <c r="I44" s="232" t="s">
        <v>387</v>
      </c>
      <c r="J44" s="232" t="s">
        <v>400</v>
      </c>
      <c r="K44" s="232" t="s">
        <v>401</v>
      </c>
      <c r="L44" s="233">
        <v>648870</v>
      </c>
      <c r="M44" s="232" t="s">
        <v>362</v>
      </c>
      <c r="N44" s="233">
        <v>508</v>
      </c>
    </row>
    <row r="45" spans="1:14" ht="16.5">
      <c r="A45" s="235"/>
      <c r="F45" s="232" t="s">
        <v>398</v>
      </c>
      <c r="G45" s="232" t="s">
        <v>369</v>
      </c>
      <c r="H45" s="232" t="s">
        <v>399</v>
      </c>
      <c r="I45" s="232" t="s">
        <v>387</v>
      </c>
      <c r="J45" s="232" t="s">
        <v>400</v>
      </c>
      <c r="K45" s="232" t="s">
        <v>401</v>
      </c>
      <c r="L45" s="233">
        <v>709960</v>
      </c>
      <c r="M45" s="232" t="s">
        <v>362</v>
      </c>
      <c r="N45" s="233">
        <v>0</v>
      </c>
    </row>
    <row r="46" spans="1:14" ht="16.5">
      <c r="A46" s="235"/>
      <c r="F46" s="232" t="s">
        <v>398</v>
      </c>
      <c r="G46" s="232" t="s">
        <v>370</v>
      </c>
      <c r="H46" s="232" t="s">
        <v>399</v>
      </c>
      <c r="I46" s="232" t="s">
        <v>387</v>
      </c>
      <c r="J46" s="232" t="s">
        <v>400</v>
      </c>
      <c r="K46" s="232" t="s">
        <v>401</v>
      </c>
      <c r="L46" s="233">
        <v>493960</v>
      </c>
      <c r="M46" s="232" t="s">
        <v>362</v>
      </c>
      <c r="N46" s="233">
        <v>404</v>
      </c>
    </row>
    <row r="47" spans="1:14" ht="16.5">
      <c r="A47" s="235"/>
      <c r="F47" s="232" t="s">
        <v>398</v>
      </c>
      <c r="G47" s="232" t="s">
        <v>371</v>
      </c>
      <c r="H47" s="232" t="s">
        <v>399</v>
      </c>
      <c r="I47" s="232" t="s">
        <v>387</v>
      </c>
      <c r="J47" s="232" t="s">
        <v>400</v>
      </c>
      <c r="K47" s="232" t="s">
        <v>401</v>
      </c>
      <c r="L47" s="233">
        <v>602680</v>
      </c>
      <c r="M47" s="232" t="s">
        <v>362</v>
      </c>
      <c r="N47" s="233">
        <v>477</v>
      </c>
    </row>
    <row r="48" spans="1:14" ht="16.5">
      <c r="A48" s="237"/>
      <c r="F48" s="232" t="s">
        <v>398</v>
      </c>
      <c r="G48" s="232" t="s">
        <v>372</v>
      </c>
      <c r="H48" s="232" t="s">
        <v>399</v>
      </c>
      <c r="I48" s="232" t="s">
        <v>387</v>
      </c>
      <c r="J48" s="232" t="s">
        <v>400</v>
      </c>
      <c r="K48" s="232" t="s">
        <v>401</v>
      </c>
      <c r="L48" s="233">
        <v>483630</v>
      </c>
      <c r="M48" s="232" t="s">
        <v>362</v>
      </c>
      <c r="N48" s="233">
        <v>397</v>
      </c>
    </row>
    <row r="49" spans="1:14" ht="16.5">
      <c r="A49" s="230"/>
      <c r="F49" s="232" t="s">
        <v>398</v>
      </c>
      <c r="G49" s="232" t="s">
        <v>373</v>
      </c>
      <c r="H49" s="232" t="s">
        <v>399</v>
      </c>
      <c r="I49" s="232" t="s">
        <v>387</v>
      </c>
      <c r="J49" s="232" t="s">
        <v>400</v>
      </c>
      <c r="K49" s="232" t="s">
        <v>401</v>
      </c>
      <c r="L49" s="233">
        <v>495430</v>
      </c>
      <c r="M49" s="232" t="s">
        <v>362</v>
      </c>
      <c r="N49" s="233">
        <v>405</v>
      </c>
    </row>
    <row r="50" spans="1:14" ht="16.5">
      <c r="F50" s="232" t="s">
        <v>402</v>
      </c>
      <c r="G50" s="232" t="s">
        <v>357</v>
      </c>
      <c r="H50" s="232" t="s">
        <v>403</v>
      </c>
      <c r="I50" s="232" t="s">
        <v>387</v>
      </c>
      <c r="J50" s="232" t="s">
        <v>404</v>
      </c>
      <c r="K50" s="232" t="s">
        <v>405</v>
      </c>
      <c r="L50" s="233">
        <v>110240</v>
      </c>
      <c r="M50" s="232" t="s">
        <v>362</v>
      </c>
      <c r="N50" s="233">
        <v>126</v>
      </c>
    </row>
    <row r="51" spans="1:14" ht="16.5">
      <c r="F51" s="232" t="s">
        <v>402</v>
      </c>
      <c r="G51" s="232" t="s">
        <v>363</v>
      </c>
      <c r="H51" s="232" t="s">
        <v>403</v>
      </c>
      <c r="I51" s="232" t="s">
        <v>387</v>
      </c>
      <c r="J51" s="232" t="s">
        <v>404</v>
      </c>
      <c r="K51" s="232" t="s">
        <v>405</v>
      </c>
      <c r="L51" s="233">
        <v>106070</v>
      </c>
      <c r="M51" s="232" t="s">
        <v>362</v>
      </c>
      <c r="N51" s="233">
        <v>110</v>
      </c>
    </row>
    <row r="52" spans="1:14" ht="16.5">
      <c r="F52" s="232" t="s">
        <v>402</v>
      </c>
      <c r="G52" s="232" t="s">
        <v>364</v>
      </c>
      <c r="H52" s="232" t="s">
        <v>403</v>
      </c>
      <c r="I52" s="232" t="s">
        <v>387</v>
      </c>
      <c r="J52" s="232" t="s">
        <v>404</v>
      </c>
      <c r="K52" s="232" t="s">
        <v>405</v>
      </c>
      <c r="L52" s="233">
        <v>206940</v>
      </c>
      <c r="M52" s="232" t="s">
        <v>362</v>
      </c>
      <c r="N52" s="233">
        <v>192</v>
      </c>
    </row>
    <row r="53" spans="1:14" ht="16.5">
      <c r="F53" s="232" t="s">
        <v>402</v>
      </c>
      <c r="G53" s="232" t="s">
        <v>365</v>
      </c>
      <c r="H53" s="232" t="s">
        <v>403</v>
      </c>
      <c r="I53" s="232" t="s">
        <v>387</v>
      </c>
      <c r="J53" s="232" t="s">
        <v>404</v>
      </c>
      <c r="K53" s="232" t="s">
        <v>405</v>
      </c>
      <c r="L53" s="233">
        <v>100310</v>
      </c>
      <c r="M53" s="232" t="s">
        <v>362</v>
      </c>
      <c r="N53" s="233">
        <v>105</v>
      </c>
    </row>
    <row r="54" spans="1:14" ht="16.5">
      <c r="F54" s="232" t="s">
        <v>402</v>
      </c>
      <c r="G54" s="232" t="s">
        <v>366</v>
      </c>
      <c r="H54" s="232" t="s">
        <v>403</v>
      </c>
      <c r="I54" s="232" t="s">
        <v>387</v>
      </c>
      <c r="J54" s="232" t="s">
        <v>404</v>
      </c>
      <c r="K54" s="232" t="s">
        <v>405</v>
      </c>
      <c r="L54" s="233">
        <v>91960</v>
      </c>
      <c r="M54" s="232" t="s">
        <v>362</v>
      </c>
      <c r="N54" s="233">
        <v>95</v>
      </c>
    </row>
    <row r="55" spans="1:14" ht="16.5">
      <c r="F55" s="232" t="s">
        <v>402</v>
      </c>
      <c r="G55" s="232" t="s">
        <v>367</v>
      </c>
      <c r="H55" s="232" t="s">
        <v>403</v>
      </c>
      <c r="I55" s="232" t="s">
        <v>387</v>
      </c>
      <c r="J55" s="232" t="s">
        <v>404</v>
      </c>
      <c r="K55" s="232" t="s">
        <v>405</v>
      </c>
      <c r="L55" s="233">
        <v>175720</v>
      </c>
      <c r="M55" s="232" t="s">
        <v>362</v>
      </c>
      <c r="N55" s="233">
        <v>165</v>
      </c>
    </row>
    <row r="56" spans="1:14" ht="16.5">
      <c r="F56" s="232" t="s">
        <v>402</v>
      </c>
      <c r="G56" s="232" t="s">
        <v>368</v>
      </c>
      <c r="H56" s="232" t="s">
        <v>403</v>
      </c>
      <c r="I56" s="232" t="s">
        <v>387</v>
      </c>
      <c r="J56" s="232" t="s">
        <v>404</v>
      </c>
      <c r="K56" s="232" t="s">
        <v>405</v>
      </c>
      <c r="L56" s="233">
        <v>157090</v>
      </c>
      <c r="M56" s="232" t="s">
        <v>362</v>
      </c>
      <c r="N56" s="233">
        <v>152</v>
      </c>
    </row>
    <row r="57" spans="1:14" ht="16.5">
      <c r="F57" s="232" t="s">
        <v>402</v>
      </c>
      <c r="G57" s="232" t="s">
        <v>369</v>
      </c>
      <c r="H57" s="232" t="s">
        <v>403</v>
      </c>
      <c r="I57" s="232" t="s">
        <v>387</v>
      </c>
      <c r="J57" s="232" t="s">
        <v>404</v>
      </c>
      <c r="K57" s="232" t="s">
        <v>405</v>
      </c>
      <c r="L57" s="233">
        <v>246030</v>
      </c>
      <c r="M57" s="232" t="s">
        <v>362</v>
      </c>
      <c r="N57" s="233">
        <v>0</v>
      </c>
    </row>
    <row r="58" spans="1:14" ht="16.5">
      <c r="F58" s="232" t="s">
        <v>402</v>
      </c>
      <c r="G58" s="232" t="s">
        <v>370</v>
      </c>
      <c r="H58" s="232" t="s">
        <v>403</v>
      </c>
      <c r="I58" s="232" t="s">
        <v>387</v>
      </c>
      <c r="J58" s="232" t="s">
        <v>404</v>
      </c>
      <c r="K58" s="232" t="s">
        <v>405</v>
      </c>
      <c r="L58" s="233">
        <v>231880</v>
      </c>
      <c r="M58" s="232" t="s">
        <v>362</v>
      </c>
      <c r="N58" s="233">
        <v>209</v>
      </c>
    </row>
    <row r="59" spans="1:14" ht="16.5">
      <c r="F59" s="232" t="s">
        <v>402</v>
      </c>
      <c r="G59" s="232" t="s">
        <v>371</v>
      </c>
      <c r="H59" s="232" t="s">
        <v>403</v>
      </c>
      <c r="I59" s="232" t="s">
        <v>387</v>
      </c>
      <c r="J59" s="232" t="s">
        <v>404</v>
      </c>
      <c r="K59" s="232" t="s">
        <v>405</v>
      </c>
      <c r="L59" s="233">
        <v>237990</v>
      </c>
      <c r="M59" s="232" t="s">
        <v>362</v>
      </c>
      <c r="N59" s="233">
        <v>211</v>
      </c>
    </row>
    <row r="60" spans="1:14" ht="16.5">
      <c r="F60" s="232" t="s">
        <v>402</v>
      </c>
      <c r="G60" s="232" t="s">
        <v>372</v>
      </c>
      <c r="H60" s="232" t="s">
        <v>403</v>
      </c>
      <c r="I60" s="232" t="s">
        <v>387</v>
      </c>
      <c r="J60" s="232" t="s">
        <v>404</v>
      </c>
      <c r="K60" s="232" t="s">
        <v>405</v>
      </c>
      <c r="L60" s="233">
        <v>274160</v>
      </c>
      <c r="M60" s="232" t="s">
        <v>362</v>
      </c>
      <c r="N60" s="233">
        <v>240</v>
      </c>
    </row>
    <row r="61" spans="1:14" ht="16.5">
      <c r="F61" s="232" t="s">
        <v>402</v>
      </c>
      <c r="G61" s="232" t="s">
        <v>373</v>
      </c>
      <c r="H61" s="232" t="s">
        <v>403</v>
      </c>
      <c r="I61" s="232" t="s">
        <v>387</v>
      </c>
      <c r="J61" s="232" t="s">
        <v>404</v>
      </c>
      <c r="K61" s="232" t="s">
        <v>405</v>
      </c>
      <c r="L61" s="233">
        <v>641870</v>
      </c>
      <c r="M61" s="232" t="s">
        <v>362</v>
      </c>
      <c r="N61" s="233">
        <v>496</v>
      </c>
    </row>
    <row r="62" spans="1:14" ht="16.5">
      <c r="F62" s="232" t="s">
        <v>406</v>
      </c>
      <c r="G62" s="232" t="s">
        <v>357</v>
      </c>
      <c r="H62" s="232" t="s">
        <v>407</v>
      </c>
      <c r="I62" s="232" t="s">
        <v>387</v>
      </c>
      <c r="J62" s="232" t="s">
        <v>408</v>
      </c>
      <c r="K62" s="232" t="s">
        <v>409</v>
      </c>
      <c r="L62" s="233">
        <v>3550</v>
      </c>
      <c r="M62" s="232" t="s">
        <v>362</v>
      </c>
      <c r="N62" s="233">
        <v>4</v>
      </c>
    </row>
    <row r="63" spans="1:14" ht="16.5">
      <c r="F63" s="232" t="s">
        <v>406</v>
      </c>
      <c r="G63" s="232" t="s">
        <v>363</v>
      </c>
      <c r="H63" s="232" t="s">
        <v>407</v>
      </c>
      <c r="I63" s="232" t="s">
        <v>387</v>
      </c>
      <c r="J63" s="232" t="s">
        <v>408</v>
      </c>
      <c r="K63" s="232" t="s">
        <v>409</v>
      </c>
      <c r="L63" s="233">
        <v>3990</v>
      </c>
      <c r="M63" s="232" t="s">
        <v>362</v>
      </c>
      <c r="N63" s="233">
        <v>4</v>
      </c>
    </row>
    <row r="64" spans="1:14" ht="16.5">
      <c r="F64" s="232" t="s">
        <v>406</v>
      </c>
      <c r="G64" s="232" t="s">
        <v>364</v>
      </c>
      <c r="H64" s="232" t="s">
        <v>407</v>
      </c>
      <c r="I64" s="232" t="s">
        <v>387</v>
      </c>
      <c r="J64" s="232" t="s">
        <v>408</v>
      </c>
      <c r="K64" s="232" t="s">
        <v>409</v>
      </c>
      <c r="L64" s="233">
        <v>5490</v>
      </c>
      <c r="M64" s="232" t="s">
        <v>362</v>
      </c>
      <c r="N64" s="233">
        <v>6</v>
      </c>
    </row>
    <row r="65" spans="6:14" ht="16.5">
      <c r="F65" s="232" t="s">
        <v>406</v>
      </c>
      <c r="G65" s="232" t="s">
        <v>365</v>
      </c>
      <c r="H65" s="232" t="s">
        <v>407</v>
      </c>
      <c r="I65" s="232" t="s">
        <v>387</v>
      </c>
      <c r="J65" s="232" t="s">
        <v>408</v>
      </c>
      <c r="K65" s="232" t="s">
        <v>409</v>
      </c>
      <c r="L65" s="233">
        <v>3240</v>
      </c>
      <c r="M65" s="232" t="s">
        <v>362</v>
      </c>
      <c r="N65" s="233">
        <v>3</v>
      </c>
    </row>
    <row r="66" spans="6:14" ht="16.5">
      <c r="F66" s="232" t="s">
        <v>406</v>
      </c>
      <c r="G66" s="232" t="s">
        <v>366</v>
      </c>
      <c r="H66" s="232" t="s">
        <v>407</v>
      </c>
      <c r="I66" s="232" t="s">
        <v>387</v>
      </c>
      <c r="J66" s="232" t="s">
        <v>408</v>
      </c>
      <c r="K66" s="232" t="s">
        <v>409</v>
      </c>
      <c r="L66" s="233">
        <v>4740</v>
      </c>
      <c r="M66" s="232" t="s">
        <v>362</v>
      </c>
      <c r="N66" s="233">
        <v>5</v>
      </c>
    </row>
    <row r="67" spans="6:14" ht="16.5">
      <c r="F67" s="232" t="s">
        <v>406</v>
      </c>
      <c r="G67" s="232" t="s">
        <v>367</v>
      </c>
      <c r="H67" s="232" t="s">
        <v>407</v>
      </c>
      <c r="I67" s="232" t="s">
        <v>387</v>
      </c>
      <c r="J67" s="232" t="s">
        <v>408</v>
      </c>
      <c r="K67" s="232" t="s">
        <v>409</v>
      </c>
      <c r="L67" s="233">
        <v>8490</v>
      </c>
      <c r="M67" s="232" t="s">
        <v>362</v>
      </c>
      <c r="N67" s="233">
        <v>10</v>
      </c>
    </row>
    <row r="68" spans="6:14" ht="16.5">
      <c r="F68" s="232" t="s">
        <v>406</v>
      </c>
      <c r="G68" s="232" t="s">
        <v>368</v>
      </c>
      <c r="H68" s="232" t="s">
        <v>407</v>
      </c>
      <c r="I68" s="232" t="s">
        <v>387</v>
      </c>
      <c r="J68" s="232" t="s">
        <v>408</v>
      </c>
      <c r="K68" s="232" t="s">
        <v>409</v>
      </c>
      <c r="L68" s="233">
        <v>7740</v>
      </c>
      <c r="M68" s="232" t="s">
        <v>362</v>
      </c>
      <c r="N68" s="233">
        <v>9</v>
      </c>
    </row>
    <row r="69" spans="6:14" ht="16.5">
      <c r="F69" s="232" t="s">
        <v>406</v>
      </c>
      <c r="G69" s="232" t="s">
        <v>369</v>
      </c>
      <c r="H69" s="232" t="s">
        <v>407</v>
      </c>
      <c r="I69" s="232" t="s">
        <v>387</v>
      </c>
      <c r="J69" s="232" t="s">
        <v>408</v>
      </c>
      <c r="K69" s="232" t="s">
        <v>409</v>
      </c>
      <c r="L69" s="233">
        <v>6990</v>
      </c>
      <c r="M69" s="232" t="s">
        <v>362</v>
      </c>
      <c r="N69" s="233">
        <v>8</v>
      </c>
    </row>
    <row r="70" spans="6:14" ht="16.5">
      <c r="F70" s="232" t="s">
        <v>406</v>
      </c>
      <c r="G70" s="232" t="s">
        <v>370</v>
      </c>
      <c r="H70" s="232" t="s">
        <v>407</v>
      </c>
      <c r="I70" s="232" t="s">
        <v>387</v>
      </c>
      <c r="J70" s="232" t="s">
        <v>408</v>
      </c>
      <c r="K70" s="232" t="s">
        <v>409</v>
      </c>
      <c r="L70" s="233">
        <v>5490</v>
      </c>
      <c r="M70" s="232" t="s">
        <v>362</v>
      </c>
      <c r="N70" s="233">
        <v>6</v>
      </c>
    </row>
    <row r="71" spans="6:14" ht="16.5">
      <c r="F71" s="232" t="s">
        <v>406</v>
      </c>
      <c r="G71" s="232" t="s">
        <v>371</v>
      </c>
      <c r="H71" s="232" t="s">
        <v>407</v>
      </c>
      <c r="I71" s="232" t="s">
        <v>387</v>
      </c>
      <c r="J71" s="232" t="s">
        <v>408</v>
      </c>
      <c r="K71" s="232" t="s">
        <v>409</v>
      </c>
      <c r="L71" s="233">
        <v>7740</v>
      </c>
      <c r="M71" s="232" t="s">
        <v>362</v>
      </c>
      <c r="N71" s="233">
        <v>9</v>
      </c>
    </row>
    <row r="72" spans="6:14" ht="16.5">
      <c r="F72" s="232" t="s">
        <v>406</v>
      </c>
      <c r="G72" s="232" t="s">
        <v>372</v>
      </c>
      <c r="H72" s="232" t="s">
        <v>407</v>
      </c>
      <c r="I72" s="232" t="s">
        <v>387</v>
      </c>
      <c r="J72" s="232" t="s">
        <v>408</v>
      </c>
      <c r="K72" s="232" t="s">
        <v>409</v>
      </c>
      <c r="L72" s="233">
        <v>6990</v>
      </c>
      <c r="M72" s="232" t="s">
        <v>362</v>
      </c>
      <c r="N72" s="233">
        <v>8</v>
      </c>
    </row>
    <row r="73" spans="6:14" ht="16.5">
      <c r="F73" s="232" t="s">
        <v>406</v>
      </c>
      <c r="G73" s="232" t="s">
        <v>373</v>
      </c>
      <c r="H73" s="232" t="s">
        <v>407</v>
      </c>
      <c r="I73" s="232" t="s">
        <v>387</v>
      </c>
      <c r="J73" s="232" t="s">
        <v>408</v>
      </c>
      <c r="K73" s="232" t="s">
        <v>409</v>
      </c>
      <c r="L73" s="233">
        <v>0</v>
      </c>
      <c r="M73" s="232" t="s">
        <v>362</v>
      </c>
      <c r="N73" s="233">
        <v>7</v>
      </c>
    </row>
    <row r="74" spans="6:14" ht="16.5">
      <c r="F74" s="232" t="s">
        <v>410</v>
      </c>
      <c r="G74" s="232" t="s">
        <v>357</v>
      </c>
      <c r="H74" s="232" t="s">
        <v>411</v>
      </c>
      <c r="I74" s="232" t="s">
        <v>387</v>
      </c>
      <c r="J74" s="232" t="s">
        <v>412</v>
      </c>
      <c r="K74" s="232" t="s">
        <v>413</v>
      </c>
      <c r="L74" s="233">
        <v>6790</v>
      </c>
      <c r="M74" s="232" t="s">
        <v>362</v>
      </c>
      <c r="N74" s="233">
        <v>6</v>
      </c>
    </row>
    <row r="75" spans="6:14" ht="16.5">
      <c r="F75" s="232" t="s">
        <v>410</v>
      </c>
      <c r="G75" s="232" t="s">
        <v>363</v>
      </c>
      <c r="H75" s="232" t="s">
        <v>411</v>
      </c>
      <c r="I75" s="232" t="s">
        <v>387</v>
      </c>
      <c r="J75" s="232" t="s">
        <v>412</v>
      </c>
      <c r="K75" s="232" t="s">
        <v>413</v>
      </c>
      <c r="L75" s="233">
        <v>6700</v>
      </c>
      <c r="M75" s="232" t="s">
        <v>362</v>
      </c>
      <c r="N75" s="233">
        <v>5</v>
      </c>
    </row>
    <row r="76" spans="6:14" ht="16.5">
      <c r="F76" s="232" t="s">
        <v>410</v>
      </c>
      <c r="G76" s="232" t="s">
        <v>364</v>
      </c>
      <c r="H76" s="232" t="s">
        <v>411</v>
      </c>
      <c r="I76" s="232" t="s">
        <v>387</v>
      </c>
      <c r="J76" s="232" t="s">
        <v>412</v>
      </c>
      <c r="K76" s="232" t="s">
        <v>413</v>
      </c>
      <c r="L76" s="233">
        <v>7450</v>
      </c>
      <c r="M76" s="232" t="s">
        <v>362</v>
      </c>
      <c r="N76" s="233">
        <v>6</v>
      </c>
    </row>
    <row r="77" spans="6:14" ht="16.5">
      <c r="F77" s="232" t="s">
        <v>410</v>
      </c>
      <c r="G77" s="232" t="s">
        <v>365</v>
      </c>
      <c r="H77" s="232" t="s">
        <v>411</v>
      </c>
      <c r="I77" s="232" t="s">
        <v>387</v>
      </c>
      <c r="J77" s="232" t="s">
        <v>412</v>
      </c>
      <c r="K77" s="232" t="s">
        <v>413</v>
      </c>
      <c r="L77" s="233">
        <v>7450</v>
      </c>
      <c r="M77" s="232" t="s">
        <v>362</v>
      </c>
      <c r="N77" s="233">
        <v>6</v>
      </c>
    </row>
    <row r="78" spans="6:14" ht="16.5">
      <c r="F78" s="232" t="s">
        <v>410</v>
      </c>
      <c r="G78" s="232" t="s">
        <v>366</v>
      </c>
      <c r="H78" s="232" t="s">
        <v>411</v>
      </c>
      <c r="I78" s="232" t="s">
        <v>387</v>
      </c>
      <c r="J78" s="232" t="s">
        <v>412</v>
      </c>
      <c r="K78" s="232" t="s">
        <v>413</v>
      </c>
      <c r="L78" s="233">
        <v>8200</v>
      </c>
      <c r="M78" s="232" t="s">
        <v>362</v>
      </c>
      <c r="N78" s="233">
        <v>7</v>
      </c>
    </row>
    <row r="79" spans="6:14" ht="16.5">
      <c r="F79" s="232" t="s">
        <v>410</v>
      </c>
      <c r="G79" s="232" t="s">
        <v>367</v>
      </c>
      <c r="H79" s="232" t="s">
        <v>411</v>
      </c>
      <c r="I79" s="232" t="s">
        <v>387</v>
      </c>
      <c r="J79" s="232" t="s">
        <v>412</v>
      </c>
      <c r="K79" s="232" t="s">
        <v>413</v>
      </c>
      <c r="L79" s="233">
        <v>7450</v>
      </c>
      <c r="M79" s="232" t="s">
        <v>362</v>
      </c>
      <c r="N79" s="233">
        <v>6</v>
      </c>
    </row>
    <row r="80" spans="6:14" ht="16.5">
      <c r="F80" s="232" t="s">
        <v>410</v>
      </c>
      <c r="G80" s="232" t="s">
        <v>368</v>
      </c>
      <c r="H80" s="232" t="s">
        <v>411</v>
      </c>
      <c r="I80" s="232" t="s">
        <v>387</v>
      </c>
      <c r="J80" s="232" t="s">
        <v>412</v>
      </c>
      <c r="K80" s="232" t="s">
        <v>413</v>
      </c>
      <c r="L80" s="233">
        <v>9700</v>
      </c>
      <c r="M80" s="232" t="s">
        <v>362</v>
      </c>
      <c r="N80" s="233">
        <v>9</v>
      </c>
    </row>
    <row r="81" spans="6:14" ht="16.5">
      <c r="F81" s="232" t="s">
        <v>410</v>
      </c>
      <c r="G81" s="232" t="s">
        <v>369</v>
      </c>
      <c r="H81" s="232" t="s">
        <v>411</v>
      </c>
      <c r="I81" s="232" t="s">
        <v>387</v>
      </c>
      <c r="J81" s="232" t="s">
        <v>412</v>
      </c>
      <c r="K81" s="232" t="s">
        <v>413</v>
      </c>
      <c r="L81" s="233">
        <v>9700</v>
      </c>
      <c r="M81" s="232" t="s">
        <v>362</v>
      </c>
      <c r="N81" s="233">
        <v>9</v>
      </c>
    </row>
    <row r="82" spans="6:14" ht="16.5">
      <c r="F82" s="232" t="s">
        <v>410</v>
      </c>
      <c r="G82" s="232" t="s">
        <v>370</v>
      </c>
      <c r="H82" s="232" t="s">
        <v>411</v>
      </c>
      <c r="I82" s="232" t="s">
        <v>387</v>
      </c>
      <c r="J82" s="232" t="s">
        <v>412</v>
      </c>
      <c r="K82" s="232" t="s">
        <v>413</v>
      </c>
      <c r="L82" s="233">
        <v>8950</v>
      </c>
      <c r="M82" s="232" t="s">
        <v>362</v>
      </c>
      <c r="N82" s="233">
        <v>8</v>
      </c>
    </row>
    <row r="83" spans="6:14" ht="16.5">
      <c r="F83" s="232" t="s">
        <v>410</v>
      </c>
      <c r="G83" s="232" t="s">
        <v>371</v>
      </c>
      <c r="H83" s="232" t="s">
        <v>411</v>
      </c>
      <c r="I83" s="232" t="s">
        <v>387</v>
      </c>
      <c r="J83" s="232" t="s">
        <v>412</v>
      </c>
      <c r="K83" s="232" t="s">
        <v>413</v>
      </c>
      <c r="L83" s="233">
        <v>10450</v>
      </c>
      <c r="M83" s="232" t="s">
        <v>362</v>
      </c>
      <c r="N83" s="233">
        <v>10</v>
      </c>
    </row>
    <row r="84" spans="6:14" ht="16.5">
      <c r="F84" s="232" t="s">
        <v>410</v>
      </c>
      <c r="G84" s="232" t="s">
        <v>372</v>
      </c>
      <c r="H84" s="232" t="s">
        <v>411</v>
      </c>
      <c r="I84" s="232" t="s">
        <v>387</v>
      </c>
      <c r="J84" s="232" t="s">
        <v>412</v>
      </c>
      <c r="K84" s="232" t="s">
        <v>413</v>
      </c>
      <c r="L84" s="233">
        <v>11200</v>
      </c>
      <c r="M84" s="232" t="s">
        <v>362</v>
      </c>
      <c r="N84" s="233">
        <v>11</v>
      </c>
    </row>
    <row r="85" spans="6:14" ht="16.5">
      <c r="F85" s="232" t="s">
        <v>410</v>
      </c>
      <c r="G85" s="232" t="s">
        <v>373</v>
      </c>
      <c r="H85" s="232" t="s">
        <v>411</v>
      </c>
      <c r="I85" s="232" t="s">
        <v>387</v>
      </c>
      <c r="J85" s="232" t="s">
        <v>412</v>
      </c>
      <c r="K85" s="232" t="s">
        <v>413</v>
      </c>
      <c r="L85" s="233">
        <v>0</v>
      </c>
      <c r="M85" s="232" t="s">
        <v>362</v>
      </c>
      <c r="N85" s="233">
        <v>7</v>
      </c>
    </row>
    <row r="86" spans="6:14" ht="16.5">
      <c r="F86" s="232" t="s">
        <v>414</v>
      </c>
      <c r="G86" s="232" t="s">
        <v>357</v>
      </c>
      <c r="H86" s="232" t="s">
        <v>415</v>
      </c>
      <c r="I86" s="232" t="s">
        <v>387</v>
      </c>
      <c r="J86" s="232" t="s">
        <v>416</v>
      </c>
      <c r="K86" s="232" t="s">
        <v>417</v>
      </c>
      <c r="L86" s="233">
        <v>18400</v>
      </c>
      <c r="M86" s="232" t="s">
        <v>362</v>
      </c>
      <c r="N86" s="233">
        <v>26</v>
      </c>
    </row>
    <row r="87" spans="6:14" ht="16.5">
      <c r="F87" s="232" t="s">
        <v>414</v>
      </c>
      <c r="G87" s="232" t="s">
        <v>363</v>
      </c>
      <c r="H87" s="232" t="s">
        <v>415</v>
      </c>
      <c r="I87" s="232" t="s">
        <v>387</v>
      </c>
      <c r="J87" s="232" t="s">
        <v>416</v>
      </c>
      <c r="K87" s="232" t="s">
        <v>417</v>
      </c>
      <c r="L87" s="233">
        <v>16770</v>
      </c>
      <c r="M87" s="232" t="s">
        <v>362</v>
      </c>
      <c r="N87" s="233">
        <v>20</v>
      </c>
    </row>
    <row r="88" spans="6:14" ht="16.5">
      <c r="F88" s="232" t="s">
        <v>414</v>
      </c>
      <c r="G88" s="232" t="s">
        <v>364</v>
      </c>
      <c r="H88" s="232" t="s">
        <v>415</v>
      </c>
      <c r="I88" s="232" t="s">
        <v>387</v>
      </c>
      <c r="J88" s="232" t="s">
        <v>416</v>
      </c>
      <c r="K88" s="232" t="s">
        <v>417</v>
      </c>
      <c r="L88" s="233">
        <v>16030</v>
      </c>
      <c r="M88" s="232" t="s">
        <v>362</v>
      </c>
      <c r="N88" s="233">
        <v>19</v>
      </c>
    </row>
    <row r="89" spans="6:14" ht="16.5">
      <c r="F89" s="232" t="s">
        <v>414</v>
      </c>
      <c r="G89" s="232" t="s">
        <v>365</v>
      </c>
      <c r="H89" s="232" t="s">
        <v>415</v>
      </c>
      <c r="I89" s="232" t="s">
        <v>387</v>
      </c>
      <c r="J89" s="232" t="s">
        <v>416</v>
      </c>
      <c r="K89" s="232" t="s">
        <v>417</v>
      </c>
      <c r="L89" s="233">
        <v>6380</v>
      </c>
      <c r="M89" s="232" t="s">
        <v>362</v>
      </c>
      <c r="N89" s="233">
        <v>6</v>
      </c>
    </row>
    <row r="90" spans="6:14" ht="16.5">
      <c r="F90" s="232" t="s">
        <v>414</v>
      </c>
      <c r="G90" s="232" t="s">
        <v>366</v>
      </c>
      <c r="H90" s="232" t="s">
        <v>415</v>
      </c>
      <c r="I90" s="232" t="s">
        <v>387</v>
      </c>
      <c r="J90" s="232" t="s">
        <v>416</v>
      </c>
      <c r="K90" s="232" t="s">
        <v>417</v>
      </c>
      <c r="L90" s="233">
        <v>7860</v>
      </c>
      <c r="M90" s="232" t="s">
        <v>362</v>
      </c>
      <c r="N90" s="233">
        <v>8</v>
      </c>
    </row>
    <row r="91" spans="6:14" ht="16.5">
      <c r="F91" s="232" t="s">
        <v>414</v>
      </c>
      <c r="G91" s="232" t="s">
        <v>367</v>
      </c>
      <c r="H91" s="232" t="s">
        <v>415</v>
      </c>
      <c r="I91" s="232" t="s">
        <v>387</v>
      </c>
      <c r="J91" s="232" t="s">
        <v>416</v>
      </c>
      <c r="K91" s="232" t="s">
        <v>417</v>
      </c>
      <c r="L91" s="233">
        <v>19000</v>
      </c>
      <c r="M91" s="232" t="s">
        <v>362</v>
      </c>
      <c r="N91" s="233">
        <v>23</v>
      </c>
    </row>
    <row r="92" spans="6:14" ht="16.5">
      <c r="F92" s="232" t="s">
        <v>414</v>
      </c>
      <c r="G92" s="232" t="s">
        <v>368</v>
      </c>
      <c r="H92" s="232" t="s">
        <v>415</v>
      </c>
      <c r="I92" s="232" t="s">
        <v>387</v>
      </c>
      <c r="J92" s="232" t="s">
        <v>416</v>
      </c>
      <c r="K92" s="232" t="s">
        <v>417</v>
      </c>
      <c r="L92" s="233">
        <v>9350</v>
      </c>
      <c r="M92" s="232" t="s">
        <v>362</v>
      </c>
      <c r="N92" s="233">
        <v>10</v>
      </c>
    </row>
    <row r="93" spans="6:14" ht="16.5">
      <c r="F93" s="232" t="s">
        <v>414</v>
      </c>
      <c r="G93" s="232" t="s">
        <v>369</v>
      </c>
      <c r="H93" s="232" t="s">
        <v>415</v>
      </c>
      <c r="I93" s="232" t="s">
        <v>387</v>
      </c>
      <c r="J93" s="232" t="s">
        <v>416</v>
      </c>
      <c r="K93" s="232" t="s">
        <v>417</v>
      </c>
      <c r="L93" s="233">
        <v>27170</v>
      </c>
      <c r="M93" s="232" t="s">
        <v>362</v>
      </c>
      <c r="N93" s="233">
        <v>34</v>
      </c>
    </row>
    <row r="94" spans="6:14" ht="16.5">
      <c r="F94" s="232" t="s">
        <v>414</v>
      </c>
      <c r="G94" s="232" t="s">
        <v>370</v>
      </c>
      <c r="H94" s="232" t="s">
        <v>415</v>
      </c>
      <c r="I94" s="232" t="s">
        <v>387</v>
      </c>
      <c r="J94" s="232" t="s">
        <v>416</v>
      </c>
      <c r="K94" s="232" t="s">
        <v>417</v>
      </c>
      <c r="L94" s="233">
        <v>30140</v>
      </c>
      <c r="M94" s="232" t="s">
        <v>362</v>
      </c>
      <c r="N94" s="233">
        <v>38</v>
      </c>
    </row>
    <row r="95" spans="6:14" ht="16.5">
      <c r="F95" s="232" t="s">
        <v>414</v>
      </c>
      <c r="G95" s="232" t="s">
        <v>371</v>
      </c>
      <c r="H95" s="232" t="s">
        <v>415</v>
      </c>
      <c r="I95" s="232" t="s">
        <v>387</v>
      </c>
      <c r="J95" s="232" t="s">
        <v>416</v>
      </c>
      <c r="K95" s="232" t="s">
        <v>417</v>
      </c>
      <c r="L95" s="233">
        <v>113740</v>
      </c>
      <c r="M95" s="232" t="s">
        <v>362</v>
      </c>
      <c r="N95" s="233">
        <v>119</v>
      </c>
    </row>
    <row r="96" spans="6:14" ht="16.5">
      <c r="F96" s="232" t="s">
        <v>414</v>
      </c>
      <c r="G96" s="232" t="s">
        <v>372</v>
      </c>
      <c r="H96" s="232" t="s">
        <v>415</v>
      </c>
      <c r="I96" s="232" t="s">
        <v>387</v>
      </c>
      <c r="J96" s="232" t="s">
        <v>416</v>
      </c>
      <c r="K96" s="232" t="s">
        <v>417</v>
      </c>
      <c r="L96" s="233">
        <v>7860</v>
      </c>
      <c r="M96" s="232" t="s">
        <v>362</v>
      </c>
      <c r="N96" s="233">
        <v>8</v>
      </c>
    </row>
    <row r="97" spans="6:14" ht="16.5">
      <c r="F97" s="232" t="s">
        <v>414</v>
      </c>
      <c r="G97" s="232" t="s">
        <v>373</v>
      </c>
      <c r="H97" s="232" t="s">
        <v>415</v>
      </c>
      <c r="I97" s="232" t="s">
        <v>387</v>
      </c>
      <c r="J97" s="232" t="s">
        <v>416</v>
      </c>
      <c r="K97" s="232" t="s">
        <v>417</v>
      </c>
      <c r="L97" s="233">
        <v>0</v>
      </c>
      <c r="M97" s="232" t="s">
        <v>362</v>
      </c>
      <c r="N97" s="233">
        <v>8</v>
      </c>
    </row>
    <row r="98" spans="6:14" ht="16.5">
      <c r="F98" s="232" t="s">
        <v>418</v>
      </c>
      <c r="G98" s="232" t="s">
        <v>357</v>
      </c>
      <c r="H98" s="232" t="s">
        <v>419</v>
      </c>
      <c r="I98" s="232" t="s">
        <v>387</v>
      </c>
      <c r="J98" s="232" t="s">
        <v>420</v>
      </c>
      <c r="K98" s="232" t="s">
        <v>421</v>
      </c>
      <c r="L98" s="233">
        <v>41340</v>
      </c>
      <c r="M98" s="232" t="s">
        <v>362</v>
      </c>
      <c r="N98" s="233">
        <v>57</v>
      </c>
    </row>
    <row r="99" spans="6:14" ht="16.5">
      <c r="F99" s="232" t="s">
        <v>418</v>
      </c>
      <c r="G99" s="232" t="s">
        <v>363</v>
      </c>
      <c r="H99" s="232" t="s">
        <v>419</v>
      </c>
      <c r="I99" s="232" t="s">
        <v>387</v>
      </c>
      <c r="J99" s="232" t="s">
        <v>420</v>
      </c>
      <c r="K99" s="232" t="s">
        <v>421</v>
      </c>
      <c r="L99" s="233">
        <v>201570</v>
      </c>
      <c r="M99" s="232" t="s">
        <v>362</v>
      </c>
      <c r="N99" s="233">
        <v>187</v>
      </c>
    </row>
    <row r="100" spans="6:14" ht="16.5">
      <c r="F100" s="232" t="s">
        <v>418</v>
      </c>
      <c r="G100" s="232" t="s">
        <v>364</v>
      </c>
      <c r="H100" s="232" t="s">
        <v>419</v>
      </c>
      <c r="I100" s="232" t="s">
        <v>387</v>
      </c>
      <c r="J100" s="232" t="s">
        <v>420</v>
      </c>
      <c r="K100" s="232" t="s">
        <v>421</v>
      </c>
      <c r="L100" s="233">
        <v>307410</v>
      </c>
      <c r="M100" s="232" t="s">
        <v>362</v>
      </c>
      <c r="N100" s="233">
        <v>271</v>
      </c>
    </row>
    <row r="101" spans="6:14" ht="16.5">
      <c r="F101" s="232" t="s">
        <v>418</v>
      </c>
      <c r="G101" s="232" t="s">
        <v>365</v>
      </c>
      <c r="H101" s="232" t="s">
        <v>419</v>
      </c>
      <c r="I101" s="232" t="s">
        <v>387</v>
      </c>
      <c r="J101" s="232" t="s">
        <v>420</v>
      </c>
      <c r="K101" s="232" t="s">
        <v>421</v>
      </c>
      <c r="L101" s="233">
        <v>143610</v>
      </c>
      <c r="M101" s="232" t="s">
        <v>362</v>
      </c>
      <c r="N101" s="233">
        <v>141</v>
      </c>
    </row>
    <row r="102" spans="6:14" ht="16.5">
      <c r="F102" s="232" t="s">
        <v>418</v>
      </c>
      <c r="G102" s="232" t="s">
        <v>366</v>
      </c>
      <c r="H102" s="232" t="s">
        <v>419</v>
      </c>
      <c r="I102" s="232" t="s">
        <v>387</v>
      </c>
      <c r="J102" s="232" t="s">
        <v>420</v>
      </c>
      <c r="K102" s="232" t="s">
        <v>421</v>
      </c>
      <c r="L102" s="233">
        <v>149910</v>
      </c>
      <c r="M102" s="232" t="s">
        <v>362</v>
      </c>
      <c r="N102" s="233">
        <v>146</v>
      </c>
    </row>
    <row r="103" spans="6:14" ht="16.5">
      <c r="F103" s="232" t="s">
        <v>418</v>
      </c>
      <c r="G103" s="232" t="s">
        <v>367</v>
      </c>
      <c r="H103" s="232" t="s">
        <v>419</v>
      </c>
      <c r="I103" s="232" t="s">
        <v>387</v>
      </c>
      <c r="J103" s="232" t="s">
        <v>420</v>
      </c>
      <c r="K103" s="232" t="s">
        <v>421</v>
      </c>
      <c r="L103" s="233">
        <v>190230</v>
      </c>
      <c r="M103" s="232" t="s">
        <v>362</v>
      </c>
      <c r="N103" s="233">
        <v>178</v>
      </c>
    </row>
    <row r="104" spans="6:14" ht="16.5">
      <c r="F104" s="232" t="s">
        <v>418</v>
      </c>
      <c r="G104" s="232" t="s">
        <v>368</v>
      </c>
      <c r="H104" s="232" t="s">
        <v>419</v>
      </c>
      <c r="I104" s="232" t="s">
        <v>387</v>
      </c>
      <c r="J104" s="232" t="s">
        <v>420</v>
      </c>
      <c r="K104" s="232" t="s">
        <v>421</v>
      </c>
      <c r="L104" s="233">
        <v>418450</v>
      </c>
      <c r="M104" s="232" t="s">
        <v>362</v>
      </c>
      <c r="N104" s="233">
        <v>350</v>
      </c>
    </row>
    <row r="105" spans="6:14" ht="16.5">
      <c r="F105" s="232" t="s">
        <v>418</v>
      </c>
      <c r="G105" s="232" t="s">
        <v>369</v>
      </c>
      <c r="H105" s="232" t="s">
        <v>419</v>
      </c>
      <c r="I105" s="232" t="s">
        <v>387</v>
      </c>
      <c r="J105" s="232" t="s">
        <v>420</v>
      </c>
      <c r="K105" s="232" t="s">
        <v>421</v>
      </c>
      <c r="L105" s="233">
        <v>491460</v>
      </c>
      <c r="M105" s="232" t="s">
        <v>362</v>
      </c>
      <c r="N105" s="233">
        <v>399</v>
      </c>
    </row>
    <row r="106" spans="6:14" ht="16.5">
      <c r="F106" s="232" t="s">
        <v>418</v>
      </c>
      <c r="G106" s="232" t="s">
        <v>370</v>
      </c>
      <c r="H106" s="232" t="s">
        <v>419</v>
      </c>
      <c r="I106" s="232" t="s">
        <v>387</v>
      </c>
      <c r="J106" s="232" t="s">
        <v>420</v>
      </c>
      <c r="K106" s="232" t="s">
        <v>421</v>
      </c>
      <c r="L106" s="233">
        <v>415470</v>
      </c>
      <c r="M106" s="232" t="s">
        <v>362</v>
      </c>
      <c r="N106" s="233">
        <v>348</v>
      </c>
    </row>
    <row r="107" spans="6:14" ht="16.5">
      <c r="F107" s="232" t="s">
        <v>418</v>
      </c>
      <c r="G107" s="232" t="s">
        <v>371</v>
      </c>
      <c r="H107" s="232" t="s">
        <v>419</v>
      </c>
      <c r="I107" s="232" t="s">
        <v>387</v>
      </c>
      <c r="J107" s="232" t="s">
        <v>420</v>
      </c>
      <c r="K107" s="232" t="s">
        <v>421</v>
      </c>
      <c r="L107" s="233">
        <v>479540</v>
      </c>
      <c r="M107" s="232" t="s">
        <v>362</v>
      </c>
      <c r="N107" s="233">
        <v>391</v>
      </c>
    </row>
    <row r="108" spans="6:14" ht="16.5">
      <c r="F108" s="232" t="s">
        <v>418</v>
      </c>
      <c r="G108" s="232" t="s">
        <v>372</v>
      </c>
      <c r="H108" s="232" t="s">
        <v>419</v>
      </c>
      <c r="I108" s="232" t="s">
        <v>387</v>
      </c>
      <c r="J108" s="232" t="s">
        <v>420</v>
      </c>
      <c r="K108" s="232" t="s">
        <v>421</v>
      </c>
      <c r="L108" s="233">
        <v>188970</v>
      </c>
      <c r="M108" s="232" t="s">
        <v>362</v>
      </c>
      <c r="N108" s="233">
        <v>177</v>
      </c>
    </row>
    <row r="109" spans="6:14" ht="16.5">
      <c r="F109" s="232" t="s">
        <v>418</v>
      </c>
      <c r="G109" s="232" t="s">
        <v>373</v>
      </c>
      <c r="H109" s="232" t="s">
        <v>419</v>
      </c>
      <c r="I109" s="232" t="s">
        <v>387</v>
      </c>
      <c r="J109" s="232" t="s">
        <v>420</v>
      </c>
      <c r="K109" s="232" t="s">
        <v>421</v>
      </c>
      <c r="L109" s="233">
        <v>229290</v>
      </c>
      <c r="M109" s="232" t="s">
        <v>362</v>
      </c>
      <c r="N109" s="233">
        <v>209</v>
      </c>
    </row>
    <row r="110" spans="6:14" ht="16.5">
      <c r="F110" s="232" t="s">
        <v>422</v>
      </c>
      <c r="G110" s="232" t="s">
        <v>357</v>
      </c>
      <c r="H110" s="232" t="s">
        <v>423</v>
      </c>
      <c r="I110" s="232" t="s">
        <v>387</v>
      </c>
      <c r="J110" s="232" t="s">
        <v>424</v>
      </c>
      <c r="K110" s="232" t="s">
        <v>425</v>
      </c>
      <c r="L110" s="233">
        <v>3030</v>
      </c>
      <c r="M110" s="232" t="s">
        <v>362</v>
      </c>
      <c r="N110" s="233">
        <v>0</v>
      </c>
    </row>
    <row r="111" spans="6:14" ht="16.5">
      <c r="F111" s="232" t="s">
        <v>422</v>
      </c>
      <c r="G111" s="232" t="s">
        <v>363</v>
      </c>
      <c r="H111" s="232" t="s">
        <v>423</v>
      </c>
      <c r="I111" s="232" t="s">
        <v>387</v>
      </c>
      <c r="J111" s="232" t="s">
        <v>424</v>
      </c>
      <c r="K111" s="232" t="s">
        <v>425</v>
      </c>
      <c r="L111" s="233">
        <v>3030</v>
      </c>
      <c r="M111" s="232" t="s">
        <v>362</v>
      </c>
      <c r="N111" s="233">
        <v>0</v>
      </c>
    </row>
    <row r="112" spans="6:14" ht="16.5">
      <c r="F112" s="232" t="s">
        <v>422</v>
      </c>
      <c r="G112" s="232" t="s">
        <v>364</v>
      </c>
      <c r="H112" s="232" t="s">
        <v>423</v>
      </c>
      <c r="I112" s="232" t="s">
        <v>387</v>
      </c>
      <c r="J112" s="232" t="s">
        <v>424</v>
      </c>
      <c r="K112" s="232" t="s">
        <v>425</v>
      </c>
      <c r="L112" s="233">
        <v>3030</v>
      </c>
      <c r="M112" s="232" t="s">
        <v>362</v>
      </c>
      <c r="N112" s="233">
        <v>0</v>
      </c>
    </row>
    <row r="113" spans="6:14" ht="16.5">
      <c r="F113" s="232" t="s">
        <v>422</v>
      </c>
      <c r="G113" s="232" t="s">
        <v>365</v>
      </c>
      <c r="H113" s="232" t="s">
        <v>423</v>
      </c>
      <c r="I113" s="232" t="s">
        <v>387</v>
      </c>
      <c r="J113" s="232" t="s">
        <v>424</v>
      </c>
      <c r="K113" s="232" t="s">
        <v>425</v>
      </c>
      <c r="L113" s="233">
        <v>3030</v>
      </c>
      <c r="M113" s="232" t="s">
        <v>362</v>
      </c>
      <c r="N113" s="233">
        <v>0</v>
      </c>
    </row>
    <row r="114" spans="6:14" ht="16.5">
      <c r="F114" s="232" t="s">
        <v>422</v>
      </c>
      <c r="G114" s="232" t="s">
        <v>366</v>
      </c>
      <c r="H114" s="232" t="s">
        <v>423</v>
      </c>
      <c r="I114" s="232" t="s">
        <v>387</v>
      </c>
      <c r="J114" s="232" t="s">
        <v>424</v>
      </c>
      <c r="K114" s="232" t="s">
        <v>425</v>
      </c>
      <c r="L114" s="233">
        <v>3030</v>
      </c>
      <c r="M114" s="232" t="s">
        <v>362</v>
      </c>
      <c r="N114" s="233">
        <v>0</v>
      </c>
    </row>
    <row r="115" spans="6:14" ht="16.5">
      <c r="F115" s="232" t="s">
        <v>422</v>
      </c>
      <c r="G115" s="232" t="s">
        <v>367</v>
      </c>
      <c r="H115" s="232" t="s">
        <v>423</v>
      </c>
      <c r="I115" s="232" t="s">
        <v>387</v>
      </c>
      <c r="J115" s="232" t="s">
        <v>424</v>
      </c>
      <c r="K115" s="232" t="s">
        <v>425</v>
      </c>
      <c r="L115" s="233">
        <v>3030</v>
      </c>
      <c r="M115" s="232" t="s">
        <v>362</v>
      </c>
      <c r="N115" s="233">
        <v>0</v>
      </c>
    </row>
    <row r="116" spans="6:14" ht="16.5">
      <c r="F116" s="232" t="s">
        <v>422</v>
      </c>
      <c r="G116" s="232" t="s">
        <v>368</v>
      </c>
      <c r="H116" s="232" t="s">
        <v>423</v>
      </c>
      <c r="I116" s="232" t="s">
        <v>387</v>
      </c>
      <c r="J116" s="232" t="s">
        <v>424</v>
      </c>
      <c r="K116" s="232" t="s">
        <v>425</v>
      </c>
      <c r="L116" s="233">
        <v>3030</v>
      </c>
      <c r="M116" s="232" t="s">
        <v>362</v>
      </c>
      <c r="N116" s="233">
        <v>0</v>
      </c>
    </row>
    <row r="117" spans="6:14" ht="16.5">
      <c r="F117" s="232" t="s">
        <v>422</v>
      </c>
      <c r="G117" s="232" t="s">
        <v>369</v>
      </c>
      <c r="H117" s="232" t="s">
        <v>423</v>
      </c>
      <c r="I117" s="232" t="s">
        <v>387</v>
      </c>
      <c r="J117" s="232" t="s">
        <v>424</v>
      </c>
      <c r="K117" s="232" t="s">
        <v>425</v>
      </c>
      <c r="L117" s="233">
        <v>3030</v>
      </c>
      <c r="M117" s="232" t="s">
        <v>362</v>
      </c>
      <c r="N117" s="233">
        <v>0</v>
      </c>
    </row>
    <row r="118" spans="6:14" ht="16.5">
      <c r="F118" s="232" t="s">
        <v>422</v>
      </c>
      <c r="G118" s="232" t="s">
        <v>370</v>
      </c>
      <c r="H118" s="232" t="s">
        <v>423</v>
      </c>
      <c r="I118" s="232" t="s">
        <v>387</v>
      </c>
      <c r="J118" s="232" t="s">
        <v>424</v>
      </c>
      <c r="K118" s="232" t="s">
        <v>425</v>
      </c>
      <c r="L118" s="233">
        <v>3030</v>
      </c>
      <c r="M118" s="232" t="s">
        <v>362</v>
      </c>
      <c r="N118" s="233">
        <v>0</v>
      </c>
    </row>
    <row r="119" spans="6:14" ht="16.5">
      <c r="F119" s="232" t="s">
        <v>422</v>
      </c>
      <c r="G119" s="232" t="s">
        <v>371</v>
      </c>
      <c r="H119" s="232" t="s">
        <v>423</v>
      </c>
      <c r="I119" s="232" t="s">
        <v>387</v>
      </c>
      <c r="J119" s="232" t="s">
        <v>424</v>
      </c>
      <c r="K119" s="232" t="s">
        <v>425</v>
      </c>
      <c r="L119" s="233">
        <v>3030</v>
      </c>
      <c r="M119" s="232" t="s">
        <v>362</v>
      </c>
      <c r="N119" s="233">
        <v>0</v>
      </c>
    </row>
    <row r="120" spans="6:14" ht="16.5">
      <c r="F120" s="232" t="s">
        <v>422</v>
      </c>
      <c r="G120" s="232" t="s">
        <v>372</v>
      </c>
      <c r="H120" s="232" t="s">
        <v>423</v>
      </c>
      <c r="I120" s="232" t="s">
        <v>387</v>
      </c>
      <c r="J120" s="232" t="s">
        <v>424</v>
      </c>
      <c r="K120" s="232" t="s">
        <v>425</v>
      </c>
      <c r="L120" s="233">
        <v>3030</v>
      </c>
      <c r="M120" s="232" t="s">
        <v>362</v>
      </c>
      <c r="N120" s="233">
        <v>0</v>
      </c>
    </row>
    <row r="121" spans="6:14" ht="16.5">
      <c r="F121" s="232" t="s">
        <v>422</v>
      </c>
      <c r="G121" s="232" t="s">
        <v>373</v>
      </c>
      <c r="H121" s="232" t="s">
        <v>423</v>
      </c>
      <c r="I121" s="232" t="s">
        <v>387</v>
      </c>
      <c r="J121" s="232" t="s">
        <v>424</v>
      </c>
      <c r="K121" s="232" t="s">
        <v>425</v>
      </c>
      <c r="L121" s="233">
        <v>3030</v>
      </c>
      <c r="M121" s="232" t="s">
        <v>362</v>
      </c>
      <c r="N121" s="233">
        <v>0</v>
      </c>
    </row>
    <row r="122" spans="6:14" ht="16.5">
      <c r="F122" s="232" t="s">
        <v>426</v>
      </c>
      <c r="G122" s="232" t="s">
        <v>357</v>
      </c>
      <c r="H122" s="232" t="s">
        <v>427</v>
      </c>
      <c r="I122" s="232" t="s">
        <v>387</v>
      </c>
      <c r="J122" s="232" t="s">
        <v>428</v>
      </c>
      <c r="K122" s="232" t="s">
        <v>429</v>
      </c>
      <c r="L122" s="233">
        <v>122220</v>
      </c>
      <c r="M122" s="232" t="s">
        <v>362</v>
      </c>
      <c r="N122" s="233">
        <v>273</v>
      </c>
    </row>
    <row r="123" spans="6:14" ht="16.5">
      <c r="F123" s="232" t="s">
        <v>426</v>
      </c>
      <c r="G123" s="232" t="s">
        <v>363</v>
      </c>
      <c r="H123" s="232" t="s">
        <v>427</v>
      </c>
      <c r="I123" s="232" t="s">
        <v>387</v>
      </c>
      <c r="J123" s="232" t="s">
        <v>428</v>
      </c>
      <c r="K123" s="232" t="s">
        <v>429</v>
      </c>
      <c r="L123" s="233">
        <v>60000</v>
      </c>
      <c r="M123" s="232" t="s">
        <v>362</v>
      </c>
      <c r="N123" s="233">
        <v>114</v>
      </c>
    </row>
    <row r="124" spans="6:14" ht="16.5">
      <c r="F124" s="232" t="s">
        <v>426</v>
      </c>
      <c r="G124" s="232" t="s">
        <v>364</v>
      </c>
      <c r="H124" s="232" t="s">
        <v>427</v>
      </c>
      <c r="I124" s="232" t="s">
        <v>387</v>
      </c>
      <c r="J124" s="232" t="s">
        <v>428</v>
      </c>
      <c r="K124" s="232" t="s">
        <v>429</v>
      </c>
      <c r="L124" s="233">
        <v>35850</v>
      </c>
      <c r="M124" s="232" t="s">
        <v>362</v>
      </c>
      <c r="N124" s="233">
        <v>39</v>
      </c>
    </row>
    <row r="125" spans="6:14" ht="16.5">
      <c r="F125" s="232" t="s">
        <v>426</v>
      </c>
      <c r="G125" s="232" t="s">
        <v>365</v>
      </c>
      <c r="H125" s="232" t="s">
        <v>427</v>
      </c>
      <c r="I125" s="232" t="s">
        <v>387</v>
      </c>
      <c r="J125" s="232" t="s">
        <v>428</v>
      </c>
      <c r="K125" s="232" t="s">
        <v>429</v>
      </c>
      <c r="L125" s="233">
        <v>17830</v>
      </c>
      <c r="M125" s="232" t="s">
        <v>362</v>
      </c>
      <c r="N125" s="233">
        <v>19</v>
      </c>
    </row>
    <row r="126" spans="6:14" ht="16.5">
      <c r="F126" s="232" t="s">
        <v>426</v>
      </c>
      <c r="G126" s="232" t="s">
        <v>366</v>
      </c>
      <c r="H126" s="232" t="s">
        <v>427</v>
      </c>
      <c r="I126" s="232" t="s">
        <v>387</v>
      </c>
      <c r="J126" s="232" t="s">
        <v>428</v>
      </c>
      <c r="K126" s="232" t="s">
        <v>429</v>
      </c>
      <c r="L126" s="233">
        <v>26950</v>
      </c>
      <c r="M126" s="232" t="s">
        <v>362</v>
      </c>
      <c r="N126" s="233">
        <v>32</v>
      </c>
    </row>
    <row r="127" spans="6:14" ht="16.5">
      <c r="F127" s="232" t="s">
        <v>426</v>
      </c>
      <c r="G127" s="232" t="s">
        <v>367</v>
      </c>
      <c r="H127" s="232" t="s">
        <v>427</v>
      </c>
      <c r="I127" s="232" t="s">
        <v>387</v>
      </c>
      <c r="J127" s="232" t="s">
        <v>428</v>
      </c>
      <c r="K127" s="232" t="s">
        <v>429</v>
      </c>
      <c r="L127" s="233">
        <v>27910</v>
      </c>
      <c r="M127" s="232" t="s">
        <v>362</v>
      </c>
      <c r="N127" s="233">
        <v>33</v>
      </c>
    </row>
    <row r="128" spans="6:14" ht="16.5">
      <c r="F128" s="232" t="s">
        <v>426</v>
      </c>
      <c r="G128" s="232" t="s">
        <v>368</v>
      </c>
      <c r="H128" s="232" t="s">
        <v>427</v>
      </c>
      <c r="I128" s="232" t="s">
        <v>387</v>
      </c>
      <c r="J128" s="232" t="s">
        <v>428</v>
      </c>
      <c r="K128" s="232" t="s">
        <v>429</v>
      </c>
      <c r="L128" s="233">
        <v>25450</v>
      </c>
      <c r="M128" s="232" t="s">
        <v>362</v>
      </c>
      <c r="N128" s="233">
        <v>30</v>
      </c>
    </row>
    <row r="129" spans="6:14" ht="16.5">
      <c r="F129" s="232" t="s">
        <v>426</v>
      </c>
      <c r="G129" s="232" t="s">
        <v>369</v>
      </c>
      <c r="H129" s="232" t="s">
        <v>427</v>
      </c>
      <c r="I129" s="232" t="s">
        <v>387</v>
      </c>
      <c r="J129" s="232" t="s">
        <v>428</v>
      </c>
      <c r="K129" s="232" t="s">
        <v>429</v>
      </c>
      <c r="L129" s="233">
        <v>26200</v>
      </c>
      <c r="M129" s="232" t="s">
        <v>362</v>
      </c>
      <c r="N129" s="233">
        <v>31</v>
      </c>
    </row>
    <row r="130" spans="6:14" ht="16.5">
      <c r="F130" s="232" t="s">
        <v>426</v>
      </c>
      <c r="G130" s="232" t="s">
        <v>370</v>
      </c>
      <c r="H130" s="232" t="s">
        <v>427</v>
      </c>
      <c r="I130" s="232" t="s">
        <v>387</v>
      </c>
      <c r="J130" s="232" t="s">
        <v>428</v>
      </c>
      <c r="K130" s="232" t="s">
        <v>429</v>
      </c>
      <c r="L130" s="233">
        <v>32200</v>
      </c>
      <c r="M130" s="232" t="s">
        <v>362</v>
      </c>
      <c r="N130" s="233">
        <v>38</v>
      </c>
    </row>
    <row r="131" spans="6:14" ht="16.5">
      <c r="F131" s="232" t="s">
        <v>426</v>
      </c>
      <c r="G131" s="232" t="s">
        <v>371</v>
      </c>
      <c r="H131" s="232" t="s">
        <v>427</v>
      </c>
      <c r="I131" s="232" t="s">
        <v>387</v>
      </c>
      <c r="J131" s="232" t="s">
        <v>428</v>
      </c>
      <c r="K131" s="232" t="s">
        <v>429</v>
      </c>
      <c r="L131" s="233">
        <v>32000</v>
      </c>
      <c r="M131" s="232" t="s">
        <v>362</v>
      </c>
      <c r="N131" s="233">
        <v>38</v>
      </c>
    </row>
    <row r="132" spans="6:14" ht="16.5">
      <c r="F132" s="232" t="s">
        <v>426</v>
      </c>
      <c r="G132" s="232" t="s">
        <v>372</v>
      </c>
      <c r="H132" s="232" t="s">
        <v>427</v>
      </c>
      <c r="I132" s="232" t="s">
        <v>387</v>
      </c>
      <c r="J132" s="232" t="s">
        <v>428</v>
      </c>
      <c r="K132" s="232" t="s">
        <v>429</v>
      </c>
      <c r="L132" s="233">
        <v>29200</v>
      </c>
      <c r="M132" s="232" t="s">
        <v>362</v>
      </c>
      <c r="N132" s="233">
        <v>35</v>
      </c>
    </row>
    <row r="133" spans="6:14" ht="16.5">
      <c r="F133" s="232" t="s">
        <v>426</v>
      </c>
      <c r="G133" s="232" t="s">
        <v>373</v>
      </c>
      <c r="H133" s="232" t="s">
        <v>427</v>
      </c>
      <c r="I133" s="232" t="s">
        <v>387</v>
      </c>
      <c r="J133" s="232" t="s">
        <v>428</v>
      </c>
      <c r="K133" s="232" t="s">
        <v>429</v>
      </c>
      <c r="L133" s="233">
        <v>83580</v>
      </c>
      <c r="M133" s="232" t="s">
        <v>362</v>
      </c>
      <c r="N133" s="233">
        <v>99</v>
      </c>
    </row>
    <row r="134" spans="6:14" ht="16.5">
      <c r="F134" s="232" t="s">
        <v>430</v>
      </c>
      <c r="G134" s="232" t="s">
        <v>357</v>
      </c>
      <c r="H134" s="232" t="s">
        <v>431</v>
      </c>
      <c r="I134" s="232" t="s">
        <v>387</v>
      </c>
      <c r="J134" s="232" t="s">
        <v>432</v>
      </c>
      <c r="K134" s="232" t="s">
        <v>433</v>
      </c>
      <c r="L134" s="233">
        <v>67970</v>
      </c>
      <c r="M134" s="232" t="s">
        <v>362</v>
      </c>
      <c r="N134" s="233">
        <v>85</v>
      </c>
    </row>
    <row r="135" spans="6:14" ht="16.5">
      <c r="F135" s="232" t="s">
        <v>430</v>
      </c>
      <c r="G135" s="232" t="s">
        <v>363</v>
      </c>
      <c r="H135" s="232" t="s">
        <v>431</v>
      </c>
      <c r="I135" s="232" t="s">
        <v>387</v>
      </c>
      <c r="J135" s="232" t="s">
        <v>432</v>
      </c>
      <c r="K135" s="232" t="s">
        <v>433</v>
      </c>
      <c r="L135" s="233">
        <v>65170</v>
      </c>
      <c r="M135" s="232" t="s">
        <v>362</v>
      </c>
      <c r="N135" s="233">
        <v>74</v>
      </c>
    </row>
    <row r="136" spans="6:14" ht="16.5">
      <c r="F136" s="232" t="s">
        <v>430</v>
      </c>
      <c r="G136" s="232" t="s">
        <v>364</v>
      </c>
      <c r="H136" s="232" t="s">
        <v>431</v>
      </c>
      <c r="I136" s="232" t="s">
        <v>387</v>
      </c>
      <c r="J136" s="232" t="s">
        <v>432</v>
      </c>
      <c r="K136" s="232" t="s">
        <v>433</v>
      </c>
      <c r="L136" s="233">
        <v>66200</v>
      </c>
      <c r="M136" s="232" t="s">
        <v>362</v>
      </c>
      <c r="N136" s="233">
        <v>75</v>
      </c>
    </row>
    <row r="137" spans="6:14" ht="16.5">
      <c r="F137" s="232" t="s">
        <v>430</v>
      </c>
      <c r="G137" s="232" t="s">
        <v>365</v>
      </c>
      <c r="H137" s="232" t="s">
        <v>431</v>
      </c>
      <c r="I137" s="232" t="s">
        <v>387</v>
      </c>
      <c r="J137" s="232" t="s">
        <v>432</v>
      </c>
      <c r="K137" s="232" t="s">
        <v>433</v>
      </c>
      <c r="L137" s="233">
        <v>25450</v>
      </c>
      <c r="M137" s="232" t="s">
        <v>362</v>
      </c>
      <c r="N137" s="233">
        <v>30</v>
      </c>
    </row>
    <row r="138" spans="6:14" ht="16.5">
      <c r="F138" s="232" t="s">
        <v>430</v>
      </c>
      <c r="G138" s="232" t="s">
        <v>366</v>
      </c>
      <c r="H138" s="232" t="s">
        <v>431</v>
      </c>
      <c r="I138" s="232" t="s">
        <v>387</v>
      </c>
      <c r="J138" s="232" t="s">
        <v>432</v>
      </c>
      <c r="K138" s="232" t="s">
        <v>433</v>
      </c>
      <c r="L138" s="233">
        <v>253230</v>
      </c>
      <c r="M138" s="232" t="s">
        <v>362</v>
      </c>
      <c r="N138" s="233">
        <v>228</v>
      </c>
    </row>
    <row r="139" spans="6:14" ht="16.5">
      <c r="F139" s="232" t="s">
        <v>430</v>
      </c>
      <c r="G139" s="232" t="s">
        <v>367</v>
      </c>
      <c r="H139" s="232" t="s">
        <v>431</v>
      </c>
      <c r="I139" s="232" t="s">
        <v>387</v>
      </c>
      <c r="J139" s="232" t="s">
        <v>432</v>
      </c>
      <c r="K139" s="232" t="s">
        <v>433</v>
      </c>
      <c r="L139" s="233">
        <v>125970</v>
      </c>
      <c r="M139" s="232" t="s">
        <v>362</v>
      </c>
      <c r="N139" s="233">
        <v>127</v>
      </c>
    </row>
    <row r="140" spans="6:14" ht="16.5">
      <c r="F140" s="232" t="s">
        <v>430</v>
      </c>
      <c r="G140" s="232" t="s">
        <v>368</v>
      </c>
      <c r="H140" s="232" t="s">
        <v>431</v>
      </c>
      <c r="I140" s="232" t="s">
        <v>387</v>
      </c>
      <c r="J140" s="232" t="s">
        <v>432</v>
      </c>
      <c r="K140" s="232" t="s">
        <v>433</v>
      </c>
      <c r="L140" s="233">
        <v>605840</v>
      </c>
      <c r="M140" s="232" t="s">
        <v>362</v>
      </c>
      <c r="N140" s="233">
        <v>471</v>
      </c>
    </row>
    <row r="141" spans="6:14" ht="16.5">
      <c r="F141" s="232" t="s">
        <v>430</v>
      </c>
      <c r="G141" s="232" t="s">
        <v>369</v>
      </c>
      <c r="H141" s="232" t="s">
        <v>431</v>
      </c>
      <c r="I141" s="232" t="s">
        <v>387</v>
      </c>
      <c r="J141" s="232" t="s">
        <v>432</v>
      </c>
      <c r="K141" s="232" t="s">
        <v>433</v>
      </c>
      <c r="L141" s="233">
        <v>214170</v>
      </c>
      <c r="M141" s="232" t="s">
        <v>362</v>
      </c>
      <c r="N141" s="233">
        <v>0</v>
      </c>
    </row>
    <row r="142" spans="6:14" ht="16.5">
      <c r="F142" s="232" t="s">
        <v>430</v>
      </c>
      <c r="G142" s="232" t="s">
        <v>370</v>
      </c>
      <c r="H142" s="232" t="s">
        <v>431</v>
      </c>
      <c r="I142" s="232" t="s">
        <v>387</v>
      </c>
      <c r="J142" s="232" t="s">
        <v>432</v>
      </c>
      <c r="K142" s="232" t="s">
        <v>433</v>
      </c>
      <c r="L142" s="233">
        <v>258270</v>
      </c>
      <c r="M142" s="232" t="s">
        <v>362</v>
      </c>
      <c r="N142" s="233">
        <v>232</v>
      </c>
    </row>
    <row r="143" spans="6:14" ht="16.5">
      <c r="F143" s="232" t="s">
        <v>430</v>
      </c>
      <c r="G143" s="232" t="s">
        <v>371</v>
      </c>
      <c r="H143" s="232" t="s">
        <v>431</v>
      </c>
      <c r="I143" s="232" t="s">
        <v>387</v>
      </c>
      <c r="J143" s="232" t="s">
        <v>432</v>
      </c>
      <c r="K143" s="232" t="s">
        <v>433</v>
      </c>
      <c r="L143" s="233">
        <v>458680</v>
      </c>
      <c r="M143" s="232" t="s">
        <v>362</v>
      </c>
      <c r="N143" s="233">
        <v>377</v>
      </c>
    </row>
    <row r="144" spans="6:14" ht="16.5">
      <c r="F144" s="232" t="s">
        <v>430</v>
      </c>
      <c r="G144" s="232" t="s">
        <v>372</v>
      </c>
      <c r="H144" s="232" t="s">
        <v>431</v>
      </c>
      <c r="I144" s="232" t="s">
        <v>387</v>
      </c>
      <c r="J144" s="232" t="s">
        <v>432</v>
      </c>
      <c r="K144" s="232" t="s">
        <v>433</v>
      </c>
      <c r="L144" s="233">
        <v>265830</v>
      </c>
      <c r="M144" s="232" t="s">
        <v>362</v>
      </c>
      <c r="N144" s="233">
        <v>238</v>
      </c>
    </row>
    <row r="145" spans="6:14" ht="16.5">
      <c r="F145" s="232" t="s">
        <v>430</v>
      </c>
      <c r="G145" s="232" t="s">
        <v>373</v>
      </c>
      <c r="H145" s="232" t="s">
        <v>431</v>
      </c>
      <c r="I145" s="232" t="s">
        <v>387</v>
      </c>
      <c r="J145" s="232" t="s">
        <v>432</v>
      </c>
      <c r="K145" s="232" t="s">
        <v>433</v>
      </c>
      <c r="L145" s="233">
        <v>104550</v>
      </c>
      <c r="M145" s="232" t="s">
        <v>362</v>
      </c>
      <c r="N145" s="233">
        <v>110</v>
      </c>
    </row>
    <row r="146" spans="6:14" ht="16.5">
      <c r="F146" s="232" t="s">
        <v>434</v>
      </c>
      <c r="G146" s="232" t="s">
        <v>357</v>
      </c>
      <c r="H146" s="232" t="s">
        <v>435</v>
      </c>
      <c r="I146" s="232" t="s">
        <v>387</v>
      </c>
      <c r="J146" s="232" t="s">
        <v>436</v>
      </c>
      <c r="K146" s="232" t="s">
        <v>437</v>
      </c>
      <c r="L146" s="233">
        <v>797690</v>
      </c>
      <c r="M146" s="232" t="s">
        <v>362</v>
      </c>
      <c r="N146" s="233">
        <v>694</v>
      </c>
    </row>
    <row r="147" spans="6:14" ht="16.5">
      <c r="F147" s="232" t="s">
        <v>434</v>
      </c>
      <c r="G147" s="232" t="s">
        <v>363</v>
      </c>
      <c r="H147" s="232" t="s">
        <v>435</v>
      </c>
      <c r="I147" s="232" t="s">
        <v>387</v>
      </c>
      <c r="J147" s="232" t="s">
        <v>436</v>
      </c>
      <c r="K147" s="232" t="s">
        <v>437</v>
      </c>
      <c r="L147" s="233">
        <v>867810</v>
      </c>
      <c r="M147" s="232" t="s">
        <v>362</v>
      </c>
      <c r="N147" s="233">
        <v>650</v>
      </c>
    </row>
    <row r="148" spans="6:14" ht="16.5">
      <c r="F148" s="232" t="s">
        <v>434</v>
      </c>
      <c r="G148" s="232" t="s">
        <v>364</v>
      </c>
      <c r="H148" s="232" t="s">
        <v>435</v>
      </c>
      <c r="I148" s="232" t="s">
        <v>387</v>
      </c>
      <c r="J148" s="232" t="s">
        <v>436</v>
      </c>
      <c r="K148" s="232" t="s">
        <v>437</v>
      </c>
      <c r="L148" s="233">
        <v>823110</v>
      </c>
      <c r="M148" s="232" t="s">
        <v>362</v>
      </c>
      <c r="N148" s="233">
        <v>620</v>
      </c>
    </row>
    <row r="149" spans="6:14" ht="16.5">
      <c r="F149" s="232" t="s">
        <v>434</v>
      </c>
      <c r="G149" s="232" t="s">
        <v>365</v>
      </c>
      <c r="H149" s="232" t="s">
        <v>435</v>
      </c>
      <c r="I149" s="232" t="s">
        <v>387</v>
      </c>
      <c r="J149" s="232" t="s">
        <v>436</v>
      </c>
      <c r="K149" s="232" t="s">
        <v>437</v>
      </c>
      <c r="L149" s="233">
        <v>828930</v>
      </c>
      <c r="M149" s="232" t="s">
        <v>362</v>
      </c>
      <c r="N149" s="233">
        <v>890</v>
      </c>
    </row>
    <row r="150" spans="6:14" ht="16.5">
      <c r="F150" s="232" t="s">
        <v>434</v>
      </c>
      <c r="G150" s="232" t="s">
        <v>366</v>
      </c>
      <c r="H150" s="232" t="s">
        <v>435</v>
      </c>
      <c r="I150" s="232" t="s">
        <v>387</v>
      </c>
      <c r="J150" s="232" t="s">
        <v>436</v>
      </c>
      <c r="K150" s="232" t="s">
        <v>437</v>
      </c>
      <c r="L150" s="233">
        <v>813810</v>
      </c>
      <c r="M150" s="232" t="s">
        <v>362</v>
      </c>
      <c r="N150" s="233">
        <v>866</v>
      </c>
    </row>
    <row r="151" spans="6:14" ht="16.5">
      <c r="F151" s="232" t="s">
        <v>434</v>
      </c>
      <c r="G151" s="232" t="s">
        <v>367</v>
      </c>
      <c r="H151" s="232" t="s">
        <v>435</v>
      </c>
      <c r="I151" s="232" t="s">
        <v>387</v>
      </c>
      <c r="J151" s="232" t="s">
        <v>436</v>
      </c>
      <c r="K151" s="232" t="s">
        <v>437</v>
      </c>
      <c r="L151" s="233">
        <v>1068960</v>
      </c>
      <c r="M151" s="232" t="s">
        <v>362</v>
      </c>
      <c r="N151" s="233">
        <v>785</v>
      </c>
    </row>
    <row r="152" spans="6:14" ht="16.5">
      <c r="F152" s="232" t="s">
        <v>434</v>
      </c>
      <c r="G152" s="232" t="s">
        <v>368</v>
      </c>
      <c r="H152" s="232" t="s">
        <v>435</v>
      </c>
      <c r="I152" s="232" t="s">
        <v>387</v>
      </c>
      <c r="J152" s="232" t="s">
        <v>436</v>
      </c>
      <c r="K152" s="232" t="s">
        <v>437</v>
      </c>
      <c r="L152" s="233">
        <v>1061510</v>
      </c>
      <c r="M152" s="232" t="s">
        <v>362</v>
      </c>
      <c r="N152" s="233">
        <v>780</v>
      </c>
    </row>
    <row r="153" spans="6:14" ht="16.5">
      <c r="F153" s="232" t="s">
        <v>434</v>
      </c>
      <c r="G153" s="232" t="s">
        <v>369</v>
      </c>
      <c r="H153" s="232" t="s">
        <v>435</v>
      </c>
      <c r="I153" s="232" t="s">
        <v>387</v>
      </c>
      <c r="J153" s="232" t="s">
        <v>436</v>
      </c>
      <c r="K153" s="232" t="s">
        <v>437</v>
      </c>
      <c r="L153" s="233">
        <v>674110</v>
      </c>
      <c r="M153" s="232" t="s">
        <v>362</v>
      </c>
      <c r="N153" s="233">
        <v>0</v>
      </c>
    </row>
    <row r="154" spans="6:14" ht="16.5">
      <c r="F154" s="232" t="s">
        <v>434</v>
      </c>
      <c r="G154" s="232" t="s">
        <v>370</v>
      </c>
      <c r="H154" s="232" t="s">
        <v>435</v>
      </c>
      <c r="I154" s="232" t="s">
        <v>387</v>
      </c>
      <c r="J154" s="232" t="s">
        <v>436</v>
      </c>
      <c r="K154" s="232" t="s">
        <v>437</v>
      </c>
      <c r="L154" s="233">
        <v>472960</v>
      </c>
      <c r="M154" s="232" t="s">
        <v>362</v>
      </c>
      <c r="N154" s="233">
        <v>385</v>
      </c>
    </row>
    <row r="155" spans="6:14" ht="16.5">
      <c r="F155" s="232" t="s">
        <v>434</v>
      </c>
      <c r="G155" s="232" t="s">
        <v>371</v>
      </c>
      <c r="H155" s="232" t="s">
        <v>435</v>
      </c>
      <c r="I155" s="232" t="s">
        <v>387</v>
      </c>
      <c r="J155" s="232" t="s">
        <v>436</v>
      </c>
      <c r="K155" s="232" t="s">
        <v>437</v>
      </c>
      <c r="L155" s="233">
        <v>575770</v>
      </c>
      <c r="M155" s="232" t="s">
        <v>362</v>
      </c>
      <c r="N155" s="233">
        <v>454</v>
      </c>
    </row>
    <row r="156" spans="6:14" ht="16.5">
      <c r="F156" s="232" t="s">
        <v>434</v>
      </c>
      <c r="G156" s="232" t="s">
        <v>372</v>
      </c>
      <c r="H156" s="232" t="s">
        <v>435</v>
      </c>
      <c r="I156" s="232" t="s">
        <v>387</v>
      </c>
      <c r="J156" s="232" t="s">
        <v>436</v>
      </c>
      <c r="K156" s="232" t="s">
        <v>437</v>
      </c>
      <c r="L156" s="233">
        <v>583220</v>
      </c>
      <c r="M156" s="232" t="s">
        <v>362</v>
      </c>
      <c r="N156" s="233">
        <v>459</v>
      </c>
    </row>
    <row r="157" spans="6:14" ht="16.5">
      <c r="F157" s="232" t="s">
        <v>434</v>
      </c>
      <c r="G157" s="232" t="s">
        <v>373</v>
      </c>
      <c r="H157" s="232" t="s">
        <v>435</v>
      </c>
      <c r="I157" s="232" t="s">
        <v>387</v>
      </c>
      <c r="J157" s="232" t="s">
        <v>436</v>
      </c>
      <c r="K157" s="232" t="s">
        <v>437</v>
      </c>
      <c r="L157" s="233">
        <v>447750</v>
      </c>
      <c r="M157" s="232" t="s">
        <v>362</v>
      </c>
      <c r="N157" s="233">
        <v>425</v>
      </c>
    </row>
    <row r="158" spans="6:14" ht="16.5">
      <c r="F158" s="232" t="s">
        <v>438</v>
      </c>
      <c r="G158" s="232" t="s">
        <v>357</v>
      </c>
      <c r="H158" s="232" t="s">
        <v>439</v>
      </c>
      <c r="I158" s="232" t="s">
        <v>387</v>
      </c>
      <c r="J158" s="232" t="s">
        <v>440</v>
      </c>
      <c r="K158" s="232" t="s">
        <v>441</v>
      </c>
      <c r="L158" s="233">
        <v>21510</v>
      </c>
      <c r="M158" s="232" t="s">
        <v>362</v>
      </c>
      <c r="N158" s="233">
        <v>29</v>
      </c>
    </row>
    <row r="159" spans="6:14" ht="16.5">
      <c r="F159" s="232" t="s">
        <v>438</v>
      </c>
      <c r="G159" s="232" t="s">
        <v>363</v>
      </c>
      <c r="H159" s="232" t="s">
        <v>439</v>
      </c>
      <c r="I159" s="232" t="s">
        <v>387</v>
      </c>
      <c r="J159" s="232" t="s">
        <v>440</v>
      </c>
      <c r="K159" s="232" t="s">
        <v>441</v>
      </c>
      <c r="L159" s="233">
        <v>21700</v>
      </c>
      <c r="M159" s="232" t="s">
        <v>362</v>
      </c>
      <c r="N159" s="233">
        <v>25</v>
      </c>
    </row>
    <row r="160" spans="6:14" ht="16.5">
      <c r="F160" s="232" t="s">
        <v>438</v>
      </c>
      <c r="G160" s="232" t="s">
        <v>364</v>
      </c>
      <c r="H160" s="232" t="s">
        <v>439</v>
      </c>
      <c r="I160" s="232" t="s">
        <v>387</v>
      </c>
      <c r="J160" s="232" t="s">
        <v>440</v>
      </c>
      <c r="K160" s="232" t="s">
        <v>441</v>
      </c>
      <c r="L160" s="233">
        <v>33700</v>
      </c>
      <c r="M160" s="232" t="s">
        <v>362</v>
      </c>
      <c r="N160" s="233">
        <v>41</v>
      </c>
    </row>
    <row r="161" spans="6:14" ht="16.5">
      <c r="F161" s="232" t="s">
        <v>438</v>
      </c>
      <c r="G161" s="232" t="s">
        <v>365</v>
      </c>
      <c r="H161" s="232" t="s">
        <v>439</v>
      </c>
      <c r="I161" s="232" t="s">
        <v>387</v>
      </c>
      <c r="J161" s="232" t="s">
        <v>440</v>
      </c>
      <c r="K161" s="232" t="s">
        <v>441</v>
      </c>
      <c r="L161" s="233">
        <v>50750</v>
      </c>
      <c r="M161" s="232" t="s">
        <v>362</v>
      </c>
      <c r="N161" s="233">
        <v>60</v>
      </c>
    </row>
    <row r="162" spans="6:14" ht="16.5">
      <c r="F162" s="232" t="s">
        <v>438</v>
      </c>
      <c r="G162" s="232" t="s">
        <v>366</v>
      </c>
      <c r="H162" s="232" t="s">
        <v>439</v>
      </c>
      <c r="I162" s="232" t="s">
        <v>387</v>
      </c>
      <c r="J162" s="232" t="s">
        <v>440</v>
      </c>
      <c r="K162" s="232" t="s">
        <v>441</v>
      </c>
      <c r="L162" s="233">
        <v>36700</v>
      </c>
      <c r="M162" s="232" t="s">
        <v>362</v>
      </c>
      <c r="N162" s="233">
        <v>45</v>
      </c>
    </row>
    <row r="163" spans="6:14" ht="16.5">
      <c r="F163" s="232" t="s">
        <v>438</v>
      </c>
      <c r="G163" s="232" t="s">
        <v>367</v>
      </c>
      <c r="H163" s="232" t="s">
        <v>439</v>
      </c>
      <c r="I163" s="232" t="s">
        <v>387</v>
      </c>
      <c r="J163" s="232" t="s">
        <v>440</v>
      </c>
      <c r="K163" s="232" t="s">
        <v>441</v>
      </c>
      <c r="L163" s="233">
        <v>36700</v>
      </c>
      <c r="M163" s="232" t="s">
        <v>362</v>
      </c>
      <c r="N163" s="233">
        <v>45</v>
      </c>
    </row>
    <row r="164" spans="6:14" ht="16.5">
      <c r="F164" s="232" t="s">
        <v>438</v>
      </c>
      <c r="G164" s="232" t="s">
        <v>368</v>
      </c>
      <c r="H164" s="232" t="s">
        <v>439</v>
      </c>
      <c r="I164" s="232" t="s">
        <v>387</v>
      </c>
      <c r="J164" s="232" t="s">
        <v>440</v>
      </c>
      <c r="K164" s="232" t="s">
        <v>441</v>
      </c>
      <c r="L164" s="233">
        <v>49720</v>
      </c>
      <c r="M164" s="232" t="s">
        <v>362</v>
      </c>
      <c r="N164" s="233">
        <v>59</v>
      </c>
    </row>
    <row r="165" spans="6:14" ht="16.5">
      <c r="F165" s="232" t="s">
        <v>438</v>
      </c>
      <c r="G165" s="232" t="s">
        <v>369</v>
      </c>
      <c r="H165" s="232" t="s">
        <v>439</v>
      </c>
      <c r="I165" s="232" t="s">
        <v>387</v>
      </c>
      <c r="J165" s="232" t="s">
        <v>440</v>
      </c>
      <c r="K165" s="232" t="s">
        <v>441</v>
      </c>
      <c r="L165" s="233">
        <v>44570</v>
      </c>
      <c r="M165" s="232" t="s">
        <v>362</v>
      </c>
      <c r="N165" s="233">
        <v>0</v>
      </c>
    </row>
    <row r="166" spans="6:14" ht="16.5">
      <c r="F166" s="232" t="s">
        <v>438</v>
      </c>
      <c r="G166" s="232" t="s">
        <v>370</v>
      </c>
      <c r="H166" s="232" t="s">
        <v>439</v>
      </c>
      <c r="I166" s="232" t="s">
        <v>387</v>
      </c>
      <c r="J166" s="232" t="s">
        <v>440</v>
      </c>
      <c r="K166" s="232" t="s">
        <v>441</v>
      </c>
      <c r="L166" s="233">
        <v>29200</v>
      </c>
      <c r="M166" s="232" t="s">
        <v>362</v>
      </c>
      <c r="N166" s="233">
        <v>35</v>
      </c>
    </row>
    <row r="167" spans="6:14" ht="16.5">
      <c r="F167" s="232" t="s">
        <v>438</v>
      </c>
      <c r="G167" s="232" t="s">
        <v>371</v>
      </c>
      <c r="H167" s="232" t="s">
        <v>439</v>
      </c>
      <c r="I167" s="232" t="s">
        <v>387</v>
      </c>
      <c r="J167" s="232" t="s">
        <v>440</v>
      </c>
      <c r="K167" s="232" t="s">
        <v>441</v>
      </c>
      <c r="L167" s="233">
        <v>38200</v>
      </c>
      <c r="M167" s="232" t="s">
        <v>362</v>
      </c>
      <c r="N167" s="233">
        <v>47</v>
      </c>
    </row>
    <row r="168" spans="6:14" ht="16.5">
      <c r="F168" s="232" t="s">
        <v>438</v>
      </c>
      <c r="G168" s="232" t="s">
        <v>372</v>
      </c>
      <c r="H168" s="232" t="s">
        <v>439</v>
      </c>
      <c r="I168" s="232" t="s">
        <v>387</v>
      </c>
      <c r="J168" s="232" t="s">
        <v>440</v>
      </c>
      <c r="K168" s="232" t="s">
        <v>441</v>
      </c>
      <c r="L168" s="233">
        <v>29200</v>
      </c>
      <c r="M168" s="232" t="s">
        <v>362</v>
      </c>
      <c r="N168" s="233">
        <v>35</v>
      </c>
    </row>
    <row r="169" spans="6:14" ht="16.5">
      <c r="F169" s="232" t="s">
        <v>438</v>
      </c>
      <c r="G169" s="232" t="s">
        <v>373</v>
      </c>
      <c r="H169" s="232" t="s">
        <v>439</v>
      </c>
      <c r="I169" s="232" t="s">
        <v>387</v>
      </c>
      <c r="J169" s="232" t="s">
        <v>440</v>
      </c>
      <c r="K169" s="232" t="s">
        <v>441</v>
      </c>
      <c r="L169" s="233">
        <v>24050</v>
      </c>
      <c r="M169" s="232" t="s">
        <v>362</v>
      </c>
      <c r="N169" s="233">
        <v>44</v>
      </c>
    </row>
    <row r="170" spans="6:14" ht="16.5">
      <c r="F170" s="232" t="s">
        <v>442</v>
      </c>
      <c r="G170" s="232" t="s">
        <v>357</v>
      </c>
      <c r="H170" s="232" t="s">
        <v>443</v>
      </c>
      <c r="I170" s="232" t="s">
        <v>387</v>
      </c>
      <c r="J170" s="232" t="s">
        <v>444</v>
      </c>
      <c r="K170" s="232" t="s">
        <v>445</v>
      </c>
      <c r="L170" s="233">
        <v>8320</v>
      </c>
      <c r="M170" s="232" t="s">
        <v>362</v>
      </c>
      <c r="N170" s="233">
        <v>10</v>
      </c>
    </row>
    <row r="171" spans="6:14" ht="16.5">
      <c r="F171" s="232" t="s">
        <v>442</v>
      </c>
      <c r="G171" s="232" t="s">
        <v>363</v>
      </c>
      <c r="H171" s="232" t="s">
        <v>443</v>
      </c>
      <c r="I171" s="232" t="s">
        <v>387</v>
      </c>
      <c r="J171" s="232" t="s">
        <v>444</v>
      </c>
      <c r="K171" s="232" t="s">
        <v>445</v>
      </c>
      <c r="L171" s="233">
        <v>16920</v>
      </c>
      <c r="M171" s="232" t="s">
        <v>362</v>
      </c>
      <c r="N171" s="233">
        <v>20</v>
      </c>
    </row>
    <row r="172" spans="6:14" ht="16.5">
      <c r="F172" s="232" t="s">
        <v>442</v>
      </c>
      <c r="G172" s="232" t="s">
        <v>364</v>
      </c>
      <c r="H172" s="232" t="s">
        <v>443</v>
      </c>
      <c r="I172" s="232" t="s">
        <v>387</v>
      </c>
      <c r="J172" s="232" t="s">
        <v>444</v>
      </c>
      <c r="K172" s="232" t="s">
        <v>445</v>
      </c>
      <c r="L172" s="233">
        <v>25270</v>
      </c>
      <c r="M172" s="232" t="s">
        <v>362</v>
      </c>
      <c r="N172" s="233">
        <v>31</v>
      </c>
    </row>
    <row r="173" spans="6:14" ht="16.5">
      <c r="F173" s="232" t="s">
        <v>442</v>
      </c>
      <c r="G173" s="232" t="s">
        <v>365</v>
      </c>
      <c r="H173" s="232" t="s">
        <v>443</v>
      </c>
      <c r="I173" s="232" t="s">
        <v>387</v>
      </c>
      <c r="J173" s="232" t="s">
        <v>444</v>
      </c>
      <c r="K173" s="232" t="s">
        <v>445</v>
      </c>
      <c r="L173" s="233">
        <v>21420</v>
      </c>
      <c r="M173" s="232" t="s">
        <v>362</v>
      </c>
      <c r="N173" s="233">
        <v>26</v>
      </c>
    </row>
    <row r="174" spans="6:14" ht="16.5">
      <c r="F174" s="232" t="s">
        <v>442</v>
      </c>
      <c r="G174" s="232" t="s">
        <v>366</v>
      </c>
      <c r="H174" s="232" t="s">
        <v>443</v>
      </c>
      <c r="I174" s="232" t="s">
        <v>387</v>
      </c>
      <c r="J174" s="232" t="s">
        <v>444</v>
      </c>
      <c r="K174" s="232" t="s">
        <v>445</v>
      </c>
      <c r="L174" s="233">
        <v>45600</v>
      </c>
      <c r="M174" s="232" t="s">
        <v>362</v>
      </c>
      <c r="N174" s="233">
        <v>56</v>
      </c>
    </row>
    <row r="175" spans="6:14" ht="16.5">
      <c r="F175" s="232" t="s">
        <v>442</v>
      </c>
      <c r="G175" s="232" t="s">
        <v>367</v>
      </c>
      <c r="H175" s="232" t="s">
        <v>443</v>
      </c>
      <c r="I175" s="232" t="s">
        <v>387</v>
      </c>
      <c r="J175" s="232" t="s">
        <v>444</v>
      </c>
      <c r="K175" s="232" t="s">
        <v>445</v>
      </c>
      <c r="L175" s="233">
        <v>28170</v>
      </c>
      <c r="M175" s="232" t="s">
        <v>362</v>
      </c>
      <c r="N175" s="233">
        <v>35</v>
      </c>
    </row>
    <row r="176" spans="6:14" ht="16.5">
      <c r="F176" s="232" t="s">
        <v>442</v>
      </c>
      <c r="G176" s="232" t="s">
        <v>368</v>
      </c>
      <c r="H176" s="232" t="s">
        <v>443</v>
      </c>
      <c r="I176" s="232" t="s">
        <v>387</v>
      </c>
      <c r="J176" s="232" t="s">
        <v>444</v>
      </c>
      <c r="K176" s="232" t="s">
        <v>445</v>
      </c>
      <c r="L176" s="233">
        <v>31170</v>
      </c>
      <c r="M176" s="232" t="s">
        <v>362</v>
      </c>
      <c r="N176" s="233">
        <v>39</v>
      </c>
    </row>
    <row r="177" spans="6:14" ht="16.5">
      <c r="F177" s="232" t="s">
        <v>442</v>
      </c>
      <c r="G177" s="232" t="s">
        <v>369</v>
      </c>
      <c r="H177" s="232" t="s">
        <v>443</v>
      </c>
      <c r="I177" s="232" t="s">
        <v>387</v>
      </c>
      <c r="J177" s="232" t="s">
        <v>444</v>
      </c>
      <c r="K177" s="232" t="s">
        <v>445</v>
      </c>
      <c r="L177" s="233">
        <v>25170</v>
      </c>
      <c r="M177" s="232" t="s">
        <v>362</v>
      </c>
      <c r="N177" s="233">
        <v>31</v>
      </c>
    </row>
    <row r="178" spans="6:14" ht="16.5">
      <c r="F178" s="232" t="s">
        <v>442</v>
      </c>
      <c r="G178" s="232" t="s">
        <v>370</v>
      </c>
      <c r="H178" s="232" t="s">
        <v>443</v>
      </c>
      <c r="I178" s="232" t="s">
        <v>387</v>
      </c>
      <c r="J178" s="232" t="s">
        <v>444</v>
      </c>
      <c r="K178" s="232" t="s">
        <v>445</v>
      </c>
      <c r="L178" s="233">
        <v>44570</v>
      </c>
      <c r="M178" s="232" t="s">
        <v>362</v>
      </c>
      <c r="N178" s="233">
        <v>55</v>
      </c>
    </row>
    <row r="179" spans="6:14" ht="16.5">
      <c r="F179" s="232" t="s">
        <v>442</v>
      </c>
      <c r="G179" s="232" t="s">
        <v>371</v>
      </c>
      <c r="H179" s="232" t="s">
        <v>443</v>
      </c>
      <c r="I179" s="232" t="s">
        <v>387</v>
      </c>
      <c r="J179" s="232" t="s">
        <v>444</v>
      </c>
      <c r="K179" s="232" t="s">
        <v>445</v>
      </c>
      <c r="L179" s="233">
        <v>70320</v>
      </c>
      <c r="M179" s="232" t="s">
        <v>362</v>
      </c>
      <c r="N179" s="233">
        <v>80</v>
      </c>
    </row>
    <row r="180" spans="6:14" ht="16.5">
      <c r="F180" s="232" t="s">
        <v>442</v>
      </c>
      <c r="G180" s="232" t="s">
        <v>372</v>
      </c>
      <c r="H180" s="232" t="s">
        <v>443</v>
      </c>
      <c r="I180" s="232" t="s">
        <v>387</v>
      </c>
      <c r="J180" s="232" t="s">
        <v>444</v>
      </c>
      <c r="K180" s="232" t="s">
        <v>445</v>
      </c>
      <c r="L180" s="233">
        <v>63110</v>
      </c>
      <c r="M180" s="232" t="s">
        <v>362</v>
      </c>
      <c r="N180" s="233">
        <v>73</v>
      </c>
    </row>
    <row r="181" spans="6:14" ht="16.5">
      <c r="F181" s="232" t="s">
        <v>442</v>
      </c>
      <c r="G181" s="232" t="s">
        <v>373</v>
      </c>
      <c r="H181" s="232" t="s">
        <v>443</v>
      </c>
      <c r="I181" s="232" t="s">
        <v>387</v>
      </c>
      <c r="J181" s="232" t="s">
        <v>444</v>
      </c>
      <c r="K181" s="232" t="s">
        <v>445</v>
      </c>
      <c r="L181" s="233">
        <v>7310</v>
      </c>
      <c r="M181" s="232" t="s">
        <v>362</v>
      </c>
      <c r="N181" s="233">
        <v>99</v>
      </c>
    </row>
    <row r="182" spans="6:14" ht="16.5">
      <c r="F182" s="232" t="s">
        <v>446</v>
      </c>
      <c r="G182" s="232" t="s">
        <v>357</v>
      </c>
      <c r="H182" s="232" t="s">
        <v>447</v>
      </c>
      <c r="I182" s="232" t="s">
        <v>387</v>
      </c>
      <c r="J182" s="232" t="s">
        <v>448</v>
      </c>
      <c r="K182" s="232" t="s">
        <v>449</v>
      </c>
      <c r="L182" s="233">
        <v>54160</v>
      </c>
      <c r="M182" s="232" t="s">
        <v>362</v>
      </c>
      <c r="N182" s="233">
        <v>73</v>
      </c>
    </row>
    <row r="183" spans="6:14" ht="16.5">
      <c r="F183" s="232" t="s">
        <v>446</v>
      </c>
      <c r="G183" s="232" t="s">
        <v>363</v>
      </c>
      <c r="H183" s="232" t="s">
        <v>447</v>
      </c>
      <c r="I183" s="232" t="s">
        <v>387</v>
      </c>
      <c r="J183" s="232" t="s">
        <v>448</v>
      </c>
      <c r="K183" s="232" t="s">
        <v>449</v>
      </c>
      <c r="L183" s="233">
        <v>45600</v>
      </c>
      <c r="M183" s="232" t="s">
        <v>362</v>
      </c>
      <c r="N183" s="233">
        <v>56</v>
      </c>
    </row>
    <row r="184" spans="6:14" ht="16.5">
      <c r="F184" s="232" t="s">
        <v>446</v>
      </c>
      <c r="G184" s="232" t="s">
        <v>364</v>
      </c>
      <c r="H184" s="232" t="s">
        <v>447</v>
      </c>
      <c r="I184" s="232" t="s">
        <v>387</v>
      </c>
      <c r="J184" s="232" t="s">
        <v>448</v>
      </c>
      <c r="K184" s="232" t="s">
        <v>449</v>
      </c>
      <c r="L184" s="233">
        <v>70320</v>
      </c>
      <c r="M184" s="232" t="s">
        <v>362</v>
      </c>
      <c r="N184" s="233">
        <v>80</v>
      </c>
    </row>
    <row r="185" spans="6:14" ht="16.5">
      <c r="F185" s="232" t="s">
        <v>446</v>
      </c>
      <c r="G185" s="232" t="s">
        <v>365</v>
      </c>
      <c r="H185" s="232" t="s">
        <v>447</v>
      </c>
      <c r="I185" s="232" t="s">
        <v>387</v>
      </c>
      <c r="J185" s="232" t="s">
        <v>448</v>
      </c>
      <c r="K185" s="232" t="s">
        <v>449</v>
      </c>
      <c r="L185" s="233">
        <v>34170</v>
      </c>
      <c r="M185" s="232" t="s">
        <v>362</v>
      </c>
      <c r="N185" s="233">
        <v>43</v>
      </c>
    </row>
    <row r="186" spans="6:14" ht="16.5">
      <c r="F186" s="232" t="s">
        <v>446</v>
      </c>
      <c r="G186" s="232" t="s">
        <v>366</v>
      </c>
      <c r="H186" s="232" t="s">
        <v>447</v>
      </c>
      <c r="I186" s="232" t="s">
        <v>387</v>
      </c>
      <c r="J186" s="232" t="s">
        <v>448</v>
      </c>
      <c r="K186" s="232" t="s">
        <v>449</v>
      </c>
      <c r="L186" s="233">
        <v>99740</v>
      </c>
      <c r="M186" s="232" t="s">
        <v>362</v>
      </c>
      <c r="N186" s="233">
        <v>107</v>
      </c>
    </row>
    <row r="187" spans="6:14" ht="16.5">
      <c r="F187" s="232" t="s">
        <v>446</v>
      </c>
      <c r="G187" s="232" t="s">
        <v>367</v>
      </c>
      <c r="H187" s="232" t="s">
        <v>447</v>
      </c>
      <c r="I187" s="232" t="s">
        <v>387</v>
      </c>
      <c r="J187" s="232" t="s">
        <v>448</v>
      </c>
      <c r="K187" s="232" t="s">
        <v>449</v>
      </c>
      <c r="L187" s="233">
        <v>46630</v>
      </c>
      <c r="M187" s="232" t="s">
        <v>362</v>
      </c>
      <c r="N187" s="233">
        <v>57</v>
      </c>
    </row>
    <row r="188" spans="6:14" ht="16.5">
      <c r="F188" s="232" t="s">
        <v>446</v>
      </c>
      <c r="G188" s="232" t="s">
        <v>368</v>
      </c>
      <c r="H188" s="232" t="s">
        <v>447</v>
      </c>
      <c r="I188" s="232" t="s">
        <v>387</v>
      </c>
      <c r="J188" s="232" t="s">
        <v>448</v>
      </c>
      <c r="K188" s="232" t="s">
        <v>449</v>
      </c>
      <c r="L188" s="233">
        <v>50220</v>
      </c>
      <c r="M188" s="232" t="s">
        <v>362</v>
      </c>
      <c r="N188" s="233">
        <v>59</v>
      </c>
    </row>
    <row r="189" spans="6:14" ht="16.5">
      <c r="F189" s="232" t="s">
        <v>446</v>
      </c>
      <c r="G189" s="232" t="s">
        <v>369</v>
      </c>
      <c r="H189" s="232" t="s">
        <v>447</v>
      </c>
      <c r="I189" s="232" t="s">
        <v>387</v>
      </c>
      <c r="J189" s="232" t="s">
        <v>448</v>
      </c>
      <c r="K189" s="232" t="s">
        <v>449</v>
      </c>
      <c r="L189" s="233">
        <v>42510</v>
      </c>
      <c r="M189" s="232" t="s">
        <v>362</v>
      </c>
      <c r="N189" s="233">
        <v>0</v>
      </c>
    </row>
    <row r="190" spans="6:14" ht="16.5">
      <c r="F190" s="232" t="s">
        <v>446</v>
      </c>
      <c r="G190" s="232" t="s">
        <v>370</v>
      </c>
      <c r="H190" s="232" t="s">
        <v>447</v>
      </c>
      <c r="I190" s="232" t="s">
        <v>387</v>
      </c>
      <c r="J190" s="232" t="s">
        <v>448</v>
      </c>
      <c r="K190" s="232" t="s">
        <v>449</v>
      </c>
      <c r="L190" s="233">
        <v>53840</v>
      </c>
      <c r="M190" s="232" t="s">
        <v>362</v>
      </c>
      <c r="N190" s="233">
        <v>64</v>
      </c>
    </row>
    <row r="191" spans="6:14" ht="16.5">
      <c r="F191" s="232" t="s">
        <v>446</v>
      </c>
      <c r="G191" s="232" t="s">
        <v>371</v>
      </c>
      <c r="H191" s="232" t="s">
        <v>447</v>
      </c>
      <c r="I191" s="232" t="s">
        <v>387</v>
      </c>
      <c r="J191" s="232" t="s">
        <v>448</v>
      </c>
      <c r="K191" s="232" t="s">
        <v>449</v>
      </c>
      <c r="L191" s="233">
        <v>59020</v>
      </c>
      <c r="M191" s="232" t="s">
        <v>362</v>
      </c>
      <c r="N191" s="233">
        <v>69</v>
      </c>
    </row>
    <row r="192" spans="6:14" ht="16.5">
      <c r="F192" s="232" t="s">
        <v>446</v>
      </c>
      <c r="G192" s="232" t="s">
        <v>372</v>
      </c>
      <c r="H192" s="232" t="s">
        <v>447</v>
      </c>
      <c r="I192" s="232" t="s">
        <v>387</v>
      </c>
      <c r="J192" s="232" t="s">
        <v>448</v>
      </c>
      <c r="K192" s="232" t="s">
        <v>449</v>
      </c>
      <c r="L192" s="233">
        <v>53840</v>
      </c>
      <c r="M192" s="232" t="s">
        <v>362</v>
      </c>
      <c r="N192" s="233">
        <v>64</v>
      </c>
    </row>
    <row r="193" spans="6:14" ht="16.5">
      <c r="F193" s="232" t="s">
        <v>446</v>
      </c>
      <c r="G193" s="232" t="s">
        <v>373</v>
      </c>
      <c r="H193" s="232" t="s">
        <v>447</v>
      </c>
      <c r="I193" s="232" t="s">
        <v>387</v>
      </c>
      <c r="J193" s="232" t="s">
        <v>448</v>
      </c>
      <c r="K193" s="232" t="s">
        <v>449</v>
      </c>
      <c r="L193" s="233">
        <v>181480</v>
      </c>
      <c r="M193" s="232" t="s">
        <v>362</v>
      </c>
      <c r="N193" s="233">
        <v>176</v>
      </c>
    </row>
    <row r="194" spans="6:14" ht="16.5">
      <c r="F194" s="232" t="s">
        <v>450</v>
      </c>
      <c r="G194" s="232" t="s">
        <v>357</v>
      </c>
      <c r="H194" s="232" t="s">
        <v>451</v>
      </c>
      <c r="I194" s="232" t="s">
        <v>387</v>
      </c>
      <c r="J194" s="232" t="s">
        <v>452</v>
      </c>
      <c r="K194" s="232" t="s">
        <v>453</v>
      </c>
      <c r="L194" s="233">
        <v>69270</v>
      </c>
      <c r="M194" s="232" t="s">
        <v>362</v>
      </c>
      <c r="N194" s="233">
        <v>89</v>
      </c>
    </row>
    <row r="195" spans="6:14" ht="16.5">
      <c r="F195" s="232" t="s">
        <v>450</v>
      </c>
      <c r="G195" s="232" t="s">
        <v>363</v>
      </c>
      <c r="H195" s="232" t="s">
        <v>451</v>
      </c>
      <c r="I195" s="232" t="s">
        <v>387</v>
      </c>
      <c r="J195" s="232" t="s">
        <v>452</v>
      </c>
      <c r="K195" s="232" t="s">
        <v>453</v>
      </c>
      <c r="L195" s="233">
        <v>57960</v>
      </c>
      <c r="M195" s="232" t="s">
        <v>362</v>
      </c>
      <c r="N195" s="233">
        <v>67</v>
      </c>
    </row>
    <row r="196" spans="6:14" ht="16.5">
      <c r="F196" s="232" t="s">
        <v>450</v>
      </c>
      <c r="G196" s="232" t="s">
        <v>364</v>
      </c>
      <c r="H196" s="232" t="s">
        <v>451</v>
      </c>
      <c r="I196" s="232" t="s">
        <v>387</v>
      </c>
      <c r="J196" s="232" t="s">
        <v>452</v>
      </c>
      <c r="K196" s="232" t="s">
        <v>453</v>
      </c>
      <c r="L196" s="233">
        <v>73530</v>
      </c>
      <c r="M196" s="232" t="s">
        <v>362</v>
      </c>
      <c r="N196" s="233">
        <v>82</v>
      </c>
    </row>
    <row r="197" spans="6:14" ht="16.5">
      <c r="F197" s="232" t="s">
        <v>450</v>
      </c>
      <c r="G197" s="232" t="s">
        <v>365</v>
      </c>
      <c r="H197" s="232" t="s">
        <v>451</v>
      </c>
      <c r="I197" s="232" t="s">
        <v>387</v>
      </c>
      <c r="J197" s="232" t="s">
        <v>452</v>
      </c>
      <c r="K197" s="232" t="s">
        <v>453</v>
      </c>
      <c r="L197" s="233">
        <v>46630</v>
      </c>
      <c r="M197" s="232" t="s">
        <v>362</v>
      </c>
      <c r="N197" s="233">
        <v>56</v>
      </c>
    </row>
    <row r="198" spans="6:14" ht="16.5">
      <c r="F198" s="232" t="s">
        <v>450</v>
      </c>
      <c r="G198" s="232" t="s">
        <v>366</v>
      </c>
      <c r="H198" s="232" t="s">
        <v>451</v>
      </c>
      <c r="I198" s="232" t="s">
        <v>387</v>
      </c>
      <c r="J198" s="232" t="s">
        <v>452</v>
      </c>
      <c r="K198" s="232" t="s">
        <v>453</v>
      </c>
      <c r="L198" s="233">
        <v>41480</v>
      </c>
      <c r="M198" s="232" t="s">
        <v>362</v>
      </c>
      <c r="N198" s="233">
        <v>51</v>
      </c>
    </row>
    <row r="199" spans="6:14" ht="16.5">
      <c r="F199" s="232" t="s">
        <v>450</v>
      </c>
      <c r="G199" s="232" t="s">
        <v>367</v>
      </c>
      <c r="H199" s="232" t="s">
        <v>451</v>
      </c>
      <c r="I199" s="232" t="s">
        <v>387</v>
      </c>
      <c r="J199" s="232" t="s">
        <v>452</v>
      </c>
      <c r="K199" s="232" t="s">
        <v>453</v>
      </c>
      <c r="L199" s="233">
        <v>49720</v>
      </c>
      <c r="M199" s="232" t="s">
        <v>362</v>
      </c>
      <c r="N199" s="233">
        <v>59</v>
      </c>
    </row>
    <row r="200" spans="6:14" ht="16.5">
      <c r="F200" s="232" t="s">
        <v>450</v>
      </c>
      <c r="G200" s="232" t="s">
        <v>368</v>
      </c>
      <c r="H200" s="232" t="s">
        <v>451</v>
      </c>
      <c r="I200" s="232" t="s">
        <v>387</v>
      </c>
      <c r="J200" s="232" t="s">
        <v>452</v>
      </c>
      <c r="K200" s="232" t="s">
        <v>453</v>
      </c>
      <c r="L200" s="233">
        <v>40450</v>
      </c>
      <c r="M200" s="232" t="s">
        <v>362</v>
      </c>
      <c r="N200" s="233">
        <v>50</v>
      </c>
    </row>
    <row r="201" spans="6:14" ht="16.5">
      <c r="F201" s="232" t="s">
        <v>450</v>
      </c>
      <c r="G201" s="232" t="s">
        <v>369</v>
      </c>
      <c r="H201" s="232" t="s">
        <v>451</v>
      </c>
      <c r="I201" s="232" t="s">
        <v>387</v>
      </c>
      <c r="J201" s="232" t="s">
        <v>452</v>
      </c>
      <c r="K201" s="232" t="s">
        <v>453</v>
      </c>
      <c r="L201" s="233">
        <v>42510</v>
      </c>
      <c r="M201" s="232" t="s">
        <v>362</v>
      </c>
      <c r="N201" s="233">
        <v>52</v>
      </c>
    </row>
    <row r="202" spans="6:14" ht="16.5">
      <c r="F202" s="232" t="s">
        <v>450</v>
      </c>
      <c r="G202" s="232" t="s">
        <v>370</v>
      </c>
      <c r="H202" s="232" t="s">
        <v>451</v>
      </c>
      <c r="I202" s="232" t="s">
        <v>387</v>
      </c>
      <c r="J202" s="232" t="s">
        <v>452</v>
      </c>
      <c r="K202" s="232" t="s">
        <v>453</v>
      </c>
      <c r="L202" s="233">
        <v>37450</v>
      </c>
      <c r="M202" s="232" t="s">
        <v>362</v>
      </c>
      <c r="N202" s="233">
        <v>46</v>
      </c>
    </row>
    <row r="203" spans="6:14" ht="16.5">
      <c r="F203" s="232" t="s">
        <v>450</v>
      </c>
      <c r="G203" s="232" t="s">
        <v>371</v>
      </c>
      <c r="H203" s="232" t="s">
        <v>451</v>
      </c>
      <c r="I203" s="232" t="s">
        <v>387</v>
      </c>
      <c r="J203" s="232" t="s">
        <v>452</v>
      </c>
      <c r="K203" s="232" t="s">
        <v>453</v>
      </c>
      <c r="L203" s="233">
        <v>38950</v>
      </c>
      <c r="M203" s="232" t="s">
        <v>362</v>
      </c>
      <c r="N203" s="233">
        <v>48</v>
      </c>
    </row>
    <row r="204" spans="6:14" ht="16.5">
      <c r="F204" s="232" t="s">
        <v>450</v>
      </c>
      <c r="G204" s="232" t="s">
        <v>372</v>
      </c>
      <c r="H204" s="232" t="s">
        <v>451</v>
      </c>
      <c r="I204" s="232" t="s">
        <v>387</v>
      </c>
      <c r="J204" s="232" t="s">
        <v>452</v>
      </c>
      <c r="K204" s="232" t="s">
        <v>453</v>
      </c>
      <c r="L204" s="233">
        <v>36700</v>
      </c>
      <c r="M204" s="232" t="s">
        <v>362</v>
      </c>
      <c r="N204" s="233">
        <v>45</v>
      </c>
    </row>
    <row r="205" spans="6:14" ht="16.5">
      <c r="F205" s="232" t="s">
        <v>450</v>
      </c>
      <c r="G205" s="232" t="s">
        <v>373</v>
      </c>
      <c r="H205" s="232" t="s">
        <v>451</v>
      </c>
      <c r="I205" s="232" t="s">
        <v>387</v>
      </c>
      <c r="J205" s="232" t="s">
        <v>452</v>
      </c>
      <c r="K205" s="232" t="s">
        <v>453</v>
      </c>
      <c r="L205" s="233">
        <v>0</v>
      </c>
      <c r="M205" s="232" t="s">
        <v>362</v>
      </c>
      <c r="N205" s="233">
        <v>15</v>
      </c>
    </row>
    <row r="206" spans="6:14" ht="16.5">
      <c r="F206" s="232" t="s">
        <v>454</v>
      </c>
      <c r="G206" s="232" t="s">
        <v>357</v>
      </c>
      <c r="H206" s="232" t="s">
        <v>455</v>
      </c>
      <c r="I206" s="232" t="s">
        <v>387</v>
      </c>
      <c r="J206" s="232" t="s">
        <v>456</v>
      </c>
      <c r="K206" s="232" t="s">
        <v>457</v>
      </c>
      <c r="L206" s="233">
        <v>34950</v>
      </c>
      <c r="M206" s="232" t="s">
        <v>362</v>
      </c>
      <c r="N206" s="233">
        <v>50</v>
      </c>
    </row>
    <row r="207" spans="6:14" ht="16.5">
      <c r="F207" s="232" t="s">
        <v>454</v>
      </c>
      <c r="G207" s="232" t="s">
        <v>363</v>
      </c>
      <c r="H207" s="232" t="s">
        <v>455</v>
      </c>
      <c r="I207" s="232" t="s">
        <v>387</v>
      </c>
      <c r="J207" s="232" t="s">
        <v>456</v>
      </c>
      <c r="K207" s="232" t="s">
        <v>457</v>
      </c>
      <c r="L207" s="233">
        <v>41120</v>
      </c>
      <c r="M207" s="232" t="s">
        <v>362</v>
      </c>
      <c r="N207" s="233">
        <v>50</v>
      </c>
    </row>
    <row r="208" spans="6:14" ht="16.5">
      <c r="F208" s="232" t="s">
        <v>454</v>
      </c>
      <c r="G208" s="232" t="s">
        <v>364</v>
      </c>
      <c r="H208" s="232" t="s">
        <v>455</v>
      </c>
      <c r="I208" s="232" t="s">
        <v>387</v>
      </c>
      <c r="J208" s="232" t="s">
        <v>456</v>
      </c>
      <c r="K208" s="232" t="s">
        <v>457</v>
      </c>
      <c r="L208" s="233">
        <v>35950</v>
      </c>
      <c r="M208" s="232" t="s">
        <v>362</v>
      </c>
      <c r="N208" s="233">
        <v>44</v>
      </c>
    </row>
    <row r="209" spans="6:14" ht="16.5">
      <c r="F209" s="232" t="s">
        <v>454</v>
      </c>
      <c r="G209" s="232" t="s">
        <v>365</v>
      </c>
      <c r="H209" s="232" t="s">
        <v>455</v>
      </c>
      <c r="I209" s="232" t="s">
        <v>387</v>
      </c>
      <c r="J209" s="232" t="s">
        <v>456</v>
      </c>
      <c r="K209" s="232" t="s">
        <v>457</v>
      </c>
      <c r="L209" s="233">
        <v>64310</v>
      </c>
      <c r="M209" s="232" t="s">
        <v>362</v>
      </c>
      <c r="N209" s="233">
        <v>72</v>
      </c>
    </row>
    <row r="210" spans="6:14" ht="16.5">
      <c r="F210" s="232" t="s">
        <v>454</v>
      </c>
      <c r="G210" s="232" t="s">
        <v>366</v>
      </c>
      <c r="H210" s="232" t="s">
        <v>455</v>
      </c>
      <c r="I210" s="232" t="s">
        <v>387</v>
      </c>
      <c r="J210" s="232" t="s">
        <v>456</v>
      </c>
      <c r="K210" s="232" t="s">
        <v>457</v>
      </c>
      <c r="L210" s="233">
        <v>49720</v>
      </c>
      <c r="M210" s="232" t="s">
        <v>362</v>
      </c>
      <c r="N210" s="233">
        <v>59</v>
      </c>
    </row>
    <row r="211" spans="6:14" ht="16.5">
      <c r="F211" s="232" t="s">
        <v>454</v>
      </c>
      <c r="G211" s="232" t="s">
        <v>367</v>
      </c>
      <c r="H211" s="232" t="s">
        <v>455</v>
      </c>
      <c r="I211" s="232" t="s">
        <v>387</v>
      </c>
      <c r="J211" s="232" t="s">
        <v>456</v>
      </c>
      <c r="K211" s="232" t="s">
        <v>457</v>
      </c>
      <c r="L211" s="233">
        <v>46630</v>
      </c>
      <c r="M211" s="232" t="s">
        <v>362</v>
      </c>
      <c r="N211" s="233">
        <v>56</v>
      </c>
    </row>
    <row r="212" spans="6:14" ht="16.5">
      <c r="F212" s="232" t="s">
        <v>454</v>
      </c>
      <c r="G212" s="232" t="s">
        <v>368</v>
      </c>
      <c r="H212" s="232" t="s">
        <v>455</v>
      </c>
      <c r="I212" s="232" t="s">
        <v>387</v>
      </c>
      <c r="J212" s="232" t="s">
        <v>456</v>
      </c>
      <c r="K212" s="232" t="s">
        <v>457</v>
      </c>
      <c r="L212" s="233">
        <v>55900</v>
      </c>
      <c r="M212" s="232" t="s">
        <v>362</v>
      </c>
      <c r="N212" s="233">
        <v>65</v>
      </c>
    </row>
    <row r="213" spans="6:14" ht="16.5">
      <c r="F213" s="232" t="s">
        <v>454</v>
      </c>
      <c r="G213" s="232" t="s">
        <v>369</v>
      </c>
      <c r="H213" s="232" t="s">
        <v>455</v>
      </c>
      <c r="I213" s="232" t="s">
        <v>387</v>
      </c>
      <c r="J213" s="232" t="s">
        <v>456</v>
      </c>
      <c r="K213" s="232" t="s">
        <v>457</v>
      </c>
      <c r="L213" s="233">
        <v>64140</v>
      </c>
      <c r="M213" s="232" t="s">
        <v>362</v>
      </c>
      <c r="N213" s="233">
        <v>0</v>
      </c>
    </row>
    <row r="214" spans="6:14" ht="16.5">
      <c r="F214" s="232" t="s">
        <v>454</v>
      </c>
      <c r="G214" s="232" t="s">
        <v>370</v>
      </c>
      <c r="H214" s="232" t="s">
        <v>455</v>
      </c>
      <c r="I214" s="232" t="s">
        <v>387</v>
      </c>
      <c r="J214" s="232" t="s">
        <v>456</v>
      </c>
      <c r="K214" s="232" t="s">
        <v>457</v>
      </c>
      <c r="L214" s="233">
        <v>50750</v>
      </c>
      <c r="M214" s="232" t="s">
        <v>362</v>
      </c>
      <c r="N214" s="233">
        <v>60</v>
      </c>
    </row>
    <row r="215" spans="6:14" ht="16.5">
      <c r="F215" s="232" t="s">
        <v>454</v>
      </c>
      <c r="G215" s="232" t="s">
        <v>371</v>
      </c>
      <c r="H215" s="232" t="s">
        <v>455</v>
      </c>
      <c r="I215" s="232" t="s">
        <v>387</v>
      </c>
      <c r="J215" s="232" t="s">
        <v>456</v>
      </c>
      <c r="K215" s="232" t="s">
        <v>457</v>
      </c>
      <c r="L215" s="233">
        <v>67230</v>
      </c>
      <c r="M215" s="232" t="s">
        <v>362</v>
      </c>
      <c r="N215" s="233">
        <v>76</v>
      </c>
    </row>
    <row r="216" spans="6:14" ht="16.5">
      <c r="F216" s="232" t="s">
        <v>454</v>
      </c>
      <c r="G216" s="232" t="s">
        <v>372</v>
      </c>
      <c r="H216" s="232" t="s">
        <v>455</v>
      </c>
      <c r="I216" s="232" t="s">
        <v>387</v>
      </c>
      <c r="J216" s="232" t="s">
        <v>456</v>
      </c>
      <c r="K216" s="232" t="s">
        <v>457</v>
      </c>
      <c r="L216" s="233">
        <v>54870</v>
      </c>
      <c r="M216" s="232" t="s">
        <v>362</v>
      </c>
      <c r="N216" s="233">
        <v>64</v>
      </c>
    </row>
    <row r="217" spans="6:14" ht="16.5">
      <c r="F217" s="232" t="s">
        <v>454</v>
      </c>
      <c r="G217" s="232" t="s">
        <v>373</v>
      </c>
      <c r="H217" s="232" t="s">
        <v>455</v>
      </c>
      <c r="I217" s="232" t="s">
        <v>387</v>
      </c>
      <c r="J217" s="232" t="s">
        <v>456</v>
      </c>
      <c r="K217" s="232" t="s">
        <v>457</v>
      </c>
      <c r="L217" s="233">
        <v>35200</v>
      </c>
      <c r="M217" s="232" t="s">
        <v>362</v>
      </c>
      <c r="N217" s="233">
        <v>43</v>
      </c>
    </row>
    <row r="218" spans="6:14" ht="16.5">
      <c r="F218" s="232" t="s">
        <v>458</v>
      </c>
      <c r="G218" s="232" t="s">
        <v>357</v>
      </c>
      <c r="H218" s="232" t="s">
        <v>459</v>
      </c>
      <c r="I218" s="232" t="s">
        <v>387</v>
      </c>
      <c r="J218" s="232" t="s">
        <v>460</v>
      </c>
      <c r="K218" s="232" t="s">
        <v>461</v>
      </c>
      <c r="L218" s="233">
        <v>11910</v>
      </c>
      <c r="M218" s="232" t="s">
        <v>362</v>
      </c>
      <c r="N218" s="233">
        <v>14</v>
      </c>
    </row>
    <row r="219" spans="6:14" ht="16.5">
      <c r="F219" s="232" t="s">
        <v>458</v>
      </c>
      <c r="G219" s="232" t="s">
        <v>363</v>
      </c>
      <c r="H219" s="232" t="s">
        <v>459</v>
      </c>
      <c r="I219" s="232" t="s">
        <v>387</v>
      </c>
      <c r="J219" s="232" t="s">
        <v>460</v>
      </c>
      <c r="K219" s="232" t="s">
        <v>461</v>
      </c>
      <c r="L219" s="233">
        <v>14200</v>
      </c>
      <c r="M219" s="232" t="s">
        <v>362</v>
      </c>
      <c r="N219" s="233">
        <v>15</v>
      </c>
    </row>
    <row r="220" spans="6:14" ht="16.5">
      <c r="F220" s="232" t="s">
        <v>458</v>
      </c>
      <c r="G220" s="232" t="s">
        <v>364</v>
      </c>
      <c r="H220" s="232" t="s">
        <v>459</v>
      </c>
      <c r="I220" s="232" t="s">
        <v>387</v>
      </c>
      <c r="J220" s="232" t="s">
        <v>460</v>
      </c>
      <c r="K220" s="232" t="s">
        <v>461</v>
      </c>
      <c r="L220" s="233">
        <v>14200</v>
      </c>
      <c r="M220" s="232" t="s">
        <v>362</v>
      </c>
      <c r="N220" s="233">
        <v>15</v>
      </c>
    </row>
    <row r="221" spans="6:14" ht="16.5">
      <c r="F221" s="232" t="s">
        <v>458</v>
      </c>
      <c r="G221" s="232" t="s">
        <v>365</v>
      </c>
      <c r="H221" s="232" t="s">
        <v>459</v>
      </c>
      <c r="I221" s="232" t="s">
        <v>387</v>
      </c>
      <c r="J221" s="232" t="s">
        <v>460</v>
      </c>
      <c r="K221" s="232" t="s">
        <v>461</v>
      </c>
      <c r="L221" s="233">
        <v>14200</v>
      </c>
      <c r="M221" s="232" t="s">
        <v>362</v>
      </c>
      <c r="N221" s="233">
        <v>15</v>
      </c>
    </row>
    <row r="222" spans="6:14" ht="16.5">
      <c r="F222" s="232" t="s">
        <v>458</v>
      </c>
      <c r="G222" s="232" t="s">
        <v>366</v>
      </c>
      <c r="H222" s="232" t="s">
        <v>459</v>
      </c>
      <c r="I222" s="232" t="s">
        <v>387</v>
      </c>
      <c r="J222" s="232" t="s">
        <v>460</v>
      </c>
      <c r="K222" s="232" t="s">
        <v>461</v>
      </c>
      <c r="L222" s="233">
        <v>20200</v>
      </c>
      <c r="M222" s="232" t="s">
        <v>362</v>
      </c>
      <c r="N222" s="233">
        <v>23</v>
      </c>
    </row>
    <row r="223" spans="6:14" ht="16.5">
      <c r="F223" s="232" t="s">
        <v>458</v>
      </c>
      <c r="G223" s="232" t="s">
        <v>367</v>
      </c>
      <c r="H223" s="232" t="s">
        <v>459</v>
      </c>
      <c r="I223" s="232" t="s">
        <v>387</v>
      </c>
      <c r="J223" s="232" t="s">
        <v>460</v>
      </c>
      <c r="K223" s="232" t="s">
        <v>461</v>
      </c>
      <c r="L223" s="233">
        <v>15700</v>
      </c>
      <c r="M223" s="232" t="s">
        <v>362</v>
      </c>
      <c r="N223" s="233">
        <v>17</v>
      </c>
    </row>
    <row r="224" spans="6:14" ht="16.5">
      <c r="F224" s="232" t="s">
        <v>458</v>
      </c>
      <c r="G224" s="232" t="s">
        <v>368</v>
      </c>
      <c r="H224" s="232" t="s">
        <v>459</v>
      </c>
      <c r="I224" s="232" t="s">
        <v>387</v>
      </c>
      <c r="J224" s="232" t="s">
        <v>460</v>
      </c>
      <c r="K224" s="232" t="s">
        <v>461</v>
      </c>
      <c r="L224" s="233">
        <v>17950</v>
      </c>
      <c r="M224" s="232" t="s">
        <v>362</v>
      </c>
      <c r="N224" s="233">
        <v>20</v>
      </c>
    </row>
    <row r="225" spans="6:14" ht="16.5">
      <c r="F225" s="232" t="s">
        <v>458</v>
      </c>
      <c r="G225" s="232" t="s">
        <v>369</v>
      </c>
      <c r="H225" s="232" t="s">
        <v>459</v>
      </c>
      <c r="I225" s="232" t="s">
        <v>387</v>
      </c>
      <c r="J225" s="232" t="s">
        <v>460</v>
      </c>
      <c r="K225" s="232" t="s">
        <v>461</v>
      </c>
      <c r="L225" s="233">
        <v>37450</v>
      </c>
      <c r="M225" s="232" t="s">
        <v>362</v>
      </c>
      <c r="N225" s="233">
        <v>0</v>
      </c>
    </row>
    <row r="226" spans="6:14" ht="16.5">
      <c r="F226" s="232" t="s">
        <v>458</v>
      </c>
      <c r="G226" s="232" t="s">
        <v>370</v>
      </c>
      <c r="H226" s="232" t="s">
        <v>459</v>
      </c>
      <c r="I226" s="232" t="s">
        <v>387</v>
      </c>
      <c r="J226" s="232" t="s">
        <v>460</v>
      </c>
      <c r="K226" s="232" t="s">
        <v>461</v>
      </c>
      <c r="L226" s="233">
        <v>20200</v>
      </c>
      <c r="M226" s="232" t="s">
        <v>362</v>
      </c>
      <c r="N226" s="233">
        <v>23</v>
      </c>
    </row>
    <row r="227" spans="6:14" ht="16.5">
      <c r="F227" s="232" t="s">
        <v>458</v>
      </c>
      <c r="G227" s="232" t="s">
        <v>371</v>
      </c>
      <c r="H227" s="232" t="s">
        <v>459</v>
      </c>
      <c r="I227" s="232" t="s">
        <v>387</v>
      </c>
      <c r="J227" s="232" t="s">
        <v>460</v>
      </c>
      <c r="K227" s="232" t="s">
        <v>461</v>
      </c>
      <c r="L227" s="233">
        <v>20950</v>
      </c>
      <c r="M227" s="232" t="s">
        <v>362</v>
      </c>
      <c r="N227" s="233">
        <v>24</v>
      </c>
    </row>
    <row r="228" spans="6:14" ht="16.5">
      <c r="F228" s="232" t="s">
        <v>458</v>
      </c>
      <c r="G228" s="232" t="s">
        <v>372</v>
      </c>
      <c r="H228" s="232" t="s">
        <v>459</v>
      </c>
      <c r="I228" s="232" t="s">
        <v>387</v>
      </c>
      <c r="J228" s="232" t="s">
        <v>460</v>
      </c>
      <c r="K228" s="232" t="s">
        <v>461</v>
      </c>
      <c r="L228" s="233">
        <v>14950</v>
      </c>
      <c r="M228" s="232" t="s">
        <v>362</v>
      </c>
      <c r="N228" s="233">
        <v>16</v>
      </c>
    </row>
    <row r="229" spans="6:14" ht="16.5">
      <c r="F229" s="232" t="s">
        <v>458</v>
      </c>
      <c r="G229" s="232" t="s">
        <v>373</v>
      </c>
      <c r="H229" s="232" t="s">
        <v>459</v>
      </c>
      <c r="I229" s="232" t="s">
        <v>387</v>
      </c>
      <c r="J229" s="232" t="s">
        <v>460</v>
      </c>
      <c r="K229" s="232" t="s">
        <v>461</v>
      </c>
      <c r="L229" s="233">
        <v>0</v>
      </c>
      <c r="M229" s="232" t="s">
        <v>362</v>
      </c>
      <c r="N229" s="233">
        <v>19</v>
      </c>
    </row>
    <row r="230" spans="6:14" ht="16.5">
      <c r="F230" s="232" t="s">
        <v>462</v>
      </c>
      <c r="G230" s="232" t="s">
        <v>357</v>
      </c>
      <c r="H230" s="232" t="s">
        <v>463</v>
      </c>
      <c r="I230" s="232" t="s">
        <v>387</v>
      </c>
      <c r="J230" s="232" t="s">
        <v>464</v>
      </c>
      <c r="K230" s="232" t="s">
        <v>465</v>
      </c>
      <c r="L230" s="233">
        <v>8960</v>
      </c>
      <c r="M230" s="232" t="s">
        <v>362</v>
      </c>
      <c r="N230" s="233">
        <v>11</v>
      </c>
    </row>
    <row r="231" spans="6:14" ht="16.5">
      <c r="F231" s="232" t="s">
        <v>462</v>
      </c>
      <c r="G231" s="232" t="s">
        <v>363</v>
      </c>
      <c r="H231" s="232" t="s">
        <v>463</v>
      </c>
      <c r="I231" s="232" t="s">
        <v>387</v>
      </c>
      <c r="J231" s="232" t="s">
        <v>464</v>
      </c>
      <c r="K231" s="232" t="s">
        <v>465</v>
      </c>
      <c r="L231" s="233">
        <v>7920</v>
      </c>
      <c r="M231" s="232" t="s">
        <v>362</v>
      </c>
      <c r="N231" s="233">
        <v>8</v>
      </c>
    </row>
    <row r="232" spans="6:14" ht="16.5">
      <c r="F232" s="232" t="s">
        <v>462</v>
      </c>
      <c r="G232" s="232" t="s">
        <v>364</v>
      </c>
      <c r="H232" s="232" t="s">
        <v>463</v>
      </c>
      <c r="I232" s="232" t="s">
        <v>387</v>
      </c>
      <c r="J232" s="232" t="s">
        <v>464</v>
      </c>
      <c r="K232" s="232" t="s">
        <v>465</v>
      </c>
      <c r="L232" s="233">
        <v>8670</v>
      </c>
      <c r="M232" s="232" t="s">
        <v>362</v>
      </c>
      <c r="N232" s="233">
        <v>9</v>
      </c>
    </row>
    <row r="233" spans="6:14" ht="16.5">
      <c r="F233" s="232" t="s">
        <v>462</v>
      </c>
      <c r="G233" s="232" t="s">
        <v>365</v>
      </c>
      <c r="H233" s="232" t="s">
        <v>463</v>
      </c>
      <c r="I233" s="232" t="s">
        <v>387</v>
      </c>
      <c r="J233" s="232" t="s">
        <v>464</v>
      </c>
      <c r="K233" s="232" t="s">
        <v>465</v>
      </c>
      <c r="L233" s="233">
        <v>6420</v>
      </c>
      <c r="M233" s="232" t="s">
        <v>362</v>
      </c>
      <c r="N233" s="233">
        <v>6</v>
      </c>
    </row>
    <row r="234" spans="6:14" ht="16.5">
      <c r="F234" s="232" t="s">
        <v>462</v>
      </c>
      <c r="G234" s="232" t="s">
        <v>366</v>
      </c>
      <c r="H234" s="232" t="s">
        <v>463</v>
      </c>
      <c r="I234" s="232" t="s">
        <v>387</v>
      </c>
      <c r="J234" s="232" t="s">
        <v>464</v>
      </c>
      <c r="K234" s="232" t="s">
        <v>465</v>
      </c>
      <c r="L234" s="233">
        <v>7230</v>
      </c>
      <c r="M234" s="232" t="s">
        <v>362</v>
      </c>
      <c r="N234" s="233">
        <v>7</v>
      </c>
    </row>
    <row r="235" spans="6:14" ht="16.5">
      <c r="F235" s="232" t="s">
        <v>462</v>
      </c>
      <c r="G235" s="232" t="s">
        <v>367</v>
      </c>
      <c r="H235" s="232" t="s">
        <v>463</v>
      </c>
      <c r="I235" s="232" t="s">
        <v>387</v>
      </c>
      <c r="J235" s="232" t="s">
        <v>464</v>
      </c>
      <c r="K235" s="232" t="s">
        <v>465</v>
      </c>
      <c r="L235" s="233">
        <v>8670</v>
      </c>
      <c r="M235" s="232" t="s">
        <v>362</v>
      </c>
      <c r="N235" s="233">
        <v>9</v>
      </c>
    </row>
    <row r="236" spans="6:14" ht="16.5">
      <c r="F236" s="232" t="s">
        <v>462</v>
      </c>
      <c r="G236" s="232" t="s">
        <v>368</v>
      </c>
      <c r="H236" s="232" t="s">
        <v>463</v>
      </c>
      <c r="I236" s="232" t="s">
        <v>387</v>
      </c>
      <c r="J236" s="232" t="s">
        <v>464</v>
      </c>
      <c r="K236" s="232" t="s">
        <v>465</v>
      </c>
      <c r="L236" s="233">
        <v>15420</v>
      </c>
      <c r="M236" s="232" t="s">
        <v>362</v>
      </c>
      <c r="N236" s="233">
        <v>18</v>
      </c>
    </row>
    <row r="237" spans="6:14" ht="16.5">
      <c r="F237" s="232" t="s">
        <v>462</v>
      </c>
      <c r="G237" s="232" t="s">
        <v>466</v>
      </c>
      <c r="H237" s="232" t="s">
        <v>463</v>
      </c>
      <c r="I237" s="232" t="s">
        <v>387</v>
      </c>
      <c r="J237" s="232" t="s">
        <v>464</v>
      </c>
      <c r="K237" s="232" t="s">
        <v>465</v>
      </c>
      <c r="L237" s="233">
        <v>7920</v>
      </c>
      <c r="M237" s="232" t="s">
        <v>362</v>
      </c>
      <c r="N237" s="233">
        <v>8</v>
      </c>
    </row>
    <row r="238" spans="6:14" ht="16.5">
      <c r="F238" s="232" t="s">
        <v>462</v>
      </c>
      <c r="G238" s="232" t="s">
        <v>369</v>
      </c>
      <c r="H238" s="232" t="s">
        <v>463</v>
      </c>
      <c r="I238" s="232" t="s">
        <v>387</v>
      </c>
      <c r="J238" s="232" t="s">
        <v>464</v>
      </c>
      <c r="K238" s="232" t="s">
        <v>465</v>
      </c>
      <c r="L238" s="233">
        <v>2670</v>
      </c>
      <c r="M238" s="232" t="s">
        <v>362</v>
      </c>
      <c r="N238" s="233">
        <v>1</v>
      </c>
    </row>
    <row r="239" spans="6:14" ht="16.5">
      <c r="F239" s="232" t="s">
        <v>462</v>
      </c>
      <c r="G239" s="232" t="s">
        <v>370</v>
      </c>
      <c r="H239" s="232" t="s">
        <v>463</v>
      </c>
      <c r="I239" s="232" t="s">
        <v>387</v>
      </c>
      <c r="J239" s="232" t="s">
        <v>464</v>
      </c>
      <c r="K239" s="232" t="s">
        <v>465</v>
      </c>
      <c r="L239" s="233">
        <v>1920</v>
      </c>
      <c r="M239" s="232" t="s">
        <v>362</v>
      </c>
      <c r="N239" s="233">
        <v>0</v>
      </c>
    </row>
    <row r="240" spans="6:14" ht="16.5">
      <c r="F240" s="232" t="s">
        <v>462</v>
      </c>
      <c r="G240" s="232" t="s">
        <v>371</v>
      </c>
      <c r="H240" s="232" t="s">
        <v>463</v>
      </c>
      <c r="I240" s="232" t="s">
        <v>387</v>
      </c>
      <c r="J240" s="232" t="s">
        <v>464</v>
      </c>
      <c r="K240" s="232" t="s">
        <v>465</v>
      </c>
      <c r="L240" s="233">
        <v>1920</v>
      </c>
      <c r="M240" s="232" t="s">
        <v>362</v>
      </c>
      <c r="N240" s="233">
        <v>0</v>
      </c>
    </row>
    <row r="241" spans="6:14" ht="16.5">
      <c r="F241" s="232" t="s">
        <v>462</v>
      </c>
      <c r="G241" s="232" t="s">
        <v>372</v>
      </c>
      <c r="H241" s="232" t="s">
        <v>463</v>
      </c>
      <c r="I241" s="232" t="s">
        <v>387</v>
      </c>
      <c r="J241" s="232" t="s">
        <v>464</v>
      </c>
      <c r="K241" s="232" t="s">
        <v>465</v>
      </c>
      <c r="L241" s="233">
        <v>1970</v>
      </c>
      <c r="M241" s="232" t="s">
        <v>362</v>
      </c>
      <c r="N241" s="233">
        <v>0</v>
      </c>
    </row>
    <row r="242" spans="6:14" ht="16.5">
      <c r="F242" s="232" t="s">
        <v>462</v>
      </c>
      <c r="G242" s="232" t="s">
        <v>373</v>
      </c>
      <c r="H242" s="232" t="s">
        <v>463</v>
      </c>
      <c r="I242" s="232" t="s">
        <v>387</v>
      </c>
      <c r="J242" s="232" t="s">
        <v>464</v>
      </c>
      <c r="K242" s="232" t="s">
        <v>465</v>
      </c>
      <c r="L242" s="233">
        <v>0</v>
      </c>
      <c r="M242" s="232" t="s">
        <v>362</v>
      </c>
      <c r="N242" s="233">
        <v>0</v>
      </c>
    </row>
    <row r="243" spans="6:14" ht="16.5">
      <c r="F243" s="232" t="s">
        <v>467</v>
      </c>
      <c r="G243" s="232" t="s">
        <v>357</v>
      </c>
      <c r="H243" s="232" t="s">
        <v>468</v>
      </c>
      <c r="I243" s="232" t="s">
        <v>387</v>
      </c>
      <c r="J243" s="232" t="s">
        <v>469</v>
      </c>
      <c r="K243" s="232" t="s">
        <v>470</v>
      </c>
      <c r="L243" s="233">
        <v>64260</v>
      </c>
      <c r="M243" s="232" t="s">
        <v>362</v>
      </c>
      <c r="N243" s="233">
        <v>84</v>
      </c>
    </row>
    <row r="244" spans="6:14" ht="16.5">
      <c r="F244" s="232" t="s">
        <v>467</v>
      </c>
      <c r="G244" s="232" t="s">
        <v>363</v>
      </c>
      <c r="H244" s="232" t="s">
        <v>468</v>
      </c>
      <c r="I244" s="232" t="s">
        <v>387</v>
      </c>
      <c r="J244" s="232" t="s">
        <v>469</v>
      </c>
      <c r="K244" s="232" t="s">
        <v>470</v>
      </c>
      <c r="L244" s="233">
        <v>72710</v>
      </c>
      <c r="M244" s="232" t="s">
        <v>362</v>
      </c>
      <c r="N244" s="233">
        <v>82</v>
      </c>
    </row>
    <row r="245" spans="6:14" ht="16.5">
      <c r="F245" s="232" t="s">
        <v>467</v>
      </c>
      <c r="G245" s="232" t="s">
        <v>364</v>
      </c>
      <c r="H245" s="232" t="s">
        <v>468</v>
      </c>
      <c r="I245" s="232" t="s">
        <v>387</v>
      </c>
      <c r="J245" s="232" t="s">
        <v>469</v>
      </c>
      <c r="K245" s="232" t="s">
        <v>470</v>
      </c>
      <c r="L245" s="233">
        <v>85970</v>
      </c>
      <c r="M245" s="232" t="s">
        <v>362</v>
      </c>
      <c r="N245" s="233">
        <v>95</v>
      </c>
    </row>
    <row r="246" spans="6:14" ht="16.5">
      <c r="F246" s="232" t="s">
        <v>467</v>
      </c>
      <c r="G246" s="232" t="s">
        <v>365</v>
      </c>
      <c r="H246" s="232" t="s">
        <v>468</v>
      </c>
      <c r="I246" s="232" t="s">
        <v>387</v>
      </c>
      <c r="J246" s="232" t="s">
        <v>469</v>
      </c>
      <c r="K246" s="232" t="s">
        <v>470</v>
      </c>
      <c r="L246" s="233">
        <v>67610</v>
      </c>
      <c r="M246" s="232" t="s">
        <v>362</v>
      </c>
      <c r="N246" s="233">
        <v>77</v>
      </c>
    </row>
    <row r="247" spans="6:14" ht="16.5">
      <c r="F247" s="232" t="s">
        <v>467</v>
      </c>
      <c r="G247" s="232" t="s">
        <v>366</v>
      </c>
      <c r="H247" s="232" t="s">
        <v>468</v>
      </c>
      <c r="I247" s="232" t="s">
        <v>387</v>
      </c>
      <c r="J247" s="232" t="s">
        <v>469</v>
      </c>
      <c r="K247" s="232" t="s">
        <v>470</v>
      </c>
      <c r="L247" s="233">
        <v>82910</v>
      </c>
      <c r="M247" s="232" t="s">
        <v>362</v>
      </c>
      <c r="N247" s="233">
        <v>92</v>
      </c>
    </row>
    <row r="248" spans="6:14" ht="16.5">
      <c r="F248" s="232" t="s">
        <v>467</v>
      </c>
      <c r="G248" s="232" t="s">
        <v>367</v>
      </c>
      <c r="H248" s="232" t="s">
        <v>468</v>
      </c>
      <c r="I248" s="232" t="s">
        <v>387</v>
      </c>
      <c r="J248" s="232" t="s">
        <v>469</v>
      </c>
      <c r="K248" s="232" t="s">
        <v>470</v>
      </c>
      <c r="L248" s="233">
        <v>85970</v>
      </c>
      <c r="M248" s="232" t="s">
        <v>362</v>
      </c>
      <c r="N248" s="233">
        <v>95</v>
      </c>
    </row>
    <row r="249" spans="6:14" ht="16.5">
      <c r="F249" s="232" t="s">
        <v>467</v>
      </c>
      <c r="G249" s="232" t="s">
        <v>368</v>
      </c>
      <c r="H249" s="232" t="s">
        <v>468</v>
      </c>
      <c r="I249" s="232" t="s">
        <v>387</v>
      </c>
      <c r="J249" s="232" t="s">
        <v>469</v>
      </c>
      <c r="K249" s="232" t="s">
        <v>470</v>
      </c>
      <c r="L249" s="233">
        <v>78830</v>
      </c>
      <c r="M249" s="232" t="s">
        <v>362</v>
      </c>
      <c r="N249" s="233">
        <v>88</v>
      </c>
    </row>
    <row r="250" spans="6:14" ht="16.5">
      <c r="F250" s="232" t="s">
        <v>467</v>
      </c>
      <c r="G250" s="232" t="s">
        <v>369</v>
      </c>
      <c r="H250" s="232" t="s">
        <v>468</v>
      </c>
      <c r="I250" s="232" t="s">
        <v>387</v>
      </c>
      <c r="J250" s="232" t="s">
        <v>469</v>
      </c>
      <c r="K250" s="232" t="s">
        <v>470</v>
      </c>
      <c r="L250" s="233">
        <v>111020</v>
      </c>
      <c r="M250" s="232" t="s">
        <v>362</v>
      </c>
      <c r="N250" s="233">
        <v>116</v>
      </c>
    </row>
    <row r="251" spans="6:14" ht="16.5">
      <c r="F251" s="232" t="s">
        <v>467</v>
      </c>
      <c r="G251" s="232" t="s">
        <v>370</v>
      </c>
      <c r="H251" s="232" t="s">
        <v>468</v>
      </c>
      <c r="I251" s="232" t="s">
        <v>387</v>
      </c>
      <c r="J251" s="232" t="s">
        <v>469</v>
      </c>
      <c r="K251" s="232" t="s">
        <v>470</v>
      </c>
      <c r="L251" s="233">
        <v>72710</v>
      </c>
      <c r="M251" s="232" t="s">
        <v>362</v>
      </c>
      <c r="N251" s="233">
        <v>82</v>
      </c>
    </row>
    <row r="252" spans="6:14" ht="16.5">
      <c r="F252" s="232" t="s">
        <v>467</v>
      </c>
      <c r="G252" s="232" t="s">
        <v>371</v>
      </c>
      <c r="H252" s="232" t="s">
        <v>468</v>
      </c>
      <c r="I252" s="232" t="s">
        <v>387</v>
      </c>
      <c r="J252" s="232" t="s">
        <v>469</v>
      </c>
      <c r="K252" s="232" t="s">
        <v>470</v>
      </c>
      <c r="L252" s="233">
        <v>113520</v>
      </c>
      <c r="M252" s="232" t="s">
        <v>362</v>
      </c>
      <c r="N252" s="233">
        <v>118</v>
      </c>
    </row>
    <row r="253" spans="6:14" ht="16.5">
      <c r="F253" s="232" t="s">
        <v>467</v>
      </c>
      <c r="G253" s="232" t="s">
        <v>372</v>
      </c>
      <c r="H253" s="232" t="s">
        <v>468</v>
      </c>
      <c r="I253" s="232" t="s">
        <v>387</v>
      </c>
      <c r="J253" s="232" t="s">
        <v>469</v>
      </c>
      <c r="K253" s="232" t="s">
        <v>470</v>
      </c>
      <c r="L253" s="233">
        <v>94810</v>
      </c>
      <c r="M253" s="232" t="s">
        <v>362</v>
      </c>
      <c r="N253" s="233">
        <v>103</v>
      </c>
    </row>
    <row r="254" spans="6:14" ht="16.5">
      <c r="F254" s="232" t="s">
        <v>467</v>
      </c>
      <c r="G254" s="232" t="s">
        <v>373</v>
      </c>
      <c r="H254" s="232" t="s">
        <v>468</v>
      </c>
      <c r="I254" s="232" t="s">
        <v>387</v>
      </c>
      <c r="J254" s="232" t="s">
        <v>469</v>
      </c>
      <c r="K254" s="232" t="s">
        <v>470</v>
      </c>
      <c r="L254" s="233">
        <v>94810</v>
      </c>
      <c r="M254" s="232" t="s">
        <v>362</v>
      </c>
      <c r="N254" s="233">
        <v>103</v>
      </c>
    </row>
    <row r="255" spans="6:14" ht="16.5">
      <c r="F255" s="232" t="s">
        <v>471</v>
      </c>
      <c r="G255" s="232" t="s">
        <v>357</v>
      </c>
      <c r="H255" s="232" t="s">
        <v>472</v>
      </c>
      <c r="I255" s="232" t="s">
        <v>387</v>
      </c>
      <c r="J255" s="232" t="s">
        <v>473</v>
      </c>
      <c r="K255" s="232" t="s">
        <v>474</v>
      </c>
      <c r="L255" s="233">
        <v>76820</v>
      </c>
      <c r="M255" s="232" t="s">
        <v>362</v>
      </c>
      <c r="N255" s="233">
        <v>95</v>
      </c>
    </row>
    <row r="256" spans="6:14" ht="16.5">
      <c r="F256" s="232" t="s">
        <v>471</v>
      </c>
      <c r="G256" s="232" t="s">
        <v>363</v>
      </c>
      <c r="H256" s="232" t="s">
        <v>472</v>
      </c>
      <c r="I256" s="232" t="s">
        <v>387</v>
      </c>
      <c r="J256" s="232" t="s">
        <v>473</v>
      </c>
      <c r="K256" s="232" t="s">
        <v>474</v>
      </c>
      <c r="L256" s="233">
        <v>65170</v>
      </c>
      <c r="M256" s="232" t="s">
        <v>362</v>
      </c>
      <c r="N256" s="233">
        <v>75</v>
      </c>
    </row>
    <row r="257" spans="6:14" ht="16.5">
      <c r="F257" s="232" t="s">
        <v>471</v>
      </c>
      <c r="G257" s="232" t="s">
        <v>364</v>
      </c>
      <c r="H257" s="232" t="s">
        <v>472</v>
      </c>
      <c r="I257" s="232" t="s">
        <v>387</v>
      </c>
      <c r="J257" s="232" t="s">
        <v>473</v>
      </c>
      <c r="K257" s="232" t="s">
        <v>474</v>
      </c>
      <c r="L257" s="233">
        <v>91050</v>
      </c>
      <c r="M257" s="232" t="s">
        <v>362</v>
      </c>
      <c r="N257" s="233">
        <v>98</v>
      </c>
    </row>
    <row r="258" spans="6:14" ht="16.5">
      <c r="F258" s="232" t="s">
        <v>471</v>
      </c>
      <c r="G258" s="232" t="s">
        <v>365</v>
      </c>
      <c r="H258" s="232" t="s">
        <v>472</v>
      </c>
      <c r="I258" s="232" t="s">
        <v>387</v>
      </c>
      <c r="J258" s="232" t="s">
        <v>473</v>
      </c>
      <c r="K258" s="232" t="s">
        <v>474</v>
      </c>
      <c r="L258" s="233">
        <v>70800</v>
      </c>
      <c r="M258" s="232" t="s">
        <v>362</v>
      </c>
      <c r="N258" s="233">
        <v>80</v>
      </c>
    </row>
    <row r="259" spans="6:14" ht="16.5">
      <c r="F259" s="232" t="s">
        <v>471</v>
      </c>
      <c r="G259" s="232" t="s">
        <v>366</v>
      </c>
      <c r="H259" s="232" t="s">
        <v>472</v>
      </c>
      <c r="I259" s="232" t="s">
        <v>387</v>
      </c>
      <c r="J259" s="232" t="s">
        <v>473</v>
      </c>
      <c r="K259" s="232" t="s">
        <v>474</v>
      </c>
      <c r="L259" s="233">
        <v>84740</v>
      </c>
      <c r="M259" s="232" t="s">
        <v>362</v>
      </c>
      <c r="N259" s="233">
        <v>94</v>
      </c>
    </row>
    <row r="260" spans="6:14" ht="16.5">
      <c r="F260" s="232" t="s">
        <v>471</v>
      </c>
      <c r="G260" s="232" t="s">
        <v>367</v>
      </c>
      <c r="H260" s="232" t="s">
        <v>472</v>
      </c>
      <c r="I260" s="232" t="s">
        <v>387</v>
      </c>
      <c r="J260" s="232" t="s">
        <v>473</v>
      </c>
      <c r="K260" s="232" t="s">
        <v>474</v>
      </c>
      <c r="L260" s="233">
        <v>78560</v>
      </c>
      <c r="M260" s="232" t="s">
        <v>362</v>
      </c>
      <c r="N260" s="233">
        <v>88</v>
      </c>
    </row>
    <row r="261" spans="6:14" ht="16.5">
      <c r="F261" s="232" t="s">
        <v>471</v>
      </c>
      <c r="G261" s="232" t="s">
        <v>368</v>
      </c>
      <c r="H261" s="232" t="s">
        <v>472</v>
      </c>
      <c r="I261" s="232" t="s">
        <v>387</v>
      </c>
      <c r="J261" s="232" t="s">
        <v>473</v>
      </c>
      <c r="K261" s="232" t="s">
        <v>474</v>
      </c>
      <c r="L261" s="233">
        <v>81650</v>
      </c>
      <c r="M261" s="232" t="s">
        <v>362</v>
      </c>
      <c r="N261" s="233">
        <v>91</v>
      </c>
    </row>
    <row r="262" spans="6:14" ht="16.5">
      <c r="F262" s="232" t="s">
        <v>471</v>
      </c>
      <c r="G262" s="232" t="s">
        <v>369</v>
      </c>
      <c r="H262" s="232" t="s">
        <v>472</v>
      </c>
      <c r="I262" s="232" t="s">
        <v>387</v>
      </c>
      <c r="J262" s="232" t="s">
        <v>473</v>
      </c>
      <c r="K262" s="232" t="s">
        <v>474</v>
      </c>
      <c r="L262" s="233">
        <v>94520</v>
      </c>
      <c r="M262" s="232" t="s">
        <v>362</v>
      </c>
      <c r="N262" s="233">
        <v>0</v>
      </c>
    </row>
    <row r="263" spans="6:14" ht="16.5">
      <c r="F263" s="232" t="s">
        <v>471</v>
      </c>
      <c r="G263" s="232" t="s">
        <v>370</v>
      </c>
      <c r="H263" s="232" t="s">
        <v>472</v>
      </c>
      <c r="I263" s="232" t="s">
        <v>387</v>
      </c>
      <c r="J263" s="232" t="s">
        <v>473</v>
      </c>
      <c r="K263" s="232" t="s">
        <v>474</v>
      </c>
      <c r="L263" s="233">
        <v>69120</v>
      </c>
      <c r="M263" s="232" t="s">
        <v>362</v>
      </c>
      <c r="N263" s="233">
        <v>77</v>
      </c>
    </row>
    <row r="264" spans="6:14" ht="16.5">
      <c r="F264" s="232" t="s">
        <v>471</v>
      </c>
      <c r="G264" s="232" t="s">
        <v>371</v>
      </c>
      <c r="H264" s="232" t="s">
        <v>472</v>
      </c>
      <c r="I264" s="232" t="s">
        <v>387</v>
      </c>
      <c r="J264" s="232" t="s">
        <v>473</v>
      </c>
      <c r="K264" s="232" t="s">
        <v>474</v>
      </c>
      <c r="L264" s="233">
        <v>83710</v>
      </c>
      <c r="M264" s="232" t="s">
        <v>362</v>
      </c>
      <c r="N264" s="233">
        <v>93</v>
      </c>
    </row>
    <row r="265" spans="6:14" ht="16.5">
      <c r="F265" s="232" t="s">
        <v>471</v>
      </c>
      <c r="G265" s="232" t="s">
        <v>372</v>
      </c>
      <c r="H265" s="232" t="s">
        <v>472</v>
      </c>
      <c r="I265" s="232" t="s">
        <v>387</v>
      </c>
      <c r="J265" s="232" t="s">
        <v>473</v>
      </c>
      <c r="K265" s="232" t="s">
        <v>474</v>
      </c>
      <c r="L265" s="233">
        <v>220700</v>
      </c>
      <c r="M265" s="232" t="s">
        <v>362</v>
      </c>
      <c r="N265" s="233">
        <v>203</v>
      </c>
    </row>
    <row r="266" spans="6:14" ht="16.5">
      <c r="F266" s="232" t="s">
        <v>471</v>
      </c>
      <c r="G266" s="232" t="s">
        <v>373</v>
      </c>
      <c r="H266" s="232" t="s">
        <v>472</v>
      </c>
      <c r="I266" s="232" t="s">
        <v>387</v>
      </c>
      <c r="J266" s="232" t="s">
        <v>473</v>
      </c>
      <c r="K266" s="232" t="s">
        <v>474</v>
      </c>
      <c r="L266" s="233">
        <v>102260</v>
      </c>
      <c r="M266" s="232" t="s">
        <v>362</v>
      </c>
      <c r="N266" s="233">
        <v>109</v>
      </c>
    </row>
    <row r="267" spans="6:14" ht="16.5">
      <c r="F267" s="232" t="s">
        <v>475</v>
      </c>
      <c r="G267" s="232" t="s">
        <v>357</v>
      </c>
      <c r="H267" s="232" t="s">
        <v>476</v>
      </c>
      <c r="I267" s="232" t="s">
        <v>387</v>
      </c>
      <c r="J267" s="232" t="s">
        <v>477</v>
      </c>
      <c r="K267" s="232" t="s">
        <v>478</v>
      </c>
      <c r="L267" s="233">
        <v>18430</v>
      </c>
      <c r="M267" s="232" t="s">
        <v>362</v>
      </c>
      <c r="N267" s="233">
        <v>25</v>
      </c>
    </row>
    <row r="268" spans="6:14" ht="16.5">
      <c r="F268" s="232" t="s">
        <v>475</v>
      </c>
      <c r="G268" s="232" t="s">
        <v>363</v>
      </c>
      <c r="H268" s="232" t="s">
        <v>476</v>
      </c>
      <c r="I268" s="232" t="s">
        <v>387</v>
      </c>
      <c r="J268" s="232" t="s">
        <v>477</v>
      </c>
      <c r="K268" s="232" t="s">
        <v>478</v>
      </c>
      <c r="L268" s="233">
        <v>17390</v>
      </c>
      <c r="M268" s="232" t="s">
        <v>362</v>
      </c>
      <c r="N268" s="233">
        <v>20</v>
      </c>
    </row>
    <row r="269" spans="6:14" ht="16.5">
      <c r="F269" s="232" t="s">
        <v>475</v>
      </c>
      <c r="G269" s="232" t="s">
        <v>364</v>
      </c>
      <c r="H269" s="232" t="s">
        <v>476</v>
      </c>
      <c r="I269" s="232" t="s">
        <v>387</v>
      </c>
      <c r="J269" s="232" t="s">
        <v>477</v>
      </c>
      <c r="K269" s="232" t="s">
        <v>478</v>
      </c>
      <c r="L269" s="233">
        <v>17450</v>
      </c>
      <c r="M269" s="232" t="s">
        <v>362</v>
      </c>
      <c r="N269" s="233">
        <v>20</v>
      </c>
    </row>
    <row r="270" spans="6:14" ht="16.5">
      <c r="F270" s="232" t="s">
        <v>475</v>
      </c>
      <c r="G270" s="232" t="s">
        <v>365</v>
      </c>
      <c r="H270" s="232" t="s">
        <v>476</v>
      </c>
      <c r="I270" s="232" t="s">
        <v>387</v>
      </c>
      <c r="J270" s="232" t="s">
        <v>477</v>
      </c>
      <c r="K270" s="232" t="s">
        <v>478</v>
      </c>
      <c r="L270" s="233">
        <v>34670</v>
      </c>
      <c r="M270" s="232" t="s">
        <v>362</v>
      </c>
      <c r="N270" s="233">
        <v>43</v>
      </c>
    </row>
    <row r="271" spans="6:14" ht="16.5">
      <c r="F271" s="232" t="s">
        <v>475</v>
      </c>
      <c r="G271" s="232" t="s">
        <v>366</v>
      </c>
      <c r="H271" s="232" t="s">
        <v>476</v>
      </c>
      <c r="I271" s="232" t="s">
        <v>387</v>
      </c>
      <c r="J271" s="232" t="s">
        <v>477</v>
      </c>
      <c r="K271" s="232" t="s">
        <v>478</v>
      </c>
      <c r="L271" s="233">
        <v>22670</v>
      </c>
      <c r="M271" s="232" t="s">
        <v>362</v>
      </c>
      <c r="N271" s="233">
        <v>27</v>
      </c>
    </row>
    <row r="272" spans="6:14" ht="16.5">
      <c r="F272" s="232" t="s">
        <v>475</v>
      </c>
      <c r="G272" s="232" t="s">
        <v>367</v>
      </c>
      <c r="H272" s="232" t="s">
        <v>476</v>
      </c>
      <c r="I272" s="232" t="s">
        <v>387</v>
      </c>
      <c r="J272" s="232" t="s">
        <v>477</v>
      </c>
      <c r="K272" s="232" t="s">
        <v>478</v>
      </c>
      <c r="L272" s="233">
        <v>20930</v>
      </c>
      <c r="M272" s="232" t="s">
        <v>362</v>
      </c>
      <c r="N272" s="233">
        <v>24</v>
      </c>
    </row>
    <row r="273" spans="6:14" ht="16.5">
      <c r="F273" s="232" t="s">
        <v>475</v>
      </c>
      <c r="G273" s="232" t="s">
        <v>368</v>
      </c>
      <c r="H273" s="232" t="s">
        <v>476</v>
      </c>
      <c r="I273" s="232" t="s">
        <v>387</v>
      </c>
      <c r="J273" s="232" t="s">
        <v>477</v>
      </c>
      <c r="K273" s="232" t="s">
        <v>478</v>
      </c>
      <c r="L273" s="233">
        <v>21320</v>
      </c>
      <c r="M273" s="232" t="s">
        <v>362</v>
      </c>
      <c r="N273" s="233">
        <v>25</v>
      </c>
    </row>
    <row r="274" spans="6:14" ht="16.5">
      <c r="F274" s="232" t="s">
        <v>475</v>
      </c>
      <c r="G274" s="232" t="s">
        <v>369</v>
      </c>
      <c r="H274" s="232" t="s">
        <v>476</v>
      </c>
      <c r="I274" s="232" t="s">
        <v>387</v>
      </c>
      <c r="J274" s="232" t="s">
        <v>477</v>
      </c>
      <c r="K274" s="232" t="s">
        <v>478</v>
      </c>
      <c r="L274" s="233">
        <v>22760</v>
      </c>
      <c r="M274" s="232" t="s">
        <v>362</v>
      </c>
      <c r="N274" s="233">
        <v>0</v>
      </c>
    </row>
    <row r="275" spans="6:14" ht="16.5">
      <c r="F275" s="232" t="s">
        <v>475</v>
      </c>
      <c r="G275" s="232" t="s">
        <v>370</v>
      </c>
      <c r="H275" s="232" t="s">
        <v>476</v>
      </c>
      <c r="I275" s="232" t="s">
        <v>387</v>
      </c>
      <c r="J275" s="232" t="s">
        <v>477</v>
      </c>
      <c r="K275" s="232" t="s">
        <v>478</v>
      </c>
      <c r="L275" s="233">
        <v>27280</v>
      </c>
      <c r="M275" s="232" t="s">
        <v>362</v>
      </c>
      <c r="N275" s="233">
        <v>33</v>
      </c>
    </row>
    <row r="276" spans="6:14" ht="16.5">
      <c r="F276" s="232" t="s">
        <v>475</v>
      </c>
      <c r="G276" s="232" t="s">
        <v>371</v>
      </c>
      <c r="H276" s="232" t="s">
        <v>476</v>
      </c>
      <c r="I276" s="232" t="s">
        <v>387</v>
      </c>
      <c r="J276" s="232" t="s">
        <v>477</v>
      </c>
      <c r="K276" s="232" t="s">
        <v>478</v>
      </c>
      <c r="L276" s="233">
        <v>27730</v>
      </c>
      <c r="M276" s="232" t="s">
        <v>362</v>
      </c>
      <c r="N276" s="233">
        <v>34</v>
      </c>
    </row>
    <row r="277" spans="6:14" ht="16.5">
      <c r="F277" s="232" t="s">
        <v>475</v>
      </c>
      <c r="G277" s="232" t="s">
        <v>372</v>
      </c>
      <c r="H277" s="232" t="s">
        <v>476</v>
      </c>
      <c r="I277" s="232" t="s">
        <v>387</v>
      </c>
      <c r="J277" s="232" t="s">
        <v>477</v>
      </c>
      <c r="K277" s="232" t="s">
        <v>478</v>
      </c>
      <c r="L277" s="233">
        <v>25960</v>
      </c>
      <c r="M277" s="232" t="s">
        <v>362</v>
      </c>
      <c r="N277" s="233">
        <v>31</v>
      </c>
    </row>
    <row r="278" spans="6:14" ht="16.5">
      <c r="F278" s="232" t="s">
        <v>475</v>
      </c>
      <c r="G278" s="232" t="s">
        <v>373</v>
      </c>
      <c r="H278" s="232" t="s">
        <v>476</v>
      </c>
      <c r="I278" s="232" t="s">
        <v>387</v>
      </c>
      <c r="J278" s="232" t="s">
        <v>477</v>
      </c>
      <c r="K278" s="232" t="s">
        <v>478</v>
      </c>
      <c r="L278" s="233">
        <v>31230</v>
      </c>
      <c r="M278" s="232" t="s">
        <v>362</v>
      </c>
      <c r="N278" s="233">
        <v>38</v>
      </c>
    </row>
    <row r="279" spans="6:14" ht="16.5">
      <c r="F279" s="232" t="s">
        <v>479</v>
      </c>
      <c r="G279" s="232" t="s">
        <v>357</v>
      </c>
      <c r="H279" s="232" t="s">
        <v>480</v>
      </c>
      <c r="I279" s="232" t="s">
        <v>387</v>
      </c>
      <c r="J279" s="232" t="s">
        <v>481</v>
      </c>
      <c r="K279" s="232" t="s">
        <v>482</v>
      </c>
      <c r="L279" s="233">
        <v>23750</v>
      </c>
      <c r="M279" s="232" t="s">
        <v>362</v>
      </c>
      <c r="N279" s="233">
        <v>32</v>
      </c>
    </row>
    <row r="280" spans="6:14" ht="16.5">
      <c r="F280" s="232" t="s">
        <v>479</v>
      </c>
      <c r="G280" s="232" t="s">
        <v>363</v>
      </c>
      <c r="H280" s="232" t="s">
        <v>480</v>
      </c>
      <c r="I280" s="232" t="s">
        <v>387</v>
      </c>
      <c r="J280" s="232" t="s">
        <v>481</v>
      </c>
      <c r="K280" s="232" t="s">
        <v>482</v>
      </c>
      <c r="L280" s="233">
        <v>1920</v>
      </c>
      <c r="M280" s="232" t="s">
        <v>362</v>
      </c>
      <c r="N280" s="233">
        <v>0</v>
      </c>
    </row>
    <row r="281" spans="6:14" ht="16.5">
      <c r="F281" s="232" t="s">
        <v>479</v>
      </c>
      <c r="G281" s="232" t="s">
        <v>364</v>
      </c>
      <c r="H281" s="232" t="s">
        <v>480</v>
      </c>
      <c r="I281" s="232" t="s">
        <v>387</v>
      </c>
      <c r="J281" s="232" t="s">
        <v>481</v>
      </c>
      <c r="K281" s="232" t="s">
        <v>482</v>
      </c>
      <c r="L281" s="233">
        <v>1920</v>
      </c>
      <c r="M281" s="232" t="s">
        <v>362</v>
      </c>
      <c r="N281" s="233">
        <v>0</v>
      </c>
    </row>
    <row r="282" spans="6:14" ht="16.5">
      <c r="F282" s="232" t="s">
        <v>479</v>
      </c>
      <c r="G282" s="232" t="s">
        <v>365</v>
      </c>
      <c r="H282" s="232" t="s">
        <v>480</v>
      </c>
      <c r="I282" s="232" t="s">
        <v>387</v>
      </c>
      <c r="J282" s="232" t="s">
        <v>481</v>
      </c>
      <c r="K282" s="232" t="s">
        <v>482</v>
      </c>
      <c r="L282" s="233">
        <v>1920</v>
      </c>
      <c r="M282" s="232" t="s">
        <v>362</v>
      </c>
      <c r="N282" s="233">
        <v>0</v>
      </c>
    </row>
    <row r="283" spans="6:14" ht="16.5">
      <c r="F283" s="232" t="s">
        <v>479</v>
      </c>
      <c r="G283" s="232" t="s">
        <v>366</v>
      </c>
      <c r="H283" s="232" t="s">
        <v>480</v>
      </c>
      <c r="I283" s="232" t="s">
        <v>387</v>
      </c>
      <c r="J283" s="232" t="s">
        <v>481</v>
      </c>
      <c r="K283" s="232" t="s">
        <v>482</v>
      </c>
      <c r="L283" s="233">
        <v>22170</v>
      </c>
      <c r="M283" s="232" t="s">
        <v>362</v>
      </c>
      <c r="N283" s="233">
        <v>27</v>
      </c>
    </row>
    <row r="284" spans="6:14" ht="16.5">
      <c r="F284" s="232" t="s">
        <v>479</v>
      </c>
      <c r="G284" s="232" t="s">
        <v>367</v>
      </c>
      <c r="H284" s="232" t="s">
        <v>480</v>
      </c>
      <c r="I284" s="232" t="s">
        <v>387</v>
      </c>
      <c r="J284" s="232" t="s">
        <v>481</v>
      </c>
      <c r="K284" s="232" t="s">
        <v>482</v>
      </c>
      <c r="L284" s="233">
        <v>13170</v>
      </c>
      <c r="M284" s="232" t="s">
        <v>362</v>
      </c>
      <c r="N284" s="233">
        <v>15</v>
      </c>
    </row>
    <row r="285" spans="6:14" ht="16.5">
      <c r="F285" s="232" t="s">
        <v>479</v>
      </c>
      <c r="G285" s="232" t="s">
        <v>368</v>
      </c>
      <c r="H285" s="232" t="s">
        <v>480</v>
      </c>
      <c r="I285" s="232" t="s">
        <v>387</v>
      </c>
      <c r="J285" s="232" t="s">
        <v>481</v>
      </c>
      <c r="K285" s="232" t="s">
        <v>482</v>
      </c>
      <c r="L285" s="233">
        <v>17670</v>
      </c>
      <c r="M285" s="232" t="s">
        <v>362</v>
      </c>
      <c r="N285" s="233">
        <v>21</v>
      </c>
    </row>
    <row r="286" spans="6:14" ht="16.5">
      <c r="F286" s="232" t="s">
        <v>479</v>
      </c>
      <c r="G286" s="232" t="s">
        <v>369</v>
      </c>
      <c r="H286" s="232" t="s">
        <v>480</v>
      </c>
      <c r="I286" s="232" t="s">
        <v>387</v>
      </c>
      <c r="J286" s="232" t="s">
        <v>481</v>
      </c>
      <c r="K286" s="232" t="s">
        <v>482</v>
      </c>
      <c r="L286" s="233">
        <v>21420</v>
      </c>
      <c r="M286" s="232" t="s">
        <v>362</v>
      </c>
      <c r="N286" s="233">
        <v>0</v>
      </c>
    </row>
    <row r="287" spans="6:14" ht="16.5">
      <c r="F287" s="232" t="s">
        <v>479</v>
      </c>
      <c r="G287" s="232" t="s">
        <v>370</v>
      </c>
      <c r="H287" s="232" t="s">
        <v>480</v>
      </c>
      <c r="I287" s="232" t="s">
        <v>387</v>
      </c>
      <c r="J287" s="232" t="s">
        <v>481</v>
      </c>
      <c r="K287" s="232" t="s">
        <v>482</v>
      </c>
      <c r="L287" s="233">
        <v>10920</v>
      </c>
      <c r="M287" s="232" t="s">
        <v>362</v>
      </c>
      <c r="N287" s="233">
        <v>12</v>
      </c>
    </row>
    <row r="288" spans="6:14" ht="16.5">
      <c r="F288" s="232" t="s">
        <v>479</v>
      </c>
      <c r="G288" s="232" t="s">
        <v>371</v>
      </c>
      <c r="H288" s="232" t="s">
        <v>480</v>
      </c>
      <c r="I288" s="232" t="s">
        <v>387</v>
      </c>
      <c r="J288" s="232" t="s">
        <v>481</v>
      </c>
      <c r="K288" s="232" t="s">
        <v>482</v>
      </c>
      <c r="L288" s="233">
        <v>10920</v>
      </c>
      <c r="M288" s="232" t="s">
        <v>362</v>
      </c>
      <c r="N288" s="233">
        <v>12</v>
      </c>
    </row>
    <row r="289" spans="6:14" ht="16.5">
      <c r="F289" s="232" t="s">
        <v>479</v>
      </c>
      <c r="G289" s="232" t="s">
        <v>372</v>
      </c>
      <c r="H289" s="232" t="s">
        <v>480</v>
      </c>
      <c r="I289" s="232" t="s">
        <v>387</v>
      </c>
      <c r="J289" s="232" t="s">
        <v>481</v>
      </c>
      <c r="K289" s="232" t="s">
        <v>482</v>
      </c>
      <c r="L289" s="233">
        <v>8670</v>
      </c>
      <c r="M289" s="232" t="s">
        <v>362</v>
      </c>
      <c r="N289" s="233">
        <v>9</v>
      </c>
    </row>
    <row r="290" spans="6:14" ht="16.5">
      <c r="F290" s="232" t="s">
        <v>479</v>
      </c>
      <c r="G290" s="232" t="s">
        <v>373</v>
      </c>
      <c r="H290" s="232" t="s">
        <v>480</v>
      </c>
      <c r="I290" s="232" t="s">
        <v>387</v>
      </c>
      <c r="J290" s="232" t="s">
        <v>481</v>
      </c>
      <c r="K290" s="232" t="s">
        <v>482</v>
      </c>
      <c r="L290" s="233">
        <v>0</v>
      </c>
      <c r="M290" s="232" t="s">
        <v>362</v>
      </c>
      <c r="N290" s="233">
        <v>34</v>
      </c>
    </row>
  </sheetData>
  <mergeCells count="3">
    <mergeCell ref="A3:A4"/>
    <mergeCell ref="C3:C4"/>
    <mergeCell ref="B3:B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view="pageBreakPreview" zoomScale="85" zoomScaleSheetLayoutView="85" workbookViewId="0">
      <selection activeCell="G15" sqref="G15"/>
    </sheetView>
  </sheetViews>
  <sheetFormatPr defaultRowHeight="12"/>
  <cols>
    <col min="1" max="3" width="30.109375" style="195" customWidth="1"/>
    <col min="4" max="16384" width="8.88671875" style="195"/>
  </cols>
  <sheetData>
    <row r="1" spans="1:3" ht="27" customHeight="1">
      <c r="A1" s="422" t="s">
        <v>706</v>
      </c>
    </row>
    <row r="2" spans="1:3" ht="27" customHeight="1" thickBot="1">
      <c r="A2" s="264" t="s">
        <v>589</v>
      </c>
      <c r="B2" s="228"/>
      <c r="C2" s="231" t="s">
        <v>606</v>
      </c>
    </row>
    <row r="3" spans="1:3" ht="27" customHeight="1">
      <c r="A3" s="539" t="s">
        <v>105</v>
      </c>
      <c r="B3" s="542" t="s">
        <v>605</v>
      </c>
      <c r="C3" s="540" t="s">
        <v>484</v>
      </c>
    </row>
    <row r="4" spans="1:3" ht="27" customHeight="1" thickBot="1">
      <c r="A4" s="515"/>
      <c r="B4" s="516"/>
      <c r="C4" s="541"/>
    </row>
    <row r="5" spans="1:3" ht="27" customHeight="1">
      <c r="A5" s="412" t="s">
        <v>491</v>
      </c>
      <c r="B5" s="250">
        <v>2000</v>
      </c>
      <c r="C5" s="251"/>
    </row>
    <row r="6" spans="1:3" ht="27" customHeight="1">
      <c r="A6" s="413" t="s">
        <v>492</v>
      </c>
      <c r="B6" s="238">
        <v>2000</v>
      </c>
      <c r="C6" s="247"/>
    </row>
    <row r="7" spans="1:3" ht="27" customHeight="1">
      <c r="A7" s="413" t="s">
        <v>493</v>
      </c>
      <c r="B7" s="238">
        <v>1500</v>
      </c>
      <c r="C7" s="247"/>
    </row>
    <row r="8" spans="1:3" ht="27" customHeight="1">
      <c r="A8" s="413" t="s">
        <v>494</v>
      </c>
      <c r="B8" s="238">
        <v>600</v>
      </c>
      <c r="C8" s="247"/>
    </row>
    <row r="9" spans="1:3" ht="27" customHeight="1">
      <c r="A9" s="413" t="s">
        <v>495</v>
      </c>
      <c r="B9" s="238">
        <v>2000</v>
      </c>
      <c r="C9" s="247"/>
    </row>
    <row r="10" spans="1:3" ht="27" customHeight="1">
      <c r="A10" s="413" t="s">
        <v>496</v>
      </c>
      <c r="B10" s="238">
        <v>1500</v>
      </c>
      <c r="C10" s="247"/>
    </row>
    <row r="11" spans="1:3" ht="27" customHeight="1">
      <c r="A11" s="413" t="s">
        <v>497</v>
      </c>
      <c r="B11" s="238">
        <v>1000</v>
      </c>
      <c r="C11" s="247"/>
    </row>
    <row r="12" spans="1:3" ht="27" customHeight="1">
      <c r="A12" s="246"/>
      <c r="B12" s="238"/>
      <c r="C12" s="247"/>
    </row>
    <row r="13" spans="1:3" ht="27" customHeight="1">
      <c r="A13" s="246"/>
      <c r="B13" s="238"/>
      <c r="C13" s="247"/>
    </row>
    <row r="14" spans="1:3" ht="27" customHeight="1">
      <c r="A14" s="246"/>
      <c r="B14" s="238"/>
      <c r="C14" s="247"/>
    </row>
    <row r="15" spans="1:3" ht="27" customHeight="1">
      <c r="A15" s="246"/>
      <c r="B15" s="238"/>
      <c r="C15" s="247"/>
    </row>
    <row r="16" spans="1:3" ht="27" customHeight="1">
      <c r="A16" s="246"/>
      <c r="B16" s="238"/>
      <c r="C16" s="247"/>
    </row>
    <row r="17" spans="1:3" ht="27" customHeight="1">
      <c r="A17" s="246"/>
      <c r="B17" s="238"/>
      <c r="C17" s="247"/>
    </row>
    <row r="18" spans="1:3" ht="27" customHeight="1">
      <c r="A18" s="246"/>
      <c r="B18" s="238"/>
      <c r="C18" s="247"/>
    </row>
    <row r="19" spans="1:3" ht="27" customHeight="1">
      <c r="A19" s="246"/>
      <c r="B19" s="238"/>
      <c r="C19" s="247"/>
    </row>
    <row r="20" spans="1:3" ht="27" customHeight="1">
      <c r="A20" s="246"/>
      <c r="B20" s="238"/>
      <c r="C20" s="247"/>
    </row>
    <row r="21" spans="1:3" ht="27" customHeight="1">
      <c r="A21" s="246"/>
      <c r="B21" s="238"/>
      <c r="C21" s="247"/>
    </row>
    <row r="22" spans="1:3" ht="27" customHeight="1">
      <c r="A22" s="246"/>
      <c r="B22" s="238"/>
      <c r="C22" s="247"/>
    </row>
    <row r="23" spans="1:3" ht="27" customHeight="1">
      <c r="A23" s="248"/>
      <c r="B23" s="258"/>
      <c r="C23" s="247"/>
    </row>
    <row r="24" spans="1:3" ht="27" customHeight="1">
      <c r="A24" s="246"/>
      <c r="B24" s="238"/>
      <c r="C24" s="247"/>
    </row>
    <row r="25" spans="1:3" ht="27" customHeight="1">
      <c r="A25" s="246"/>
      <c r="B25" s="238"/>
      <c r="C25" s="247"/>
    </row>
    <row r="26" spans="1:3" ht="27" customHeight="1">
      <c r="A26" s="246"/>
      <c r="B26" s="238"/>
      <c r="C26" s="247"/>
    </row>
    <row r="27" spans="1:3" ht="27" customHeight="1">
      <c r="A27" s="246"/>
      <c r="B27" s="238"/>
      <c r="C27" s="247"/>
    </row>
    <row r="28" spans="1:3" ht="27" customHeight="1" thickBot="1">
      <c r="A28" s="303"/>
      <c r="B28" s="272"/>
      <c r="C28" s="304"/>
    </row>
    <row r="29" spans="1:3" ht="27" customHeight="1">
      <c r="A29" s="252" t="s">
        <v>4</v>
      </c>
      <c r="B29" s="253">
        <f>SUM(B5:B28)</f>
        <v>10600</v>
      </c>
      <c r="C29" s="254"/>
    </row>
    <row r="30" spans="1:3" ht="27" customHeight="1">
      <c r="A30" s="255" t="s">
        <v>290</v>
      </c>
      <c r="B30" s="256">
        <f>ROUND(B29/365,0)</f>
        <v>29</v>
      </c>
      <c r="C30" s="257"/>
    </row>
    <row r="31" spans="1:3" ht="27" customHeight="1" thickBot="1">
      <c r="A31" s="242" t="s">
        <v>354</v>
      </c>
      <c r="B31" s="243">
        <f>ROUND(B30/C31,0)</f>
        <v>34</v>
      </c>
      <c r="C31" s="316">
        <v>0.85</v>
      </c>
    </row>
    <row r="32" spans="1:3" ht="27" customHeight="1">
      <c r="A32" s="229" t="s">
        <v>384</v>
      </c>
      <c r="B32" s="314"/>
      <c r="C32" s="283"/>
    </row>
    <row r="33" spans="1:1" ht="26.45" customHeight="1"/>
    <row r="37" spans="1:1">
      <c r="A37" s="235"/>
    </row>
    <row r="38" spans="1:1">
      <c r="A38" s="235"/>
    </row>
    <row r="39" spans="1:1">
      <c r="A39" s="235"/>
    </row>
    <row r="40" spans="1:1">
      <c r="A40" s="235"/>
    </row>
    <row r="41" spans="1:1">
      <c r="A41" s="235"/>
    </row>
    <row r="42" spans="1:1">
      <c r="A42" s="235"/>
    </row>
    <row r="43" spans="1:1">
      <c r="A43" s="235"/>
    </row>
    <row r="44" spans="1:1">
      <c r="A44" s="235"/>
    </row>
    <row r="45" spans="1:1">
      <c r="A45" s="235"/>
    </row>
    <row r="46" spans="1:1">
      <c r="A46" s="235"/>
    </row>
    <row r="47" spans="1:1">
      <c r="A47" s="235"/>
    </row>
    <row r="48" spans="1:1">
      <c r="A48" s="237"/>
    </row>
    <row r="49" spans="1:1">
      <c r="A49" s="230"/>
    </row>
  </sheetData>
  <mergeCells count="3">
    <mergeCell ref="A3:A4"/>
    <mergeCell ref="B3:B4"/>
    <mergeCell ref="C3: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view="pageBreakPreview" zoomScale="85" zoomScaleSheetLayoutView="85" workbookViewId="0">
      <selection activeCell="D9" sqref="D9"/>
    </sheetView>
  </sheetViews>
  <sheetFormatPr defaultRowHeight="12"/>
  <cols>
    <col min="1" max="3" width="30.109375" style="195" customWidth="1"/>
    <col min="4" max="4" width="8.88671875" style="195"/>
    <col min="5" max="8" width="17.6640625" style="195" customWidth="1"/>
    <col min="9" max="9" width="8.21875" style="195" bestFit="1" customWidth="1"/>
    <col min="10" max="10" width="29.5546875" style="195" bestFit="1" customWidth="1"/>
    <col min="11" max="11" width="36.6640625" style="195" bestFit="1" customWidth="1"/>
    <col min="12" max="13" width="8" style="195" bestFit="1" customWidth="1"/>
    <col min="14" max="16384" width="8.88671875" style="195"/>
  </cols>
  <sheetData>
    <row r="1" spans="1:14" ht="27" customHeight="1">
      <c r="A1" s="422" t="s">
        <v>707</v>
      </c>
      <c r="F1" s="270" t="s">
        <v>374</v>
      </c>
      <c r="G1" s="270" t="s">
        <v>375</v>
      </c>
      <c r="H1" s="270" t="s">
        <v>376</v>
      </c>
      <c r="I1" s="270" t="s">
        <v>377</v>
      </c>
      <c r="J1" s="270" t="s">
        <v>378</v>
      </c>
      <c r="K1" s="270" t="s">
        <v>379</v>
      </c>
      <c r="L1" s="270" t="s">
        <v>380</v>
      </c>
      <c r="M1" s="270" t="s">
        <v>381</v>
      </c>
      <c r="N1" s="270" t="s">
        <v>382</v>
      </c>
    </row>
    <row r="2" spans="1:14" ht="27" customHeight="1" thickBot="1">
      <c r="A2" s="264" t="s">
        <v>588</v>
      </c>
      <c r="B2" s="228"/>
      <c r="C2" s="231" t="s">
        <v>606</v>
      </c>
      <c r="F2" s="236" t="s">
        <v>525</v>
      </c>
      <c r="G2" s="236" t="s">
        <v>357</v>
      </c>
      <c r="H2" s="236" t="s">
        <v>498</v>
      </c>
      <c r="I2" s="236" t="s">
        <v>499</v>
      </c>
      <c r="J2" s="236" t="s">
        <v>500</v>
      </c>
      <c r="K2" s="236" t="s">
        <v>501</v>
      </c>
      <c r="L2" s="271">
        <v>1311330</v>
      </c>
      <c r="M2" s="236" t="s">
        <v>362</v>
      </c>
      <c r="N2" s="271">
        <v>1096</v>
      </c>
    </row>
    <row r="3" spans="1:14" ht="27" customHeight="1">
      <c r="A3" s="539" t="s">
        <v>105</v>
      </c>
      <c r="B3" s="542" t="s">
        <v>605</v>
      </c>
      <c r="C3" s="540" t="s">
        <v>484</v>
      </c>
      <c r="F3" s="236" t="s">
        <v>525</v>
      </c>
      <c r="G3" s="236" t="s">
        <v>363</v>
      </c>
      <c r="H3" s="236" t="s">
        <v>498</v>
      </c>
      <c r="I3" s="236" t="s">
        <v>499</v>
      </c>
      <c r="J3" s="236" t="s">
        <v>500</v>
      </c>
      <c r="K3" s="236" t="s">
        <v>501</v>
      </c>
      <c r="L3" s="271">
        <v>903690</v>
      </c>
      <c r="M3" s="236" t="s">
        <v>362</v>
      </c>
      <c r="N3" s="271">
        <v>672</v>
      </c>
    </row>
    <row r="4" spans="1:14" ht="27" customHeight="1" thickBot="1">
      <c r="A4" s="515"/>
      <c r="B4" s="516"/>
      <c r="C4" s="541"/>
      <c r="F4" s="236" t="s">
        <v>525</v>
      </c>
      <c r="G4" s="236" t="s">
        <v>364</v>
      </c>
      <c r="H4" s="236" t="s">
        <v>498</v>
      </c>
      <c r="I4" s="236" t="s">
        <v>499</v>
      </c>
      <c r="J4" s="236" t="s">
        <v>500</v>
      </c>
      <c r="K4" s="236" t="s">
        <v>501</v>
      </c>
      <c r="L4" s="271">
        <v>857500</v>
      </c>
      <c r="M4" s="236" t="s">
        <v>362</v>
      </c>
      <c r="N4" s="271">
        <v>641</v>
      </c>
    </row>
    <row r="5" spans="1:14" ht="27" customHeight="1">
      <c r="A5" s="249" t="s">
        <v>498</v>
      </c>
      <c r="B5" s="250">
        <f>SUM(N2:N25)</f>
        <v>13910</v>
      </c>
      <c r="C5" s="251"/>
      <c r="F5" s="236" t="s">
        <v>525</v>
      </c>
      <c r="G5" s="236" t="s">
        <v>365</v>
      </c>
      <c r="H5" s="236" t="s">
        <v>498</v>
      </c>
      <c r="I5" s="236" t="s">
        <v>499</v>
      </c>
      <c r="J5" s="236" t="s">
        <v>500</v>
      </c>
      <c r="K5" s="236" t="s">
        <v>501</v>
      </c>
      <c r="L5" s="271">
        <v>856010</v>
      </c>
      <c r="M5" s="236" t="s">
        <v>362</v>
      </c>
      <c r="N5" s="271">
        <v>640</v>
      </c>
    </row>
    <row r="6" spans="1:14" ht="27" customHeight="1">
      <c r="A6" s="246" t="s">
        <v>504</v>
      </c>
      <c r="B6" s="238">
        <f>SUM(N26:N37)</f>
        <v>280</v>
      </c>
      <c r="C6" s="247"/>
      <c r="F6" s="236" t="s">
        <v>525</v>
      </c>
      <c r="G6" s="236" t="s">
        <v>366</v>
      </c>
      <c r="H6" s="236" t="s">
        <v>498</v>
      </c>
      <c r="I6" s="236" t="s">
        <v>499</v>
      </c>
      <c r="J6" s="236" t="s">
        <v>500</v>
      </c>
      <c r="K6" s="236" t="s">
        <v>501</v>
      </c>
      <c r="L6" s="271">
        <v>723400</v>
      </c>
      <c r="M6" s="236" t="s">
        <v>362</v>
      </c>
      <c r="N6" s="271">
        <v>551</v>
      </c>
    </row>
    <row r="7" spans="1:14" ht="27" customHeight="1">
      <c r="A7" s="246" t="s">
        <v>431</v>
      </c>
      <c r="B7" s="238">
        <f>SUM(N38:N49)</f>
        <v>11428</v>
      </c>
      <c r="C7" s="247"/>
      <c r="F7" s="236" t="s">
        <v>525</v>
      </c>
      <c r="G7" s="236" t="s">
        <v>367</v>
      </c>
      <c r="H7" s="236" t="s">
        <v>498</v>
      </c>
      <c r="I7" s="236" t="s">
        <v>499</v>
      </c>
      <c r="J7" s="236" t="s">
        <v>500</v>
      </c>
      <c r="K7" s="236" t="s">
        <v>501</v>
      </c>
      <c r="L7" s="271">
        <v>990110</v>
      </c>
      <c r="M7" s="236" t="s">
        <v>362</v>
      </c>
      <c r="N7" s="271">
        <v>730</v>
      </c>
    </row>
    <row r="8" spans="1:14" ht="27" customHeight="1">
      <c r="A8" s="246" t="s">
        <v>509</v>
      </c>
      <c r="B8" s="238">
        <f>SUM(N50:N61)</f>
        <v>310</v>
      </c>
      <c r="C8" s="247"/>
      <c r="F8" s="236" t="s">
        <v>525</v>
      </c>
      <c r="G8" s="236" t="s">
        <v>368</v>
      </c>
      <c r="H8" s="236" t="s">
        <v>498</v>
      </c>
      <c r="I8" s="236" t="s">
        <v>499</v>
      </c>
      <c r="J8" s="236" t="s">
        <v>500</v>
      </c>
      <c r="K8" s="236" t="s">
        <v>501</v>
      </c>
      <c r="L8" s="271">
        <v>1861760</v>
      </c>
      <c r="M8" s="236" t="s">
        <v>362</v>
      </c>
      <c r="N8" s="271">
        <v>1315</v>
      </c>
    </row>
    <row r="9" spans="1:14" ht="27" customHeight="1">
      <c r="A9" s="246" t="s">
        <v>512</v>
      </c>
      <c r="B9" s="238">
        <f>SUM(N62:N73,N110:N121)</f>
        <v>3424</v>
      </c>
      <c r="C9" s="408"/>
      <c r="F9" s="236" t="s">
        <v>525</v>
      </c>
      <c r="G9" s="236" t="s">
        <v>369</v>
      </c>
      <c r="H9" s="236" t="s">
        <v>498</v>
      </c>
      <c r="I9" s="236" t="s">
        <v>499</v>
      </c>
      <c r="J9" s="236" t="s">
        <v>500</v>
      </c>
      <c r="K9" s="236" t="s">
        <v>501</v>
      </c>
      <c r="L9" s="271">
        <v>2989690</v>
      </c>
      <c r="M9" s="236" t="s">
        <v>362</v>
      </c>
      <c r="N9" s="271">
        <v>2072</v>
      </c>
    </row>
    <row r="10" spans="1:14" ht="27" customHeight="1">
      <c r="A10" s="246" t="s">
        <v>515</v>
      </c>
      <c r="B10" s="238">
        <f>SUM(N74:N85)</f>
        <v>0</v>
      </c>
      <c r="C10" s="247"/>
      <c r="F10" s="236" t="s">
        <v>525</v>
      </c>
      <c r="G10" s="236" t="s">
        <v>370</v>
      </c>
      <c r="H10" s="236" t="s">
        <v>498</v>
      </c>
      <c r="I10" s="236" t="s">
        <v>499</v>
      </c>
      <c r="J10" s="236" t="s">
        <v>500</v>
      </c>
      <c r="K10" s="236" t="s">
        <v>501</v>
      </c>
      <c r="L10" s="271">
        <v>2670830</v>
      </c>
      <c r="M10" s="236" t="s">
        <v>362</v>
      </c>
      <c r="N10" s="271">
        <v>1858</v>
      </c>
    </row>
    <row r="11" spans="1:14" ht="27" customHeight="1">
      <c r="A11" s="246" t="s">
        <v>518</v>
      </c>
      <c r="B11" s="238">
        <f>SUM(N86:N109)</f>
        <v>4922</v>
      </c>
      <c r="C11" s="247"/>
      <c r="F11" s="236" t="s">
        <v>525</v>
      </c>
      <c r="G11" s="236" t="s">
        <v>371</v>
      </c>
      <c r="H11" s="236" t="s">
        <v>498</v>
      </c>
      <c r="I11" s="236" t="s">
        <v>499</v>
      </c>
      <c r="J11" s="236" t="s">
        <v>500</v>
      </c>
      <c r="K11" s="236" t="s">
        <v>501</v>
      </c>
      <c r="L11" s="271">
        <v>2062910</v>
      </c>
      <c r="M11" s="236" t="s">
        <v>362</v>
      </c>
      <c r="N11" s="271">
        <v>1450</v>
      </c>
    </row>
    <row r="12" spans="1:14" ht="27" customHeight="1">
      <c r="A12" s="246" t="s">
        <v>536</v>
      </c>
      <c r="B12" s="238">
        <f>SUM(N122:N133)</f>
        <v>67</v>
      </c>
      <c r="C12" s="408"/>
      <c r="F12" s="236" t="s">
        <v>525</v>
      </c>
      <c r="G12" s="236" t="s">
        <v>372</v>
      </c>
      <c r="H12" s="236" t="s">
        <v>498</v>
      </c>
      <c r="I12" s="236" t="s">
        <v>499</v>
      </c>
      <c r="J12" s="236" t="s">
        <v>500</v>
      </c>
      <c r="K12" s="236" t="s">
        <v>501</v>
      </c>
      <c r="L12" s="271">
        <v>1444560</v>
      </c>
      <c r="M12" s="236" t="s">
        <v>362</v>
      </c>
      <c r="N12" s="271">
        <v>1035</v>
      </c>
    </row>
    <row r="13" spans="1:14" ht="27" customHeight="1">
      <c r="A13" s="414"/>
      <c r="B13" s="409"/>
      <c r="C13" s="247"/>
      <c r="F13" s="236" t="s">
        <v>525</v>
      </c>
      <c r="G13" s="236" t="s">
        <v>373</v>
      </c>
      <c r="H13" s="236" t="s">
        <v>498</v>
      </c>
      <c r="I13" s="236" t="s">
        <v>499</v>
      </c>
      <c r="J13" s="236" t="s">
        <v>500</v>
      </c>
      <c r="K13" s="236" t="s">
        <v>501</v>
      </c>
      <c r="L13" s="271">
        <v>1775340</v>
      </c>
      <c r="M13" s="236" t="s">
        <v>362</v>
      </c>
      <c r="N13" s="271">
        <v>1257</v>
      </c>
    </row>
    <row r="14" spans="1:14" ht="27" customHeight="1">
      <c r="A14" s="246"/>
      <c r="B14" s="238"/>
      <c r="C14" s="247"/>
      <c r="F14" s="236" t="s">
        <v>526</v>
      </c>
      <c r="G14" s="236" t="s">
        <v>357</v>
      </c>
      <c r="H14" s="236" t="s">
        <v>498</v>
      </c>
      <c r="I14" s="236" t="s">
        <v>499</v>
      </c>
      <c r="J14" s="236" t="s">
        <v>502</v>
      </c>
      <c r="K14" s="236" t="s">
        <v>503</v>
      </c>
      <c r="L14" s="271">
        <v>30660</v>
      </c>
      <c r="M14" s="236" t="s">
        <v>362</v>
      </c>
      <c r="N14" s="271">
        <v>40</v>
      </c>
    </row>
    <row r="15" spans="1:14" ht="27" customHeight="1">
      <c r="A15" s="246"/>
      <c r="B15" s="238"/>
      <c r="C15" s="247"/>
      <c r="F15" s="236" t="s">
        <v>526</v>
      </c>
      <c r="G15" s="236" t="s">
        <v>363</v>
      </c>
      <c r="H15" s="236" t="s">
        <v>498</v>
      </c>
      <c r="I15" s="236" t="s">
        <v>499</v>
      </c>
      <c r="J15" s="236" t="s">
        <v>502</v>
      </c>
      <c r="K15" s="236" t="s">
        <v>503</v>
      </c>
      <c r="L15" s="271">
        <v>25360</v>
      </c>
      <c r="M15" s="236" t="s">
        <v>362</v>
      </c>
      <c r="N15" s="271">
        <v>27</v>
      </c>
    </row>
    <row r="16" spans="1:14" ht="27" customHeight="1">
      <c r="A16" s="246"/>
      <c r="B16" s="238"/>
      <c r="C16" s="247"/>
      <c r="F16" s="236" t="s">
        <v>526</v>
      </c>
      <c r="G16" s="236" t="s">
        <v>364</v>
      </c>
      <c r="H16" s="236" t="s">
        <v>498</v>
      </c>
      <c r="I16" s="236" t="s">
        <v>499</v>
      </c>
      <c r="J16" s="236" t="s">
        <v>502</v>
      </c>
      <c r="K16" s="236" t="s">
        <v>503</v>
      </c>
      <c r="L16" s="271">
        <v>36500</v>
      </c>
      <c r="M16" s="236" t="s">
        <v>362</v>
      </c>
      <c r="N16" s="271">
        <v>42</v>
      </c>
    </row>
    <row r="17" spans="1:14" ht="27" customHeight="1">
      <c r="A17" s="246"/>
      <c r="B17" s="238"/>
      <c r="C17" s="247"/>
      <c r="F17" s="236" t="s">
        <v>526</v>
      </c>
      <c r="G17" s="236" t="s">
        <v>365</v>
      </c>
      <c r="H17" s="236" t="s">
        <v>498</v>
      </c>
      <c r="I17" s="236" t="s">
        <v>499</v>
      </c>
      <c r="J17" s="236" t="s">
        <v>502</v>
      </c>
      <c r="K17" s="236" t="s">
        <v>503</v>
      </c>
      <c r="L17" s="271">
        <v>30560</v>
      </c>
      <c r="M17" s="236" t="s">
        <v>362</v>
      </c>
      <c r="N17" s="271">
        <v>34</v>
      </c>
    </row>
    <row r="18" spans="1:14" ht="27" customHeight="1">
      <c r="A18" s="246"/>
      <c r="B18" s="238"/>
      <c r="C18" s="247"/>
      <c r="F18" s="236" t="s">
        <v>526</v>
      </c>
      <c r="G18" s="236" t="s">
        <v>366</v>
      </c>
      <c r="H18" s="236" t="s">
        <v>498</v>
      </c>
      <c r="I18" s="236" t="s">
        <v>499</v>
      </c>
      <c r="J18" s="236" t="s">
        <v>502</v>
      </c>
      <c r="K18" s="236" t="s">
        <v>503</v>
      </c>
      <c r="L18" s="271">
        <v>26100</v>
      </c>
      <c r="M18" s="236" t="s">
        <v>362</v>
      </c>
      <c r="N18" s="271">
        <v>28</v>
      </c>
    </row>
    <row r="19" spans="1:14" ht="27" customHeight="1">
      <c r="A19" s="246"/>
      <c r="B19" s="238"/>
      <c r="C19" s="247"/>
      <c r="F19" s="236" t="s">
        <v>526</v>
      </c>
      <c r="G19" s="236" t="s">
        <v>367</v>
      </c>
      <c r="H19" s="236" t="s">
        <v>498</v>
      </c>
      <c r="I19" s="236" t="s">
        <v>499</v>
      </c>
      <c r="J19" s="236" t="s">
        <v>502</v>
      </c>
      <c r="K19" s="236" t="s">
        <v>503</v>
      </c>
      <c r="L19" s="271">
        <v>38730</v>
      </c>
      <c r="M19" s="236" t="s">
        <v>362</v>
      </c>
      <c r="N19" s="271">
        <v>45</v>
      </c>
    </row>
    <row r="20" spans="1:14" ht="27" customHeight="1">
      <c r="A20" s="246"/>
      <c r="B20" s="238"/>
      <c r="C20" s="247"/>
      <c r="F20" s="236" t="s">
        <v>526</v>
      </c>
      <c r="G20" s="236" t="s">
        <v>368</v>
      </c>
      <c r="H20" s="236" t="s">
        <v>498</v>
      </c>
      <c r="I20" s="236" t="s">
        <v>499</v>
      </c>
      <c r="J20" s="236" t="s">
        <v>502</v>
      </c>
      <c r="K20" s="236" t="s">
        <v>503</v>
      </c>
      <c r="L20" s="271">
        <v>132090</v>
      </c>
      <c r="M20" s="236" t="s">
        <v>362</v>
      </c>
      <c r="N20" s="271">
        <v>131</v>
      </c>
    </row>
    <row r="21" spans="1:14" ht="27" customHeight="1">
      <c r="A21" s="246"/>
      <c r="B21" s="238"/>
      <c r="C21" s="247"/>
      <c r="F21" s="236" t="s">
        <v>526</v>
      </c>
      <c r="G21" s="236" t="s">
        <v>369</v>
      </c>
      <c r="H21" s="236" t="s">
        <v>498</v>
      </c>
      <c r="I21" s="236" t="s">
        <v>499</v>
      </c>
      <c r="J21" s="236" t="s">
        <v>502</v>
      </c>
      <c r="K21" s="236" t="s">
        <v>503</v>
      </c>
      <c r="L21" s="271">
        <v>41700</v>
      </c>
      <c r="M21" s="236" t="s">
        <v>362</v>
      </c>
      <c r="N21" s="271">
        <v>49</v>
      </c>
    </row>
    <row r="22" spans="1:14" ht="27" customHeight="1">
      <c r="A22" s="246"/>
      <c r="B22" s="238"/>
      <c r="C22" s="247"/>
      <c r="F22" s="236" t="s">
        <v>526</v>
      </c>
      <c r="G22" s="236" t="s">
        <v>370</v>
      </c>
      <c r="H22" s="236" t="s">
        <v>498</v>
      </c>
      <c r="I22" s="236" t="s">
        <v>499</v>
      </c>
      <c r="J22" s="236" t="s">
        <v>502</v>
      </c>
      <c r="K22" s="236" t="s">
        <v>503</v>
      </c>
      <c r="L22" s="271">
        <v>40950</v>
      </c>
      <c r="M22" s="236" t="s">
        <v>362</v>
      </c>
      <c r="N22" s="271">
        <v>48</v>
      </c>
    </row>
    <row r="23" spans="1:14" ht="27" customHeight="1">
      <c r="A23" s="248"/>
      <c r="B23" s="258"/>
      <c r="C23" s="247"/>
      <c r="F23" s="236" t="s">
        <v>526</v>
      </c>
      <c r="G23" s="236" t="s">
        <v>371</v>
      </c>
      <c r="H23" s="236" t="s">
        <v>498</v>
      </c>
      <c r="I23" s="236" t="s">
        <v>499</v>
      </c>
      <c r="J23" s="236" t="s">
        <v>502</v>
      </c>
      <c r="K23" s="236" t="s">
        <v>503</v>
      </c>
      <c r="L23" s="271">
        <v>53660</v>
      </c>
      <c r="M23" s="236" t="s">
        <v>362</v>
      </c>
      <c r="N23" s="271">
        <v>61</v>
      </c>
    </row>
    <row r="24" spans="1:14" ht="27" customHeight="1">
      <c r="A24" s="246"/>
      <c r="B24" s="238"/>
      <c r="C24" s="247"/>
      <c r="F24" s="236" t="s">
        <v>526</v>
      </c>
      <c r="G24" s="236" t="s">
        <v>372</v>
      </c>
      <c r="H24" s="236" t="s">
        <v>498</v>
      </c>
      <c r="I24" s="236" t="s">
        <v>499</v>
      </c>
      <c r="J24" s="236" t="s">
        <v>502</v>
      </c>
      <c r="K24" s="236" t="s">
        <v>503</v>
      </c>
      <c r="L24" s="271">
        <v>35760</v>
      </c>
      <c r="M24" s="236" t="s">
        <v>362</v>
      </c>
      <c r="N24" s="271">
        <v>41</v>
      </c>
    </row>
    <row r="25" spans="1:14" ht="27" customHeight="1">
      <c r="A25" s="246"/>
      <c r="B25" s="238"/>
      <c r="C25" s="247"/>
      <c r="F25" s="236" t="s">
        <v>526</v>
      </c>
      <c r="G25" s="236" t="s">
        <v>373</v>
      </c>
      <c r="H25" s="236" t="s">
        <v>498</v>
      </c>
      <c r="I25" s="236" t="s">
        <v>499</v>
      </c>
      <c r="J25" s="236" t="s">
        <v>502</v>
      </c>
      <c r="K25" s="236" t="s">
        <v>503</v>
      </c>
      <c r="L25" s="271">
        <v>36490</v>
      </c>
      <c r="M25" s="236" t="s">
        <v>362</v>
      </c>
      <c r="N25" s="271">
        <v>47</v>
      </c>
    </row>
    <row r="26" spans="1:14" ht="27" customHeight="1">
      <c r="A26" s="246"/>
      <c r="B26" s="238"/>
      <c r="C26" s="247"/>
      <c r="F26" s="236" t="s">
        <v>527</v>
      </c>
      <c r="G26" s="236" t="s">
        <v>357</v>
      </c>
      <c r="H26" s="236" t="s">
        <v>504</v>
      </c>
      <c r="I26" s="236" t="s">
        <v>499</v>
      </c>
      <c r="J26" s="236" t="s">
        <v>505</v>
      </c>
      <c r="K26" s="236" t="s">
        <v>506</v>
      </c>
      <c r="L26" s="271">
        <v>22460</v>
      </c>
      <c r="M26" s="236" t="s">
        <v>362</v>
      </c>
      <c r="N26" s="271">
        <v>33</v>
      </c>
    </row>
    <row r="27" spans="1:14" ht="27" customHeight="1">
      <c r="A27" s="246"/>
      <c r="B27" s="238"/>
      <c r="C27" s="247"/>
      <c r="F27" s="236" t="s">
        <v>527</v>
      </c>
      <c r="G27" s="236" t="s">
        <v>363</v>
      </c>
      <c r="H27" s="236" t="s">
        <v>504</v>
      </c>
      <c r="I27" s="236" t="s">
        <v>499</v>
      </c>
      <c r="J27" s="236" t="s">
        <v>505</v>
      </c>
      <c r="K27" s="236" t="s">
        <v>506</v>
      </c>
      <c r="L27" s="271">
        <v>23000</v>
      </c>
      <c r="M27" s="236" t="s">
        <v>362</v>
      </c>
      <c r="N27" s="271">
        <v>29</v>
      </c>
    </row>
    <row r="28" spans="1:14" ht="27" customHeight="1" thickBot="1">
      <c r="A28" s="303"/>
      <c r="B28" s="272"/>
      <c r="C28" s="304"/>
      <c r="F28" s="236" t="s">
        <v>527</v>
      </c>
      <c r="G28" s="236" t="s">
        <v>364</v>
      </c>
      <c r="H28" s="236" t="s">
        <v>504</v>
      </c>
      <c r="I28" s="236" t="s">
        <v>499</v>
      </c>
      <c r="J28" s="236" t="s">
        <v>505</v>
      </c>
      <c r="K28" s="236" t="s">
        <v>506</v>
      </c>
      <c r="L28" s="271">
        <v>38490</v>
      </c>
      <c r="M28" s="236" t="s">
        <v>362</v>
      </c>
      <c r="N28" s="271">
        <v>50</v>
      </c>
    </row>
    <row r="29" spans="1:14" ht="27" customHeight="1">
      <c r="A29" s="252" t="s">
        <v>4</v>
      </c>
      <c r="B29" s="253">
        <f>SUM(B5:B28)</f>
        <v>34341</v>
      </c>
      <c r="C29" s="254"/>
      <c r="F29" s="236" t="s">
        <v>527</v>
      </c>
      <c r="G29" s="236" t="s">
        <v>365</v>
      </c>
      <c r="H29" s="236" t="s">
        <v>504</v>
      </c>
      <c r="I29" s="236" t="s">
        <v>499</v>
      </c>
      <c r="J29" s="236" t="s">
        <v>505</v>
      </c>
      <c r="K29" s="236" t="s">
        <v>506</v>
      </c>
      <c r="L29" s="271">
        <v>17490</v>
      </c>
      <c r="M29" s="236" t="s">
        <v>362</v>
      </c>
      <c r="N29" s="271">
        <v>22</v>
      </c>
    </row>
    <row r="30" spans="1:14" ht="27" customHeight="1">
      <c r="A30" s="255" t="s">
        <v>290</v>
      </c>
      <c r="B30" s="256">
        <f>ROUND(B29/365,0)</f>
        <v>94</v>
      </c>
      <c r="C30" s="257"/>
      <c r="F30" s="236" t="s">
        <v>527</v>
      </c>
      <c r="G30" s="236" t="s">
        <v>366</v>
      </c>
      <c r="H30" s="236" t="s">
        <v>504</v>
      </c>
      <c r="I30" s="236" t="s">
        <v>499</v>
      </c>
      <c r="J30" s="236" t="s">
        <v>505</v>
      </c>
      <c r="K30" s="236" t="s">
        <v>506</v>
      </c>
      <c r="L30" s="271">
        <v>9790</v>
      </c>
      <c r="M30" s="236" t="s">
        <v>362</v>
      </c>
      <c r="N30" s="271">
        <v>11</v>
      </c>
    </row>
    <row r="31" spans="1:14" ht="27" customHeight="1" thickBot="1">
      <c r="A31" s="242" t="s">
        <v>354</v>
      </c>
      <c r="B31" s="243">
        <f>ROUND(B30/C31,0)</f>
        <v>111</v>
      </c>
      <c r="C31" s="316">
        <v>0.85</v>
      </c>
      <c r="F31" s="236" t="s">
        <v>527</v>
      </c>
      <c r="G31" s="236" t="s">
        <v>367</v>
      </c>
      <c r="H31" s="236" t="s">
        <v>504</v>
      </c>
      <c r="I31" s="236" t="s">
        <v>499</v>
      </c>
      <c r="J31" s="236" t="s">
        <v>505</v>
      </c>
      <c r="K31" s="236" t="s">
        <v>506</v>
      </c>
      <c r="L31" s="271">
        <v>18990</v>
      </c>
      <c r="M31" s="236" t="s">
        <v>362</v>
      </c>
      <c r="N31" s="271">
        <v>24</v>
      </c>
    </row>
    <row r="32" spans="1:14" ht="27" customHeight="1">
      <c r="A32" s="229" t="s">
        <v>384</v>
      </c>
      <c r="B32" s="314"/>
      <c r="C32" s="283"/>
      <c r="F32" s="236" t="s">
        <v>527</v>
      </c>
      <c r="G32" s="236" t="s">
        <v>368</v>
      </c>
      <c r="H32" s="236" t="s">
        <v>504</v>
      </c>
      <c r="I32" s="236" t="s">
        <v>499</v>
      </c>
      <c r="J32" s="236" t="s">
        <v>505</v>
      </c>
      <c r="K32" s="236" t="s">
        <v>506</v>
      </c>
      <c r="L32" s="271">
        <v>14490</v>
      </c>
      <c r="M32" s="236" t="s">
        <v>362</v>
      </c>
      <c r="N32" s="271">
        <v>18</v>
      </c>
    </row>
    <row r="33" spans="1:14" ht="26.45" customHeight="1">
      <c r="F33" s="236" t="s">
        <v>527</v>
      </c>
      <c r="G33" s="236" t="s">
        <v>369</v>
      </c>
      <c r="H33" s="236" t="s">
        <v>504</v>
      </c>
      <c r="I33" s="236" t="s">
        <v>499</v>
      </c>
      <c r="J33" s="236" t="s">
        <v>505</v>
      </c>
      <c r="K33" s="236" t="s">
        <v>506</v>
      </c>
      <c r="L33" s="271">
        <v>18240</v>
      </c>
      <c r="M33" s="236" t="s">
        <v>362</v>
      </c>
      <c r="N33" s="271">
        <v>23</v>
      </c>
    </row>
    <row r="34" spans="1:14" ht="16.5">
      <c r="F34" s="236" t="s">
        <v>527</v>
      </c>
      <c r="G34" s="236" t="s">
        <v>370</v>
      </c>
      <c r="H34" s="236" t="s">
        <v>504</v>
      </c>
      <c r="I34" s="236" t="s">
        <v>499</v>
      </c>
      <c r="J34" s="236" t="s">
        <v>505</v>
      </c>
      <c r="K34" s="236" t="s">
        <v>506</v>
      </c>
      <c r="L34" s="271">
        <v>15240</v>
      </c>
      <c r="M34" s="236" t="s">
        <v>362</v>
      </c>
      <c r="N34" s="271">
        <v>19</v>
      </c>
    </row>
    <row r="35" spans="1:14" ht="16.5">
      <c r="F35" s="236" t="s">
        <v>527</v>
      </c>
      <c r="G35" s="236" t="s">
        <v>371</v>
      </c>
      <c r="H35" s="236" t="s">
        <v>504</v>
      </c>
      <c r="I35" s="236" t="s">
        <v>499</v>
      </c>
      <c r="J35" s="236" t="s">
        <v>505</v>
      </c>
      <c r="K35" s="236" t="s">
        <v>506</v>
      </c>
      <c r="L35" s="271">
        <v>15250</v>
      </c>
      <c r="M35" s="236" t="s">
        <v>362</v>
      </c>
      <c r="N35" s="271">
        <v>19</v>
      </c>
    </row>
    <row r="36" spans="1:14" ht="16.5">
      <c r="F36" s="236" t="s">
        <v>527</v>
      </c>
      <c r="G36" s="236" t="s">
        <v>372</v>
      </c>
      <c r="H36" s="236" t="s">
        <v>504</v>
      </c>
      <c r="I36" s="236" t="s">
        <v>499</v>
      </c>
      <c r="J36" s="236" t="s">
        <v>505</v>
      </c>
      <c r="K36" s="236" t="s">
        <v>506</v>
      </c>
      <c r="L36" s="271">
        <v>17490</v>
      </c>
      <c r="M36" s="236" t="s">
        <v>362</v>
      </c>
      <c r="N36" s="271">
        <v>22</v>
      </c>
    </row>
    <row r="37" spans="1:14" ht="16.5">
      <c r="A37" s="235"/>
      <c r="F37" s="236" t="s">
        <v>527</v>
      </c>
      <c r="G37" s="236" t="s">
        <v>373</v>
      </c>
      <c r="H37" s="236" t="s">
        <v>504</v>
      </c>
      <c r="I37" s="236" t="s">
        <v>499</v>
      </c>
      <c r="J37" s="236" t="s">
        <v>505</v>
      </c>
      <c r="K37" s="236" t="s">
        <v>506</v>
      </c>
      <c r="L37" s="271">
        <v>0</v>
      </c>
      <c r="M37" s="236" t="s">
        <v>362</v>
      </c>
      <c r="N37" s="271">
        <v>10</v>
      </c>
    </row>
    <row r="38" spans="1:14" ht="16.5">
      <c r="A38" s="235"/>
      <c r="F38" s="236" t="s">
        <v>528</v>
      </c>
      <c r="G38" s="236" t="s">
        <v>357</v>
      </c>
      <c r="H38" s="236" t="s">
        <v>431</v>
      </c>
      <c r="I38" s="236" t="s">
        <v>499</v>
      </c>
      <c r="J38" s="236" t="s">
        <v>507</v>
      </c>
      <c r="K38" s="236" t="s">
        <v>508</v>
      </c>
      <c r="L38" s="271">
        <v>276310</v>
      </c>
      <c r="M38" s="236" t="s">
        <v>362</v>
      </c>
      <c r="N38" s="271">
        <v>260</v>
      </c>
    </row>
    <row r="39" spans="1:14" ht="16.5">
      <c r="A39" s="235"/>
      <c r="F39" s="236" t="s">
        <v>528</v>
      </c>
      <c r="G39" s="236" t="s">
        <v>363</v>
      </c>
      <c r="H39" s="236" t="s">
        <v>431</v>
      </c>
      <c r="I39" s="236" t="s">
        <v>499</v>
      </c>
      <c r="J39" s="236" t="s">
        <v>507</v>
      </c>
      <c r="K39" s="236" t="s">
        <v>508</v>
      </c>
      <c r="L39" s="271">
        <v>966000</v>
      </c>
      <c r="M39" s="236" t="s">
        <v>362</v>
      </c>
      <c r="N39" s="271">
        <v>701</v>
      </c>
    </row>
    <row r="40" spans="1:14" ht="16.5">
      <c r="A40" s="235"/>
      <c r="F40" s="236" t="s">
        <v>528</v>
      </c>
      <c r="G40" s="236" t="s">
        <v>364</v>
      </c>
      <c r="H40" s="236" t="s">
        <v>431</v>
      </c>
      <c r="I40" s="236" t="s">
        <v>499</v>
      </c>
      <c r="J40" s="236" t="s">
        <v>507</v>
      </c>
      <c r="K40" s="236" t="s">
        <v>508</v>
      </c>
      <c r="L40" s="271">
        <v>2107340</v>
      </c>
      <c r="M40" s="236" t="s">
        <v>362</v>
      </c>
      <c r="N40" s="271">
        <v>1467</v>
      </c>
    </row>
    <row r="41" spans="1:14" ht="16.5">
      <c r="A41" s="235"/>
      <c r="F41" s="236" t="s">
        <v>528</v>
      </c>
      <c r="G41" s="236" t="s">
        <v>365</v>
      </c>
      <c r="H41" s="236" t="s">
        <v>431</v>
      </c>
      <c r="I41" s="236" t="s">
        <v>499</v>
      </c>
      <c r="J41" s="236" t="s">
        <v>507</v>
      </c>
      <c r="K41" s="236" t="s">
        <v>508</v>
      </c>
      <c r="L41" s="271">
        <v>2177370</v>
      </c>
      <c r="M41" s="236" t="s">
        <v>362</v>
      </c>
      <c r="N41" s="271">
        <v>1514</v>
      </c>
    </row>
    <row r="42" spans="1:14" ht="16.5">
      <c r="A42" s="235"/>
      <c r="F42" s="236" t="s">
        <v>528</v>
      </c>
      <c r="G42" s="236" t="s">
        <v>366</v>
      </c>
      <c r="H42" s="236" t="s">
        <v>431</v>
      </c>
      <c r="I42" s="236" t="s">
        <v>499</v>
      </c>
      <c r="J42" s="236" t="s">
        <v>507</v>
      </c>
      <c r="K42" s="236" t="s">
        <v>508</v>
      </c>
      <c r="L42" s="271">
        <v>1834670</v>
      </c>
      <c r="M42" s="236" t="s">
        <v>362</v>
      </c>
      <c r="N42" s="271">
        <v>1284</v>
      </c>
    </row>
    <row r="43" spans="1:14" ht="16.5">
      <c r="A43" s="235"/>
      <c r="F43" s="236" t="s">
        <v>528</v>
      </c>
      <c r="G43" s="236" t="s">
        <v>367</v>
      </c>
      <c r="H43" s="236" t="s">
        <v>431</v>
      </c>
      <c r="I43" s="236" t="s">
        <v>499</v>
      </c>
      <c r="J43" s="236" t="s">
        <v>507</v>
      </c>
      <c r="K43" s="236" t="s">
        <v>508</v>
      </c>
      <c r="L43" s="271">
        <v>2561790</v>
      </c>
      <c r="M43" s="236" t="s">
        <v>362</v>
      </c>
      <c r="N43" s="271">
        <v>1772</v>
      </c>
    </row>
    <row r="44" spans="1:14" ht="16.5">
      <c r="A44" s="235"/>
      <c r="F44" s="236" t="s">
        <v>528</v>
      </c>
      <c r="G44" s="236" t="s">
        <v>368</v>
      </c>
      <c r="H44" s="236" t="s">
        <v>431</v>
      </c>
      <c r="I44" s="236" t="s">
        <v>499</v>
      </c>
      <c r="J44" s="236" t="s">
        <v>507</v>
      </c>
      <c r="K44" s="236" t="s">
        <v>508</v>
      </c>
      <c r="L44" s="271">
        <v>2667580</v>
      </c>
      <c r="M44" s="236" t="s">
        <v>362</v>
      </c>
      <c r="N44" s="271">
        <v>1843</v>
      </c>
    </row>
    <row r="45" spans="1:14" ht="16.5">
      <c r="A45" s="235"/>
      <c r="F45" s="236" t="s">
        <v>528</v>
      </c>
      <c r="G45" s="236" t="s">
        <v>369</v>
      </c>
      <c r="H45" s="236" t="s">
        <v>431</v>
      </c>
      <c r="I45" s="236" t="s">
        <v>499</v>
      </c>
      <c r="J45" s="236" t="s">
        <v>507</v>
      </c>
      <c r="K45" s="236" t="s">
        <v>508</v>
      </c>
      <c r="L45" s="271">
        <v>2481330</v>
      </c>
      <c r="M45" s="236" t="s">
        <v>362</v>
      </c>
      <c r="N45" s="271">
        <v>1718</v>
      </c>
    </row>
    <row r="46" spans="1:14" ht="16.5">
      <c r="A46" s="235"/>
      <c r="F46" s="236" t="s">
        <v>528</v>
      </c>
      <c r="G46" s="236" t="s">
        <v>370</v>
      </c>
      <c r="H46" s="236" t="s">
        <v>431</v>
      </c>
      <c r="I46" s="236" t="s">
        <v>499</v>
      </c>
      <c r="J46" s="236" t="s">
        <v>507</v>
      </c>
      <c r="K46" s="236" t="s">
        <v>508</v>
      </c>
      <c r="L46" s="271">
        <v>480260</v>
      </c>
      <c r="M46" s="236" t="s">
        <v>362</v>
      </c>
      <c r="N46" s="271">
        <v>375</v>
      </c>
    </row>
    <row r="47" spans="1:14" ht="16.5">
      <c r="A47" s="235"/>
      <c r="F47" s="236" t="s">
        <v>528</v>
      </c>
      <c r="G47" s="236" t="s">
        <v>371</v>
      </c>
      <c r="H47" s="236" t="s">
        <v>431</v>
      </c>
      <c r="I47" s="236" t="s">
        <v>499</v>
      </c>
      <c r="J47" s="236" t="s">
        <v>507</v>
      </c>
      <c r="K47" s="236" t="s">
        <v>508</v>
      </c>
      <c r="L47" s="271">
        <v>425130</v>
      </c>
      <c r="M47" s="236" t="s">
        <v>362</v>
      </c>
      <c r="N47" s="271">
        <v>338</v>
      </c>
    </row>
    <row r="48" spans="1:14" ht="16.5">
      <c r="A48" s="237"/>
      <c r="F48" s="236" t="s">
        <v>528</v>
      </c>
      <c r="G48" s="236" t="s">
        <v>372</v>
      </c>
      <c r="H48" s="236" t="s">
        <v>431</v>
      </c>
      <c r="I48" s="236" t="s">
        <v>499</v>
      </c>
      <c r="J48" s="236" t="s">
        <v>507</v>
      </c>
      <c r="K48" s="236" t="s">
        <v>508</v>
      </c>
      <c r="L48" s="271">
        <v>94880</v>
      </c>
      <c r="M48" s="236" t="s">
        <v>362</v>
      </c>
      <c r="N48" s="271">
        <v>79</v>
      </c>
    </row>
    <row r="49" spans="1:14" ht="16.5">
      <c r="A49" s="230"/>
      <c r="F49" s="236" t="s">
        <v>528</v>
      </c>
      <c r="G49" s="236" t="s">
        <v>373</v>
      </c>
      <c r="H49" s="236" t="s">
        <v>431</v>
      </c>
      <c r="I49" s="236" t="s">
        <v>499</v>
      </c>
      <c r="J49" s="236" t="s">
        <v>507</v>
      </c>
      <c r="K49" s="236" t="s">
        <v>508</v>
      </c>
      <c r="L49" s="271">
        <v>92820</v>
      </c>
      <c r="M49" s="236" t="s">
        <v>362</v>
      </c>
      <c r="N49" s="271">
        <v>77</v>
      </c>
    </row>
    <row r="50" spans="1:14" ht="16.5">
      <c r="F50" s="236" t="s">
        <v>529</v>
      </c>
      <c r="G50" s="236" t="s">
        <v>357</v>
      </c>
      <c r="H50" s="236" t="s">
        <v>509</v>
      </c>
      <c r="I50" s="236" t="s">
        <v>499</v>
      </c>
      <c r="J50" s="236" t="s">
        <v>510</v>
      </c>
      <c r="K50" s="236" t="s">
        <v>511</v>
      </c>
      <c r="L50" s="271">
        <v>17530</v>
      </c>
      <c r="M50" s="236" t="s">
        <v>362</v>
      </c>
      <c r="N50" s="271">
        <v>23</v>
      </c>
    </row>
    <row r="51" spans="1:14" ht="16.5">
      <c r="F51" s="236" t="s">
        <v>529</v>
      </c>
      <c r="G51" s="236" t="s">
        <v>363</v>
      </c>
      <c r="H51" s="236" t="s">
        <v>509</v>
      </c>
      <c r="I51" s="236" t="s">
        <v>499</v>
      </c>
      <c r="J51" s="236" t="s">
        <v>510</v>
      </c>
      <c r="K51" s="236" t="s">
        <v>511</v>
      </c>
      <c r="L51" s="271">
        <v>19290</v>
      </c>
      <c r="M51" s="236" t="s">
        <v>362</v>
      </c>
      <c r="N51" s="271">
        <v>22</v>
      </c>
    </row>
    <row r="52" spans="1:14" ht="16.5">
      <c r="F52" s="236" t="s">
        <v>529</v>
      </c>
      <c r="G52" s="236" t="s">
        <v>364</v>
      </c>
      <c r="H52" s="236" t="s">
        <v>509</v>
      </c>
      <c r="I52" s="236" t="s">
        <v>499</v>
      </c>
      <c r="J52" s="236" t="s">
        <v>510</v>
      </c>
      <c r="K52" s="236" t="s">
        <v>511</v>
      </c>
      <c r="L52" s="271">
        <v>26710</v>
      </c>
      <c r="M52" s="236" t="s">
        <v>362</v>
      </c>
      <c r="N52" s="271">
        <v>32</v>
      </c>
    </row>
    <row r="53" spans="1:14" ht="16.5">
      <c r="F53" s="236" t="s">
        <v>529</v>
      </c>
      <c r="G53" s="236" t="s">
        <v>365</v>
      </c>
      <c r="H53" s="236" t="s">
        <v>509</v>
      </c>
      <c r="I53" s="236" t="s">
        <v>499</v>
      </c>
      <c r="J53" s="236" t="s">
        <v>510</v>
      </c>
      <c r="K53" s="236" t="s">
        <v>511</v>
      </c>
      <c r="L53" s="271">
        <v>25230</v>
      </c>
      <c r="M53" s="236" t="s">
        <v>362</v>
      </c>
      <c r="N53" s="271">
        <v>30</v>
      </c>
    </row>
    <row r="54" spans="1:14" ht="16.5">
      <c r="F54" s="236" t="s">
        <v>529</v>
      </c>
      <c r="G54" s="236" t="s">
        <v>366</v>
      </c>
      <c r="H54" s="236" t="s">
        <v>509</v>
      </c>
      <c r="I54" s="236" t="s">
        <v>499</v>
      </c>
      <c r="J54" s="236" t="s">
        <v>510</v>
      </c>
      <c r="K54" s="236" t="s">
        <v>511</v>
      </c>
      <c r="L54" s="271">
        <v>22260</v>
      </c>
      <c r="M54" s="236" t="s">
        <v>362</v>
      </c>
      <c r="N54" s="271">
        <v>26</v>
      </c>
    </row>
    <row r="55" spans="1:14" ht="16.5">
      <c r="F55" s="236" t="s">
        <v>529</v>
      </c>
      <c r="G55" s="236" t="s">
        <v>367</v>
      </c>
      <c r="H55" s="236" t="s">
        <v>509</v>
      </c>
      <c r="I55" s="236" t="s">
        <v>499</v>
      </c>
      <c r="J55" s="236" t="s">
        <v>510</v>
      </c>
      <c r="K55" s="236" t="s">
        <v>511</v>
      </c>
      <c r="L55" s="271">
        <v>25230</v>
      </c>
      <c r="M55" s="236" t="s">
        <v>362</v>
      </c>
      <c r="N55" s="271">
        <v>30</v>
      </c>
    </row>
    <row r="56" spans="1:14" ht="16.5">
      <c r="F56" s="236" t="s">
        <v>529</v>
      </c>
      <c r="G56" s="236" t="s">
        <v>368</v>
      </c>
      <c r="H56" s="236" t="s">
        <v>509</v>
      </c>
      <c r="I56" s="236" t="s">
        <v>499</v>
      </c>
      <c r="J56" s="236" t="s">
        <v>510</v>
      </c>
      <c r="K56" s="236" t="s">
        <v>511</v>
      </c>
      <c r="L56" s="271">
        <v>32650</v>
      </c>
      <c r="M56" s="236" t="s">
        <v>362</v>
      </c>
      <c r="N56" s="271">
        <v>40</v>
      </c>
    </row>
    <row r="57" spans="1:14" ht="16.5">
      <c r="F57" s="236" t="s">
        <v>529</v>
      </c>
      <c r="G57" s="236" t="s">
        <v>369</v>
      </c>
      <c r="H57" s="236" t="s">
        <v>509</v>
      </c>
      <c r="I57" s="236" t="s">
        <v>499</v>
      </c>
      <c r="J57" s="236" t="s">
        <v>510</v>
      </c>
      <c r="K57" s="236" t="s">
        <v>511</v>
      </c>
      <c r="L57" s="271">
        <v>8890</v>
      </c>
      <c r="M57" s="236" t="s">
        <v>362</v>
      </c>
      <c r="N57" s="271">
        <v>8</v>
      </c>
    </row>
    <row r="58" spans="1:14" ht="16.5">
      <c r="F58" s="236" t="s">
        <v>529</v>
      </c>
      <c r="G58" s="236" t="s">
        <v>370</v>
      </c>
      <c r="H58" s="236" t="s">
        <v>509</v>
      </c>
      <c r="I58" s="236" t="s">
        <v>499</v>
      </c>
      <c r="J58" s="236" t="s">
        <v>510</v>
      </c>
      <c r="K58" s="236" t="s">
        <v>511</v>
      </c>
      <c r="L58" s="271">
        <v>28200</v>
      </c>
      <c r="M58" s="236" t="s">
        <v>362</v>
      </c>
      <c r="N58" s="271">
        <v>34</v>
      </c>
    </row>
    <row r="59" spans="1:14" ht="16.5">
      <c r="F59" s="236" t="s">
        <v>529</v>
      </c>
      <c r="G59" s="236" t="s">
        <v>371</v>
      </c>
      <c r="H59" s="236" t="s">
        <v>509</v>
      </c>
      <c r="I59" s="236" t="s">
        <v>499</v>
      </c>
      <c r="J59" s="236" t="s">
        <v>510</v>
      </c>
      <c r="K59" s="236" t="s">
        <v>511</v>
      </c>
      <c r="L59" s="271">
        <v>21520</v>
      </c>
      <c r="M59" s="236" t="s">
        <v>362</v>
      </c>
      <c r="N59" s="271">
        <v>25</v>
      </c>
    </row>
    <row r="60" spans="1:14" ht="16.5">
      <c r="F60" s="236" t="s">
        <v>529</v>
      </c>
      <c r="G60" s="236" t="s">
        <v>372</v>
      </c>
      <c r="H60" s="236" t="s">
        <v>509</v>
      </c>
      <c r="I60" s="236" t="s">
        <v>499</v>
      </c>
      <c r="J60" s="236" t="s">
        <v>510</v>
      </c>
      <c r="K60" s="236" t="s">
        <v>511</v>
      </c>
      <c r="L60" s="271">
        <v>17800</v>
      </c>
      <c r="M60" s="236" t="s">
        <v>362</v>
      </c>
      <c r="N60" s="271">
        <v>20</v>
      </c>
    </row>
    <row r="61" spans="1:14" ht="16.5">
      <c r="F61" s="236" t="s">
        <v>529</v>
      </c>
      <c r="G61" s="236" t="s">
        <v>373</v>
      </c>
      <c r="H61" s="236" t="s">
        <v>509</v>
      </c>
      <c r="I61" s="236" t="s">
        <v>499</v>
      </c>
      <c r="J61" s="236" t="s">
        <v>510</v>
      </c>
      <c r="K61" s="236" t="s">
        <v>511</v>
      </c>
      <c r="L61" s="271">
        <v>5400</v>
      </c>
      <c r="M61" s="236" t="s">
        <v>362</v>
      </c>
      <c r="N61" s="271">
        <v>20</v>
      </c>
    </row>
    <row r="62" spans="1:14" ht="16.5">
      <c r="F62" s="236" t="s">
        <v>530</v>
      </c>
      <c r="G62" s="236" t="s">
        <v>357</v>
      </c>
      <c r="H62" s="236" t="s">
        <v>512</v>
      </c>
      <c r="I62" s="236" t="s">
        <v>499</v>
      </c>
      <c r="J62" s="236" t="s">
        <v>513</v>
      </c>
      <c r="K62" s="236" t="s">
        <v>514</v>
      </c>
      <c r="L62" s="271">
        <v>69320</v>
      </c>
      <c r="M62" s="236" t="s">
        <v>362</v>
      </c>
      <c r="N62" s="271">
        <v>91</v>
      </c>
    </row>
    <row r="63" spans="1:14" ht="16.5">
      <c r="F63" s="236" t="s">
        <v>530</v>
      </c>
      <c r="G63" s="236" t="s">
        <v>363</v>
      </c>
      <c r="H63" s="236" t="s">
        <v>512</v>
      </c>
      <c r="I63" s="236" t="s">
        <v>499</v>
      </c>
      <c r="J63" s="236" t="s">
        <v>513</v>
      </c>
      <c r="K63" s="236" t="s">
        <v>514</v>
      </c>
      <c r="L63" s="271">
        <v>57400</v>
      </c>
      <c r="M63" s="236" t="s">
        <v>362</v>
      </c>
      <c r="N63" s="271">
        <v>68</v>
      </c>
    </row>
    <row r="64" spans="1:14" ht="16.5">
      <c r="F64" s="236" t="s">
        <v>530</v>
      </c>
      <c r="G64" s="236" t="s">
        <v>364</v>
      </c>
      <c r="H64" s="236" t="s">
        <v>512</v>
      </c>
      <c r="I64" s="236" t="s">
        <v>499</v>
      </c>
      <c r="J64" s="236" t="s">
        <v>513</v>
      </c>
      <c r="K64" s="236" t="s">
        <v>514</v>
      </c>
      <c r="L64" s="271">
        <v>74740</v>
      </c>
      <c r="M64" s="236" t="s">
        <v>362</v>
      </c>
      <c r="N64" s="271">
        <v>85</v>
      </c>
    </row>
    <row r="65" spans="6:14" ht="16.5">
      <c r="F65" s="236" t="s">
        <v>530</v>
      </c>
      <c r="G65" s="236" t="s">
        <v>365</v>
      </c>
      <c r="H65" s="236" t="s">
        <v>512</v>
      </c>
      <c r="I65" s="236" t="s">
        <v>499</v>
      </c>
      <c r="J65" s="236" t="s">
        <v>513</v>
      </c>
      <c r="K65" s="236" t="s">
        <v>514</v>
      </c>
      <c r="L65" s="271">
        <v>72700</v>
      </c>
      <c r="M65" s="236" t="s">
        <v>362</v>
      </c>
      <c r="N65" s="271">
        <v>83</v>
      </c>
    </row>
    <row r="66" spans="6:14" ht="16.5">
      <c r="F66" s="236" t="s">
        <v>530</v>
      </c>
      <c r="G66" s="236" t="s">
        <v>366</v>
      </c>
      <c r="H66" s="236" t="s">
        <v>512</v>
      </c>
      <c r="I66" s="236" t="s">
        <v>499</v>
      </c>
      <c r="J66" s="236" t="s">
        <v>513</v>
      </c>
      <c r="K66" s="236" t="s">
        <v>514</v>
      </c>
      <c r="L66" s="271">
        <v>65560</v>
      </c>
      <c r="M66" s="236" t="s">
        <v>362</v>
      </c>
      <c r="N66" s="271">
        <v>76</v>
      </c>
    </row>
    <row r="67" spans="6:14" ht="16.5">
      <c r="F67" s="236" t="s">
        <v>530</v>
      </c>
      <c r="G67" s="236" t="s">
        <v>367</v>
      </c>
      <c r="H67" s="236" t="s">
        <v>512</v>
      </c>
      <c r="I67" s="236" t="s">
        <v>499</v>
      </c>
      <c r="J67" s="236" t="s">
        <v>513</v>
      </c>
      <c r="K67" s="236" t="s">
        <v>514</v>
      </c>
      <c r="L67" s="271">
        <v>60460</v>
      </c>
      <c r="M67" s="236" t="s">
        <v>362</v>
      </c>
      <c r="N67" s="271">
        <v>71</v>
      </c>
    </row>
    <row r="68" spans="6:14" ht="16.5">
      <c r="F68" s="236" t="s">
        <v>530</v>
      </c>
      <c r="G68" s="236" t="s">
        <v>368</v>
      </c>
      <c r="H68" s="236" t="s">
        <v>512</v>
      </c>
      <c r="I68" s="236" t="s">
        <v>499</v>
      </c>
      <c r="J68" s="236" t="s">
        <v>513</v>
      </c>
      <c r="K68" s="236" t="s">
        <v>514</v>
      </c>
      <c r="L68" s="271">
        <v>57400</v>
      </c>
      <c r="M68" s="236" t="s">
        <v>362</v>
      </c>
      <c r="N68" s="271">
        <v>68</v>
      </c>
    </row>
    <row r="69" spans="6:14" ht="16.5">
      <c r="F69" s="236" t="s">
        <v>530</v>
      </c>
      <c r="G69" s="236" t="s">
        <v>369</v>
      </c>
      <c r="H69" s="236" t="s">
        <v>512</v>
      </c>
      <c r="I69" s="236" t="s">
        <v>499</v>
      </c>
      <c r="J69" s="236" t="s">
        <v>513</v>
      </c>
      <c r="K69" s="236" t="s">
        <v>514</v>
      </c>
      <c r="L69" s="271">
        <v>79840</v>
      </c>
      <c r="M69" s="236" t="s">
        <v>362</v>
      </c>
      <c r="N69" s="271">
        <v>90</v>
      </c>
    </row>
    <row r="70" spans="6:14" ht="16.5">
      <c r="F70" s="236" t="s">
        <v>530</v>
      </c>
      <c r="G70" s="236" t="s">
        <v>370</v>
      </c>
      <c r="H70" s="236" t="s">
        <v>512</v>
      </c>
      <c r="I70" s="236" t="s">
        <v>499</v>
      </c>
      <c r="J70" s="236" t="s">
        <v>513</v>
      </c>
      <c r="K70" s="236" t="s">
        <v>514</v>
      </c>
      <c r="L70" s="271">
        <v>103760</v>
      </c>
      <c r="M70" s="236" t="s">
        <v>362</v>
      </c>
      <c r="N70" s="271">
        <v>111</v>
      </c>
    </row>
    <row r="71" spans="6:14" ht="16.5">
      <c r="F71" s="236" t="s">
        <v>530</v>
      </c>
      <c r="G71" s="236" t="s">
        <v>371</v>
      </c>
      <c r="H71" s="236" t="s">
        <v>512</v>
      </c>
      <c r="I71" s="236" t="s">
        <v>499</v>
      </c>
      <c r="J71" s="236" t="s">
        <v>513</v>
      </c>
      <c r="K71" s="236" t="s">
        <v>514</v>
      </c>
      <c r="L71" s="271">
        <v>108750</v>
      </c>
      <c r="M71" s="236" t="s">
        <v>362</v>
      </c>
      <c r="N71" s="271">
        <v>115</v>
      </c>
    </row>
    <row r="72" spans="6:14" ht="16.5">
      <c r="F72" s="236" t="s">
        <v>530</v>
      </c>
      <c r="G72" s="236" t="s">
        <v>372</v>
      </c>
      <c r="H72" s="236" t="s">
        <v>512</v>
      </c>
      <c r="I72" s="236" t="s">
        <v>499</v>
      </c>
      <c r="J72" s="236" t="s">
        <v>513</v>
      </c>
      <c r="K72" s="236" t="s">
        <v>514</v>
      </c>
      <c r="L72" s="271">
        <v>75760</v>
      </c>
      <c r="M72" s="236" t="s">
        <v>362</v>
      </c>
      <c r="N72" s="271">
        <v>86</v>
      </c>
    </row>
    <row r="73" spans="6:14" ht="16.5">
      <c r="F73" s="236" t="s">
        <v>530</v>
      </c>
      <c r="G73" s="236" t="s">
        <v>373</v>
      </c>
      <c r="H73" s="236" t="s">
        <v>512</v>
      </c>
      <c r="I73" s="236" t="s">
        <v>499</v>
      </c>
      <c r="J73" s="236" t="s">
        <v>513</v>
      </c>
      <c r="K73" s="236" t="s">
        <v>514</v>
      </c>
      <c r="L73" s="271">
        <v>75270</v>
      </c>
      <c r="M73" s="236" t="s">
        <v>362</v>
      </c>
      <c r="N73" s="271">
        <v>95</v>
      </c>
    </row>
    <row r="74" spans="6:14" ht="16.5">
      <c r="F74" s="236" t="s">
        <v>531</v>
      </c>
      <c r="G74" s="236" t="s">
        <v>357</v>
      </c>
      <c r="H74" s="236" t="s">
        <v>515</v>
      </c>
      <c r="I74" s="236" t="s">
        <v>499</v>
      </c>
      <c r="J74" s="236" t="s">
        <v>516</v>
      </c>
      <c r="K74" s="236" t="s">
        <v>517</v>
      </c>
      <c r="L74" s="271">
        <v>2950</v>
      </c>
      <c r="M74" s="236" t="s">
        <v>362</v>
      </c>
      <c r="N74" s="271">
        <v>0</v>
      </c>
    </row>
    <row r="75" spans="6:14" ht="16.5">
      <c r="F75" s="236" t="s">
        <v>531</v>
      </c>
      <c r="G75" s="236" t="s">
        <v>363</v>
      </c>
      <c r="H75" s="236" t="s">
        <v>515</v>
      </c>
      <c r="I75" s="236" t="s">
        <v>499</v>
      </c>
      <c r="J75" s="236" t="s">
        <v>516</v>
      </c>
      <c r="K75" s="236" t="s">
        <v>517</v>
      </c>
      <c r="L75" s="271">
        <v>2950</v>
      </c>
      <c r="M75" s="236" t="s">
        <v>362</v>
      </c>
      <c r="N75" s="271">
        <v>0</v>
      </c>
    </row>
    <row r="76" spans="6:14" ht="16.5">
      <c r="F76" s="236" t="s">
        <v>531</v>
      </c>
      <c r="G76" s="236" t="s">
        <v>364</v>
      </c>
      <c r="H76" s="236" t="s">
        <v>515</v>
      </c>
      <c r="I76" s="236" t="s">
        <v>499</v>
      </c>
      <c r="J76" s="236" t="s">
        <v>516</v>
      </c>
      <c r="K76" s="236" t="s">
        <v>517</v>
      </c>
      <c r="L76" s="271">
        <v>2950</v>
      </c>
      <c r="M76" s="236" t="s">
        <v>362</v>
      </c>
      <c r="N76" s="271">
        <v>0</v>
      </c>
    </row>
    <row r="77" spans="6:14" ht="16.5">
      <c r="F77" s="236" t="s">
        <v>531</v>
      </c>
      <c r="G77" s="236" t="s">
        <v>365</v>
      </c>
      <c r="H77" s="236" t="s">
        <v>515</v>
      </c>
      <c r="I77" s="236" t="s">
        <v>499</v>
      </c>
      <c r="J77" s="236" t="s">
        <v>516</v>
      </c>
      <c r="K77" s="236" t="s">
        <v>517</v>
      </c>
      <c r="L77" s="271">
        <v>2950</v>
      </c>
      <c r="M77" s="236" t="s">
        <v>362</v>
      </c>
      <c r="N77" s="271">
        <v>0</v>
      </c>
    </row>
    <row r="78" spans="6:14" ht="16.5">
      <c r="F78" s="236" t="s">
        <v>531</v>
      </c>
      <c r="G78" s="236" t="s">
        <v>366</v>
      </c>
      <c r="H78" s="236" t="s">
        <v>515</v>
      </c>
      <c r="I78" s="236" t="s">
        <v>499</v>
      </c>
      <c r="J78" s="236" t="s">
        <v>516</v>
      </c>
      <c r="K78" s="236" t="s">
        <v>517</v>
      </c>
      <c r="L78" s="271">
        <v>2950</v>
      </c>
      <c r="M78" s="236" t="s">
        <v>362</v>
      </c>
      <c r="N78" s="271">
        <v>0</v>
      </c>
    </row>
    <row r="79" spans="6:14" ht="16.5">
      <c r="F79" s="236" t="s">
        <v>531</v>
      </c>
      <c r="G79" s="236" t="s">
        <v>367</v>
      </c>
      <c r="H79" s="236" t="s">
        <v>515</v>
      </c>
      <c r="I79" s="236" t="s">
        <v>499</v>
      </c>
      <c r="J79" s="236" t="s">
        <v>516</v>
      </c>
      <c r="K79" s="236" t="s">
        <v>517</v>
      </c>
      <c r="L79" s="271">
        <v>2950</v>
      </c>
      <c r="M79" s="236" t="s">
        <v>362</v>
      </c>
      <c r="N79" s="271">
        <v>0</v>
      </c>
    </row>
    <row r="80" spans="6:14" ht="16.5">
      <c r="F80" s="236" t="s">
        <v>531</v>
      </c>
      <c r="G80" s="236" t="s">
        <v>368</v>
      </c>
      <c r="H80" s="236" t="s">
        <v>515</v>
      </c>
      <c r="I80" s="236" t="s">
        <v>499</v>
      </c>
      <c r="J80" s="236" t="s">
        <v>516</v>
      </c>
      <c r="K80" s="236" t="s">
        <v>517</v>
      </c>
      <c r="L80" s="271">
        <v>2950</v>
      </c>
      <c r="M80" s="236" t="s">
        <v>362</v>
      </c>
      <c r="N80" s="271">
        <v>0</v>
      </c>
    </row>
    <row r="81" spans="6:14" ht="16.5">
      <c r="F81" s="236" t="s">
        <v>531</v>
      </c>
      <c r="G81" s="236" t="s">
        <v>369</v>
      </c>
      <c r="H81" s="236" t="s">
        <v>515</v>
      </c>
      <c r="I81" s="236" t="s">
        <v>499</v>
      </c>
      <c r="J81" s="236" t="s">
        <v>516</v>
      </c>
      <c r="K81" s="236" t="s">
        <v>517</v>
      </c>
      <c r="L81" s="271">
        <v>2950</v>
      </c>
      <c r="M81" s="236" t="s">
        <v>362</v>
      </c>
      <c r="N81" s="271">
        <v>0</v>
      </c>
    </row>
    <row r="82" spans="6:14" ht="16.5">
      <c r="F82" s="236" t="s">
        <v>531</v>
      </c>
      <c r="G82" s="236" t="s">
        <v>370</v>
      </c>
      <c r="H82" s="236" t="s">
        <v>515</v>
      </c>
      <c r="I82" s="236" t="s">
        <v>499</v>
      </c>
      <c r="J82" s="236" t="s">
        <v>516</v>
      </c>
      <c r="K82" s="236" t="s">
        <v>517</v>
      </c>
      <c r="L82" s="271">
        <v>2950</v>
      </c>
      <c r="M82" s="236" t="s">
        <v>362</v>
      </c>
      <c r="N82" s="271">
        <v>0</v>
      </c>
    </row>
    <row r="83" spans="6:14" ht="16.5">
      <c r="F83" s="236" t="s">
        <v>531</v>
      </c>
      <c r="G83" s="236" t="s">
        <v>371</v>
      </c>
      <c r="H83" s="236" t="s">
        <v>515</v>
      </c>
      <c r="I83" s="236" t="s">
        <v>499</v>
      </c>
      <c r="J83" s="236" t="s">
        <v>516</v>
      </c>
      <c r="K83" s="236" t="s">
        <v>517</v>
      </c>
      <c r="L83" s="271">
        <v>2950</v>
      </c>
      <c r="M83" s="236" t="s">
        <v>362</v>
      </c>
      <c r="N83" s="271">
        <v>0</v>
      </c>
    </row>
    <row r="84" spans="6:14" ht="16.5">
      <c r="F84" s="236" t="s">
        <v>531</v>
      </c>
      <c r="G84" s="236" t="s">
        <v>372</v>
      </c>
      <c r="H84" s="236" t="s">
        <v>515</v>
      </c>
      <c r="I84" s="236" t="s">
        <v>499</v>
      </c>
      <c r="J84" s="236" t="s">
        <v>516</v>
      </c>
      <c r="K84" s="236" t="s">
        <v>517</v>
      </c>
      <c r="L84" s="271">
        <v>2950</v>
      </c>
      <c r="M84" s="236" t="s">
        <v>362</v>
      </c>
      <c r="N84" s="271">
        <v>0</v>
      </c>
    </row>
    <row r="85" spans="6:14" ht="16.5">
      <c r="F85" s="236" t="s">
        <v>531</v>
      </c>
      <c r="G85" s="236" t="s">
        <v>373</v>
      </c>
      <c r="H85" s="236" t="s">
        <v>515</v>
      </c>
      <c r="I85" s="236" t="s">
        <v>499</v>
      </c>
      <c r="J85" s="236" t="s">
        <v>516</v>
      </c>
      <c r="K85" s="236" t="s">
        <v>517</v>
      </c>
      <c r="L85" s="271">
        <v>2950</v>
      </c>
      <c r="M85" s="236" t="s">
        <v>362</v>
      </c>
      <c r="N85" s="271">
        <v>0</v>
      </c>
    </row>
    <row r="86" spans="6:14" ht="16.5">
      <c r="F86" s="236" t="s">
        <v>532</v>
      </c>
      <c r="G86" s="236" t="s">
        <v>357</v>
      </c>
      <c r="H86" s="236" t="s">
        <v>518</v>
      </c>
      <c r="I86" s="236" t="s">
        <v>499</v>
      </c>
      <c r="J86" s="236" t="s">
        <v>519</v>
      </c>
      <c r="K86" s="236" t="s">
        <v>520</v>
      </c>
      <c r="L86" s="271">
        <v>48150</v>
      </c>
      <c r="M86" s="236" t="s">
        <v>362</v>
      </c>
      <c r="N86" s="271">
        <v>65</v>
      </c>
    </row>
    <row r="87" spans="6:14" ht="16.5">
      <c r="F87" s="236" t="s">
        <v>532</v>
      </c>
      <c r="G87" s="236" t="s">
        <v>363</v>
      </c>
      <c r="H87" s="236" t="s">
        <v>518</v>
      </c>
      <c r="I87" s="236" t="s">
        <v>499</v>
      </c>
      <c r="J87" s="236" t="s">
        <v>519</v>
      </c>
      <c r="K87" s="236" t="s">
        <v>520</v>
      </c>
      <c r="L87" s="271">
        <v>49720</v>
      </c>
      <c r="M87" s="236" t="s">
        <v>362</v>
      </c>
      <c r="N87" s="271">
        <v>59</v>
      </c>
    </row>
    <row r="88" spans="6:14" ht="16.5">
      <c r="F88" s="236" t="s">
        <v>532</v>
      </c>
      <c r="G88" s="236" t="s">
        <v>364</v>
      </c>
      <c r="H88" s="236" t="s">
        <v>518</v>
      </c>
      <c r="I88" s="236" t="s">
        <v>499</v>
      </c>
      <c r="J88" s="236" t="s">
        <v>519</v>
      </c>
      <c r="K88" s="236" t="s">
        <v>520</v>
      </c>
      <c r="L88" s="271">
        <v>61050</v>
      </c>
      <c r="M88" s="236" t="s">
        <v>362</v>
      </c>
      <c r="N88" s="271">
        <v>70</v>
      </c>
    </row>
    <row r="89" spans="6:14" ht="16.5">
      <c r="F89" s="236" t="s">
        <v>532</v>
      </c>
      <c r="G89" s="236" t="s">
        <v>365</v>
      </c>
      <c r="H89" s="236" t="s">
        <v>518</v>
      </c>
      <c r="I89" s="236" t="s">
        <v>499</v>
      </c>
      <c r="J89" s="236" t="s">
        <v>519</v>
      </c>
      <c r="K89" s="236" t="s">
        <v>520</v>
      </c>
      <c r="L89" s="271">
        <v>62080</v>
      </c>
      <c r="M89" s="236" t="s">
        <v>362</v>
      </c>
      <c r="N89" s="271">
        <v>71</v>
      </c>
    </row>
    <row r="90" spans="6:14" ht="16.5">
      <c r="F90" s="236" t="s">
        <v>532</v>
      </c>
      <c r="G90" s="236" t="s">
        <v>366</v>
      </c>
      <c r="H90" s="236" t="s">
        <v>518</v>
      </c>
      <c r="I90" s="236" t="s">
        <v>499</v>
      </c>
      <c r="J90" s="236" t="s">
        <v>519</v>
      </c>
      <c r="K90" s="236" t="s">
        <v>520</v>
      </c>
      <c r="L90" s="271">
        <v>50750</v>
      </c>
      <c r="M90" s="236" t="s">
        <v>362</v>
      </c>
      <c r="N90" s="271">
        <v>60</v>
      </c>
    </row>
    <row r="91" spans="6:14" ht="16.5">
      <c r="F91" s="236" t="s">
        <v>532</v>
      </c>
      <c r="G91" s="236" t="s">
        <v>367</v>
      </c>
      <c r="H91" s="236" t="s">
        <v>518</v>
      </c>
      <c r="I91" s="236" t="s">
        <v>499</v>
      </c>
      <c r="J91" s="236" t="s">
        <v>519</v>
      </c>
      <c r="K91" s="236" t="s">
        <v>520</v>
      </c>
      <c r="L91" s="271">
        <v>98250</v>
      </c>
      <c r="M91" s="236" t="s">
        <v>362</v>
      </c>
      <c r="N91" s="271">
        <v>105</v>
      </c>
    </row>
    <row r="92" spans="6:14" ht="16.5">
      <c r="F92" s="236" t="s">
        <v>532</v>
      </c>
      <c r="G92" s="236" t="s">
        <v>368</v>
      </c>
      <c r="H92" s="236" t="s">
        <v>518</v>
      </c>
      <c r="I92" s="236" t="s">
        <v>499</v>
      </c>
      <c r="J92" s="236" t="s">
        <v>519</v>
      </c>
      <c r="K92" s="236" t="s">
        <v>520</v>
      </c>
      <c r="L92" s="271">
        <v>136050</v>
      </c>
      <c r="M92" s="236" t="s">
        <v>362</v>
      </c>
      <c r="N92" s="271">
        <v>135</v>
      </c>
    </row>
    <row r="93" spans="6:14" ht="16.5">
      <c r="F93" s="236" t="s">
        <v>532</v>
      </c>
      <c r="G93" s="236" t="s">
        <v>369</v>
      </c>
      <c r="H93" s="236" t="s">
        <v>518</v>
      </c>
      <c r="I93" s="236" t="s">
        <v>499</v>
      </c>
      <c r="J93" s="236" t="s">
        <v>519</v>
      </c>
      <c r="K93" s="236" t="s">
        <v>520</v>
      </c>
      <c r="L93" s="271">
        <v>153690</v>
      </c>
      <c r="M93" s="236" t="s">
        <v>362</v>
      </c>
      <c r="N93" s="271">
        <v>149</v>
      </c>
    </row>
    <row r="94" spans="6:14" ht="16.5">
      <c r="F94" s="236" t="s">
        <v>532</v>
      </c>
      <c r="G94" s="236" t="s">
        <v>370</v>
      </c>
      <c r="H94" s="236" t="s">
        <v>518</v>
      </c>
      <c r="I94" s="236" t="s">
        <v>499</v>
      </c>
      <c r="J94" s="236" t="s">
        <v>519</v>
      </c>
      <c r="K94" s="236" t="s">
        <v>520</v>
      </c>
      <c r="L94" s="271">
        <v>124710</v>
      </c>
      <c r="M94" s="236" t="s">
        <v>362</v>
      </c>
      <c r="N94" s="271">
        <v>126</v>
      </c>
    </row>
    <row r="95" spans="6:14" ht="16.5">
      <c r="F95" s="236" t="s">
        <v>532</v>
      </c>
      <c r="G95" s="236" t="s">
        <v>371</v>
      </c>
      <c r="H95" s="236" t="s">
        <v>518</v>
      </c>
      <c r="I95" s="236" t="s">
        <v>499</v>
      </c>
      <c r="J95" s="236" t="s">
        <v>519</v>
      </c>
      <c r="K95" s="236" t="s">
        <v>520</v>
      </c>
      <c r="L95" s="271">
        <v>168810</v>
      </c>
      <c r="M95" s="236" t="s">
        <v>362</v>
      </c>
      <c r="N95" s="271">
        <v>161</v>
      </c>
    </row>
    <row r="96" spans="6:14" ht="16.5">
      <c r="F96" s="236" t="s">
        <v>532</v>
      </c>
      <c r="G96" s="236" t="s">
        <v>372</v>
      </c>
      <c r="H96" s="236" t="s">
        <v>518</v>
      </c>
      <c r="I96" s="236" t="s">
        <v>499</v>
      </c>
      <c r="J96" s="236" t="s">
        <v>519</v>
      </c>
      <c r="K96" s="236" t="s">
        <v>520</v>
      </c>
      <c r="L96" s="271">
        <v>70320</v>
      </c>
      <c r="M96" s="236" t="s">
        <v>362</v>
      </c>
      <c r="N96" s="271">
        <v>79</v>
      </c>
    </row>
    <row r="97" spans="6:14" ht="16.5">
      <c r="F97" s="236" t="s">
        <v>532</v>
      </c>
      <c r="G97" s="236" t="s">
        <v>373</v>
      </c>
      <c r="H97" s="236" t="s">
        <v>518</v>
      </c>
      <c r="I97" s="236" t="s">
        <v>499</v>
      </c>
      <c r="J97" s="236" t="s">
        <v>519</v>
      </c>
      <c r="K97" s="236" t="s">
        <v>520</v>
      </c>
      <c r="L97" s="271">
        <v>65170</v>
      </c>
      <c r="M97" s="236" t="s">
        <v>362</v>
      </c>
      <c r="N97" s="271">
        <v>74</v>
      </c>
    </row>
    <row r="98" spans="6:14" ht="16.5">
      <c r="F98" s="236" t="s">
        <v>533</v>
      </c>
      <c r="G98" s="236" t="s">
        <v>357</v>
      </c>
      <c r="H98" s="236" t="s">
        <v>518</v>
      </c>
      <c r="I98" s="236" t="s">
        <v>499</v>
      </c>
      <c r="J98" s="236" t="s">
        <v>521</v>
      </c>
      <c r="K98" s="236" t="s">
        <v>522</v>
      </c>
      <c r="L98" s="271">
        <v>447350</v>
      </c>
      <c r="M98" s="236" t="s">
        <v>362</v>
      </c>
      <c r="N98" s="271">
        <v>420</v>
      </c>
    </row>
    <row r="99" spans="6:14" ht="16.5">
      <c r="F99" s="236" t="s">
        <v>533</v>
      </c>
      <c r="G99" s="236" t="s">
        <v>363</v>
      </c>
      <c r="H99" s="236" t="s">
        <v>518</v>
      </c>
      <c r="I99" s="236" t="s">
        <v>499</v>
      </c>
      <c r="J99" s="236" t="s">
        <v>521</v>
      </c>
      <c r="K99" s="236" t="s">
        <v>522</v>
      </c>
      <c r="L99" s="271">
        <v>524240</v>
      </c>
      <c r="M99" s="236" t="s">
        <v>362</v>
      </c>
      <c r="N99" s="271">
        <v>421</v>
      </c>
    </row>
    <row r="100" spans="6:14" ht="16.5">
      <c r="F100" s="236" t="s">
        <v>533</v>
      </c>
      <c r="G100" s="236" t="s">
        <v>364</v>
      </c>
      <c r="H100" s="236" t="s">
        <v>518</v>
      </c>
      <c r="I100" s="236" t="s">
        <v>499</v>
      </c>
      <c r="J100" s="236" t="s">
        <v>521</v>
      </c>
      <c r="K100" s="236" t="s">
        <v>522</v>
      </c>
      <c r="L100" s="271">
        <v>613640</v>
      </c>
      <c r="M100" s="236" t="s">
        <v>362</v>
      </c>
      <c r="N100" s="271">
        <v>481</v>
      </c>
    </row>
    <row r="101" spans="6:14" ht="16.5">
      <c r="F101" s="236" t="s">
        <v>533</v>
      </c>
      <c r="G101" s="236" t="s">
        <v>365</v>
      </c>
      <c r="H101" s="236" t="s">
        <v>518</v>
      </c>
      <c r="I101" s="236" t="s">
        <v>499</v>
      </c>
      <c r="J101" s="236" t="s">
        <v>521</v>
      </c>
      <c r="K101" s="236" t="s">
        <v>522</v>
      </c>
      <c r="L101" s="271">
        <v>458680</v>
      </c>
      <c r="M101" s="236" t="s">
        <v>362</v>
      </c>
      <c r="N101" s="271">
        <v>377</v>
      </c>
    </row>
    <row r="102" spans="6:14" ht="16.5">
      <c r="F102" s="236" t="s">
        <v>533</v>
      </c>
      <c r="G102" s="236" t="s">
        <v>366</v>
      </c>
      <c r="H102" s="236" t="s">
        <v>518</v>
      </c>
      <c r="I102" s="236" t="s">
        <v>499</v>
      </c>
      <c r="J102" s="236" t="s">
        <v>521</v>
      </c>
      <c r="K102" s="236" t="s">
        <v>522</v>
      </c>
      <c r="L102" s="271">
        <v>274650</v>
      </c>
      <c r="M102" s="236" t="s">
        <v>362</v>
      </c>
      <c r="N102" s="271">
        <v>245</v>
      </c>
    </row>
    <row r="103" spans="6:14" ht="16.5">
      <c r="F103" s="236" t="s">
        <v>533</v>
      </c>
      <c r="G103" s="236" t="s">
        <v>367</v>
      </c>
      <c r="H103" s="236" t="s">
        <v>518</v>
      </c>
      <c r="I103" s="236" t="s">
        <v>499</v>
      </c>
      <c r="J103" s="236" t="s">
        <v>521</v>
      </c>
      <c r="K103" s="236" t="s">
        <v>522</v>
      </c>
      <c r="L103" s="271">
        <v>390140</v>
      </c>
      <c r="M103" s="236" t="s">
        <v>362</v>
      </c>
      <c r="N103" s="271">
        <v>331</v>
      </c>
    </row>
    <row r="104" spans="6:14" ht="16.5">
      <c r="F104" s="236" t="s">
        <v>533</v>
      </c>
      <c r="G104" s="236" t="s">
        <v>368</v>
      </c>
      <c r="H104" s="236" t="s">
        <v>518</v>
      </c>
      <c r="I104" s="236" t="s">
        <v>499</v>
      </c>
      <c r="J104" s="236" t="s">
        <v>521</v>
      </c>
      <c r="K104" s="236" t="s">
        <v>522</v>
      </c>
      <c r="L104" s="271">
        <v>451230</v>
      </c>
      <c r="M104" s="236" t="s">
        <v>362</v>
      </c>
      <c r="N104" s="271">
        <v>372</v>
      </c>
    </row>
    <row r="105" spans="6:14" ht="16.5">
      <c r="F105" s="236" t="s">
        <v>533</v>
      </c>
      <c r="G105" s="236" t="s">
        <v>369</v>
      </c>
      <c r="H105" s="236" t="s">
        <v>518</v>
      </c>
      <c r="I105" s="236" t="s">
        <v>499</v>
      </c>
      <c r="J105" s="236" t="s">
        <v>521</v>
      </c>
      <c r="K105" s="236" t="s">
        <v>522</v>
      </c>
      <c r="L105" s="271">
        <v>504870</v>
      </c>
      <c r="M105" s="236" t="s">
        <v>362</v>
      </c>
      <c r="N105" s="271">
        <v>408</v>
      </c>
    </row>
    <row r="106" spans="6:14" ht="16.5">
      <c r="F106" s="236" t="s">
        <v>533</v>
      </c>
      <c r="G106" s="236" t="s">
        <v>370</v>
      </c>
      <c r="H106" s="236" t="s">
        <v>518</v>
      </c>
      <c r="I106" s="236" t="s">
        <v>499</v>
      </c>
      <c r="J106" s="236" t="s">
        <v>521</v>
      </c>
      <c r="K106" s="236" t="s">
        <v>522</v>
      </c>
      <c r="L106" s="271">
        <v>452720</v>
      </c>
      <c r="M106" s="236" t="s">
        <v>362</v>
      </c>
      <c r="N106" s="271">
        <v>373</v>
      </c>
    </row>
    <row r="107" spans="6:14" ht="16.5">
      <c r="F107" s="236" t="s">
        <v>533</v>
      </c>
      <c r="G107" s="236" t="s">
        <v>371</v>
      </c>
      <c r="H107" s="236" t="s">
        <v>518</v>
      </c>
      <c r="I107" s="236" t="s">
        <v>499</v>
      </c>
      <c r="J107" s="236" t="s">
        <v>521</v>
      </c>
      <c r="K107" s="236" t="s">
        <v>522</v>
      </c>
      <c r="L107" s="271">
        <v>388650</v>
      </c>
      <c r="M107" s="236" t="s">
        <v>362</v>
      </c>
      <c r="N107" s="271">
        <v>330</v>
      </c>
    </row>
    <row r="108" spans="6:14" ht="16.5">
      <c r="F108" s="236" t="s">
        <v>533</v>
      </c>
      <c r="G108" s="236" t="s">
        <v>372</v>
      </c>
      <c r="H108" s="236" t="s">
        <v>518</v>
      </c>
      <c r="I108" s="236" t="s">
        <v>499</v>
      </c>
      <c r="J108" s="236" t="s">
        <v>521</v>
      </c>
      <c r="K108" s="236" t="s">
        <v>522</v>
      </c>
      <c r="L108" s="271">
        <v>10450</v>
      </c>
      <c r="M108" s="236" t="s">
        <v>362</v>
      </c>
      <c r="N108" s="271">
        <v>10</v>
      </c>
    </row>
    <row r="109" spans="6:14" ht="16.5">
      <c r="F109" s="236" t="s">
        <v>533</v>
      </c>
      <c r="G109" s="236" t="s">
        <v>373</v>
      </c>
      <c r="H109" s="236" t="s">
        <v>518</v>
      </c>
      <c r="I109" s="236" t="s">
        <v>499</v>
      </c>
      <c r="J109" s="236" t="s">
        <v>521</v>
      </c>
      <c r="K109" s="236" t="s">
        <v>522</v>
      </c>
      <c r="L109" s="271">
        <v>0</v>
      </c>
      <c r="M109" s="236" t="s">
        <v>362</v>
      </c>
      <c r="N109" s="271">
        <v>0</v>
      </c>
    </row>
    <row r="110" spans="6:14" ht="16.5">
      <c r="F110" s="236" t="s">
        <v>534</v>
      </c>
      <c r="G110" s="236" t="s">
        <v>357</v>
      </c>
      <c r="H110" s="236" t="s">
        <v>512</v>
      </c>
      <c r="I110" s="236" t="s">
        <v>499</v>
      </c>
      <c r="J110" s="236" t="s">
        <v>523</v>
      </c>
      <c r="K110" s="236" t="s">
        <v>524</v>
      </c>
      <c r="L110" s="271">
        <v>146990</v>
      </c>
      <c r="M110" s="236" t="s">
        <v>362</v>
      </c>
      <c r="N110" s="271">
        <v>163</v>
      </c>
    </row>
    <row r="111" spans="6:14" ht="16.5">
      <c r="F111" s="236" t="s">
        <v>534</v>
      </c>
      <c r="G111" s="236" t="s">
        <v>363</v>
      </c>
      <c r="H111" s="236" t="s">
        <v>512</v>
      </c>
      <c r="I111" s="236" t="s">
        <v>499</v>
      </c>
      <c r="J111" s="236" t="s">
        <v>523</v>
      </c>
      <c r="K111" s="236" t="s">
        <v>524</v>
      </c>
      <c r="L111" s="271">
        <v>139830</v>
      </c>
      <c r="M111" s="236" t="s">
        <v>362</v>
      </c>
      <c r="N111" s="271">
        <v>138</v>
      </c>
    </row>
    <row r="112" spans="6:14" ht="16.5">
      <c r="F112" s="236" t="s">
        <v>534</v>
      </c>
      <c r="G112" s="236" t="s">
        <v>364</v>
      </c>
      <c r="H112" s="236" t="s">
        <v>512</v>
      </c>
      <c r="I112" s="236" t="s">
        <v>499</v>
      </c>
      <c r="J112" s="236" t="s">
        <v>523</v>
      </c>
      <c r="K112" s="236" t="s">
        <v>524</v>
      </c>
      <c r="L112" s="271">
        <v>209130</v>
      </c>
      <c r="M112" s="236" t="s">
        <v>362</v>
      </c>
      <c r="N112" s="271">
        <v>193</v>
      </c>
    </row>
    <row r="113" spans="6:14" ht="16.5">
      <c r="F113" s="236" t="s">
        <v>534</v>
      </c>
      <c r="G113" s="236" t="s">
        <v>365</v>
      </c>
      <c r="H113" s="236" t="s">
        <v>512</v>
      </c>
      <c r="I113" s="236" t="s">
        <v>499</v>
      </c>
      <c r="J113" s="236" t="s">
        <v>523</v>
      </c>
      <c r="K113" s="236" t="s">
        <v>524</v>
      </c>
      <c r="L113" s="271">
        <v>185190</v>
      </c>
      <c r="M113" s="236" t="s">
        <v>362</v>
      </c>
      <c r="N113" s="271">
        <v>174</v>
      </c>
    </row>
    <row r="114" spans="6:14" ht="16.5">
      <c r="F114" s="236" t="s">
        <v>534</v>
      </c>
      <c r="G114" s="236" t="s">
        <v>366</v>
      </c>
      <c r="H114" s="236" t="s">
        <v>512</v>
      </c>
      <c r="I114" s="236" t="s">
        <v>499</v>
      </c>
      <c r="J114" s="236" t="s">
        <v>523</v>
      </c>
      <c r="K114" s="236" t="s">
        <v>524</v>
      </c>
      <c r="L114" s="271">
        <v>159990</v>
      </c>
      <c r="M114" s="236" t="s">
        <v>362</v>
      </c>
      <c r="N114" s="271">
        <v>154</v>
      </c>
    </row>
    <row r="115" spans="6:14" ht="16.5">
      <c r="F115" s="236" t="s">
        <v>534</v>
      </c>
      <c r="G115" s="236" t="s">
        <v>367</v>
      </c>
      <c r="H115" s="236" t="s">
        <v>512</v>
      </c>
      <c r="I115" s="236" t="s">
        <v>499</v>
      </c>
      <c r="J115" s="236" t="s">
        <v>523</v>
      </c>
      <c r="K115" s="236" t="s">
        <v>524</v>
      </c>
      <c r="L115" s="271">
        <v>219210</v>
      </c>
      <c r="M115" s="236" t="s">
        <v>362</v>
      </c>
      <c r="N115" s="271">
        <v>201</v>
      </c>
    </row>
    <row r="116" spans="6:14" ht="16.5">
      <c r="F116" s="236" t="s">
        <v>534</v>
      </c>
      <c r="G116" s="236" t="s">
        <v>368</v>
      </c>
      <c r="H116" s="236" t="s">
        <v>512</v>
      </c>
      <c r="I116" s="236" t="s">
        <v>499</v>
      </c>
      <c r="J116" s="236" t="s">
        <v>523</v>
      </c>
      <c r="K116" s="236" t="s">
        <v>524</v>
      </c>
      <c r="L116" s="271">
        <v>231810</v>
      </c>
      <c r="M116" s="236" t="s">
        <v>362</v>
      </c>
      <c r="N116" s="271">
        <v>211</v>
      </c>
    </row>
    <row r="117" spans="6:14" ht="16.5">
      <c r="F117" s="236" t="s">
        <v>534</v>
      </c>
      <c r="G117" s="236" t="s">
        <v>369</v>
      </c>
      <c r="H117" s="236" t="s">
        <v>512</v>
      </c>
      <c r="I117" s="236" t="s">
        <v>499</v>
      </c>
      <c r="J117" s="236" t="s">
        <v>523</v>
      </c>
      <c r="K117" s="236" t="s">
        <v>524</v>
      </c>
      <c r="L117" s="271">
        <v>433350</v>
      </c>
      <c r="M117" s="236" t="s">
        <v>362</v>
      </c>
      <c r="N117" s="271">
        <v>360</v>
      </c>
    </row>
    <row r="118" spans="6:14" ht="16.5">
      <c r="F118" s="236" t="s">
        <v>534</v>
      </c>
      <c r="G118" s="236" t="s">
        <v>370</v>
      </c>
      <c r="H118" s="236" t="s">
        <v>512</v>
      </c>
      <c r="I118" s="236" t="s">
        <v>499</v>
      </c>
      <c r="J118" s="236" t="s">
        <v>523</v>
      </c>
      <c r="K118" s="236" t="s">
        <v>524</v>
      </c>
      <c r="L118" s="271">
        <v>269610</v>
      </c>
      <c r="M118" s="236" t="s">
        <v>362</v>
      </c>
      <c r="N118" s="271">
        <v>241</v>
      </c>
    </row>
    <row r="119" spans="6:14" ht="16.5">
      <c r="F119" s="236" t="s">
        <v>534</v>
      </c>
      <c r="G119" s="236" t="s">
        <v>371</v>
      </c>
      <c r="H119" s="236" t="s">
        <v>512</v>
      </c>
      <c r="I119" s="236" t="s">
        <v>499</v>
      </c>
      <c r="J119" s="236" t="s">
        <v>523</v>
      </c>
      <c r="K119" s="236" t="s">
        <v>524</v>
      </c>
      <c r="L119" s="271">
        <v>239370</v>
      </c>
      <c r="M119" s="236" t="s">
        <v>362</v>
      </c>
      <c r="N119" s="271">
        <v>217</v>
      </c>
    </row>
    <row r="120" spans="6:14" ht="16.5">
      <c r="F120" s="236" t="s">
        <v>534</v>
      </c>
      <c r="G120" s="236" t="s">
        <v>372</v>
      </c>
      <c r="H120" s="236" t="s">
        <v>512</v>
      </c>
      <c r="I120" s="236" t="s">
        <v>499</v>
      </c>
      <c r="J120" s="236" t="s">
        <v>523</v>
      </c>
      <c r="K120" s="236" t="s">
        <v>524</v>
      </c>
      <c r="L120" s="271">
        <v>186450</v>
      </c>
      <c r="M120" s="236" t="s">
        <v>362</v>
      </c>
      <c r="N120" s="271">
        <v>175</v>
      </c>
    </row>
    <row r="121" spans="6:14" ht="16.5">
      <c r="F121" s="236" t="s">
        <v>534</v>
      </c>
      <c r="G121" s="236" t="s">
        <v>373</v>
      </c>
      <c r="H121" s="236" t="s">
        <v>512</v>
      </c>
      <c r="I121" s="236" t="s">
        <v>499</v>
      </c>
      <c r="J121" s="236" t="s">
        <v>523</v>
      </c>
      <c r="K121" s="236" t="s">
        <v>524</v>
      </c>
      <c r="L121" s="271">
        <v>127090</v>
      </c>
      <c r="M121" s="236" t="s">
        <v>362</v>
      </c>
      <c r="N121" s="271">
        <v>158</v>
      </c>
    </row>
    <row r="122" spans="6:14" ht="16.5">
      <c r="F122" s="236" t="s">
        <v>535</v>
      </c>
      <c r="G122" s="236" t="s">
        <v>357</v>
      </c>
      <c r="H122" s="236" t="s">
        <v>536</v>
      </c>
      <c r="I122" s="236" t="s">
        <v>499</v>
      </c>
      <c r="J122" s="236" t="s">
        <v>537</v>
      </c>
      <c r="K122" s="236" t="s">
        <v>538</v>
      </c>
      <c r="L122" s="271">
        <v>5510</v>
      </c>
      <c r="M122" s="236" t="s">
        <v>362</v>
      </c>
      <c r="N122" s="271">
        <v>4</v>
      </c>
    </row>
    <row r="123" spans="6:14" ht="16.5">
      <c r="F123" s="236" t="s">
        <v>535</v>
      </c>
      <c r="G123" s="236" t="s">
        <v>363</v>
      </c>
      <c r="H123" s="236" t="s">
        <v>536</v>
      </c>
      <c r="I123" s="236" t="s">
        <v>499</v>
      </c>
      <c r="J123" s="236" t="s">
        <v>537</v>
      </c>
      <c r="K123" s="236" t="s">
        <v>538</v>
      </c>
      <c r="L123" s="271">
        <v>17200</v>
      </c>
      <c r="M123" s="236" t="s">
        <v>362</v>
      </c>
      <c r="N123" s="271">
        <v>19</v>
      </c>
    </row>
    <row r="124" spans="6:14" ht="16.5">
      <c r="F124" s="236" t="s">
        <v>535</v>
      </c>
      <c r="G124" s="236" t="s">
        <v>364</v>
      </c>
      <c r="H124" s="236" t="s">
        <v>536</v>
      </c>
      <c r="I124" s="236" t="s">
        <v>499</v>
      </c>
      <c r="J124" s="236" t="s">
        <v>537</v>
      </c>
      <c r="K124" s="236" t="s">
        <v>538</v>
      </c>
      <c r="L124" s="271">
        <v>3700</v>
      </c>
      <c r="M124" s="236" t="s">
        <v>362</v>
      </c>
      <c r="N124" s="271">
        <v>1</v>
      </c>
    </row>
    <row r="125" spans="6:14" ht="16.5">
      <c r="F125" s="236" t="s">
        <v>535</v>
      </c>
      <c r="G125" s="236" t="s">
        <v>365</v>
      </c>
      <c r="H125" s="236" t="s">
        <v>536</v>
      </c>
      <c r="I125" s="236" t="s">
        <v>499</v>
      </c>
      <c r="J125" s="236" t="s">
        <v>537</v>
      </c>
      <c r="K125" s="236" t="s">
        <v>538</v>
      </c>
      <c r="L125" s="271">
        <v>5200</v>
      </c>
      <c r="M125" s="236" t="s">
        <v>362</v>
      </c>
      <c r="N125" s="271">
        <v>3</v>
      </c>
    </row>
    <row r="126" spans="6:14" ht="16.5">
      <c r="F126" s="236" t="s">
        <v>535</v>
      </c>
      <c r="G126" s="236" t="s">
        <v>366</v>
      </c>
      <c r="H126" s="236" t="s">
        <v>536</v>
      </c>
      <c r="I126" s="236" t="s">
        <v>499</v>
      </c>
      <c r="J126" s="236" t="s">
        <v>537</v>
      </c>
      <c r="K126" s="236" t="s">
        <v>538</v>
      </c>
      <c r="L126" s="271">
        <v>10450</v>
      </c>
      <c r="M126" s="236" t="s">
        <v>362</v>
      </c>
      <c r="N126" s="271">
        <v>10</v>
      </c>
    </row>
    <row r="127" spans="6:14" ht="16.5">
      <c r="F127" s="236" t="s">
        <v>535</v>
      </c>
      <c r="G127" s="236" t="s">
        <v>367</v>
      </c>
      <c r="H127" s="236" t="s">
        <v>536</v>
      </c>
      <c r="I127" s="236" t="s">
        <v>499</v>
      </c>
      <c r="J127" s="236" t="s">
        <v>537</v>
      </c>
      <c r="K127" s="236" t="s">
        <v>538</v>
      </c>
      <c r="L127" s="271">
        <v>8200</v>
      </c>
      <c r="M127" s="236" t="s">
        <v>362</v>
      </c>
      <c r="N127" s="271">
        <v>7</v>
      </c>
    </row>
    <row r="128" spans="6:14" ht="16.5">
      <c r="F128" s="236" t="s">
        <v>535</v>
      </c>
      <c r="G128" s="236" t="s">
        <v>368</v>
      </c>
      <c r="H128" s="236" t="s">
        <v>536</v>
      </c>
      <c r="I128" s="236" t="s">
        <v>499</v>
      </c>
      <c r="J128" s="236" t="s">
        <v>537</v>
      </c>
      <c r="K128" s="236" t="s">
        <v>538</v>
      </c>
      <c r="L128" s="271">
        <v>5950</v>
      </c>
      <c r="M128" s="236" t="s">
        <v>362</v>
      </c>
      <c r="N128" s="271">
        <v>4</v>
      </c>
    </row>
    <row r="129" spans="6:14" ht="16.5">
      <c r="F129" s="236" t="s">
        <v>535</v>
      </c>
      <c r="G129" s="236" t="s">
        <v>369</v>
      </c>
      <c r="H129" s="236" t="s">
        <v>536</v>
      </c>
      <c r="I129" s="236" t="s">
        <v>499</v>
      </c>
      <c r="J129" s="236" t="s">
        <v>537</v>
      </c>
      <c r="K129" s="236" t="s">
        <v>538</v>
      </c>
      <c r="L129" s="271">
        <v>6700</v>
      </c>
      <c r="M129" s="236" t="s">
        <v>362</v>
      </c>
      <c r="N129" s="271">
        <v>5</v>
      </c>
    </row>
    <row r="130" spans="6:14" ht="16.5">
      <c r="F130" s="236" t="s">
        <v>535</v>
      </c>
      <c r="G130" s="236" t="s">
        <v>370</v>
      </c>
      <c r="H130" s="236" t="s">
        <v>536</v>
      </c>
      <c r="I130" s="236" t="s">
        <v>499</v>
      </c>
      <c r="J130" s="236" t="s">
        <v>537</v>
      </c>
      <c r="K130" s="236" t="s">
        <v>538</v>
      </c>
      <c r="L130" s="271">
        <v>4450</v>
      </c>
      <c r="M130" s="236" t="s">
        <v>362</v>
      </c>
      <c r="N130" s="271">
        <v>2</v>
      </c>
    </row>
    <row r="131" spans="6:14" ht="16.5">
      <c r="F131" s="236" t="s">
        <v>535</v>
      </c>
      <c r="G131" s="236" t="s">
        <v>371</v>
      </c>
      <c r="H131" s="236" t="s">
        <v>536</v>
      </c>
      <c r="I131" s="236" t="s">
        <v>499</v>
      </c>
      <c r="J131" s="236" t="s">
        <v>537</v>
      </c>
      <c r="K131" s="236" t="s">
        <v>538</v>
      </c>
      <c r="L131" s="271">
        <v>6700</v>
      </c>
      <c r="M131" s="236" t="s">
        <v>362</v>
      </c>
      <c r="N131" s="271">
        <v>5</v>
      </c>
    </row>
    <row r="132" spans="6:14" ht="16.5">
      <c r="F132" s="236" t="s">
        <v>535</v>
      </c>
      <c r="G132" s="236" t="s">
        <v>372</v>
      </c>
      <c r="H132" s="236" t="s">
        <v>536</v>
      </c>
      <c r="I132" s="236" t="s">
        <v>499</v>
      </c>
      <c r="J132" s="236" t="s">
        <v>537</v>
      </c>
      <c r="K132" s="236" t="s">
        <v>538</v>
      </c>
      <c r="L132" s="271">
        <v>6700</v>
      </c>
      <c r="M132" s="236" t="s">
        <v>362</v>
      </c>
      <c r="N132" s="271">
        <v>5</v>
      </c>
    </row>
    <row r="133" spans="6:14" ht="16.5">
      <c r="F133" s="236" t="s">
        <v>535</v>
      </c>
      <c r="G133" s="236" t="s">
        <v>373</v>
      </c>
      <c r="H133" s="236" t="s">
        <v>536</v>
      </c>
      <c r="I133" s="236" t="s">
        <v>499</v>
      </c>
      <c r="J133" s="236" t="s">
        <v>537</v>
      </c>
      <c r="K133" s="236" t="s">
        <v>538</v>
      </c>
      <c r="L133" s="271">
        <v>0</v>
      </c>
      <c r="M133" s="236" t="s">
        <v>362</v>
      </c>
      <c r="N133" s="271">
        <v>2</v>
      </c>
    </row>
  </sheetData>
  <mergeCells count="3">
    <mergeCell ref="A3:A4"/>
    <mergeCell ref="B3:B4"/>
    <mergeCell ref="C3: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"/>
  <sheetViews>
    <sheetView view="pageBreakPreview" zoomScale="85" zoomScaleSheetLayoutView="85" workbookViewId="0">
      <selection activeCell="D13" sqref="D13"/>
    </sheetView>
  </sheetViews>
  <sheetFormatPr defaultRowHeight="12"/>
  <cols>
    <col min="1" max="3" width="30.109375" style="195" customWidth="1"/>
    <col min="4" max="4" width="8.88671875" style="195"/>
    <col min="5" max="8" width="17.6640625" style="195" customWidth="1"/>
    <col min="9" max="9" width="8.21875" style="195" bestFit="1" customWidth="1"/>
    <col min="10" max="10" width="29.5546875" style="195" bestFit="1" customWidth="1"/>
    <col min="11" max="11" width="36.6640625" style="195" bestFit="1" customWidth="1"/>
    <col min="12" max="13" width="8" style="195" bestFit="1" customWidth="1"/>
    <col min="14" max="16384" width="8.88671875" style="195"/>
  </cols>
  <sheetData>
    <row r="1" spans="1:14" ht="27" customHeight="1">
      <c r="A1" s="422" t="s">
        <v>708</v>
      </c>
      <c r="F1" s="270" t="s">
        <v>374</v>
      </c>
      <c r="G1" s="270" t="s">
        <v>375</v>
      </c>
      <c r="H1" s="270" t="s">
        <v>376</v>
      </c>
      <c r="I1" s="270" t="s">
        <v>377</v>
      </c>
      <c r="J1" s="270" t="s">
        <v>378</v>
      </c>
      <c r="K1" s="270" t="s">
        <v>379</v>
      </c>
      <c r="L1" s="270" t="s">
        <v>380</v>
      </c>
      <c r="M1" s="270" t="s">
        <v>381</v>
      </c>
      <c r="N1" s="270" t="s">
        <v>382</v>
      </c>
    </row>
    <row r="2" spans="1:14" ht="27" customHeight="1" thickBot="1">
      <c r="A2" s="264" t="s">
        <v>587</v>
      </c>
      <c r="B2" s="228"/>
      <c r="C2" s="231" t="s">
        <v>606</v>
      </c>
      <c r="F2" s="236" t="s">
        <v>539</v>
      </c>
      <c r="G2" s="236" t="s">
        <v>357</v>
      </c>
      <c r="H2" s="236" t="s">
        <v>540</v>
      </c>
      <c r="I2" s="236" t="s">
        <v>541</v>
      </c>
      <c r="J2" s="236" t="s">
        <v>542</v>
      </c>
      <c r="K2" s="236" t="s">
        <v>543</v>
      </c>
      <c r="L2" s="271">
        <v>155630</v>
      </c>
      <c r="M2" s="236" t="s">
        <v>362</v>
      </c>
      <c r="N2" s="271">
        <v>171</v>
      </c>
    </row>
    <row r="3" spans="1:14" ht="27" customHeight="1">
      <c r="A3" s="539" t="s">
        <v>105</v>
      </c>
      <c r="B3" s="542" t="s">
        <v>605</v>
      </c>
      <c r="C3" s="540" t="s">
        <v>568</v>
      </c>
      <c r="F3" s="236" t="s">
        <v>539</v>
      </c>
      <c r="G3" s="236" t="s">
        <v>363</v>
      </c>
      <c r="H3" s="236" t="s">
        <v>540</v>
      </c>
      <c r="I3" s="236" t="s">
        <v>541</v>
      </c>
      <c r="J3" s="236" t="s">
        <v>542</v>
      </c>
      <c r="K3" s="236" t="s">
        <v>543</v>
      </c>
      <c r="L3" s="271">
        <v>183930</v>
      </c>
      <c r="M3" s="236" t="s">
        <v>362</v>
      </c>
      <c r="N3" s="271">
        <v>173</v>
      </c>
    </row>
    <row r="4" spans="1:14" ht="27" customHeight="1" thickBot="1">
      <c r="A4" s="515"/>
      <c r="B4" s="516"/>
      <c r="C4" s="541"/>
      <c r="F4" s="236" t="s">
        <v>539</v>
      </c>
      <c r="G4" s="236" t="s">
        <v>364</v>
      </c>
      <c r="H4" s="236" t="s">
        <v>540</v>
      </c>
      <c r="I4" s="236" t="s">
        <v>541</v>
      </c>
      <c r="J4" s="236" t="s">
        <v>542</v>
      </c>
      <c r="K4" s="236" t="s">
        <v>543</v>
      </c>
      <c r="L4" s="271">
        <v>146130</v>
      </c>
      <c r="M4" s="236" t="s">
        <v>362</v>
      </c>
      <c r="N4" s="271">
        <v>143</v>
      </c>
    </row>
    <row r="5" spans="1:14" ht="27" customHeight="1">
      <c r="A5" s="415" t="s">
        <v>540</v>
      </c>
      <c r="B5" s="250">
        <f>SUM(N2:N13)</f>
        <v>2039</v>
      </c>
      <c r="C5" s="302">
        <f t="shared" ref="C5:C10" si="0">B5/365</f>
        <v>5.5863013698630137</v>
      </c>
      <c r="F5" s="236" t="s">
        <v>539</v>
      </c>
      <c r="G5" s="236" t="s">
        <v>365</v>
      </c>
      <c r="H5" s="236" t="s">
        <v>540</v>
      </c>
      <c r="I5" s="236" t="s">
        <v>541</v>
      </c>
      <c r="J5" s="236" t="s">
        <v>542</v>
      </c>
      <c r="K5" s="236" t="s">
        <v>543</v>
      </c>
      <c r="L5" s="271">
        <v>238420</v>
      </c>
      <c r="M5" s="236" t="s">
        <v>362</v>
      </c>
      <c r="N5" s="271">
        <v>215</v>
      </c>
    </row>
    <row r="6" spans="1:14" ht="27" customHeight="1">
      <c r="A6" s="246" t="s">
        <v>545</v>
      </c>
      <c r="B6" s="238">
        <f>SUM(N14:N25)</f>
        <v>362</v>
      </c>
      <c r="C6" s="301">
        <f t="shared" si="0"/>
        <v>0.99178082191780825</v>
      </c>
      <c r="F6" s="236" t="s">
        <v>539</v>
      </c>
      <c r="G6" s="236" t="s">
        <v>366</v>
      </c>
      <c r="H6" s="236" t="s">
        <v>540</v>
      </c>
      <c r="I6" s="236" t="s">
        <v>541</v>
      </c>
      <c r="J6" s="236" t="s">
        <v>542</v>
      </c>
      <c r="K6" s="236" t="s">
        <v>543</v>
      </c>
      <c r="L6" s="271">
        <v>88860</v>
      </c>
      <c r="M6" s="236" t="s">
        <v>362</v>
      </c>
      <c r="N6" s="271">
        <v>97</v>
      </c>
    </row>
    <row r="7" spans="1:14" ht="27" customHeight="1">
      <c r="A7" s="410" t="s">
        <v>692</v>
      </c>
      <c r="B7" s="238">
        <f>SUM(N26:N37)</f>
        <v>30</v>
      </c>
      <c r="C7" s="301">
        <f t="shared" si="0"/>
        <v>8.2191780821917804E-2</v>
      </c>
      <c r="F7" s="236" t="s">
        <v>539</v>
      </c>
      <c r="G7" s="236" t="s">
        <v>367</v>
      </c>
      <c r="H7" s="236" t="s">
        <v>540</v>
      </c>
      <c r="I7" s="236" t="s">
        <v>541</v>
      </c>
      <c r="J7" s="236" t="s">
        <v>542</v>
      </c>
      <c r="K7" s="236" t="s">
        <v>543</v>
      </c>
      <c r="L7" s="271">
        <v>127460</v>
      </c>
      <c r="M7" s="236" t="s">
        <v>362</v>
      </c>
      <c r="N7" s="271">
        <v>128</v>
      </c>
    </row>
    <row r="8" spans="1:14" ht="27" customHeight="1">
      <c r="A8" s="411" t="s">
        <v>554</v>
      </c>
      <c r="B8" s="238">
        <f>SUM(N38:N49)</f>
        <v>86130</v>
      </c>
      <c r="C8" s="301">
        <f t="shared" si="0"/>
        <v>235.97260273972603</v>
      </c>
      <c r="F8" s="236" t="s">
        <v>539</v>
      </c>
      <c r="G8" s="236" t="s">
        <v>368</v>
      </c>
      <c r="H8" s="236" t="s">
        <v>540</v>
      </c>
      <c r="I8" s="236" t="s">
        <v>541</v>
      </c>
      <c r="J8" s="236" t="s">
        <v>542</v>
      </c>
      <c r="K8" s="236" t="s">
        <v>543</v>
      </c>
      <c r="L8" s="271">
        <v>187710</v>
      </c>
      <c r="M8" s="236" t="s">
        <v>362</v>
      </c>
      <c r="N8" s="271">
        <v>176</v>
      </c>
    </row>
    <row r="9" spans="1:14" ht="27" customHeight="1">
      <c r="A9" s="411" t="s">
        <v>558</v>
      </c>
      <c r="B9" s="238">
        <f>SUM(N50:N61)</f>
        <v>1577</v>
      </c>
      <c r="C9" s="301">
        <f t="shared" si="0"/>
        <v>4.3205479452054796</v>
      </c>
      <c r="F9" s="236" t="s">
        <v>539</v>
      </c>
      <c r="G9" s="236" t="s">
        <v>369</v>
      </c>
      <c r="H9" s="236" t="s">
        <v>540</v>
      </c>
      <c r="I9" s="236" t="s">
        <v>541</v>
      </c>
      <c r="J9" s="236" t="s">
        <v>542</v>
      </c>
      <c r="K9" s="236" t="s">
        <v>543</v>
      </c>
      <c r="L9" s="271">
        <v>128870</v>
      </c>
      <c r="M9" s="236" t="s">
        <v>362</v>
      </c>
      <c r="N9" s="271">
        <v>128</v>
      </c>
    </row>
    <row r="10" spans="1:14" ht="27" customHeight="1">
      <c r="A10" s="411" t="s">
        <v>562</v>
      </c>
      <c r="B10" s="238">
        <f>SUM(N62:N73)</f>
        <v>462</v>
      </c>
      <c r="C10" s="301">
        <f t="shared" si="0"/>
        <v>1.2657534246575342</v>
      </c>
      <c r="F10" s="236" t="s">
        <v>539</v>
      </c>
      <c r="G10" s="236" t="s">
        <v>370</v>
      </c>
      <c r="H10" s="236" t="s">
        <v>540</v>
      </c>
      <c r="I10" s="236" t="s">
        <v>541</v>
      </c>
      <c r="J10" s="236" t="s">
        <v>542</v>
      </c>
      <c r="K10" s="236" t="s">
        <v>543</v>
      </c>
      <c r="L10" s="271">
        <v>250710</v>
      </c>
      <c r="M10" s="236" t="s">
        <v>362</v>
      </c>
      <c r="N10" s="271">
        <v>226</v>
      </c>
    </row>
    <row r="11" spans="1:14" ht="27" customHeight="1">
      <c r="A11" s="411" t="s">
        <v>566</v>
      </c>
      <c r="B11" s="238">
        <f>SUM(N74:N85)</f>
        <v>282</v>
      </c>
      <c r="C11" s="301">
        <f>B11/184</f>
        <v>1.5326086956521738</v>
      </c>
      <c r="F11" s="236" t="s">
        <v>539</v>
      </c>
      <c r="G11" s="236" t="s">
        <v>371</v>
      </c>
      <c r="H11" s="236" t="s">
        <v>540</v>
      </c>
      <c r="I11" s="236" t="s">
        <v>541</v>
      </c>
      <c r="J11" s="236" t="s">
        <v>542</v>
      </c>
      <c r="K11" s="236" t="s">
        <v>543</v>
      </c>
      <c r="L11" s="271">
        <v>248190</v>
      </c>
      <c r="M11" s="236" t="s">
        <v>362</v>
      </c>
      <c r="N11" s="271">
        <v>224</v>
      </c>
    </row>
    <row r="12" spans="1:14" ht="27" customHeight="1">
      <c r="A12" s="300"/>
      <c r="B12" s="238"/>
      <c r="C12" s="247"/>
      <c r="F12" s="236" t="s">
        <v>539</v>
      </c>
      <c r="G12" s="236" t="s">
        <v>372</v>
      </c>
      <c r="H12" s="236" t="s">
        <v>540</v>
      </c>
      <c r="I12" s="236" t="s">
        <v>541</v>
      </c>
      <c r="J12" s="236" t="s">
        <v>542</v>
      </c>
      <c r="K12" s="236" t="s">
        <v>543</v>
      </c>
      <c r="L12" s="271">
        <v>170290</v>
      </c>
      <c r="M12" s="236" t="s">
        <v>362</v>
      </c>
      <c r="N12" s="271">
        <v>159</v>
      </c>
    </row>
    <row r="13" spans="1:14" ht="27" customHeight="1">
      <c r="A13" s="300"/>
      <c r="B13" s="238"/>
      <c r="C13" s="247"/>
      <c r="F13" s="236" t="s">
        <v>539</v>
      </c>
      <c r="G13" s="236" t="s">
        <v>373</v>
      </c>
      <c r="H13" s="236" t="s">
        <v>540</v>
      </c>
      <c r="I13" s="236" t="s">
        <v>541</v>
      </c>
      <c r="J13" s="236" t="s">
        <v>542</v>
      </c>
      <c r="K13" s="236" t="s">
        <v>543</v>
      </c>
      <c r="L13" s="271">
        <v>192140</v>
      </c>
      <c r="M13" s="236" t="s">
        <v>362</v>
      </c>
      <c r="N13" s="271">
        <v>199</v>
      </c>
    </row>
    <row r="14" spans="1:14" ht="27" customHeight="1">
      <c r="A14" s="246"/>
      <c r="B14" s="238"/>
      <c r="C14" s="247"/>
      <c r="F14" s="236" t="s">
        <v>544</v>
      </c>
      <c r="G14" s="236" t="s">
        <v>357</v>
      </c>
      <c r="H14" s="236" t="s">
        <v>545</v>
      </c>
      <c r="I14" s="236" t="s">
        <v>541</v>
      </c>
      <c r="J14" s="236" t="s">
        <v>546</v>
      </c>
      <c r="K14" s="236" t="s">
        <v>547</v>
      </c>
      <c r="L14" s="271">
        <v>990</v>
      </c>
      <c r="M14" s="236" t="s">
        <v>362</v>
      </c>
      <c r="N14" s="271">
        <v>0</v>
      </c>
    </row>
    <row r="15" spans="1:14" ht="27" customHeight="1">
      <c r="A15" s="246"/>
      <c r="B15" s="238"/>
      <c r="C15" s="247"/>
      <c r="F15" s="236" t="s">
        <v>544</v>
      </c>
      <c r="G15" s="236" t="s">
        <v>363</v>
      </c>
      <c r="H15" s="236" t="s">
        <v>545</v>
      </c>
      <c r="I15" s="236" t="s">
        <v>541</v>
      </c>
      <c r="J15" s="236" t="s">
        <v>546</v>
      </c>
      <c r="K15" s="236" t="s">
        <v>547</v>
      </c>
      <c r="L15" s="271">
        <v>990</v>
      </c>
      <c r="M15" s="236" t="s">
        <v>362</v>
      </c>
      <c r="N15" s="271">
        <v>0</v>
      </c>
    </row>
    <row r="16" spans="1:14" ht="27" customHeight="1">
      <c r="A16" s="246"/>
      <c r="B16" s="238"/>
      <c r="C16" s="247"/>
      <c r="F16" s="236" t="s">
        <v>544</v>
      </c>
      <c r="G16" s="236" t="s">
        <v>364</v>
      </c>
      <c r="H16" s="236" t="s">
        <v>545</v>
      </c>
      <c r="I16" s="236" t="s">
        <v>541</v>
      </c>
      <c r="J16" s="236" t="s">
        <v>546</v>
      </c>
      <c r="K16" s="236" t="s">
        <v>547</v>
      </c>
      <c r="L16" s="271">
        <v>990</v>
      </c>
      <c r="M16" s="236" t="s">
        <v>362</v>
      </c>
      <c r="N16" s="271">
        <v>0</v>
      </c>
    </row>
    <row r="17" spans="1:14" ht="27" customHeight="1">
      <c r="A17" s="246"/>
      <c r="B17" s="238"/>
      <c r="C17" s="247"/>
      <c r="F17" s="236" t="s">
        <v>544</v>
      </c>
      <c r="G17" s="236" t="s">
        <v>365</v>
      </c>
      <c r="H17" s="236" t="s">
        <v>545</v>
      </c>
      <c r="I17" s="236" t="s">
        <v>541</v>
      </c>
      <c r="J17" s="236" t="s">
        <v>546</v>
      </c>
      <c r="K17" s="236" t="s">
        <v>547</v>
      </c>
      <c r="L17" s="271">
        <v>43640</v>
      </c>
      <c r="M17" s="236" t="s">
        <v>362</v>
      </c>
      <c r="N17" s="271">
        <v>55</v>
      </c>
    </row>
    <row r="18" spans="1:14" ht="27" customHeight="1">
      <c r="A18" s="246"/>
      <c r="B18" s="238"/>
      <c r="C18" s="247"/>
      <c r="F18" s="236" t="s">
        <v>544</v>
      </c>
      <c r="G18" s="236" t="s">
        <v>366</v>
      </c>
      <c r="H18" s="236" t="s">
        <v>545</v>
      </c>
      <c r="I18" s="236" t="s">
        <v>541</v>
      </c>
      <c r="J18" s="236" t="s">
        <v>546</v>
      </c>
      <c r="K18" s="236" t="s">
        <v>547</v>
      </c>
      <c r="L18" s="271">
        <v>41580</v>
      </c>
      <c r="M18" s="236" t="s">
        <v>362</v>
      </c>
      <c r="N18" s="271">
        <v>53</v>
      </c>
    </row>
    <row r="19" spans="1:14" ht="27" customHeight="1">
      <c r="A19" s="246"/>
      <c r="B19" s="238"/>
      <c r="C19" s="247"/>
      <c r="F19" s="236" t="s">
        <v>544</v>
      </c>
      <c r="G19" s="236" t="s">
        <v>367</v>
      </c>
      <c r="H19" s="236" t="s">
        <v>545</v>
      </c>
      <c r="I19" s="236" t="s">
        <v>541</v>
      </c>
      <c r="J19" s="236" t="s">
        <v>546</v>
      </c>
      <c r="K19" s="236" t="s">
        <v>547</v>
      </c>
      <c r="L19" s="271">
        <v>67330</v>
      </c>
      <c r="M19" s="236" t="s">
        <v>362</v>
      </c>
      <c r="N19" s="271">
        <v>78</v>
      </c>
    </row>
    <row r="20" spans="1:14" ht="27" customHeight="1">
      <c r="A20" s="246"/>
      <c r="B20" s="238"/>
      <c r="C20" s="247"/>
      <c r="F20" s="236" t="s">
        <v>544</v>
      </c>
      <c r="G20" s="236" t="s">
        <v>368</v>
      </c>
      <c r="H20" s="236" t="s">
        <v>545</v>
      </c>
      <c r="I20" s="236" t="s">
        <v>541</v>
      </c>
      <c r="J20" s="236" t="s">
        <v>546</v>
      </c>
      <c r="K20" s="236" t="s">
        <v>547</v>
      </c>
      <c r="L20" s="271">
        <v>165590</v>
      </c>
      <c r="M20" s="236" t="s">
        <v>362</v>
      </c>
      <c r="N20" s="271">
        <v>160</v>
      </c>
    </row>
    <row r="21" spans="1:14" ht="27" customHeight="1">
      <c r="A21" s="246"/>
      <c r="B21" s="238"/>
      <c r="C21" s="247"/>
      <c r="F21" s="236" t="s">
        <v>544</v>
      </c>
      <c r="G21" s="236" t="s">
        <v>369</v>
      </c>
      <c r="H21" s="236" t="s">
        <v>545</v>
      </c>
      <c r="I21" s="236" t="s">
        <v>541</v>
      </c>
      <c r="J21" s="236" t="s">
        <v>546</v>
      </c>
      <c r="K21" s="236" t="s">
        <v>547</v>
      </c>
      <c r="L21" s="271">
        <v>12990</v>
      </c>
      <c r="M21" s="236" t="s">
        <v>362</v>
      </c>
      <c r="N21" s="271">
        <v>16</v>
      </c>
    </row>
    <row r="22" spans="1:14" ht="27" customHeight="1">
      <c r="A22" s="246"/>
      <c r="B22" s="238"/>
      <c r="C22" s="247"/>
      <c r="F22" s="236" t="s">
        <v>544</v>
      </c>
      <c r="G22" s="236" t="s">
        <v>370</v>
      </c>
      <c r="H22" s="236" t="s">
        <v>545</v>
      </c>
      <c r="I22" s="236" t="s">
        <v>541</v>
      </c>
      <c r="J22" s="236" t="s">
        <v>546</v>
      </c>
      <c r="K22" s="236" t="s">
        <v>547</v>
      </c>
      <c r="L22" s="271">
        <v>990</v>
      </c>
      <c r="M22" s="236" t="s">
        <v>362</v>
      </c>
      <c r="N22" s="271">
        <v>0</v>
      </c>
    </row>
    <row r="23" spans="1:14" ht="27" customHeight="1">
      <c r="A23" s="248"/>
      <c r="B23" s="258"/>
      <c r="C23" s="247"/>
      <c r="F23" s="236" t="s">
        <v>544</v>
      </c>
      <c r="G23" s="236" t="s">
        <v>371</v>
      </c>
      <c r="H23" s="236" t="s">
        <v>545</v>
      </c>
      <c r="I23" s="236" t="s">
        <v>541</v>
      </c>
      <c r="J23" s="236" t="s">
        <v>546</v>
      </c>
      <c r="K23" s="236" t="s">
        <v>547</v>
      </c>
      <c r="L23" s="271">
        <v>990</v>
      </c>
      <c r="M23" s="236" t="s">
        <v>362</v>
      </c>
      <c r="N23" s="271">
        <v>0</v>
      </c>
    </row>
    <row r="24" spans="1:14" ht="27" customHeight="1">
      <c r="A24" s="246"/>
      <c r="B24" s="238"/>
      <c r="C24" s="247"/>
      <c r="F24" s="236" t="s">
        <v>544</v>
      </c>
      <c r="G24" s="236" t="s">
        <v>372</v>
      </c>
      <c r="H24" s="236" t="s">
        <v>545</v>
      </c>
      <c r="I24" s="236" t="s">
        <v>541</v>
      </c>
      <c r="J24" s="236" t="s">
        <v>546</v>
      </c>
      <c r="K24" s="236" t="s">
        <v>547</v>
      </c>
      <c r="L24" s="271">
        <v>990</v>
      </c>
      <c r="M24" s="236" t="s">
        <v>362</v>
      </c>
      <c r="N24" s="271">
        <v>0</v>
      </c>
    </row>
    <row r="25" spans="1:14" ht="27" customHeight="1">
      <c r="A25" s="246"/>
      <c r="B25" s="238"/>
      <c r="C25" s="247"/>
      <c r="F25" s="236" t="s">
        <v>544</v>
      </c>
      <c r="G25" s="236" t="s">
        <v>373</v>
      </c>
      <c r="H25" s="236" t="s">
        <v>545</v>
      </c>
      <c r="I25" s="236" t="s">
        <v>541</v>
      </c>
      <c r="J25" s="236" t="s">
        <v>546</v>
      </c>
      <c r="K25" s="236" t="s">
        <v>547</v>
      </c>
      <c r="L25" s="271">
        <v>990</v>
      </c>
      <c r="M25" s="236" t="s">
        <v>362</v>
      </c>
      <c r="N25" s="271">
        <v>0</v>
      </c>
    </row>
    <row r="26" spans="1:14" ht="27" customHeight="1">
      <c r="A26" s="246"/>
      <c r="B26" s="238"/>
      <c r="C26" s="247"/>
      <c r="F26" s="236" t="s">
        <v>548</v>
      </c>
      <c r="G26" s="236" t="s">
        <v>357</v>
      </c>
      <c r="H26" s="236" t="s">
        <v>549</v>
      </c>
      <c r="I26" s="236" t="s">
        <v>541</v>
      </c>
      <c r="J26" s="236" t="s">
        <v>550</v>
      </c>
      <c r="K26" s="236" t="s">
        <v>551</v>
      </c>
      <c r="L26" s="271">
        <v>990</v>
      </c>
      <c r="M26" s="236" t="s">
        <v>552</v>
      </c>
      <c r="N26" s="271">
        <v>0</v>
      </c>
    </row>
    <row r="27" spans="1:14" ht="27" customHeight="1">
      <c r="A27" s="246"/>
      <c r="B27" s="238"/>
      <c r="C27" s="247"/>
      <c r="F27" s="236" t="s">
        <v>548</v>
      </c>
      <c r="G27" s="236" t="s">
        <v>363</v>
      </c>
      <c r="H27" s="236" t="s">
        <v>549</v>
      </c>
      <c r="I27" s="236" t="s">
        <v>541</v>
      </c>
      <c r="J27" s="236" t="s">
        <v>550</v>
      </c>
      <c r="K27" s="236" t="s">
        <v>551</v>
      </c>
      <c r="L27" s="271">
        <v>990</v>
      </c>
      <c r="M27" s="236" t="s">
        <v>552</v>
      </c>
      <c r="N27" s="271">
        <v>0</v>
      </c>
    </row>
    <row r="28" spans="1:14" ht="27" customHeight="1" thickBot="1">
      <c r="A28" s="303"/>
      <c r="B28" s="272"/>
      <c r="C28" s="304"/>
      <c r="F28" s="236" t="s">
        <v>548</v>
      </c>
      <c r="G28" s="236" t="s">
        <v>364</v>
      </c>
      <c r="H28" s="236" t="s">
        <v>549</v>
      </c>
      <c r="I28" s="236" t="s">
        <v>541</v>
      </c>
      <c r="J28" s="236" t="s">
        <v>550</v>
      </c>
      <c r="K28" s="236" t="s">
        <v>551</v>
      </c>
      <c r="L28" s="271">
        <v>990</v>
      </c>
      <c r="M28" s="236" t="s">
        <v>552</v>
      </c>
      <c r="N28" s="271">
        <v>0</v>
      </c>
    </row>
    <row r="29" spans="1:14" ht="27" customHeight="1">
      <c r="A29" s="252" t="s">
        <v>4</v>
      </c>
      <c r="B29" s="253">
        <f>SUM(B5:B28)</f>
        <v>90882</v>
      </c>
      <c r="C29" s="305"/>
      <c r="F29" s="236" t="s">
        <v>548</v>
      </c>
      <c r="G29" s="236" t="s">
        <v>365</v>
      </c>
      <c r="H29" s="236" t="s">
        <v>549</v>
      </c>
      <c r="I29" s="236" t="s">
        <v>541</v>
      </c>
      <c r="J29" s="236" t="s">
        <v>550</v>
      </c>
      <c r="K29" s="236" t="s">
        <v>551</v>
      </c>
      <c r="L29" s="271">
        <v>1930</v>
      </c>
      <c r="M29" s="236" t="s">
        <v>552</v>
      </c>
      <c r="N29" s="271">
        <v>2</v>
      </c>
    </row>
    <row r="30" spans="1:14" ht="27" customHeight="1">
      <c r="A30" s="255" t="s">
        <v>290</v>
      </c>
      <c r="B30" s="256">
        <f>ROUND(B29/365,0)</f>
        <v>249</v>
      </c>
      <c r="C30" s="275">
        <f>SUM(C5:C28)</f>
        <v>249.75178677784396</v>
      </c>
      <c r="F30" s="236" t="s">
        <v>548</v>
      </c>
      <c r="G30" s="236" t="s">
        <v>366</v>
      </c>
      <c r="H30" s="236" t="s">
        <v>549</v>
      </c>
      <c r="I30" s="236" t="s">
        <v>541</v>
      </c>
      <c r="J30" s="236" t="s">
        <v>550</v>
      </c>
      <c r="K30" s="236" t="s">
        <v>551</v>
      </c>
      <c r="L30" s="271">
        <v>2860</v>
      </c>
      <c r="M30" s="236" t="s">
        <v>552</v>
      </c>
      <c r="N30" s="271">
        <v>4</v>
      </c>
    </row>
    <row r="31" spans="1:14" ht="27" customHeight="1" thickBot="1">
      <c r="A31" s="242" t="s">
        <v>354</v>
      </c>
      <c r="B31" s="243">
        <f>ROUND(C30/C31,0)</f>
        <v>294</v>
      </c>
      <c r="C31" s="316">
        <v>0.85</v>
      </c>
      <c r="F31" s="236" t="s">
        <v>548</v>
      </c>
      <c r="G31" s="236" t="s">
        <v>367</v>
      </c>
      <c r="H31" s="236" t="s">
        <v>549</v>
      </c>
      <c r="I31" s="236" t="s">
        <v>541</v>
      </c>
      <c r="J31" s="236" t="s">
        <v>550</v>
      </c>
      <c r="K31" s="236" t="s">
        <v>551</v>
      </c>
      <c r="L31" s="271">
        <v>3790</v>
      </c>
      <c r="M31" s="236" t="s">
        <v>552</v>
      </c>
      <c r="N31" s="271">
        <v>6</v>
      </c>
    </row>
    <row r="32" spans="1:14" ht="27" customHeight="1">
      <c r="A32" s="229" t="s">
        <v>384</v>
      </c>
      <c r="B32" s="314"/>
      <c r="C32" s="283"/>
      <c r="F32" s="236" t="s">
        <v>548</v>
      </c>
      <c r="G32" s="236" t="s">
        <v>368</v>
      </c>
      <c r="H32" s="236" t="s">
        <v>549</v>
      </c>
      <c r="I32" s="236" t="s">
        <v>541</v>
      </c>
      <c r="J32" s="236" t="s">
        <v>550</v>
      </c>
      <c r="K32" s="236" t="s">
        <v>551</v>
      </c>
      <c r="L32" s="271">
        <v>1930</v>
      </c>
      <c r="M32" s="236" t="s">
        <v>552</v>
      </c>
      <c r="N32" s="271">
        <v>2</v>
      </c>
    </row>
    <row r="33" spans="1:14" ht="26.45" customHeight="1">
      <c r="A33" s="230"/>
      <c r="B33" s="230"/>
      <c r="C33" s="230"/>
      <c r="F33" s="236" t="s">
        <v>548</v>
      </c>
      <c r="G33" s="236" t="s">
        <v>369</v>
      </c>
      <c r="H33" s="236" t="s">
        <v>549</v>
      </c>
      <c r="I33" s="236" t="s">
        <v>541</v>
      </c>
      <c r="J33" s="236" t="s">
        <v>550</v>
      </c>
      <c r="K33" s="236" t="s">
        <v>551</v>
      </c>
      <c r="L33" s="271">
        <v>990</v>
      </c>
      <c r="M33" s="236" t="s">
        <v>552</v>
      </c>
      <c r="N33" s="271">
        <v>0</v>
      </c>
    </row>
    <row r="34" spans="1:14" ht="16.5">
      <c r="F34" s="236" t="s">
        <v>548</v>
      </c>
      <c r="G34" s="236" t="s">
        <v>370</v>
      </c>
      <c r="H34" s="236" t="s">
        <v>549</v>
      </c>
      <c r="I34" s="236" t="s">
        <v>541</v>
      </c>
      <c r="J34" s="236" t="s">
        <v>550</v>
      </c>
      <c r="K34" s="236" t="s">
        <v>551</v>
      </c>
      <c r="L34" s="271">
        <v>5180</v>
      </c>
      <c r="M34" s="236" t="s">
        <v>552</v>
      </c>
      <c r="N34" s="271">
        <v>9</v>
      </c>
    </row>
    <row r="35" spans="1:14" ht="16.5">
      <c r="F35" s="236" t="s">
        <v>548</v>
      </c>
      <c r="G35" s="236" t="s">
        <v>371</v>
      </c>
      <c r="H35" s="236" t="s">
        <v>549</v>
      </c>
      <c r="I35" s="236" t="s">
        <v>541</v>
      </c>
      <c r="J35" s="236" t="s">
        <v>550</v>
      </c>
      <c r="K35" s="236" t="s">
        <v>551</v>
      </c>
      <c r="L35" s="271">
        <v>1460</v>
      </c>
      <c r="M35" s="236" t="s">
        <v>552</v>
      </c>
      <c r="N35" s="271">
        <v>1</v>
      </c>
    </row>
    <row r="36" spans="1:14" ht="16.5">
      <c r="F36" s="236" t="s">
        <v>548</v>
      </c>
      <c r="G36" s="236" t="s">
        <v>372</v>
      </c>
      <c r="H36" s="236" t="s">
        <v>549</v>
      </c>
      <c r="I36" s="236" t="s">
        <v>541</v>
      </c>
      <c r="J36" s="236" t="s">
        <v>550</v>
      </c>
      <c r="K36" s="236" t="s">
        <v>551</v>
      </c>
      <c r="L36" s="271">
        <v>3320</v>
      </c>
      <c r="M36" s="236" t="s">
        <v>552</v>
      </c>
      <c r="N36" s="271">
        <v>5</v>
      </c>
    </row>
    <row r="37" spans="1:14" ht="16.5">
      <c r="A37" s="235"/>
      <c r="F37" s="236" t="s">
        <v>548</v>
      </c>
      <c r="G37" s="236" t="s">
        <v>373</v>
      </c>
      <c r="H37" s="236" t="s">
        <v>549</v>
      </c>
      <c r="I37" s="236" t="s">
        <v>541</v>
      </c>
      <c r="J37" s="236" t="s">
        <v>550</v>
      </c>
      <c r="K37" s="236" t="s">
        <v>551</v>
      </c>
      <c r="L37" s="271">
        <v>1460</v>
      </c>
      <c r="M37" s="236" t="s">
        <v>552</v>
      </c>
      <c r="N37" s="271">
        <v>1</v>
      </c>
    </row>
    <row r="38" spans="1:14" ht="16.5">
      <c r="A38" s="235"/>
      <c r="F38" s="236" t="s">
        <v>553</v>
      </c>
      <c r="G38" s="236" t="s">
        <v>357</v>
      </c>
      <c r="H38" s="236" t="s">
        <v>554</v>
      </c>
      <c r="I38" s="236" t="s">
        <v>541</v>
      </c>
      <c r="J38" s="236" t="s">
        <v>555</v>
      </c>
      <c r="K38" s="236" t="s">
        <v>556</v>
      </c>
      <c r="L38" s="271">
        <v>8361020</v>
      </c>
      <c r="M38" s="236" t="s">
        <v>362</v>
      </c>
      <c r="N38" s="271">
        <v>6643</v>
      </c>
    </row>
    <row r="39" spans="1:14" ht="16.5">
      <c r="A39" s="235"/>
      <c r="F39" s="236" t="s">
        <v>553</v>
      </c>
      <c r="G39" s="236" t="s">
        <v>363</v>
      </c>
      <c r="H39" s="236" t="s">
        <v>554</v>
      </c>
      <c r="I39" s="236" t="s">
        <v>541</v>
      </c>
      <c r="J39" s="236" t="s">
        <v>555</v>
      </c>
      <c r="K39" s="236" t="s">
        <v>556</v>
      </c>
      <c r="L39" s="271">
        <v>9486620</v>
      </c>
      <c r="M39" s="236" t="s">
        <v>362</v>
      </c>
      <c r="N39" s="271">
        <v>6429</v>
      </c>
    </row>
    <row r="40" spans="1:14" ht="16.5">
      <c r="A40" s="235"/>
      <c r="F40" s="236" t="s">
        <v>553</v>
      </c>
      <c r="G40" s="236" t="s">
        <v>364</v>
      </c>
      <c r="H40" s="236" t="s">
        <v>554</v>
      </c>
      <c r="I40" s="236" t="s">
        <v>541</v>
      </c>
      <c r="J40" s="236" t="s">
        <v>555</v>
      </c>
      <c r="K40" s="236" t="s">
        <v>556</v>
      </c>
      <c r="L40" s="271">
        <v>9197560</v>
      </c>
      <c r="M40" s="236" t="s">
        <v>362</v>
      </c>
      <c r="N40" s="271">
        <v>6235</v>
      </c>
    </row>
    <row r="41" spans="1:14" ht="16.5">
      <c r="A41" s="235"/>
      <c r="F41" s="236" t="s">
        <v>553</v>
      </c>
      <c r="G41" s="236" t="s">
        <v>365</v>
      </c>
      <c r="H41" s="236" t="s">
        <v>554</v>
      </c>
      <c r="I41" s="236" t="s">
        <v>541</v>
      </c>
      <c r="J41" s="236" t="s">
        <v>555</v>
      </c>
      <c r="K41" s="236" t="s">
        <v>556</v>
      </c>
      <c r="L41" s="271">
        <v>9903820</v>
      </c>
      <c r="M41" s="236" t="s">
        <v>362</v>
      </c>
      <c r="N41" s="271">
        <v>6709</v>
      </c>
    </row>
    <row r="42" spans="1:14" ht="16.5">
      <c r="A42" s="235"/>
      <c r="F42" s="236" t="s">
        <v>553</v>
      </c>
      <c r="G42" s="236" t="s">
        <v>366</v>
      </c>
      <c r="H42" s="236" t="s">
        <v>554</v>
      </c>
      <c r="I42" s="236" t="s">
        <v>541</v>
      </c>
      <c r="J42" s="236" t="s">
        <v>555</v>
      </c>
      <c r="K42" s="236" t="s">
        <v>556</v>
      </c>
      <c r="L42" s="271">
        <v>9666910</v>
      </c>
      <c r="M42" s="236" t="s">
        <v>362</v>
      </c>
      <c r="N42" s="271">
        <v>6550</v>
      </c>
    </row>
    <row r="43" spans="1:14" ht="16.5">
      <c r="A43" s="235"/>
      <c r="F43" s="236" t="s">
        <v>553</v>
      </c>
      <c r="G43" s="236" t="s">
        <v>367</v>
      </c>
      <c r="H43" s="236" t="s">
        <v>554</v>
      </c>
      <c r="I43" s="236" t="s">
        <v>541</v>
      </c>
      <c r="J43" s="236" t="s">
        <v>555</v>
      </c>
      <c r="K43" s="236" t="s">
        <v>556</v>
      </c>
      <c r="L43" s="271">
        <v>12044950</v>
      </c>
      <c r="M43" s="236" t="s">
        <v>362</v>
      </c>
      <c r="N43" s="271">
        <v>8146</v>
      </c>
    </row>
    <row r="44" spans="1:14" ht="16.5">
      <c r="A44" s="235"/>
      <c r="F44" s="236" t="s">
        <v>553</v>
      </c>
      <c r="G44" s="236" t="s">
        <v>368</v>
      </c>
      <c r="H44" s="236" t="s">
        <v>554</v>
      </c>
      <c r="I44" s="236" t="s">
        <v>541</v>
      </c>
      <c r="J44" s="236" t="s">
        <v>555</v>
      </c>
      <c r="K44" s="236" t="s">
        <v>556</v>
      </c>
      <c r="L44" s="271">
        <v>12582840</v>
      </c>
      <c r="M44" s="236" t="s">
        <v>362</v>
      </c>
      <c r="N44" s="271">
        <v>8507</v>
      </c>
    </row>
    <row r="45" spans="1:14" ht="16.5">
      <c r="A45" s="235"/>
      <c r="F45" s="236" t="s">
        <v>553</v>
      </c>
      <c r="G45" s="236" t="s">
        <v>369</v>
      </c>
      <c r="H45" s="236" t="s">
        <v>554</v>
      </c>
      <c r="I45" s="236" t="s">
        <v>541</v>
      </c>
      <c r="J45" s="236" t="s">
        <v>555</v>
      </c>
      <c r="K45" s="236" t="s">
        <v>556</v>
      </c>
      <c r="L45" s="271">
        <v>10699480</v>
      </c>
      <c r="M45" s="236" t="s">
        <v>362</v>
      </c>
      <c r="N45" s="271">
        <v>7243</v>
      </c>
    </row>
    <row r="46" spans="1:14" ht="16.5">
      <c r="A46" s="235"/>
      <c r="F46" s="236" t="s">
        <v>553</v>
      </c>
      <c r="G46" s="236" t="s">
        <v>370</v>
      </c>
      <c r="H46" s="236" t="s">
        <v>554</v>
      </c>
      <c r="I46" s="236" t="s">
        <v>541</v>
      </c>
      <c r="J46" s="236" t="s">
        <v>555</v>
      </c>
      <c r="K46" s="236" t="s">
        <v>556</v>
      </c>
      <c r="L46" s="271">
        <v>12676710</v>
      </c>
      <c r="M46" s="236" t="s">
        <v>362</v>
      </c>
      <c r="N46" s="271">
        <v>8570</v>
      </c>
    </row>
    <row r="47" spans="1:14" ht="16.5">
      <c r="A47" s="235"/>
      <c r="F47" s="236" t="s">
        <v>553</v>
      </c>
      <c r="G47" s="236" t="s">
        <v>371</v>
      </c>
      <c r="H47" s="236" t="s">
        <v>554</v>
      </c>
      <c r="I47" s="236" t="s">
        <v>541</v>
      </c>
      <c r="J47" s="236" t="s">
        <v>555</v>
      </c>
      <c r="K47" s="236" t="s">
        <v>556</v>
      </c>
      <c r="L47" s="271">
        <v>14645000</v>
      </c>
      <c r="M47" s="236" t="s">
        <v>362</v>
      </c>
      <c r="N47" s="271">
        <v>9891</v>
      </c>
    </row>
    <row r="48" spans="1:14" ht="16.5">
      <c r="A48" s="237"/>
      <c r="F48" s="236" t="s">
        <v>553</v>
      </c>
      <c r="G48" s="236" t="s">
        <v>372</v>
      </c>
      <c r="H48" s="236" t="s">
        <v>554</v>
      </c>
      <c r="I48" s="236" t="s">
        <v>541</v>
      </c>
      <c r="J48" s="236" t="s">
        <v>555</v>
      </c>
      <c r="K48" s="236" t="s">
        <v>556</v>
      </c>
      <c r="L48" s="271">
        <v>7966820</v>
      </c>
      <c r="M48" s="236" t="s">
        <v>362</v>
      </c>
      <c r="N48" s="271">
        <v>5409</v>
      </c>
    </row>
    <row r="49" spans="1:14" ht="16.5">
      <c r="A49" s="230"/>
      <c r="F49" s="236" t="s">
        <v>553</v>
      </c>
      <c r="G49" s="236" t="s">
        <v>373</v>
      </c>
      <c r="H49" s="236" t="s">
        <v>554</v>
      </c>
      <c r="I49" s="236" t="s">
        <v>541</v>
      </c>
      <c r="J49" s="236" t="s">
        <v>555</v>
      </c>
      <c r="K49" s="236" t="s">
        <v>556</v>
      </c>
      <c r="L49" s="271">
        <v>7399930</v>
      </c>
      <c r="M49" s="236" t="s">
        <v>362</v>
      </c>
      <c r="N49" s="271">
        <v>5798</v>
      </c>
    </row>
    <row r="50" spans="1:14" ht="16.5">
      <c r="F50" s="236" t="s">
        <v>557</v>
      </c>
      <c r="G50" s="236" t="s">
        <v>357</v>
      </c>
      <c r="H50" s="236" t="s">
        <v>558</v>
      </c>
      <c r="I50" s="236" t="s">
        <v>541</v>
      </c>
      <c r="J50" s="236" t="s">
        <v>559</v>
      </c>
      <c r="K50" s="236" t="s">
        <v>560</v>
      </c>
      <c r="L50" s="271">
        <v>130990</v>
      </c>
      <c r="M50" s="236" t="s">
        <v>362</v>
      </c>
      <c r="N50" s="271">
        <v>146</v>
      </c>
    </row>
    <row r="51" spans="1:14" ht="16.5">
      <c r="F51" s="236" t="s">
        <v>557</v>
      </c>
      <c r="G51" s="236" t="s">
        <v>363</v>
      </c>
      <c r="H51" s="236" t="s">
        <v>558</v>
      </c>
      <c r="I51" s="236" t="s">
        <v>541</v>
      </c>
      <c r="J51" s="236" t="s">
        <v>559</v>
      </c>
      <c r="K51" s="236" t="s">
        <v>560</v>
      </c>
      <c r="L51" s="271">
        <v>53110</v>
      </c>
      <c r="M51" s="236" t="s">
        <v>362</v>
      </c>
      <c r="N51" s="271">
        <v>60</v>
      </c>
    </row>
    <row r="52" spans="1:14" ht="16.5">
      <c r="F52" s="236" t="s">
        <v>557</v>
      </c>
      <c r="G52" s="236" t="s">
        <v>364</v>
      </c>
      <c r="H52" s="236" t="s">
        <v>558</v>
      </c>
      <c r="I52" s="236" t="s">
        <v>541</v>
      </c>
      <c r="J52" s="236" t="s">
        <v>559</v>
      </c>
      <c r="K52" s="236" t="s">
        <v>560</v>
      </c>
      <c r="L52" s="271">
        <v>75770</v>
      </c>
      <c r="M52" s="236" t="s">
        <v>362</v>
      </c>
      <c r="N52" s="271">
        <v>82</v>
      </c>
    </row>
    <row r="53" spans="1:14" ht="16.5">
      <c r="F53" s="236" t="s">
        <v>557</v>
      </c>
      <c r="G53" s="236" t="s">
        <v>365</v>
      </c>
      <c r="H53" s="236" t="s">
        <v>558</v>
      </c>
      <c r="I53" s="236" t="s">
        <v>541</v>
      </c>
      <c r="J53" s="236" t="s">
        <v>559</v>
      </c>
      <c r="K53" s="236" t="s">
        <v>560</v>
      </c>
      <c r="L53" s="271">
        <v>33810</v>
      </c>
      <c r="M53" s="236" t="s">
        <v>362</v>
      </c>
      <c r="N53" s="271">
        <v>38</v>
      </c>
    </row>
    <row r="54" spans="1:14" ht="16.5">
      <c r="F54" s="236" t="s">
        <v>557</v>
      </c>
      <c r="G54" s="236" t="s">
        <v>366</v>
      </c>
      <c r="H54" s="236" t="s">
        <v>558</v>
      </c>
      <c r="I54" s="236" t="s">
        <v>541</v>
      </c>
      <c r="J54" s="236" t="s">
        <v>559</v>
      </c>
      <c r="K54" s="236" t="s">
        <v>560</v>
      </c>
      <c r="L54" s="271">
        <v>46930</v>
      </c>
      <c r="M54" s="236" t="s">
        <v>362</v>
      </c>
      <c r="N54" s="271">
        <v>54</v>
      </c>
    </row>
    <row r="55" spans="1:14" ht="16.5">
      <c r="F55" s="236" t="s">
        <v>557</v>
      </c>
      <c r="G55" s="236" t="s">
        <v>367</v>
      </c>
      <c r="H55" s="236" t="s">
        <v>558</v>
      </c>
      <c r="I55" s="236" t="s">
        <v>541</v>
      </c>
      <c r="J55" s="236" t="s">
        <v>559</v>
      </c>
      <c r="K55" s="236" t="s">
        <v>560</v>
      </c>
      <c r="L55" s="271">
        <v>26310</v>
      </c>
      <c r="M55" s="236" t="s">
        <v>362</v>
      </c>
      <c r="N55" s="271">
        <v>28</v>
      </c>
    </row>
    <row r="56" spans="1:14" ht="16.5">
      <c r="F56" s="236" t="s">
        <v>557</v>
      </c>
      <c r="G56" s="236" t="s">
        <v>368</v>
      </c>
      <c r="H56" s="236" t="s">
        <v>558</v>
      </c>
      <c r="I56" s="236" t="s">
        <v>541</v>
      </c>
      <c r="J56" s="236" t="s">
        <v>559</v>
      </c>
      <c r="K56" s="236" t="s">
        <v>560</v>
      </c>
      <c r="L56" s="271">
        <v>28560</v>
      </c>
      <c r="M56" s="236" t="s">
        <v>362</v>
      </c>
      <c r="N56" s="271">
        <v>31</v>
      </c>
    </row>
    <row r="57" spans="1:14" ht="16.5">
      <c r="F57" s="236" t="s">
        <v>557</v>
      </c>
      <c r="G57" s="236" t="s">
        <v>369</v>
      </c>
      <c r="H57" s="236" t="s">
        <v>558</v>
      </c>
      <c r="I57" s="236" t="s">
        <v>541</v>
      </c>
      <c r="J57" s="236" t="s">
        <v>559</v>
      </c>
      <c r="K57" s="236" t="s">
        <v>560</v>
      </c>
      <c r="L57" s="271">
        <v>28560</v>
      </c>
      <c r="M57" s="236" t="s">
        <v>362</v>
      </c>
      <c r="N57" s="271">
        <v>31</v>
      </c>
    </row>
    <row r="58" spans="1:14" ht="16.5">
      <c r="F58" s="236" t="s">
        <v>557</v>
      </c>
      <c r="G58" s="236" t="s">
        <v>370</v>
      </c>
      <c r="H58" s="236" t="s">
        <v>558</v>
      </c>
      <c r="I58" s="236" t="s">
        <v>541</v>
      </c>
      <c r="J58" s="236" t="s">
        <v>559</v>
      </c>
      <c r="K58" s="236" t="s">
        <v>560</v>
      </c>
      <c r="L58" s="271">
        <v>366290</v>
      </c>
      <c r="M58" s="236" t="s">
        <v>362</v>
      </c>
      <c r="N58" s="271">
        <v>627</v>
      </c>
    </row>
    <row r="59" spans="1:14" ht="16.5">
      <c r="F59" s="236" t="s">
        <v>557</v>
      </c>
      <c r="G59" s="236" t="s">
        <v>371</v>
      </c>
      <c r="H59" s="236" t="s">
        <v>558</v>
      </c>
      <c r="I59" s="236" t="s">
        <v>541</v>
      </c>
      <c r="J59" s="236" t="s">
        <v>559</v>
      </c>
      <c r="K59" s="236" t="s">
        <v>560</v>
      </c>
      <c r="L59" s="271">
        <v>203750</v>
      </c>
      <c r="M59" s="236" t="s">
        <v>362</v>
      </c>
      <c r="N59" s="271">
        <v>369</v>
      </c>
    </row>
    <row r="60" spans="1:14" ht="16.5">
      <c r="F60" s="236" t="s">
        <v>557</v>
      </c>
      <c r="G60" s="236" t="s">
        <v>372</v>
      </c>
      <c r="H60" s="236" t="s">
        <v>558</v>
      </c>
      <c r="I60" s="236" t="s">
        <v>541</v>
      </c>
      <c r="J60" s="236" t="s">
        <v>559</v>
      </c>
      <c r="K60" s="236" t="s">
        <v>560</v>
      </c>
      <c r="L60" s="271">
        <v>61350</v>
      </c>
      <c r="M60" s="236" t="s">
        <v>362</v>
      </c>
      <c r="N60" s="271">
        <v>68</v>
      </c>
    </row>
    <row r="61" spans="1:14" ht="16.5">
      <c r="F61" s="236" t="s">
        <v>557</v>
      </c>
      <c r="G61" s="236" t="s">
        <v>373</v>
      </c>
      <c r="H61" s="236" t="s">
        <v>558</v>
      </c>
      <c r="I61" s="236" t="s">
        <v>541</v>
      </c>
      <c r="J61" s="236" t="s">
        <v>559</v>
      </c>
      <c r="K61" s="236" t="s">
        <v>560</v>
      </c>
      <c r="L61" s="271">
        <v>37560</v>
      </c>
      <c r="M61" s="236" t="s">
        <v>362</v>
      </c>
      <c r="N61" s="271">
        <v>43</v>
      </c>
    </row>
    <row r="62" spans="1:14" ht="16.5">
      <c r="F62" s="236" t="s">
        <v>561</v>
      </c>
      <c r="G62" s="236" t="s">
        <v>357</v>
      </c>
      <c r="H62" s="236" t="s">
        <v>562</v>
      </c>
      <c r="I62" s="236" t="s">
        <v>541</v>
      </c>
      <c r="J62" s="236" t="s">
        <v>563</v>
      </c>
      <c r="K62" s="236" t="s">
        <v>564</v>
      </c>
      <c r="L62" s="271">
        <v>22790</v>
      </c>
      <c r="M62" s="236" t="s">
        <v>362</v>
      </c>
      <c r="N62" s="271">
        <v>31</v>
      </c>
    </row>
    <row r="63" spans="1:14" ht="16.5">
      <c r="F63" s="236" t="s">
        <v>561</v>
      </c>
      <c r="G63" s="236" t="s">
        <v>363</v>
      </c>
      <c r="H63" s="236" t="s">
        <v>562</v>
      </c>
      <c r="I63" s="236" t="s">
        <v>541</v>
      </c>
      <c r="J63" s="236" t="s">
        <v>563</v>
      </c>
      <c r="K63" s="236" t="s">
        <v>564</v>
      </c>
      <c r="L63" s="271">
        <v>32950</v>
      </c>
      <c r="M63" s="236" t="s">
        <v>362</v>
      </c>
      <c r="N63" s="271">
        <v>40</v>
      </c>
    </row>
    <row r="64" spans="1:14" ht="16.5">
      <c r="F64" s="236" t="s">
        <v>561</v>
      </c>
      <c r="G64" s="236" t="s">
        <v>364</v>
      </c>
      <c r="H64" s="236" t="s">
        <v>562</v>
      </c>
      <c r="I64" s="236" t="s">
        <v>541</v>
      </c>
      <c r="J64" s="236" t="s">
        <v>563</v>
      </c>
      <c r="K64" s="236" t="s">
        <v>564</v>
      </c>
      <c r="L64" s="271">
        <v>22450</v>
      </c>
      <c r="M64" s="236" t="s">
        <v>362</v>
      </c>
      <c r="N64" s="271">
        <v>26</v>
      </c>
    </row>
    <row r="65" spans="6:14" ht="16.5">
      <c r="F65" s="236" t="s">
        <v>561</v>
      </c>
      <c r="G65" s="236" t="s">
        <v>365</v>
      </c>
      <c r="H65" s="236" t="s">
        <v>562</v>
      </c>
      <c r="I65" s="236" t="s">
        <v>541</v>
      </c>
      <c r="J65" s="236" t="s">
        <v>563</v>
      </c>
      <c r="K65" s="236" t="s">
        <v>564</v>
      </c>
      <c r="L65" s="271">
        <v>23200</v>
      </c>
      <c r="M65" s="236" t="s">
        <v>362</v>
      </c>
      <c r="N65" s="271">
        <v>27</v>
      </c>
    </row>
    <row r="66" spans="6:14" ht="16.5">
      <c r="F66" s="236" t="s">
        <v>561</v>
      </c>
      <c r="G66" s="236" t="s">
        <v>366</v>
      </c>
      <c r="H66" s="236" t="s">
        <v>562</v>
      </c>
      <c r="I66" s="236" t="s">
        <v>541</v>
      </c>
      <c r="J66" s="236" t="s">
        <v>563</v>
      </c>
      <c r="K66" s="236" t="s">
        <v>564</v>
      </c>
      <c r="L66" s="271">
        <v>32200</v>
      </c>
      <c r="M66" s="236" t="s">
        <v>362</v>
      </c>
      <c r="N66" s="271">
        <v>39</v>
      </c>
    </row>
    <row r="67" spans="6:14" ht="16.5">
      <c r="F67" s="236" t="s">
        <v>561</v>
      </c>
      <c r="G67" s="236" t="s">
        <v>367</v>
      </c>
      <c r="H67" s="236" t="s">
        <v>562</v>
      </c>
      <c r="I67" s="236" t="s">
        <v>541</v>
      </c>
      <c r="J67" s="236" t="s">
        <v>563</v>
      </c>
      <c r="K67" s="236" t="s">
        <v>564</v>
      </c>
      <c r="L67" s="271">
        <v>26200</v>
      </c>
      <c r="M67" s="236" t="s">
        <v>362</v>
      </c>
      <c r="N67" s="271">
        <v>31</v>
      </c>
    </row>
    <row r="68" spans="6:14" ht="16.5">
      <c r="F68" s="236" t="s">
        <v>561</v>
      </c>
      <c r="G68" s="236" t="s">
        <v>368</v>
      </c>
      <c r="H68" s="236" t="s">
        <v>562</v>
      </c>
      <c r="I68" s="236" t="s">
        <v>541</v>
      </c>
      <c r="J68" s="236" t="s">
        <v>563</v>
      </c>
      <c r="K68" s="236" t="s">
        <v>564</v>
      </c>
      <c r="L68" s="271">
        <v>40450</v>
      </c>
      <c r="M68" s="236" t="s">
        <v>362</v>
      </c>
      <c r="N68" s="271">
        <v>50</v>
      </c>
    </row>
    <row r="69" spans="6:14" ht="16.5">
      <c r="F69" s="236" t="s">
        <v>561</v>
      </c>
      <c r="G69" s="236" t="s">
        <v>369</v>
      </c>
      <c r="H69" s="236" t="s">
        <v>562</v>
      </c>
      <c r="I69" s="236" t="s">
        <v>541</v>
      </c>
      <c r="J69" s="236" t="s">
        <v>563</v>
      </c>
      <c r="K69" s="236" t="s">
        <v>564</v>
      </c>
      <c r="L69" s="271">
        <v>27700</v>
      </c>
      <c r="M69" s="236" t="s">
        <v>362</v>
      </c>
      <c r="N69" s="271">
        <v>33</v>
      </c>
    </row>
    <row r="70" spans="6:14" ht="16.5">
      <c r="F70" s="236" t="s">
        <v>561</v>
      </c>
      <c r="G70" s="236" t="s">
        <v>370</v>
      </c>
      <c r="H70" s="236" t="s">
        <v>562</v>
      </c>
      <c r="I70" s="236" t="s">
        <v>541</v>
      </c>
      <c r="J70" s="236" t="s">
        <v>563</v>
      </c>
      <c r="K70" s="236" t="s">
        <v>564</v>
      </c>
      <c r="L70" s="271">
        <v>40450</v>
      </c>
      <c r="M70" s="236" t="s">
        <v>362</v>
      </c>
      <c r="N70" s="271">
        <v>50</v>
      </c>
    </row>
    <row r="71" spans="6:14" ht="16.5">
      <c r="F71" s="236" t="s">
        <v>561</v>
      </c>
      <c r="G71" s="236" t="s">
        <v>371</v>
      </c>
      <c r="H71" s="236" t="s">
        <v>562</v>
      </c>
      <c r="I71" s="236" t="s">
        <v>541</v>
      </c>
      <c r="J71" s="236" t="s">
        <v>563</v>
      </c>
      <c r="K71" s="236" t="s">
        <v>564</v>
      </c>
      <c r="L71" s="271">
        <v>44570</v>
      </c>
      <c r="M71" s="236" t="s">
        <v>362</v>
      </c>
      <c r="N71" s="271">
        <v>54</v>
      </c>
    </row>
    <row r="72" spans="6:14" ht="16.5">
      <c r="F72" s="236" t="s">
        <v>561</v>
      </c>
      <c r="G72" s="236" t="s">
        <v>372</v>
      </c>
      <c r="H72" s="236" t="s">
        <v>562</v>
      </c>
      <c r="I72" s="236" t="s">
        <v>541</v>
      </c>
      <c r="J72" s="236" t="s">
        <v>563</v>
      </c>
      <c r="K72" s="236" t="s">
        <v>564</v>
      </c>
      <c r="L72" s="271">
        <v>29950</v>
      </c>
      <c r="M72" s="236" t="s">
        <v>362</v>
      </c>
      <c r="N72" s="271">
        <v>36</v>
      </c>
    </row>
    <row r="73" spans="6:14" ht="16.5">
      <c r="F73" s="236" t="s">
        <v>561</v>
      </c>
      <c r="G73" s="236" t="s">
        <v>373</v>
      </c>
      <c r="H73" s="236" t="s">
        <v>562</v>
      </c>
      <c r="I73" s="236" t="s">
        <v>541</v>
      </c>
      <c r="J73" s="236" t="s">
        <v>563</v>
      </c>
      <c r="K73" s="236" t="s">
        <v>564</v>
      </c>
      <c r="L73" s="271">
        <v>34220</v>
      </c>
      <c r="M73" s="236" t="s">
        <v>362</v>
      </c>
      <c r="N73" s="271">
        <v>45</v>
      </c>
    </row>
    <row r="74" spans="6:14" ht="16.5">
      <c r="F74" s="236" t="s">
        <v>565</v>
      </c>
      <c r="G74" s="236" t="s">
        <v>368</v>
      </c>
      <c r="H74" s="236" t="s">
        <v>566</v>
      </c>
      <c r="I74" s="236" t="s">
        <v>541</v>
      </c>
      <c r="J74" s="236" t="s">
        <v>567</v>
      </c>
      <c r="K74" s="236" t="s">
        <v>547</v>
      </c>
      <c r="L74" s="271">
        <v>36660</v>
      </c>
      <c r="M74" s="236" t="s">
        <v>362</v>
      </c>
      <c r="N74" s="271">
        <v>31</v>
      </c>
    </row>
    <row r="75" spans="6:14" ht="16.5">
      <c r="F75" s="236" t="s">
        <v>565</v>
      </c>
      <c r="G75" s="236" t="s">
        <v>369</v>
      </c>
      <c r="H75" s="236" t="s">
        <v>566</v>
      </c>
      <c r="I75" s="236" t="s">
        <v>541</v>
      </c>
      <c r="J75" s="236" t="s">
        <v>567</v>
      </c>
      <c r="K75" s="236" t="s">
        <v>547</v>
      </c>
      <c r="L75" s="271">
        <v>76660</v>
      </c>
      <c r="M75" s="236" t="s">
        <v>362</v>
      </c>
      <c r="N75" s="271">
        <v>75</v>
      </c>
    </row>
    <row r="76" spans="6:14" ht="16.5">
      <c r="F76" s="236" t="s">
        <v>565</v>
      </c>
      <c r="G76" s="236" t="s">
        <v>370</v>
      </c>
      <c r="H76" s="236" t="s">
        <v>566</v>
      </c>
      <c r="I76" s="236" t="s">
        <v>541</v>
      </c>
      <c r="J76" s="236" t="s">
        <v>567</v>
      </c>
      <c r="K76" s="236" t="s">
        <v>547</v>
      </c>
      <c r="L76" s="271">
        <v>97260</v>
      </c>
      <c r="M76" s="236" t="s">
        <v>362</v>
      </c>
      <c r="N76" s="271">
        <v>95</v>
      </c>
    </row>
    <row r="77" spans="6:14" ht="16.5">
      <c r="F77" s="236" t="s">
        <v>565</v>
      </c>
      <c r="G77" s="236" t="s">
        <v>371</v>
      </c>
      <c r="H77" s="236" t="s">
        <v>566</v>
      </c>
      <c r="I77" s="236" t="s">
        <v>541</v>
      </c>
      <c r="J77" s="236" t="s">
        <v>567</v>
      </c>
      <c r="K77" s="236" t="s">
        <v>547</v>
      </c>
      <c r="L77" s="271">
        <v>55030</v>
      </c>
      <c r="M77" s="236" t="s">
        <v>362</v>
      </c>
      <c r="N77" s="271">
        <v>54</v>
      </c>
    </row>
    <row r="78" spans="6:14" ht="16.5">
      <c r="F78" s="236" t="s">
        <v>565</v>
      </c>
      <c r="G78" s="236" t="s">
        <v>372</v>
      </c>
      <c r="H78" s="236" t="s">
        <v>566</v>
      </c>
      <c r="I78" s="236" t="s">
        <v>541</v>
      </c>
      <c r="J78" s="236" t="s">
        <v>567</v>
      </c>
      <c r="K78" s="236" t="s">
        <v>547</v>
      </c>
      <c r="L78" s="271">
        <v>21660</v>
      </c>
      <c r="M78" s="236" t="s">
        <v>362</v>
      </c>
      <c r="N78" s="271">
        <v>11</v>
      </c>
    </row>
    <row r="79" spans="6:14" ht="16.5">
      <c r="F79" s="236" t="s">
        <v>565</v>
      </c>
      <c r="G79" s="236" t="s">
        <v>373</v>
      </c>
      <c r="H79" s="236" t="s">
        <v>566</v>
      </c>
      <c r="I79" s="236" t="s">
        <v>541</v>
      </c>
      <c r="J79" s="236" t="s">
        <v>567</v>
      </c>
      <c r="K79" s="236" t="s">
        <v>547</v>
      </c>
      <c r="L79" s="271">
        <v>0</v>
      </c>
      <c r="M79" s="236" t="s">
        <v>362</v>
      </c>
      <c r="N79" s="271">
        <v>16</v>
      </c>
    </row>
  </sheetData>
  <mergeCells count="3">
    <mergeCell ref="A3:A4"/>
    <mergeCell ref="B3:B4"/>
    <mergeCell ref="C3: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9"/>
  <sheetViews>
    <sheetView view="pageBreakPreview" zoomScale="85" zoomScaleSheetLayoutView="85" workbookViewId="0">
      <selection activeCell="H19" sqref="H19"/>
    </sheetView>
  </sheetViews>
  <sheetFormatPr defaultRowHeight="12"/>
  <cols>
    <col min="1" max="3" width="30.109375" style="195" customWidth="1"/>
    <col min="4" max="4" width="1.5546875" style="195" customWidth="1"/>
    <col min="5" max="11" width="12.6640625" style="195" customWidth="1"/>
    <col min="12" max="12" width="8.88671875" style="195"/>
    <col min="13" max="18" width="17.6640625" style="195" customWidth="1"/>
    <col min="19" max="19" width="8.21875" style="195" bestFit="1" customWidth="1"/>
    <col min="20" max="20" width="35.109375" style="195" bestFit="1" customWidth="1"/>
    <col min="21" max="21" width="36.6640625" style="195" bestFit="1" customWidth="1"/>
    <col min="22" max="23" width="8" style="195" bestFit="1" customWidth="1"/>
    <col min="24" max="16384" width="8.88671875" style="195"/>
  </cols>
  <sheetData>
    <row r="1" spans="1:24" ht="27" customHeight="1">
      <c r="A1" s="422" t="s">
        <v>709</v>
      </c>
      <c r="E1" s="174"/>
      <c r="F1" s="174"/>
      <c r="G1"/>
      <c r="H1"/>
      <c r="I1"/>
      <c r="J1"/>
      <c r="K1"/>
      <c r="P1" s="270" t="s">
        <v>374</v>
      </c>
      <c r="Q1" s="270" t="s">
        <v>375</v>
      </c>
      <c r="R1" s="270" t="s">
        <v>376</v>
      </c>
      <c r="S1" s="270" t="s">
        <v>377</v>
      </c>
      <c r="T1" s="270" t="s">
        <v>378</v>
      </c>
      <c r="U1" s="270" t="s">
        <v>379</v>
      </c>
      <c r="V1" s="270" t="s">
        <v>380</v>
      </c>
      <c r="W1" s="270" t="s">
        <v>381</v>
      </c>
      <c r="X1" s="270" t="s">
        <v>382</v>
      </c>
    </row>
    <row r="2" spans="1:24" ht="27" customHeight="1" thickBot="1">
      <c r="A2" s="264" t="s">
        <v>712</v>
      </c>
      <c r="B2" s="228"/>
      <c r="C2" s="231" t="s">
        <v>606</v>
      </c>
      <c r="D2" s="231"/>
      <c r="E2" s="264" t="s">
        <v>714</v>
      </c>
      <c r="K2" s="231" t="s">
        <v>606</v>
      </c>
      <c r="P2" s="232" t="s">
        <v>569</v>
      </c>
      <c r="Q2" s="232" t="s">
        <v>357</v>
      </c>
      <c r="R2" s="232" t="s">
        <v>570</v>
      </c>
      <c r="S2" s="232" t="s">
        <v>499</v>
      </c>
      <c r="T2" s="232" t="s">
        <v>571</v>
      </c>
      <c r="U2" s="232" t="s">
        <v>547</v>
      </c>
      <c r="V2" s="233">
        <v>86770</v>
      </c>
      <c r="W2" s="232" t="s">
        <v>362</v>
      </c>
      <c r="X2" s="233">
        <v>97</v>
      </c>
    </row>
    <row r="3" spans="1:24" ht="27" customHeight="1">
      <c r="A3" s="539" t="s">
        <v>105</v>
      </c>
      <c r="B3" s="542" t="s">
        <v>605</v>
      </c>
      <c r="C3" s="540" t="s">
        <v>568</v>
      </c>
      <c r="D3" s="237"/>
      <c r="E3" s="545" t="s">
        <v>86</v>
      </c>
      <c r="F3" s="547" t="s">
        <v>591</v>
      </c>
      <c r="G3" s="547" t="s">
        <v>237</v>
      </c>
      <c r="H3" s="549" t="s">
        <v>239</v>
      </c>
      <c r="I3" s="549" t="s">
        <v>240</v>
      </c>
      <c r="J3" s="549" t="s">
        <v>241</v>
      </c>
      <c r="K3" s="556" t="s">
        <v>242</v>
      </c>
      <c r="P3" s="232" t="s">
        <v>569</v>
      </c>
      <c r="Q3" s="232" t="s">
        <v>363</v>
      </c>
      <c r="R3" s="232" t="s">
        <v>570</v>
      </c>
      <c r="S3" s="232" t="s">
        <v>499</v>
      </c>
      <c r="T3" s="232" t="s">
        <v>571</v>
      </c>
      <c r="U3" s="232" t="s">
        <v>547</v>
      </c>
      <c r="V3" s="233">
        <v>63270</v>
      </c>
      <c r="W3" s="232" t="s">
        <v>362</v>
      </c>
      <c r="X3" s="233">
        <v>62</v>
      </c>
    </row>
    <row r="4" spans="1:24" ht="27" customHeight="1" thickBot="1">
      <c r="A4" s="515"/>
      <c r="B4" s="516"/>
      <c r="C4" s="541"/>
      <c r="D4" s="237"/>
      <c r="E4" s="546"/>
      <c r="F4" s="548"/>
      <c r="G4" s="548"/>
      <c r="H4" s="550"/>
      <c r="I4" s="550"/>
      <c r="J4" s="550"/>
      <c r="K4" s="557"/>
      <c r="P4" s="232" t="s">
        <v>569</v>
      </c>
      <c r="Q4" s="232" t="s">
        <v>364</v>
      </c>
      <c r="R4" s="232" t="s">
        <v>570</v>
      </c>
      <c r="S4" s="232" t="s">
        <v>499</v>
      </c>
      <c r="T4" s="232" t="s">
        <v>571</v>
      </c>
      <c r="U4" s="232" t="s">
        <v>547</v>
      </c>
      <c r="V4" s="233">
        <v>63270</v>
      </c>
      <c r="W4" s="232" t="s">
        <v>362</v>
      </c>
      <c r="X4" s="233">
        <v>62</v>
      </c>
    </row>
    <row r="5" spans="1:24" ht="27" customHeight="1">
      <c r="A5" s="249" t="s">
        <v>570</v>
      </c>
      <c r="B5" s="250">
        <f>SUM(X2:X13)</f>
        <v>922</v>
      </c>
      <c r="C5" s="302">
        <f>B5/365</f>
        <v>2.526027397260274</v>
      </c>
      <c r="D5" s="279"/>
      <c r="E5" s="551" t="s">
        <v>208</v>
      </c>
      <c r="F5" s="290" t="s">
        <v>592</v>
      </c>
      <c r="G5" s="306" t="s">
        <v>600</v>
      </c>
      <c r="H5" s="291">
        <v>271152.8</v>
      </c>
      <c r="I5" s="292">
        <f>원단위!C23</f>
        <v>3.59</v>
      </c>
      <c r="J5" s="293">
        <f>ROUND(H5/1000*I5,0)</f>
        <v>973</v>
      </c>
      <c r="K5" s="294" t="s">
        <v>599</v>
      </c>
      <c r="P5" s="232" t="s">
        <v>569</v>
      </c>
      <c r="Q5" s="232" t="s">
        <v>365</v>
      </c>
      <c r="R5" s="232" t="s">
        <v>570</v>
      </c>
      <c r="S5" s="232" t="s">
        <v>499</v>
      </c>
      <c r="T5" s="232" t="s">
        <v>571</v>
      </c>
      <c r="U5" s="232" t="s">
        <v>547</v>
      </c>
      <c r="V5" s="233">
        <v>48660</v>
      </c>
      <c r="W5" s="232" t="s">
        <v>362</v>
      </c>
      <c r="X5" s="233">
        <v>47</v>
      </c>
    </row>
    <row r="6" spans="1:24" ht="27" customHeight="1">
      <c r="A6" s="246" t="s">
        <v>573</v>
      </c>
      <c r="B6" s="238">
        <f>SUM(X14:X20)</f>
        <v>279</v>
      </c>
      <c r="C6" s="301">
        <f>B6/214</f>
        <v>1.3037383177570094</v>
      </c>
      <c r="D6" s="279"/>
      <c r="E6" s="552"/>
      <c r="F6" s="285" t="s">
        <v>593</v>
      </c>
      <c r="G6" s="194" t="s">
        <v>601</v>
      </c>
      <c r="H6" s="188">
        <v>164092</v>
      </c>
      <c r="I6" s="288">
        <f>원단위!C15</f>
        <v>4.6399999999999997</v>
      </c>
      <c r="J6" s="287">
        <f>ROUND(H6/1000*I6,0)</f>
        <v>761</v>
      </c>
      <c r="K6" s="289" t="s">
        <v>596</v>
      </c>
      <c r="P6" s="232" t="s">
        <v>569</v>
      </c>
      <c r="Q6" s="232" t="s">
        <v>366</v>
      </c>
      <c r="R6" s="232" t="s">
        <v>570</v>
      </c>
      <c r="S6" s="232" t="s">
        <v>499</v>
      </c>
      <c r="T6" s="232" t="s">
        <v>571</v>
      </c>
      <c r="U6" s="232" t="s">
        <v>547</v>
      </c>
      <c r="V6" s="233">
        <v>50910</v>
      </c>
      <c r="W6" s="232" t="s">
        <v>362</v>
      </c>
      <c r="X6" s="233">
        <v>50</v>
      </c>
    </row>
    <row r="7" spans="1:24" ht="27" customHeight="1">
      <c r="A7" s="246" t="s">
        <v>576</v>
      </c>
      <c r="B7" s="238">
        <f>SUM(X21:X24)</f>
        <v>4699</v>
      </c>
      <c r="C7" s="301">
        <f>B7/122</f>
        <v>38.516393442622949</v>
      </c>
      <c r="D7" s="279"/>
      <c r="E7" s="552"/>
      <c r="F7" s="285" t="s">
        <v>594</v>
      </c>
      <c r="G7" s="306" t="s">
        <v>600</v>
      </c>
      <c r="H7" s="238">
        <v>29901</v>
      </c>
      <c r="I7" s="288">
        <f>원단위!C23</f>
        <v>3.59</v>
      </c>
      <c r="J7" s="287">
        <f>ROUND(H7/1000*I7,0)</f>
        <v>107</v>
      </c>
      <c r="K7" s="294" t="s">
        <v>599</v>
      </c>
      <c r="P7" s="232" t="s">
        <v>569</v>
      </c>
      <c r="Q7" s="232" t="s">
        <v>367</v>
      </c>
      <c r="R7" s="232" t="s">
        <v>570</v>
      </c>
      <c r="S7" s="232" t="s">
        <v>499</v>
      </c>
      <c r="T7" s="232" t="s">
        <v>571</v>
      </c>
      <c r="U7" s="232" t="s">
        <v>547</v>
      </c>
      <c r="V7" s="233">
        <v>64300</v>
      </c>
      <c r="W7" s="232" t="s">
        <v>362</v>
      </c>
      <c r="X7" s="233">
        <v>63</v>
      </c>
    </row>
    <row r="8" spans="1:24" ht="27" customHeight="1">
      <c r="A8" s="410" t="s">
        <v>693</v>
      </c>
      <c r="B8" s="238">
        <f>SUM(X25:X36,X37:X48)</f>
        <v>17042</v>
      </c>
      <c r="C8" s="301">
        <f>B8/365</f>
        <v>46.69041095890411</v>
      </c>
      <c r="D8" s="279"/>
      <c r="E8" s="552"/>
      <c r="F8" s="286" t="s">
        <v>595</v>
      </c>
      <c r="G8" s="306" t="s">
        <v>600</v>
      </c>
      <c r="H8" s="238">
        <v>11955</v>
      </c>
      <c r="I8" s="288">
        <f>원단위!C23</f>
        <v>3.59</v>
      </c>
      <c r="J8" s="287">
        <f>ROUND(H8/1000*I8,0)</f>
        <v>43</v>
      </c>
      <c r="K8" s="294" t="s">
        <v>599</v>
      </c>
      <c r="P8" s="232" t="s">
        <v>569</v>
      </c>
      <c r="Q8" s="232" t="s">
        <v>368</v>
      </c>
      <c r="R8" s="232" t="s">
        <v>570</v>
      </c>
      <c r="S8" s="232" t="s">
        <v>499</v>
      </c>
      <c r="T8" s="232" t="s">
        <v>571</v>
      </c>
      <c r="U8" s="232" t="s">
        <v>547</v>
      </c>
      <c r="V8" s="233">
        <v>58120</v>
      </c>
      <c r="W8" s="232" t="s">
        <v>362</v>
      </c>
      <c r="X8" s="233">
        <v>57</v>
      </c>
    </row>
    <row r="9" spans="1:24" ht="27" customHeight="1" thickBot="1">
      <c r="A9" s="246"/>
      <c r="B9" s="238"/>
      <c r="C9" s="301"/>
      <c r="D9" s="279"/>
      <c r="E9" s="553"/>
      <c r="F9" s="299" t="s">
        <v>597</v>
      </c>
      <c r="G9" s="295" t="s">
        <v>602</v>
      </c>
      <c r="H9" s="239">
        <v>34755</v>
      </c>
      <c r="I9" s="296">
        <f>원단위!C19</f>
        <v>14.62</v>
      </c>
      <c r="J9" s="297">
        <f>ROUND(H9/1000*I9,0)</f>
        <v>508</v>
      </c>
      <c r="K9" s="298" t="s">
        <v>42</v>
      </c>
      <c r="P9" s="232" t="s">
        <v>569</v>
      </c>
      <c r="Q9" s="232" t="s">
        <v>369</v>
      </c>
      <c r="R9" s="232" t="s">
        <v>570</v>
      </c>
      <c r="S9" s="232" t="s">
        <v>499</v>
      </c>
      <c r="T9" s="232" t="s">
        <v>571</v>
      </c>
      <c r="U9" s="232" t="s">
        <v>547</v>
      </c>
      <c r="V9" s="233">
        <v>115010</v>
      </c>
      <c r="W9" s="232" t="s">
        <v>362</v>
      </c>
      <c r="X9" s="233">
        <v>110</v>
      </c>
    </row>
    <row r="10" spans="1:24" ht="27" customHeight="1">
      <c r="A10" s="300"/>
      <c r="B10" s="238"/>
      <c r="C10" s="301"/>
      <c r="D10" s="279"/>
      <c r="E10" s="554" t="s">
        <v>4</v>
      </c>
      <c r="F10" s="555"/>
      <c r="G10" s="307"/>
      <c r="H10" s="307">
        <f>SUM(H5:H9)</f>
        <v>511855.8</v>
      </c>
      <c r="I10" s="307"/>
      <c r="J10" s="311">
        <f>SUM(J5:J9)</f>
        <v>2392</v>
      </c>
      <c r="K10" s="312"/>
      <c r="P10" s="232" t="s">
        <v>569</v>
      </c>
      <c r="Q10" s="232" t="s">
        <v>370</v>
      </c>
      <c r="R10" s="232" t="s">
        <v>570</v>
      </c>
      <c r="S10" s="232" t="s">
        <v>499</v>
      </c>
      <c r="T10" s="232" t="s">
        <v>571</v>
      </c>
      <c r="U10" s="232" t="s">
        <v>547</v>
      </c>
      <c r="V10" s="233">
        <v>128870</v>
      </c>
      <c r="W10" s="232" t="s">
        <v>362</v>
      </c>
      <c r="X10" s="233">
        <v>121</v>
      </c>
    </row>
    <row r="11" spans="1:24" ht="27" customHeight="1" thickBot="1">
      <c r="A11" s="300"/>
      <c r="B11" s="238"/>
      <c r="C11" s="301"/>
      <c r="D11" s="279"/>
      <c r="E11" s="543" t="s">
        <v>598</v>
      </c>
      <c r="F11" s="544"/>
      <c r="G11" s="308"/>
      <c r="H11" s="308"/>
      <c r="I11" s="308"/>
      <c r="J11" s="309">
        <f>J10+B31</f>
        <v>2497</v>
      </c>
      <c r="K11" s="310"/>
      <c r="P11" s="232" t="s">
        <v>569</v>
      </c>
      <c r="Q11" s="232" t="s">
        <v>371</v>
      </c>
      <c r="R11" s="232" t="s">
        <v>570</v>
      </c>
      <c r="S11" s="232" t="s">
        <v>499</v>
      </c>
      <c r="T11" s="232" t="s">
        <v>571</v>
      </c>
      <c r="U11" s="232" t="s">
        <v>547</v>
      </c>
      <c r="V11" s="233">
        <v>140210</v>
      </c>
      <c r="W11" s="232" t="s">
        <v>362</v>
      </c>
      <c r="X11" s="233">
        <v>130</v>
      </c>
    </row>
    <row r="12" spans="1:24" ht="27" customHeight="1">
      <c r="A12" s="300"/>
      <c r="B12" s="238"/>
      <c r="C12" s="247"/>
      <c r="D12" s="280"/>
      <c r="P12" s="232" t="s">
        <v>569</v>
      </c>
      <c r="Q12" s="232" t="s">
        <v>372</v>
      </c>
      <c r="R12" s="232" t="s">
        <v>570</v>
      </c>
      <c r="S12" s="232" t="s">
        <v>499</v>
      </c>
      <c r="T12" s="232" t="s">
        <v>571</v>
      </c>
      <c r="U12" s="232" t="s">
        <v>547</v>
      </c>
      <c r="V12" s="233">
        <v>41910</v>
      </c>
      <c r="W12" s="232" t="s">
        <v>362</v>
      </c>
      <c r="X12" s="233">
        <v>38</v>
      </c>
    </row>
    <row r="13" spans="1:24" ht="27" customHeight="1">
      <c r="A13" s="300"/>
      <c r="B13" s="238"/>
      <c r="C13" s="247"/>
      <c r="D13" s="280"/>
      <c r="E13" s="280"/>
      <c r="F13" s="280"/>
      <c r="G13" s="280"/>
      <c r="H13" s="280"/>
      <c r="I13" s="280"/>
      <c r="J13" s="280"/>
      <c r="K13" s="280"/>
      <c r="P13" s="232" t="s">
        <v>569</v>
      </c>
      <c r="Q13" s="232" t="s">
        <v>373</v>
      </c>
      <c r="R13" s="232" t="s">
        <v>570</v>
      </c>
      <c r="S13" s="232" t="s">
        <v>499</v>
      </c>
      <c r="T13" s="232" t="s">
        <v>571</v>
      </c>
      <c r="U13" s="232" t="s">
        <v>547</v>
      </c>
      <c r="V13" s="233">
        <v>0</v>
      </c>
      <c r="W13" s="232" t="s">
        <v>362</v>
      </c>
      <c r="X13" s="233">
        <v>85</v>
      </c>
    </row>
    <row r="14" spans="1:24" ht="27" customHeight="1">
      <c r="A14" s="246"/>
      <c r="B14" s="238"/>
      <c r="C14" s="247"/>
      <c r="D14" s="280"/>
      <c r="E14" s="280"/>
      <c r="F14" s="280"/>
      <c r="G14" s="280"/>
      <c r="H14" s="280"/>
      <c r="I14" s="280"/>
      <c r="J14" s="280"/>
      <c r="K14" s="280"/>
      <c r="O14" s="195">
        <v>30</v>
      </c>
      <c r="P14" s="232" t="s">
        <v>572</v>
      </c>
      <c r="Q14" s="232" t="s">
        <v>363</v>
      </c>
      <c r="R14" s="232" t="s">
        <v>573</v>
      </c>
      <c r="S14" s="232" t="s">
        <v>499</v>
      </c>
      <c r="T14" s="232" t="s">
        <v>574</v>
      </c>
      <c r="U14" s="232" t="s">
        <v>547</v>
      </c>
      <c r="V14" s="233">
        <v>9240</v>
      </c>
      <c r="W14" s="232" t="s">
        <v>362</v>
      </c>
      <c r="X14" s="233">
        <v>11</v>
      </c>
    </row>
    <row r="15" spans="1:24" ht="27" customHeight="1">
      <c r="A15" s="246"/>
      <c r="B15" s="238"/>
      <c r="C15" s="247"/>
      <c r="D15" s="280"/>
      <c r="E15" s="280"/>
      <c r="F15" s="280"/>
      <c r="G15" s="280"/>
      <c r="H15" s="280"/>
      <c r="I15" s="280"/>
      <c r="J15" s="280"/>
      <c r="K15" s="280"/>
      <c r="O15" s="195">
        <v>31</v>
      </c>
      <c r="P15" s="232" t="s">
        <v>572</v>
      </c>
      <c r="Q15" s="232" t="s">
        <v>364</v>
      </c>
      <c r="R15" s="232" t="s">
        <v>573</v>
      </c>
      <c r="S15" s="232" t="s">
        <v>499</v>
      </c>
      <c r="T15" s="232" t="s">
        <v>574</v>
      </c>
      <c r="U15" s="232" t="s">
        <v>547</v>
      </c>
      <c r="V15" s="233">
        <v>9240</v>
      </c>
      <c r="W15" s="232" t="s">
        <v>362</v>
      </c>
      <c r="X15" s="233">
        <v>11</v>
      </c>
    </row>
    <row r="16" spans="1:24" ht="27" customHeight="1">
      <c r="A16" s="246"/>
      <c r="B16" s="238"/>
      <c r="C16" s="247"/>
      <c r="D16" s="280"/>
      <c r="E16" s="280"/>
      <c r="F16" s="280"/>
      <c r="G16" s="280"/>
      <c r="H16" s="280"/>
      <c r="I16" s="280"/>
      <c r="J16" s="280"/>
      <c r="K16" s="280"/>
      <c r="O16" s="195">
        <v>30</v>
      </c>
      <c r="P16" s="232" t="s">
        <v>572</v>
      </c>
      <c r="Q16" s="232" t="s">
        <v>365</v>
      </c>
      <c r="R16" s="232" t="s">
        <v>573</v>
      </c>
      <c r="S16" s="232" t="s">
        <v>499</v>
      </c>
      <c r="T16" s="232" t="s">
        <v>574</v>
      </c>
      <c r="U16" s="232" t="s">
        <v>547</v>
      </c>
      <c r="V16" s="233">
        <v>80720</v>
      </c>
      <c r="W16" s="232" t="s">
        <v>362</v>
      </c>
      <c r="X16" s="233">
        <v>91</v>
      </c>
    </row>
    <row r="17" spans="1:24" ht="27" customHeight="1">
      <c r="A17" s="246"/>
      <c r="B17" s="238"/>
      <c r="C17" s="247"/>
      <c r="D17" s="280"/>
      <c r="E17" s="280"/>
      <c r="F17" s="280"/>
      <c r="G17" s="280"/>
      <c r="H17" s="280"/>
      <c r="I17" s="280"/>
      <c r="J17" s="280"/>
      <c r="K17" s="280"/>
      <c r="O17" s="195">
        <v>31</v>
      </c>
      <c r="P17" s="232" t="s">
        <v>572</v>
      </c>
      <c r="Q17" s="232" t="s">
        <v>366</v>
      </c>
      <c r="R17" s="232" t="s">
        <v>573</v>
      </c>
      <c r="S17" s="232" t="s">
        <v>499</v>
      </c>
      <c r="T17" s="232" t="s">
        <v>574</v>
      </c>
      <c r="U17" s="232" t="s">
        <v>547</v>
      </c>
      <c r="V17" s="233">
        <v>21240</v>
      </c>
      <c r="W17" s="232" t="s">
        <v>362</v>
      </c>
      <c r="X17" s="233">
        <v>27</v>
      </c>
    </row>
    <row r="18" spans="1:24" ht="27" customHeight="1">
      <c r="A18" s="246"/>
      <c r="B18" s="238"/>
      <c r="C18" s="247"/>
      <c r="D18" s="280"/>
      <c r="E18" s="280"/>
      <c r="F18" s="280"/>
      <c r="G18" s="280"/>
      <c r="H18" s="280"/>
      <c r="I18" s="280"/>
      <c r="J18" s="280"/>
      <c r="K18" s="280"/>
      <c r="O18" s="195">
        <v>30</v>
      </c>
      <c r="P18" s="232" t="s">
        <v>572</v>
      </c>
      <c r="Q18" s="232" t="s">
        <v>367</v>
      </c>
      <c r="R18" s="232" t="s">
        <v>573</v>
      </c>
      <c r="S18" s="232" t="s">
        <v>499</v>
      </c>
      <c r="T18" s="232" t="s">
        <v>574</v>
      </c>
      <c r="U18" s="232" t="s">
        <v>547</v>
      </c>
      <c r="V18" s="233">
        <v>34900</v>
      </c>
      <c r="W18" s="232" t="s">
        <v>362</v>
      </c>
      <c r="X18" s="233">
        <v>42</v>
      </c>
    </row>
    <row r="19" spans="1:24" ht="27" customHeight="1">
      <c r="A19" s="246"/>
      <c r="B19" s="238"/>
      <c r="C19" s="247"/>
      <c r="D19" s="280"/>
      <c r="E19" s="280"/>
      <c r="F19" s="280"/>
      <c r="G19" s="280"/>
      <c r="H19" s="280"/>
      <c r="I19" s="280"/>
      <c r="J19" s="280"/>
      <c r="K19" s="280"/>
      <c r="O19" s="195">
        <v>31</v>
      </c>
      <c r="P19" s="232" t="s">
        <v>572</v>
      </c>
      <c r="Q19" s="232" t="s">
        <v>368</v>
      </c>
      <c r="R19" s="232" t="s">
        <v>573</v>
      </c>
      <c r="S19" s="232" t="s">
        <v>499</v>
      </c>
      <c r="T19" s="232" t="s">
        <v>574</v>
      </c>
      <c r="U19" s="232" t="s">
        <v>547</v>
      </c>
      <c r="V19" s="233">
        <v>64860</v>
      </c>
      <c r="W19" s="232" t="s">
        <v>362</v>
      </c>
      <c r="X19" s="233">
        <v>75</v>
      </c>
    </row>
    <row r="20" spans="1:24" ht="27" customHeight="1">
      <c r="A20" s="246"/>
      <c r="B20" s="238"/>
      <c r="C20" s="247"/>
      <c r="D20" s="280"/>
      <c r="E20" s="280"/>
      <c r="F20" s="280"/>
      <c r="G20" s="280"/>
      <c r="H20" s="280"/>
      <c r="I20" s="280"/>
      <c r="J20" s="280"/>
      <c r="K20" s="280"/>
      <c r="O20" s="195">
        <v>31</v>
      </c>
      <c r="P20" s="232" t="s">
        <v>572</v>
      </c>
      <c r="Q20" s="232" t="s">
        <v>466</v>
      </c>
      <c r="R20" s="232" t="s">
        <v>573</v>
      </c>
      <c r="S20" s="232" t="s">
        <v>499</v>
      </c>
      <c r="T20" s="232" t="s">
        <v>574</v>
      </c>
      <c r="U20" s="232" t="s">
        <v>547</v>
      </c>
      <c r="V20" s="233">
        <v>17490</v>
      </c>
      <c r="W20" s="232" t="s">
        <v>362</v>
      </c>
      <c r="X20" s="233">
        <v>22</v>
      </c>
    </row>
    <row r="21" spans="1:24" ht="27" customHeight="1">
      <c r="A21" s="246"/>
      <c r="B21" s="238"/>
      <c r="C21" s="247"/>
      <c r="D21" s="280"/>
      <c r="E21" s="280"/>
      <c r="F21" s="280"/>
      <c r="G21" s="280"/>
      <c r="H21" s="280"/>
      <c r="I21" s="280"/>
      <c r="J21" s="280"/>
      <c r="K21" s="280"/>
      <c r="O21" s="195">
        <v>30</v>
      </c>
      <c r="P21" s="232" t="s">
        <v>575</v>
      </c>
      <c r="Q21" s="232" t="s">
        <v>370</v>
      </c>
      <c r="R21" s="232" t="s">
        <v>576</v>
      </c>
      <c r="S21" s="232" t="s">
        <v>499</v>
      </c>
      <c r="T21" s="232" t="s">
        <v>577</v>
      </c>
      <c r="U21" s="232" t="s">
        <v>578</v>
      </c>
      <c r="V21" s="233">
        <v>261350</v>
      </c>
      <c r="W21" s="232" t="s">
        <v>362</v>
      </c>
      <c r="X21" s="233">
        <v>236</v>
      </c>
    </row>
    <row r="22" spans="1:24" ht="27" customHeight="1">
      <c r="A22" s="246"/>
      <c r="B22" s="238"/>
      <c r="C22" s="247"/>
      <c r="D22" s="280"/>
      <c r="E22" s="280"/>
      <c r="F22" s="280"/>
      <c r="G22" s="280"/>
      <c r="H22" s="280"/>
      <c r="I22" s="280"/>
      <c r="J22" s="280"/>
      <c r="K22" s="280"/>
      <c r="O22" s="195">
        <v>31</v>
      </c>
      <c r="P22" s="232" t="s">
        <v>575</v>
      </c>
      <c r="Q22" s="232" t="s">
        <v>371</v>
      </c>
      <c r="R22" s="232" t="s">
        <v>576</v>
      </c>
      <c r="S22" s="232" t="s">
        <v>499</v>
      </c>
      <c r="T22" s="232" t="s">
        <v>577</v>
      </c>
      <c r="U22" s="232" t="s">
        <v>578</v>
      </c>
      <c r="V22" s="233">
        <v>3585720</v>
      </c>
      <c r="W22" s="232" t="s">
        <v>362</v>
      </c>
      <c r="X22" s="233">
        <v>2477</v>
      </c>
    </row>
    <row r="23" spans="1:24" ht="27" customHeight="1">
      <c r="A23" s="248"/>
      <c r="B23" s="258"/>
      <c r="C23" s="247"/>
      <c r="D23" s="280"/>
      <c r="E23" s="280"/>
      <c r="F23" s="280"/>
      <c r="G23" s="280"/>
      <c r="H23" s="280"/>
      <c r="I23" s="280"/>
      <c r="J23" s="280"/>
      <c r="K23" s="280"/>
      <c r="O23" s="195">
        <v>30</v>
      </c>
      <c r="P23" s="232" t="s">
        <v>575</v>
      </c>
      <c r="Q23" s="232" t="s">
        <v>372</v>
      </c>
      <c r="R23" s="232" t="s">
        <v>576</v>
      </c>
      <c r="S23" s="232" t="s">
        <v>499</v>
      </c>
      <c r="T23" s="232" t="s">
        <v>577</v>
      </c>
      <c r="U23" s="232" t="s">
        <v>578</v>
      </c>
      <c r="V23" s="233">
        <v>2272040</v>
      </c>
      <c r="W23" s="232" t="s">
        <v>362</v>
      </c>
      <c r="X23" s="233">
        <v>1587</v>
      </c>
    </row>
    <row r="24" spans="1:24" ht="27" customHeight="1">
      <c r="A24" s="246"/>
      <c r="B24" s="238"/>
      <c r="C24" s="247"/>
      <c r="D24" s="280"/>
      <c r="E24" s="280"/>
      <c r="F24" s="280"/>
      <c r="G24" s="280"/>
      <c r="H24" s="280"/>
      <c r="I24" s="280"/>
      <c r="J24" s="280"/>
      <c r="K24" s="280"/>
      <c r="O24" s="195">
        <v>31</v>
      </c>
      <c r="P24" s="232" t="s">
        <v>575</v>
      </c>
      <c r="Q24" s="232" t="s">
        <v>373</v>
      </c>
      <c r="R24" s="232" t="s">
        <v>576</v>
      </c>
      <c r="S24" s="232" t="s">
        <v>499</v>
      </c>
      <c r="T24" s="232" t="s">
        <v>577</v>
      </c>
      <c r="U24" s="232" t="s">
        <v>578</v>
      </c>
      <c r="V24" s="233">
        <v>0</v>
      </c>
      <c r="W24" s="232" t="s">
        <v>362</v>
      </c>
      <c r="X24" s="233">
        <v>399</v>
      </c>
    </row>
    <row r="25" spans="1:24" ht="27" customHeight="1">
      <c r="A25" s="246"/>
      <c r="B25" s="238"/>
      <c r="C25" s="247"/>
      <c r="D25" s="280"/>
      <c r="E25" s="280"/>
      <c r="F25" s="280"/>
      <c r="G25" s="280"/>
      <c r="H25" s="280"/>
      <c r="I25" s="280"/>
      <c r="J25" s="280"/>
      <c r="K25" s="280"/>
      <c r="P25" s="232" t="s">
        <v>579</v>
      </c>
      <c r="Q25" s="232" t="s">
        <v>357</v>
      </c>
      <c r="R25" s="232" t="s">
        <v>580</v>
      </c>
      <c r="S25" s="232" t="s">
        <v>499</v>
      </c>
      <c r="T25" s="232" t="s">
        <v>581</v>
      </c>
      <c r="U25" s="232" t="s">
        <v>582</v>
      </c>
      <c r="V25" s="233">
        <v>1169010</v>
      </c>
      <c r="W25" s="232" t="s">
        <v>362</v>
      </c>
      <c r="X25" s="233">
        <v>980</v>
      </c>
    </row>
    <row r="26" spans="1:24" ht="27" customHeight="1">
      <c r="A26" s="246"/>
      <c r="B26" s="238"/>
      <c r="C26" s="247"/>
      <c r="D26" s="280"/>
      <c r="E26" s="280"/>
      <c r="F26" s="280"/>
      <c r="G26" s="280"/>
      <c r="H26" s="280"/>
      <c r="I26" s="280"/>
      <c r="J26" s="280"/>
      <c r="K26" s="280"/>
      <c r="P26" s="232" t="s">
        <v>579</v>
      </c>
      <c r="Q26" s="232" t="s">
        <v>363</v>
      </c>
      <c r="R26" s="232" t="s">
        <v>580</v>
      </c>
      <c r="S26" s="232" t="s">
        <v>499</v>
      </c>
      <c r="T26" s="232" t="s">
        <v>581</v>
      </c>
      <c r="U26" s="232" t="s">
        <v>582</v>
      </c>
      <c r="V26" s="233">
        <v>1157520</v>
      </c>
      <c r="W26" s="232" t="s">
        <v>362</v>
      </c>
      <c r="X26" s="233">
        <v>839</v>
      </c>
    </row>
    <row r="27" spans="1:24" ht="27" customHeight="1">
      <c r="A27" s="246"/>
      <c r="B27" s="238"/>
      <c r="C27" s="247"/>
      <c r="D27" s="280"/>
      <c r="E27" s="280"/>
      <c r="F27" s="280"/>
      <c r="G27" s="280"/>
      <c r="H27" s="280"/>
      <c r="I27" s="280"/>
      <c r="J27" s="280"/>
      <c r="K27" s="280"/>
      <c r="P27" s="232" t="s">
        <v>579</v>
      </c>
      <c r="Q27" s="232" t="s">
        <v>364</v>
      </c>
      <c r="R27" s="232" t="s">
        <v>580</v>
      </c>
      <c r="S27" s="232" t="s">
        <v>499</v>
      </c>
      <c r="T27" s="232" t="s">
        <v>581</v>
      </c>
      <c r="U27" s="232" t="s">
        <v>582</v>
      </c>
      <c r="V27" s="233">
        <v>1467440</v>
      </c>
      <c r="W27" s="232" t="s">
        <v>362</v>
      </c>
      <c r="X27" s="233">
        <v>1047</v>
      </c>
    </row>
    <row r="28" spans="1:24" ht="27" customHeight="1" thickBot="1">
      <c r="A28" s="303"/>
      <c r="B28" s="272"/>
      <c r="C28" s="304"/>
      <c r="D28" s="280"/>
      <c r="E28" s="280"/>
      <c r="F28" s="280"/>
      <c r="G28" s="280"/>
      <c r="H28" s="280"/>
      <c r="I28" s="280"/>
      <c r="J28" s="280"/>
      <c r="K28" s="280"/>
      <c r="P28" s="232" t="s">
        <v>579</v>
      </c>
      <c r="Q28" s="232" t="s">
        <v>365</v>
      </c>
      <c r="R28" s="232" t="s">
        <v>580</v>
      </c>
      <c r="S28" s="232" t="s">
        <v>499</v>
      </c>
      <c r="T28" s="232" t="s">
        <v>581</v>
      </c>
      <c r="U28" s="232" t="s">
        <v>582</v>
      </c>
      <c r="V28" s="233">
        <v>1361650</v>
      </c>
      <c r="W28" s="232" t="s">
        <v>362</v>
      </c>
      <c r="X28" s="233">
        <v>976</v>
      </c>
    </row>
    <row r="29" spans="1:24" ht="27" customHeight="1">
      <c r="A29" s="252" t="s">
        <v>4</v>
      </c>
      <c r="B29" s="253">
        <f>SUM(B5:B28)</f>
        <v>22942</v>
      </c>
      <c r="C29" s="305"/>
      <c r="D29" s="281"/>
      <c r="E29" s="281"/>
      <c r="F29" s="281"/>
      <c r="G29" s="281"/>
      <c r="H29" s="281"/>
      <c r="I29" s="281"/>
      <c r="J29" s="281"/>
      <c r="K29" s="281"/>
      <c r="P29" s="232" t="s">
        <v>579</v>
      </c>
      <c r="Q29" s="232" t="s">
        <v>366</v>
      </c>
      <c r="R29" s="232" t="s">
        <v>580</v>
      </c>
      <c r="S29" s="232" t="s">
        <v>499</v>
      </c>
      <c r="T29" s="232" t="s">
        <v>581</v>
      </c>
      <c r="U29" s="232" t="s">
        <v>582</v>
      </c>
      <c r="V29" s="233">
        <v>1151560</v>
      </c>
      <c r="W29" s="232" t="s">
        <v>362</v>
      </c>
      <c r="X29" s="233">
        <v>835</v>
      </c>
    </row>
    <row r="30" spans="1:24" ht="27" customHeight="1">
      <c r="A30" s="255" t="s">
        <v>290</v>
      </c>
      <c r="B30" s="256">
        <f>ROUND(B29/365,0)</f>
        <v>63</v>
      </c>
      <c r="C30" s="275">
        <f>SUM(C5:C28)</f>
        <v>89.03657011654434</v>
      </c>
      <c r="D30" s="284"/>
      <c r="E30" s="284"/>
      <c r="F30" s="284"/>
      <c r="G30" s="284"/>
      <c r="H30" s="284"/>
      <c r="I30" s="284"/>
      <c r="J30" s="284"/>
      <c r="K30" s="284"/>
      <c r="P30" s="232" t="s">
        <v>579</v>
      </c>
      <c r="Q30" s="232" t="s">
        <v>367</v>
      </c>
      <c r="R30" s="232" t="s">
        <v>580</v>
      </c>
      <c r="S30" s="232" t="s">
        <v>499</v>
      </c>
      <c r="T30" s="232" t="s">
        <v>581</v>
      </c>
      <c r="U30" s="232" t="s">
        <v>582</v>
      </c>
      <c r="V30" s="233">
        <v>1261820</v>
      </c>
      <c r="W30" s="232" t="s">
        <v>362</v>
      </c>
      <c r="X30" s="233">
        <v>909</v>
      </c>
    </row>
    <row r="31" spans="1:24" ht="27" customHeight="1" thickBot="1">
      <c r="A31" s="242" t="s">
        <v>354</v>
      </c>
      <c r="B31" s="243">
        <f>ROUND(C30/C31,0)</f>
        <v>105</v>
      </c>
      <c r="C31" s="316">
        <v>0.85</v>
      </c>
      <c r="D31" s="282"/>
      <c r="E31" s="282"/>
      <c r="F31" s="282"/>
      <c r="G31" s="282"/>
      <c r="H31" s="282"/>
      <c r="I31" s="282"/>
      <c r="J31" s="282"/>
      <c r="K31" s="282"/>
      <c r="P31" s="232" t="s">
        <v>579</v>
      </c>
      <c r="Q31" s="232" t="s">
        <v>368</v>
      </c>
      <c r="R31" s="232" t="s">
        <v>580</v>
      </c>
      <c r="S31" s="232" t="s">
        <v>499</v>
      </c>
      <c r="T31" s="232" t="s">
        <v>581</v>
      </c>
      <c r="U31" s="232" t="s">
        <v>582</v>
      </c>
      <c r="V31" s="233">
        <v>1310990</v>
      </c>
      <c r="W31" s="232" t="s">
        <v>362</v>
      </c>
      <c r="X31" s="233">
        <v>942</v>
      </c>
    </row>
    <row r="32" spans="1:24" ht="27" customHeight="1">
      <c r="A32" s="229" t="s">
        <v>384</v>
      </c>
      <c r="B32" s="314"/>
      <c r="C32" s="283"/>
      <c r="D32" s="283"/>
      <c r="E32" s="283"/>
      <c r="F32" s="283"/>
      <c r="G32" s="283"/>
      <c r="H32" s="283"/>
      <c r="I32" s="283"/>
      <c r="J32" s="283"/>
      <c r="K32" s="283"/>
      <c r="P32" s="232" t="s">
        <v>579</v>
      </c>
      <c r="Q32" s="232" t="s">
        <v>369</v>
      </c>
      <c r="R32" s="232" t="s">
        <v>580</v>
      </c>
      <c r="S32" s="232" t="s">
        <v>499</v>
      </c>
      <c r="T32" s="232" t="s">
        <v>581</v>
      </c>
      <c r="U32" s="232" t="s">
        <v>582</v>
      </c>
      <c r="V32" s="233">
        <v>1742640</v>
      </c>
      <c r="W32" s="232" t="s">
        <v>362</v>
      </c>
      <c r="X32" s="233">
        <v>1219</v>
      </c>
    </row>
    <row r="33" spans="1:24" ht="26.25" customHeight="1">
      <c r="P33" s="232" t="s">
        <v>579</v>
      </c>
      <c r="Q33" s="232" t="s">
        <v>370</v>
      </c>
      <c r="R33" s="232" t="s">
        <v>580</v>
      </c>
      <c r="S33" s="232" t="s">
        <v>499</v>
      </c>
      <c r="T33" s="232" t="s">
        <v>581</v>
      </c>
      <c r="U33" s="232" t="s">
        <v>582</v>
      </c>
      <c r="V33" s="233">
        <v>1324400</v>
      </c>
      <c r="W33" s="232" t="s">
        <v>362</v>
      </c>
      <c r="X33" s="233">
        <v>951</v>
      </c>
    </row>
    <row r="34" spans="1:24" ht="16.5">
      <c r="P34" s="232" t="s">
        <v>579</v>
      </c>
      <c r="Q34" s="232" t="s">
        <v>371</v>
      </c>
      <c r="R34" s="232" t="s">
        <v>580</v>
      </c>
      <c r="S34" s="232" t="s">
        <v>499</v>
      </c>
      <c r="T34" s="232" t="s">
        <v>581</v>
      </c>
      <c r="U34" s="232" t="s">
        <v>582</v>
      </c>
      <c r="V34" s="233">
        <v>1312480</v>
      </c>
      <c r="W34" s="232" t="s">
        <v>362</v>
      </c>
      <c r="X34" s="233">
        <v>943</v>
      </c>
    </row>
    <row r="35" spans="1:24" ht="16.5">
      <c r="P35" s="232" t="s">
        <v>579</v>
      </c>
      <c r="Q35" s="232" t="s">
        <v>372</v>
      </c>
      <c r="R35" s="232" t="s">
        <v>580</v>
      </c>
      <c r="S35" s="232" t="s">
        <v>499</v>
      </c>
      <c r="T35" s="232" t="s">
        <v>581</v>
      </c>
      <c r="U35" s="232" t="s">
        <v>582</v>
      </c>
      <c r="V35" s="233">
        <v>1115800</v>
      </c>
      <c r="W35" s="232" t="s">
        <v>362</v>
      </c>
      <c r="X35" s="233">
        <v>811</v>
      </c>
    </row>
    <row r="36" spans="1:24" ht="16.5">
      <c r="P36" s="232" t="s">
        <v>579</v>
      </c>
      <c r="Q36" s="232" t="s">
        <v>373</v>
      </c>
      <c r="R36" s="232" t="s">
        <v>580</v>
      </c>
      <c r="S36" s="232" t="s">
        <v>499</v>
      </c>
      <c r="T36" s="232" t="s">
        <v>581</v>
      </c>
      <c r="U36" s="232" t="s">
        <v>582</v>
      </c>
      <c r="V36" s="233">
        <v>896320</v>
      </c>
      <c r="W36" s="232" t="s">
        <v>362</v>
      </c>
      <c r="X36" s="233">
        <v>807</v>
      </c>
    </row>
    <row r="37" spans="1:24" ht="16.5">
      <c r="A37" s="235"/>
      <c r="P37" s="232" t="s">
        <v>583</v>
      </c>
      <c r="Q37" s="232" t="s">
        <v>357</v>
      </c>
      <c r="R37" s="232" t="s">
        <v>580</v>
      </c>
      <c r="S37" s="232" t="s">
        <v>499</v>
      </c>
      <c r="T37" s="232" t="s">
        <v>584</v>
      </c>
      <c r="U37" s="232" t="s">
        <v>585</v>
      </c>
      <c r="V37" s="233">
        <v>563500</v>
      </c>
      <c r="W37" s="232" t="s">
        <v>362</v>
      </c>
      <c r="X37" s="233">
        <v>478</v>
      </c>
    </row>
    <row r="38" spans="1:24" ht="16.5">
      <c r="A38" s="235"/>
      <c r="P38" s="232" t="s">
        <v>583</v>
      </c>
      <c r="Q38" s="232" t="s">
        <v>363</v>
      </c>
      <c r="R38" s="232" t="s">
        <v>580</v>
      </c>
      <c r="S38" s="232" t="s">
        <v>499</v>
      </c>
      <c r="T38" s="232" t="s">
        <v>584</v>
      </c>
      <c r="U38" s="232" t="s">
        <v>585</v>
      </c>
      <c r="V38" s="233">
        <v>882610</v>
      </c>
      <c r="W38" s="232" t="s">
        <v>362</v>
      </c>
      <c r="X38" s="233">
        <v>633</v>
      </c>
    </row>
    <row r="39" spans="1:24" ht="16.5">
      <c r="A39" s="235"/>
      <c r="P39" s="232" t="s">
        <v>583</v>
      </c>
      <c r="Q39" s="232" t="s">
        <v>364</v>
      </c>
      <c r="R39" s="232" t="s">
        <v>580</v>
      </c>
      <c r="S39" s="232" t="s">
        <v>499</v>
      </c>
      <c r="T39" s="232" t="s">
        <v>584</v>
      </c>
      <c r="U39" s="232" t="s">
        <v>585</v>
      </c>
      <c r="V39" s="233">
        <v>447530</v>
      </c>
      <c r="W39" s="232" t="s">
        <v>362</v>
      </c>
      <c r="X39" s="233">
        <v>341</v>
      </c>
    </row>
    <row r="40" spans="1:24" ht="16.5">
      <c r="A40" s="235"/>
      <c r="P40" s="232" t="s">
        <v>583</v>
      </c>
      <c r="Q40" s="232" t="s">
        <v>365</v>
      </c>
      <c r="R40" s="232" t="s">
        <v>580</v>
      </c>
      <c r="S40" s="232" t="s">
        <v>499</v>
      </c>
      <c r="T40" s="232" t="s">
        <v>584</v>
      </c>
      <c r="U40" s="232" t="s">
        <v>585</v>
      </c>
      <c r="V40" s="233">
        <v>1322160</v>
      </c>
      <c r="W40" s="232" t="s">
        <v>362</v>
      </c>
      <c r="X40" s="233">
        <v>928</v>
      </c>
    </row>
    <row r="41" spans="1:24" ht="16.5">
      <c r="A41" s="235"/>
      <c r="P41" s="232" t="s">
        <v>583</v>
      </c>
      <c r="Q41" s="232" t="s">
        <v>366</v>
      </c>
      <c r="R41" s="232" t="s">
        <v>580</v>
      </c>
      <c r="S41" s="232" t="s">
        <v>499</v>
      </c>
      <c r="T41" s="232" t="s">
        <v>584</v>
      </c>
      <c r="U41" s="232" t="s">
        <v>585</v>
      </c>
      <c r="V41" s="233">
        <v>1174650</v>
      </c>
      <c r="W41" s="232" t="s">
        <v>362</v>
      </c>
      <c r="X41" s="233">
        <v>829</v>
      </c>
    </row>
    <row r="42" spans="1:24" ht="16.5">
      <c r="A42" s="235"/>
      <c r="P42" s="232" t="s">
        <v>583</v>
      </c>
      <c r="Q42" s="232" t="s">
        <v>367</v>
      </c>
      <c r="R42" s="232" t="s">
        <v>580</v>
      </c>
      <c r="S42" s="232" t="s">
        <v>499</v>
      </c>
      <c r="T42" s="232" t="s">
        <v>584</v>
      </c>
      <c r="U42" s="232" t="s">
        <v>585</v>
      </c>
      <c r="V42" s="233">
        <v>849830</v>
      </c>
      <c r="W42" s="232" t="s">
        <v>362</v>
      </c>
      <c r="X42" s="233">
        <v>611</v>
      </c>
    </row>
    <row r="43" spans="1:24" ht="16.5">
      <c r="A43" s="235"/>
      <c r="P43" s="232" t="s">
        <v>583</v>
      </c>
      <c r="Q43" s="232" t="s">
        <v>368</v>
      </c>
      <c r="R43" s="232" t="s">
        <v>580</v>
      </c>
      <c r="S43" s="232" t="s">
        <v>499</v>
      </c>
      <c r="T43" s="232" t="s">
        <v>584</v>
      </c>
      <c r="U43" s="232" t="s">
        <v>585</v>
      </c>
      <c r="V43" s="233">
        <v>1135910</v>
      </c>
      <c r="W43" s="232" t="s">
        <v>362</v>
      </c>
      <c r="X43" s="233">
        <v>803</v>
      </c>
    </row>
    <row r="44" spans="1:24" ht="16.5">
      <c r="A44" s="235"/>
      <c r="P44" s="232" t="s">
        <v>583</v>
      </c>
      <c r="Q44" s="232" t="s">
        <v>369</v>
      </c>
      <c r="R44" s="232" t="s">
        <v>580</v>
      </c>
      <c r="S44" s="232" t="s">
        <v>499</v>
      </c>
      <c r="T44" s="232" t="s">
        <v>584</v>
      </c>
      <c r="U44" s="232" t="s">
        <v>585</v>
      </c>
      <c r="V44" s="233">
        <v>476660</v>
      </c>
      <c r="W44" s="232" t="s">
        <v>362</v>
      </c>
      <c r="X44" s="233">
        <v>352</v>
      </c>
    </row>
    <row r="45" spans="1:24" ht="16.5">
      <c r="A45" s="235"/>
      <c r="P45" s="232" t="s">
        <v>583</v>
      </c>
      <c r="Q45" s="232" t="s">
        <v>370</v>
      </c>
      <c r="R45" s="232" t="s">
        <v>580</v>
      </c>
      <c r="S45" s="232" t="s">
        <v>499</v>
      </c>
      <c r="T45" s="232" t="s">
        <v>584</v>
      </c>
      <c r="U45" s="232" t="s">
        <v>585</v>
      </c>
      <c r="V45" s="233">
        <v>346120</v>
      </c>
      <c r="W45" s="232" t="s">
        <v>362</v>
      </c>
      <c r="X45" s="233">
        <v>268</v>
      </c>
    </row>
    <row r="46" spans="1:24" ht="16.5">
      <c r="A46" s="235"/>
      <c r="P46" s="232" t="s">
        <v>583</v>
      </c>
      <c r="Q46" s="232" t="s">
        <v>371</v>
      </c>
      <c r="R46" s="232" t="s">
        <v>580</v>
      </c>
      <c r="S46" s="232" t="s">
        <v>499</v>
      </c>
      <c r="T46" s="232" t="s">
        <v>584</v>
      </c>
      <c r="U46" s="232" t="s">
        <v>585</v>
      </c>
      <c r="V46" s="233">
        <v>344860</v>
      </c>
      <c r="W46" s="232" t="s">
        <v>362</v>
      </c>
      <c r="X46" s="233">
        <v>267</v>
      </c>
    </row>
    <row r="47" spans="1:24" ht="16.5">
      <c r="A47" s="235"/>
      <c r="P47" s="232" t="s">
        <v>583</v>
      </c>
      <c r="Q47" s="232" t="s">
        <v>372</v>
      </c>
      <c r="R47" s="232" t="s">
        <v>580</v>
      </c>
      <c r="S47" s="232" t="s">
        <v>499</v>
      </c>
      <c r="T47" s="232" t="s">
        <v>584</v>
      </c>
      <c r="U47" s="232" t="s">
        <v>585</v>
      </c>
      <c r="V47" s="233">
        <v>207520</v>
      </c>
      <c r="W47" s="232" t="s">
        <v>362</v>
      </c>
      <c r="X47" s="233">
        <v>158</v>
      </c>
    </row>
    <row r="48" spans="1:24" ht="16.5">
      <c r="A48" s="237"/>
      <c r="P48" s="232" t="s">
        <v>583</v>
      </c>
      <c r="Q48" s="232" t="s">
        <v>373</v>
      </c>
      <c r="R48" s="232" t="s">
        <v>580</v>
      </c>
      <c r="S48" s="232" t="s">
        <v>499</v>
      </c>
      <c r="T48" s="232" t="s">
        <v>584</v>
      </c>
      <c r="U48" s="232" t="s">
        <v>585</v>
      </c>
      <c r="V48" s="233">
        <v>0</v>
      </c>
      <c r="W48" s="232" t="s">
        <v>362</v>
      </c>
      <c r="X48" s="233">
        <v>115</v>
      </c>
    </row>
    <row r="49" spans="1:24" ht="16.5">
      <c r="A49" s="230"/>
      <c r="P49" s="273"/>
      <c r="Q49" s="273"/>
      <c r="R49" s="273"/>
      <c r="S49" s="273"/>
      <c r="T49" s="273"/>
      <c r="U49" s="273"/>
      <c r="V49" s="274"/>
      <c r="W49" s="273"/>
      <c r="X49" s="274"/>
    </row>
    <row r="50" spans="1:24" ht="16.5">
      <c r="P50" s="273"/>
      <c r="Q50" s="273"/>
      <c r="R50" s="273"/>
      <c r="S50" s="273"/>
      <c r="T50" s="273"/>
      <c r="U50" s="273"/>
      <c r="V50" s="274"/>
      <c r="W50" s="273"/>
      <c r="X50" s="274"/>
    </row>
    <row r="51" spans="1:24" ht="16.5">
      <c r="P51" s="273"/>
      <c r="Q51" s="273"/>
      <c r="R51" s="273"/>
      <c r="S51" s="273"/>
      <c r="T51" s="273"/>
      <c r="U51" s="273"/>
      <c r="V51" s="274"/>
      <c r="W51" s="273"/>
      <c r="X51" s="274"/>
    </row>
    <row r="52" spans="1:24" ht="16.5">
      <c r="P52" s="273"/>
      <c r="Q52" s="273"/>
      <c r="R52" s="273"/>
      <c r="S52" s="273"/>
      <c r="T52" s="273"/>
      <c r="U52" s="273"/>
      <c r="V52" s="274"/>
      <c r="W52" s="273"/>
      <c r="X52" s="274"/>
    </row>
    <row r="53" spans="1:24" ht="16.5">
      <c r="P53" s="273"/>
      <c r="Q53" s="273"/>
      <c r="R53" s="273"/>
      <c r="S53" s="273"/>
      <c r="T53" s="273"/>
      <c r="U53" s="273"/>
      <c r="V53" s="274"/>
      <c r="W53" s="273"/>
      <c r="X53" s="274"/>
    </row>
    <row r="54" spans="1:24" ht="16.5">
      <c r="P54" s="273"/>
      <c r="Q54" s="273"/>
      <c r="R54" s="273"/>
      <c r="S54" s="273"/>
      <c r="T54" s="273"/>
      <c r="U54" s="273"/>
      <c r="V54" s="274"/>
      <c r="W54" s="273"/>
      <c r="X54" s="274"/>
    </row>
    <row r="55" spans="1:24" ht="16.5">
      <c r="P55" s="273"/>
      <c r="Q55" s="273"/>
      <c r="R55" s="273"/>
      <c r="S55" s="273"/>
      <c r="T55" s="273"/>
      <c r="U55" s="273"/>
      <c r="V55" s="274"/>
      <c r="W55" s="273"/>
      <c r="X55" s="274"/>
    </row>
    <row r="56" spans="1:24" ht="16.5">
      <c r="P56" s="273"/>
      <c r="Q56" s="273"/>
      <c r="R56" s="273"/>
      <c r="S56" s="273"/>
      <c r="T56" s="273"/>
      <c r="U56" s="273"/>
      <c r="V56" s="274"/>
      <c r="W56" s="273"/>
      <c r="X56" s="274"/>
    </row>
    <row r="57" spans="1:24" ht="16.5">
      <c r="P57" s="273"/>
      <c r="Q57" s="273"/>
      <c r="R57" s="273"/>
      <c r="S57" s="273"/>
      <c r="T57" s="273"/>
      <c r="U57" s="273"/>
      <c r="V57" s="274"/>
      <c r="W57" s="273"/>
      <c r="X57" s="274"/>
    </row>
    <row r="58" spans="1:24" ht="16.5">
      <c r="P58" s="273"/>
      <c r="Q58" s="273"/>
      <c r="R58" s="273"/>
      <c r="S58" s="273"/>
      <c r="T58" s="273"/>
      <c r="U58" s="273"/>
      <c r="V58" s="274"/>
      <c r="W58" s="273"/>
      <c r="X58" s="274"/>
    </row>
    <row r="59" spans="1:24" ht="16.5">
      <c r="P59" s="273"/>
      <c r="Q59" s="273"/>
      <c r="R59" s="273"/>
      <c r="S59" s="273"/>
      <c r="T59" s="273"/>
      <c r="U59" s="273"/>
      <c r="V59" s="274"/>
      <c r="W59" s="273"/>
      <c r="X59" s="274"/>
    </row>
    <row r="60" spans="1:24" ht="16.5">
      <c r="P60" s="273"/>
      <c r="Q60" s="273"/>
      <c r="R60" s="273"/>
      <c r="S60" s="273"/>
      <c r="T60" s="273"/>
      <c r="U60" s="273"/>
      <c r="V60" s="274"/>
      <c r="W60" s="273"/>
      <c r="X60" s="274"/>
    </row>
    <row r="61" spans="1:24" ht="16.5">
      <c r="P61" s="273"/>
      <c r="Q61" s="273"/>
      <c r="R61" s="273"/>
      <c r="S61" s="273"/>
      <c r="T61" s="273"/>
      <c r="U61" s="273"/>
      <c r="V61" s="274"/>
      <c r="W61" s="273"/>
      <c r="X61" s="274"/>
    </row>
    <row r="62" spans="1:24" ht="16.5">
      <c r="P62" s="273"/>
      <c r="Q62" s="273"/>
      <c r="R62" s="273"/>
      <c r="S62" s="273"/>
      <c r="T62" s="273"/>
      <c r="U62" s="273"/>
      <c r="V62" s="274"/>
      <c r="W62" s="273"/>
      <c r="X62" s="274"/>
    </row>
    <row r="63" spans="1:24" ht="16.5">
      <c r="P63" s="273"/>
      <c r="Q63" s="273"/>
      <c r="R63" s="273"/>
      <c r="S63" s="273"/>
      <c r="T63" s="273"/>
      <c r="U63" s="273"/>
      <c r="V63" s="274"/>
      <c r="W63" s="273"/>
      <c r="X63" s="274"/>
    </row>
    <row r="64" spans="1:24" ht="16.5">
      <c r="P64" s="273"/>
      <c r="Q64" s="273"/>
      <c r="R64" s="273"/>
      <c r="S64" s="273"/>
      <c r="T64" s="273"/>
      <c r="U64" s="273"/>
      <c r="V64" s="274"/>
      <c r="W64" s="273"/>
      <c r="X64" s="274"/>
    </row>
    <row r="65" spans="16:24" ht="16.5">
      <c r="P65" s="273"/>
      <c r="Q65" s="273"/>
      <c r="R65" s="273"/>
      <c r="S65" s="273"/>
      <c r="T65" s="273"/>
      <c r="U65" s="273"/>
      <c r="V65" s="274"/>
      <c r="W65" s="273"/>
      <c r="X65" s="274"/>
    </row>
    <row r="66" spans="16:24" ht="16.5">
      <c r="P66" s="273"/>
      <c r="Q66" s="273"/>
      <c r="R66" s="273"/>
      <c r="S66" s="273"/>
      <c r="T66" s="273"/>
      <c r="U66" s="273"/>
      <c r="V66" s="274"/>
      <c r="W66" s="273"/>
      <c r="X66" s="274"/>
    </row>
    <row r="67" spans="16:24" ht="16.5">
      <c r="P67" s="273"/>
      <c r="Q67" s="273"/>
      <c r="R67" s="273"/>
      <c r="S67" s="273"/>
      <c r="T67" s="273"/>
      <c r="U67" s="273"/>
      <c r="V67" s="274"/>
      <c r="W67" s="273"/>
      <c r="X67" s="274"/>
    </row>
    <row r="68" spans="16:24" ht="16.5">
      <c r="P68" s="273"/>
      <c r="Q68" s="273"/>
      <c r="R68" s="273"/>
      <c r="S68" s="273"/>
      <c r="T68" s="273"/>
      <c r="U68" s="273"/>
      <c r="V68" s="274"/>
      <c r="W68" s="273"/>
      <c r="X68" s="274"/>
    </row>
    <row r="69" spans="16:24" ht="16.5">
      <c r="P69" s="273"/>
      <c r="Q69" s="273"/>
      <c r="R69" s="273"/>
      <c r="S69" s="273"/>
      <c r="T69" s="273"/>
      <c r="U69" s="273"/>
      <c r="V69" s="274"/>
      <c r="W69" s="273"/>
      <c r="X69" s="274"/>
    </row>
    <row r="70" spans="16:24" ht="16.5">
      <c r="P70" s="273"/>
      <c r="Q70" s="273"/>
      <c r="R70" s="273"/>
      <c r="S70" s="273"/>
      <c r="T70" s="273"/>
      <c r="U70" s="273"/>
      <c r="V70" s="274"/>
      <c r="W70" s="273"/>
      <c r="X70" s="274"/>
    </row>
    <row r="71" spans="16:24" ht="16.5">
      <c r="P71" s="273"/>
      <c r="Q71" s="273"/>
      <c r="R71" s="273"/>
      <c r="S71" s="273"/>
      <c r="T71" s="273"/>
      <c r="U71" s="273"/>
      <c r="V71" s="274"/>
      <c r="W71" s="273"/>
      <c r="X71" s="274"/>
    </row>
    <row r="72" spans="16:24" ht="16.5">
      <c r="P72" s="273"/>
      <c r="Q72" s="273"/>
      <c r="R72" s="273"/>
      <c r="S72" s="273"/>
      <c r="T72" s="273"/>
      <c r="U72" s="273"/>
      <c r="V72" s="274"/>
      <c r="W72" s="273"/>
      <c r="X72" s="274"/>
    </row>
    <row r="73" spans="16:24" ht="16.5">
      <c r="P73" s="273"/>
      <c r="Q73" s="273"/>
      <c r="R73" s="273"/>
      <c r="S73" s="273"/>
      <c r="T73" s="273"/>
      <c r="U73" s="273"/>
      <c r="V73" s="274"/>
      <c r="W73" s="273"/>
      <c r="X73" s="274"/>
    </row>
    <row r="74" spans="16:24" ht="16.5">
      <c r="P74" s="273"/>
      <c r="Q74" s="273"/>
      <c r="R74" s="273"/>
      <c r="S74" s="273"/>
      <c r="T74" s="273"/>
      <c r="U74" s="273"/>
      <c r="V74" s="274"/>
      <c r="W74" s="273"/>
      <c r="X74" s="274"/>
    </row>
    <row r="75" spans="16:24" ht="16.5">
      <c r="P75" s="273"/>
      <c r="Q75" s="273"/>
      <c r="R75" s="273"/>
      <c r="S75" s="273"/>
      <c r="T75" s="273"/>
      <c r="U75" s="273"/>
      <c r="V75" s="274"/>
      <c r="W75" s="273"/>
      <c r="X75" s="274"/>
    </row>
    <row r="76" spans="16:24" ht="16.5">
      <c r="P76" s="273"/>
      <c r="Q76" s="273"/>
      <c r="R76" s="273"/>
      <c r="S76" s="273"/>
      <c r="T76" s="273"/>
      <c r="U76" s="273"/>
      <c r="V76" s="274"/>
      <c r="W76" s="273"/>
      <c r="X76" s="274"/>
    </row>
    <row r="77" spans="16:24" ht="16.5">
      <c r="P77" s="273"/>
      <c r="Q77" s="273"/>
      <c r="R77" s="273"/>
      <c r="S77" s="273"/>
      <c r="T77" s="273"/>
      <c r="U77" s="273"/>
      <c r="V77" s="274"/>
      <c r="W77" s="273"/>
      <c r="X77" s="274"/>
    </row>
    <row r="78" spans="16:24" ht="16.5">
      <c r="P78" s="273"/>
      <c r="Q78" s="273"/>
      <c r="R78" s="273"/>
      <c r="S78" s="273"/>
      <c r="T78" s="273"/>
      <c r="U78" s="273"/>
      <c r="V78" s="274"/>
      <c r="W78" s="273"/>
      <c r="X78" s="274"/>
    </row>
    <row r="79" spans="16:24" ht="16.5">
      <c r="P79" s="273"/>
      <c r="Q79" s="273"/>
      <c r="R79" s="273"/>
      <c r="S79" s="273"/>
      <c r="T79" s="273"/>
      <c r="U79" s="273"/>
      <c r="V79" s="274"/>
      <c r="W79" s="273"/>
      <c r="X79" s="274"/>
    </row>
  </sheetData>
  <mergeCells count="13">
    <mergeCell ref="I3:I4"/>
    <mergeCell ref="A3:A4"/>
    <mergeCell ref="B3:B4"/>
    <mergeCell ref="C3:C4"/>
    <mergeCell ref="K3:K4"/>
    <mergeCell ref="J3:J4"/>
    <mergeCell ref="E11:F11"/>
    <mergeCell ref="E3:E4"/>
    <mergeCell ref="F3:F4"/>
    <mergeCell ref="G3:G4"/>
    <mergeCell ref="H3:H4"/>
    <mergeCell ref="E5:E9"/>
    <mergeCell ref="E10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view="pageBreakPreview" zoomScale="85" zoomScaleSheetLayoutView="85" workbookViewId="0">
      <selection activeCell="D20" sqref="D20"/>
    </sheetView>
  </sheetViews>
  <sheetFormatPr defaultRowHeight="13.5"/>
  <cols>
    <col min="1" max="1" width="20.5546875" customWidth="1"/>
    <col min="2" max="2" width="13.88671875" customWidth="1"/>
    <col min="3" max="6" width="10.33203125" customWidth="1"/>
  </cols>
  <sheetData>
    <row r="1" spans="1:6" ht="43.5" customHeight="1">
      <c r="A1" s="423" t="s">
        <v>710</v>
      </c>
    </row>
    <row r="2" spans="1:6" ht="43.5" customHeight="1">
      <c r="A2" s="189" t="s">
        <v>236</v>
      </c>
      <c r="B2" s="189" t="s">
        <v>237</v>
      </c>
      <c r="C2" s="193" t="s">
        <v>239</v>
      </c>
      <c r="D2" s="193" t="s">
        <v>240</v>
      </c>
      <c r="E2" s="193" t="s">
        <v>241</v>
      </c>
      <c r="F2" s="189" t="s">
        <v>242</v>
      </c>
    </row>
    <row r="3" spans="1:6" ht="43.5" customHeight="1">
      <c r="A3" s="444" t="s">
        <v>238</v>
      </c>
      <c r="B3" s="181" t="s">
        <v>4</v>
      </c>
      <c r="C3" s="188">
        <f>SUM(C4:C5)</f>
        <v>105383</v>
      </c>
      <c r="D3" s="192"/>
      <c r="E3" s="191">
        <f>SUM(E4:E5)</f>
        <v>429</v>
      </c>
      <c r="F3" s="192"/>
    </row>
    <row r="4" spans="1:6" ht="43.5" customHeight="1">
      <c r="A4" s="444"/>
      <c r="B4" s="181" t="s">
        <v>244</v>
      </c>
      <c r="C4" s="188">
        <v>18776</v>
      </c>
      <c r="D4" s="192">
        <f>원단위!C21</f>
        <v>6.24</v>
      </c>
      <c r="E4" s="191">
        <f>ROUNDUP(C4/1000*D4,0)</f>
        <v>118</v>
      </c>
      <c r="F4" s="192" t="s">
        <v>40</v>
      </c>
    </row>
    <row r="5" spans="1:6" ht="43.5" customHeight="1">
      <c r="A5" s="444"/>
      <c r="B5" s="181" t="s">
        <v>245</v>
      </c>
      <c r="C5" s="188">
        <v>86607</v>
      </c>
      <c r="D5" s="192">
        <f>원단위!C23</f>
        <v>3.59</v>
      </c>
      <c r="E5" s="191">
        <f>ROUNDUP(C5/1000*D5,0)</f>
        <v>311</v>
      </c>
      <c r="F5" s="192" t="s">
        <v>41</v>
      </c>
    </row>
    <row r="6" spans="1:6" ht="24" customHeight="1">
      <c r="A6" s="5" t="s">
        <v>252</v>
      </c>
    </row>
  </sheetData>
  <mergeCells count="1"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SheetLayoutView="100" workbookViewId="0">
      <selection activeCell="H5" sqref="H5:H7"/>
    </sheetView>
  </sheetViews>
  <sheetFormatPr defaultRowHeight="13.5"/>
  <cols>
    <col min="1" max="7" width="12.77734375" customWidth="1"/>
    <col min="10" max="13" width="12.6640625" customWidth="1"/>
  </cols>
  <sheetData>
    <row r="1" spans="1:13" ht="32.25" customHeight="1">
      <c r="A1" s="174" t="s">
        <v>716</v>
      </c>
      <c r="B1" s="100"/>
      <c r="C1" s="100"/>
      <c r="D1" s="100"/>
      <c r="E1" s="100"/>
      <c r="F1" s="100"/>
      <c r="G1" s="100"/>
      <c r="H1" s="100"/>
      <c r="I1" s="100"/>
    </row>
    <row r="2" spans="1:13" ht="32.25" customHeight="1">
      <c r="A2" s="564" t="s">
        <v>34</v>
      </c>
      <c r="B2" s="564"/>
      <c r="C2" s="564" t="s">
        <v>700</v>
      </c>
      <c r="D2" s="564"/>
      <c r="E2" s="564"/>
      <c r="F2" s="564"/>
      <c r="G2" s="565" t="s">
        <v>142</v>
      </c>
      <c r="H2" s="100"/>
      <c r="J2" s="451" t="s">
        <v>246</v>
      </c>
      <c r="K2" s="451"/>
      <c r="L2" s="451"/>
      <c r="M2" s="451"/>
    </row>
    <row r="3" spans="1:13" ht="32.25" customHeight="1">
      <c r="A3" s="564"/>
      <c r="B3" s="564"/>
      <c r="C3" s="424" t="s">
        <v>6</v>
      </c>
      <c r="D3" s="424" t="s">
        <v>7</v>
      </c>
      <c r="E3" s="424" t="s">
        <v>98</v>
      </c>
      <c r="F3" s="424" t="s">
        <v>228</v>
      </c>
      <c r="G3" s="565"/>
      <c r="H3" s="100"/>
      <c r="J3" s="418" t="s">
        <v>86</v>
      </c>
      <c r="K3" s="452" t="s">
        <v>251</v>
      </c>
      <c r="L3" s="453"/>
      <c r="M3" s="454"/>
    </row>
    <row r="4" spans="1:13" ht="32.25" customHeight="1">
      <c r="A4" s="566" t="s">
        <v>698</v>
      </c>
      <c r="B4" s="419" t="s">
        <v>715</v>
      </c>
      <c r="C4" s="425">
        <f>SUM(C5:C7)</f>
        <v>9002</v>
      </c>
      <c r="D4" s="425">
        <f>SUM(D5:D7)</f>
        <v>13402</v>
      </c>
      <c r="E4" s="425">
        <f>SUM(E5:E7)</f>
        <v>13402</v>
      </c>
      <c r="F4" s="425">
        <f>SUM(F5:F7)</f>
        <v>13402</v>
      </c>
      <c r="G4" s="426"/>
      <c r="H4" s="100"/>
      <c r="J4" s="450" t="s">
        <v>247</v>
      </c>
      <c r="K4" s="418" t="s">
        <v>248</v>
      </c>
      <c r="L4" s="418" t="s">
        <v>249</v>
      </c>
      <c r="M4" s="418" t="s">
        <v>250</v>
      </c>
    </row>
    <row r="5" spans="1:13" ht="32.25" customHeight="1">
      <c r="A5" s="566"/>
      <c r="B5" s="418" t="s">
        <v>634</v>
      </c>
      <c r="C5" s="385">
        <f>ROUND($D$12*$L$5,0)</f>
        <v>1595</v>
      </c>
      <c r="D5" s="385">
        <f>ROUND($D$12*$M$5,0)</f>
        <v>3189</v>
      </c>
      <c r="E5" s="385">
        <f t="shared" ref="E5:F7" si="0">D5</f>
        <v>3189</v>
      </c>
      <c r="F5" s="385">
        <f t="shared" si="0"/>
        <v>3189</v>
      </c>
      <c r="G5" s="428" t="s">
        <v>687</v>
      </c>
      <c r="H5" s="426" t="s">
        <v>608</v>
      </c>
      <c r="J5" s="450"/>
      <c r="K5" s="190">
        <v>0.3</v>
      </c>
      <c r="L5" s="190">
        <v>0.5</v>
      </c>
      <c r="M5" s="190">
        <v>1</v>
      </c>
    </row>
    <row r="6" spans="1:13" ht="32.25" customHeight="1">
      <c r="A6" s="566"/>
      <c r="B6" s="418" t="s">
        <v>635</v>
      </c>
      <c r="C6" s="385">
        <f>ROUND($D$13*$L$5,0)</f>
        <v>2807</v>
      </c>
      <c r="D6" s="385">
        <f>ROUND($D$13*$M$5,0)</f>
        <v>5613</v>
      </c>
      <c r="E6" s="385">
        <f t="shared" si="0"/>
        <v>5613</v>
      </c>
      <c r="F6" s="385">
        <f t="shared" si="0"/>
        <v>5613</v>
      </c>
      <c r="G6" s="428" t="s">
        <v>687</v>
      </c>
      <c r="H6" s="426" t="s">
        <v>608</v>
      </c>
    </row>
    <row r="7" spans="1:13" ht="32.25" customHeight="1">
      <c r="A7" s="566"/>
      <c r="B7" s="194" t="s">
        <v>684</v>
      </c>
      <c r="C7" s="385">
        <f>D14</f>
        <v>4600</v>
      </c>
      <c r="D7" s="385">
        <f>C7</f>
        <v>4600</v>
      </c>
      <c r="E7" s="385">
        <f t="shared" si="0"/>
        <v>4600</v>
      </c>
      <c r="F7" s="385">
        <f t="shared" si="0"/>
        <v>4600</v>
      </c>
      <c r="G7" s="428" t="s">
        <v>695</v>
      </c>
      <c r="H7" s="426" t="s">
        <v>686</v>
      </c>
    </row>
    <row r="8" spans="1:13" ht="32.25" customHeight="1"/>
    <row r="9" spans="1:13" ht="32.25" customHeight="1">
      <c r="A9" s="174" t="s">
        <v>678</v>
      </c>
      <c r="B9" s="174"/>
    </row>
    <row r="10" spans="1:13" ht="32.25" customHeight="1">
      <c r="A10" s="383" t="s">
        <v>86</v>
      </c>
      <c r="B10" s="384" t="s">
        <v>239</v>
      </c>
      <c r="C10" s="387" t="s">
        <v>682</v>
      </c>
      <c r="D10" s="384" t="s">
        <v>683</v>
      </c>
      <c r="E10" s="383" t="s">
        <v>681</v>
      </c>
    </row>
    <row r="11" spans="1:13" ht="32.25" customHeight="1">
      <c r="A11" s="365" t="s">
        <v>4</v>
      </c>
      <c r="B11" s="382">
        <f>SUM(B12:B14)</f>
        <v>656821</v>
      </c>
      <c r="C11" s="558">
        <f>ROUNDDOWN(AVERAGE(원단위!C18:C20),1)</f>
        <v>13.4</v>
      </c>
      <c r="D11" s="416">
        <f>SUM(D12:D14)</f>
        <v>13402</v>
      </c>
      <c r="E11" s="561" t="s">
        <v>679</v>
      </c>
    </row>
    <row r="12" spans="1:13" ht="32.25" customHeight="1">
      <c r="A12" s="181" t="str">
        <f>'내포 면적'!B16</f>
        <v>산합협력시설</v>
      </c>
      <c r="B12" s="188">
        <f>'내포 면적'!C16</f>
        <v>237974</v>
      </c>
      <c r="C12" s="559"/>
      <c r="D12" s="417">
        <f>ROUNDUP(B12/1000*$C$11,0)</f>
        <v>3189</v>
      </c>
      <c r="E12" s="562"/>
    </row>
    <row r="13" spans="1:13" ht="32.25" customHeight="1">
      <c r="A13" s="181" t="str">
        <f>'내포 면적'!B17</f>
        <v>산업시설</v>
      </c>
      <c r="B13" s="188">
        <f>'내포 면적'!C17</f>
        <v>418847</v>
      </c>
      <c r="C13" s="560"/>
      <c r="D13" s="417">
        <f>ROUNDUP(B13/1000*$C$11,0)</f>
        <v>5613</v>
      </c>
      <c r="E13" s="563"/>
    </row>
    <row r="14" spans="1:13" ht="32.25" customHeight="1">
      <c r="A14" s="388" t="s">
        <v>684</v>
      </c>
      <c r="B14" s="192"/>
      <c r="C14" s="192"/>
      <c r="D14" s="417">
        <v>4600</v>
      </c>
      <c r="E14" s="192" t="s">
        <v>686</v>
      </c>
    </row>
  </sheetData>
  <mergeCells count="9">
    <mergeCell ref="A4:A7"/>
    <mergeCell ref="A2:B3"/>
    <mergeCell ref="J2:M2"/>
    <mergeCell ref="K3:M3"/>
    <mergeCell ref="J4:J5"/>
    <mergeCell ref="C11:C13"/>
    <mergeCell ref="E11:E13"/>
    <mergeCell ref="C2:F2"/>
    <mergeCell ref="G2:G3"/>
  </mergeCells>
  <phoneticPr fontId="2" type="noConversion"/>
  <pageMargins left="0.7" right="0.7" top="0.75" bottom="0.75" header="0.3" footer="0.3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N32" sqref="N32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1"/>
  <sheetViews>
    <sheetView showGridLines="0" view="pageBreakPreview" zoomScale="115" zoomScaleSheetLayoutView="115" workbookViewId="0">
      <selection activeCell="C7" sqref="C7:C15"/>
    </sheetView>
  </sheetViews>
  <sheetFormatPr defaultRowHeight="12"/>
  <cols>
    <col min="1" max="1" width="14" style="100" customWidth="1"/>
    <col min="2" max="2" width="14.44140625" style="100" customWidth="1"/>
    <col min="3" max="3" width="36.77734375" style="101" customWidth="1"/>
    <col min="4" max="4" width="10.21875" style="101" bestFit="1" customWidth="1"/>
    <col min="5" max="5" width="12.5546875" style="100" bestFit="1" customWidth="1"/>
    <col min="6" max="6" width="6.6640625" style="105" customWidth="1"/>
    <col min="7" max="7" width="6.6640625" style="100" customWidth="1"/>
    <col min="8" max="9" width="7.88671875" style="100" bestFit="1" customWidth="1"/>
    <col min="10" max="10" width="6.6640625" style="100" customWidth="1"/>
    <col min="11" max="11" width="11.33203125" style="100" customWidth="1"/>
    <col min="12" max="16384" width="8.88671875" style="100"/>
  </cols>
  <sheetData>
    <row r="1" spans="1:11" ht="14.25">
      <c r="A1" s="99" t="s">
        <v>9</v>
      </c>
    </row>
    <row r="2" spans="1:11" ht="18.75" customHeight="1" thickBot="1">
      <c r="A2" s="104" t="s">
        <v>177</v>
      </c>
    </row>
    <row r="3" spans="1:11" s="102" customFormat="1" ht="13.5">
      <c r="A3" s="570" t="s">
        <v>178</v>
      </c>
      <c r="B3" s="572" t="s">
        <v>179</v>
      </c>
      <c r="C3" s="572" t="s">
        <v>209</v>
      </c>
      <c r="D3" s="576" t="s">
        <v>210</v>
      </c>
      <c r="E3" s="576"/>
      <c r="F3" s="576" t="s">
        <v>211</v>
      </c>
      <c r="G3" s="576"/>
      <c r="H3" s="576" t="s">
        <v>217</v>
      </c>
      <c r="I3" s="576"/>
      <c r="J3" s="576"/>
      <c r="K3" s="574" t="s">
        <v>184</v>
      </c>
    </row>
    <row r="4" spans="1:11" ht="14.25" customHeight="1">
      <c r="A4" s="571"/>
      <c r="B4" s="573"/>
      <c r="C4" s="573"/>
      <c r="D4" s="568"/>
      <c r="E4" s="568"/>
      <c r="F4" s="577" t="s">
        <v>212</v>
      </c>
      <c r="G4" s="577"/>
      <c r="H4" s="568"/>
      <c r="I4" s="568"/>
      <c r="J4" s="568"/>
      <c r="K4" s="575"/>
    </row>
    <row r="5" spans="1:11" ht="14.25" customHeight="1">
      <c r="A5" s="571"/>
      <c r="B5" s="573"/>
      <c r="C5" s="573"/>
      <c r="D5" s="149" t="s">
        <v>213</v>
      </c>
      <c r="E5" s="149" t="s">
        <v>215</v>
      </c>
      <c r="F5" s="568" t="s">
        <v>213</v>
      </c>
      <c r="G5" s="568" t="s">
        <v>215</v>
      </c>
      <c r="H5" s="568" t="s">
        <v>186</v>
      </c>
      <c r="I5" s="568" t="s">
        <v>213</v>
      </c>
      <c r="J5" s="568" t="s">
        <v>215</v>
      </c>
      <c r="K5" s="575"/>
    </row>
    <row r="6" spans="1:11" ht="14.25" customHeight="1">
      <c r="A6" s="571"/>
      <c r="B6" s="573"/>
      <c r="C6" s="573"/>
      <c r="D6" s="150" t="s">
        <v>214</v>
      </c>
      <c r="E6" s="150" t="s">
        <v>214</v>
      </c>
      <c r="F6" s="569"/>
      <c r="G6" s="569"/>
      <c r="H6" s="569"/>
      <c r="I6" s="569"/>
      <c r="J6" s="569"/>
      <c r="K6" s="575"/>
    </row>
    <row r="7" spans="1:11">
      <c r="A7" s="567" t="s">
        <v>223</v>
      </c>
      <c r="B7" s="567" t="s">
        <v>222</v>
      </c>
      <c r="C7" s="125" t="s">
        <v>186</v>
      </c>
      <c r="D7" s="125">
        <f>SUM(D8,D18)</f>
        <v>3522</v>
      </c>
      <c r="E7" s="125">
        <f>SUM(E8,E18)</f>
        <v>165</v>
      </c>
      <c r="F7" s="125">
        <v>0</v>
      </c>
      <c r="G7" s="125">
        <v>0</v>
      </c>
      <c r="H7" s="125">
        <f>H8+H18</f>
        <v>96.5</v>
      </c>
      <c r="I7" s="125">
        <f>I8+I18</f>
        <v>93.2</v>
      </c>
      <c r="J7" s="125">
        <f>J8+J18</f>
        <v>3.3</v>
      </c>
      <c r="K7" s="125"/>
    </row>
    <row r="8" spans="1:11">
      <c r="A8" s="567"/>
      <c r="B8" s="567"/>
      <c r="C8" s="125" t="s">
        <v>187</v>
      </c>
      <c r="D8" s="125">
        <f>SUM(D9:D17)</f>
        <v>3057</v>
      </c>
      <c r="E8" s="125">
        <f>SUM(E9:E17)</f>
        <v>0</v>
      </c>
      <c r="F8" s="125">
        <v>0</v>
      </c>
      <c r="G8" s="125">
        <v>0</v>
      </c>
      <c r="H8" s="125">
        <f>SUM(H9:H17)</f>
        <v>56</v>
      </c>
      <c r="I8" s="125">
        <f>SUM(I9:I17)</f>
        <v>56</v>
      </c>
      <c r="J8" s="125">
        <f>SUM(J9:J17)</f>
        <v>0</v>
      </c>
      <c r="K8" s="125"/>
    </row>
    <row r="9" spans="1:11">
      <c r="A9" s="567"/>
      <c r="B9" s="567"/>
      <c r="C9" s="126" t="s">
        <v>197</v>
      </c>
      <c r="D9" s="567">
        <v>582</v>
      </c>
      <c r="E9" s="567">
        <v>0</v>
      </c>
      <c r="F9" s="567">
        <v>80</v>
      </c>
      <c r="G9" s="567">
        <v>20</v>
      </c>
      <c r="H9" s="567">
        <f t="shared" ref="H9:H31" si="0">SUM(I9:J9)</f>
        <v>5.9</v>
      </c>
      <c r="I9" s="567">
        <v>5.9</v>
      </c>
      <c r="J9" s="567" t="s">
        <v>216</v>
      </c>
      <c r="K9" s="567" t="s">
        <v>206</v>
      </c>
    </row>
    <row r="10" spans="1:11">
      <c r="A10" s="567"/>
      <c r="B10" s="567"/>
      <c r="C10" s="126" t="s">
        <v>218</v>
      </c>
      <c r="D10" s="567"/>
      <c r="E10" s="567"/>
      <c r="F10" s="567"/>
      <c r="G10" s="567"/>
      <c r="H10" s="567"/>
      <c r="I10" s="567"/>
      <c r="J10" s="567"/>
      <c r="K10" s="567"/>
    </row>
    <row r="11" spans="1:11">
      <c r="A11" s="567"/>
      <c r="B11" s="567"/>
      <c r="C11" s="126" t="s">
        <v>199</v>
      </c>
      <c r="D11" s="567">
        <v>1612</v>
      </c>
      <c r="E11" s="567">
        <v>0</v>
      </c>
      <c r="F11" s="567">
        <v>80</v>
      </c>
      <c r="G11" s="567">
        <v>20</v>
      </c>
      <c r="H11" s="567">
        <f t="shared" si="0"/>
        <v>40.1</v>
      </c>
      <c r="I11" s="567">
        <v>40.1</v>
      </c>
      <c r="J11" s="567" t="s">
        <v>216</v>
      </c>
      <c r="K11" s="567" t="s">
        <v>206</v>
      </c>
    </row>
    <row r="12" spans="1:11">
      <c r="A12" s="567"/>
      <c r="B12" s="567"/>
      <c r="C12" s="126" t="s">
        <v>200</v>
      </c>
      <c r="D12" s="567"/>
      <c r="E12" s="567"/>
      <c r="F12" s="567"/>
      <c r="G12" s="567"/>
      <c r="H12" s="567"/>
      <c r="I12" s="567"/>
      <c r="J12" s="567"/>
      <c r="K12" s="567"/>
    </row>
    <row r="13" spans="1:11">
      <c r="A13" s="567"/>
      <c r="B13" s="567"/>
      <c r="C13" s="126" t="s">
        <v>219</v>
      </c>
      <c r="D13" s="567"/>
      <c r="E13" s="567"/>
      <c r="F13" s="567"/>
      <c r="G13" s="567"/>
      <c r="H13" s="567"/>
      <c r="I13" s="567"/>
      <c r="J13" s="567"/>
      <c r="K13" s="567"/>
    </row>
    <row r="14" spans="1:11">
      <c r="A14" s="567"/>
      <c r="B14" s="567"/>
      <c r="C14" s="126" t="s">
        <v>207</v>
      </c>
      <c r="D14" s="567"/>
      <c r="E14" s="567"/>
      <c r="F14" s="567"/>
      <c r="G14" s="567"/>
      <c r="H14" s="567"/>
      <c r="I14" s="567"/>
      <c r="J14" s="567"/>
      <c r="K14" s="567"/>
    </row>
    <row r="15" spans="1:11">
      <c r="A15" s="567"/>
      <c r="B15" s="567"/>
      <c r="C15" s="126" t="s">
        <v>203</v>
      </c>
      <c r="D15" s="567">
        <v>863</v>
      </c>
      <c r="E15" s="567">
        <v>0</v>
      </c>
      <c r="F15" s="567">
        <v>80</v>
      </c>
      <c r="G15" s="567">
        <v>20</v>
      </c>
      <c r="H15" s="567">
        <f t="shared" si="0"/>
        <v>10</v>
      </c>
      <c r="I15" s="567">
        <v>10</v>
      </c>
      <c r="J15" s="567" t="s">
        <v>216</v>
      </c>
      <c r="K15" s="567" t="s">
        <v>220</v>
      </c>
    </row>
    <row r="16" spans="1:11">
      <c r="A16" s="567"/>
      <c r="B16" s="567"/>
      <c r="C16" s="126" t="s">
        <v>204</v>
      </c>
      <c r="D16" s="567"/>
      <c r="E16" s="567"/>
      <c r="F16" s="567"/>
      <c r="G16" s="567"/>
      <c r="H16" s="567"/>
      <c r="I16" s="567"/>
      <c r="J16" s="567"/>
      <c r="K16" s="567"/>
    </row>
    <row r="17" spans="1:11">
      <c r="A17" s="567"/>
      <c r="B17" s="567"/>
      <c r="C17" s="126" t="s">
        <v>205</v>
      </c>
      <c r="D17" s="567"/>
      <c r="E17" s="567"/>
      <c r="F17" s="567"/>
      <c r="G17" s="567"/>
      <c r="H17" s="567"/>
      <c r="I17" s="567"/>
      <c r="J17" s="567"/>
      <c r="K17" s="567"/>
    </row>
    <row r="18" spans="1:11">
      <c r="A18" s="567"/>
      <c r="B18" s="567" t="s">
        <v>185</v>
      </c>
      <c r="C18" s="125" t="s">
        <v>187</v>
      </c>
      <c r="D18" s="125">
        <f>SUM(D19:D22)</f>
        <v>465</v>
      </c>
      <c r="E18" s="125">
        <f>SUM(E19:E22)</f>
        <v>165</v>
      </c>
      <c r="F18" s="125"/>
      <c r="G18" s="125"/>
      <c r="H18" s="125">
        <f>SUM(H19:H22)</f>
        <v>40.5</v>
      </c>
      <c r="I18" s="125">
        <f>SUM(I19:I22)</f>
        <v>37.200000000000003</v>
      </c>
      <c r="J18" s="125">
        <f>SUM(J19:J22)</f>
        <v>3.3</v>
      </c>
      <c r="K18" s="125"/>
    </row>
    <row r="19" spans="1:11">
      <c r="A19" s="567"/>
      <c r="B19" s="567"/>
      <c r="C19" s="126" t="s">
        <v>218</v>
      </c>
      <c r="D19" s="126">
        <v>139</v>
      </c>
      <c r="E19" s="126">
        <v>46</v>
      </c>
      <c r="F19" s="126">
        <v>80</v>
      </c>
      <c r="G19" s="126">
        <v>20</v>
      </c>
      <c r="H19" s="126">
        <f t="shared" si="0"/>
        <v>12.04</v>
      </c>
      <c r="I19" s="126">
        <f t="shared" ref="I19:J31" si="1">(D19*F19/1000)</f>
        <v>11.12</v>
      </c>
      <c r="J19" s="126">
        <f t="shared" si="1"/>
        <v>0.92</v>
      </c>
      <c r="K19" s="126"/>
    </row>
    <row r="20" spans="1:11">
      <c r="A20" s="567"/>
      <c r="B20" s="567"/>
      <c r="C20" s="126" t="s">
        <v>199</v>
      </c>
      <c r="D20" s="126">
        <v>32</v>
      </c>
      <c r="E20" s="126">
        <v>25</v>
      </c>
      <c r="F20" s="126">
        <v>80</v>
      </c>
      <c r="G20" s="126">
        <v>20</v>
      </c>
      <c r="H20" s="126">
        <f t="shared" si="0"/>
        <v>3.06</v>
      </c>
      <c r="I20" s="126">
        <f t="shared" si="1"/>
        <v>2.56</v>
      </c>
      <c r="J20" s="126">
        <f t="shared" si="1"/>
        <v>0.5</v>
      </c>
      <c r="K20" s="126"/>
    </row>
    <row r="21" spans="1:11">
      <c r="A21" s="567"/>
      <c r="B21" s="567"/>
      <c r="C21" s="126" t="s">
        <v>219</v>
      </c>
      <c r="D21" s="126">
        <v>152</v>
      </c>
      <c r="E21" s="126">
        <v>46</v>
      </c>
      <c r="F21" s="126">
        <v>80</v>
      </c>
      <c r="G21" s="126">
        <v>20</v>
      </c>
      <c r="H21" s="126">
        <f t="shared" si="0"/>
        <v>13.08</v>
      </c>
      <c r="I21" s="126">
        <f t="shared" si="1"/>
        <v>12.16</v>
      </c>
      <c r="J21" s="126">
        <f t="shared" si="1"/>
        <v>0.92</v>
      </c>
      <c r="K21" s="126"/>
    </row>
    <row r="22" spans="1:11">
      <c r="A22" s="567"/>
      <c r="B22" s="567"/>
      <c r="C22" s="125" t="s">
        <v>205</v>
      </c>
      <c r="D22" s="125">
        <v>142</v>
      </c>
      <c r="E22" s="125">
        <v>48</v>
      </c>
      <c r="F22" s="125">
        <v>80</v>
      </c>
      <c r="G22" s="125">
        <v>20</v>
      </c>
      <c r="H22" s="125">
        <f t="shared" si="0"/>
        <v>12.32</v>
      </c>
      <c r="I22" s="125">
        <f>(D22*F22/1000)</f>
        <v>11.36</v>
      </c>
      <c r="J22" s="126">
        <f t="shared" si="1"/>
        <v>0.96</v>
      </c>
      <c r="K22" s="125"/>
    </row>
    <row r="23" spans="1:11">
      <c r="A23" s="567"/>
      <c r="B23" s="567" t="s">
        <v>221</v>
      </c>
      <c r="C23" s="125" t="s">
        <v>186</v>
      </c>
      <c r="D23" s="125">
        <f>SUM(D24:D31)</f>
        <v>730</v>
      </c>
      <c r="E23" s="125">
        <f>SUM(E24:E31)</f>
        <v>219</v>
      </c>
      <c r="F23" s="125" t="s">
        <v>224</v>
      </c>
      <c r="G23" s="125" t="s">
        <v>224</v>
      </c>
      <c r="H23" s="125">
        <f>SUM(H24:H31)</f>
        <v>62.78</v>
      </c>
      <c r="I23" s="125">
        <f>SUM(I24:I31)</f>
        <v>58.400000000000006</v>
      </c>
      <c r="J23" s="125">
        <f>SUM(J24:J31)</f>
        <v>4.38</v>
      </c>
      <c r="K23" s="125"/>
    </row>
    <row r="24" spans="1:11">
      <c r="A24" s="567"/>
      <c r="B24" s="567"/>
      <c r="C24" s="126" t="s">
        <v>197</v>
      </c>
      <c r="D24" s="126">
        <v>14</v>
      </c>
      <c r="E24" s="126">
        <v>8</v>
      </c>
      <c r="F24" s="126">
        <v>80</v>
      </c>
      <c r="G24" s="126">
        <v>20</v>
      </c>
      <c r="H24" s="126">
        <f t="shared" si="0"/>
        <v>1.28</v>
      </c>
      <c r="I24" s="126">
        <f t="shared" ref="I24:I30" si="2">(D24*F24/1000)</f>
        <v>1.1200000000000001</v>
      </c>
      <c r="J24" s="126">
        <f t="shared" si="1"/>
        <v>0.16</v>
      </c>
      <c r="K24" s="126"/>
    </row>
    <row r="25" spans="1:11">
      <c r="A25" s="567"/>
      <c r="B25" s="567"/>
      <c r="C25" s="126" t="s">
        <v>218</v>
      </c>
      <c r="D25" s="126">
        <v>68</v>
      </c>
      <c r="E25" s="126">
        <v>22</v>
      </c>
      <c r="F25" s="126">
        <v>80</v>
      </c>
      <c r="G25" s="126">
        <v>20</v>
      </c>
      <c r="H25" s="126">
        <f t="shared" si="0"/>
        <v>5.8800000000000008</v>
      </c>
      <c r="I25" s="126">
        <f t="shared" si="2"/>
        <v>5.44</v>
      </c>
      <c r="J25" s="126">
        <f t="shared" si="1"/>
        <v>0.44</v>
      </c>
      <c r="K25" s="126"/>
    </row>
    <row r="26" spans="1:11">
      <c r="A26" s="567"/>
      <c r="B26" s="567"/>
      <c r="C26" s="126" t="s">
        <v>200</v>
      </c>
      <c r="D26" s="126">
        <v>21</v>
      </c>
      <c r="E26" s="126">
        <v>23</v>
      </c>
      <c r="F26" s="126">
        <v>80</v>
      </c>
      <c r="G26" s="126">
        <v>20</v>
      </c>
      <c r="H26" s="126">
        <f t="shared" si="0"/>
        <v>2.14</v>
      </c>
      <c r="I26" s="126">
        <f t="shared" si="2"/>
        <v>1.68</v>
      </c>
      <c r="J26" s="126">
        <f t="shared" si="1"/>
        <v>0.46</v>
      </c>
      <c r="K26" s="126"/>
    </row>
    <row r="27" spans="1:11">
      <c r="A27" s="567"/>
      <c r="B27" s="567"/>
      <c r="C27" s="126" t="s">
        <v>219</v>
      </c>
      <c r="D27" s="126">
        <v>97</v>
      </c>
      <c r="E27" s="126">
        <v>29</v>
      </c>
      <c r="F27" s="126">
        <v>80</v>
      </c>
      <c r="G27" s="126">
        <v>20</v>
      </c>
      <c r="H27" s="126">
        <f t="shared" si="0"/>
        <v>8.34</v>
      </c>
      <c r="I27" s="126">
        <f t="shared" si="2"/>
        <v>7.76</v>
      </c>
      <c r="J27" s="126">
        <f t="shared" si="1"/>
        <v>0.57999999999999996</v>
      </c>
      <c r="K27" s="126"/>
    </row>
    <row r="28" spans="1:11">
      <c r="A28" s="567"/>
      <c r="B28" s="567"/>
      <c r="C28" s="126" t="s">
        <v>207</v>
      </c>
      <c r="D28" s="126">
        <v>195</v>
      </c>
      <c r="E28" s="126">
        <v>35</v>
      </c>
      <c r="F28" s="126">
        <v>80</v>
      </c>
      <c r="G28" s="126">
        <v>20</v>
      </c>
      <c r="H28" s="126">
        <f t="shared" si="0"/>
        <v>16.3</v>
      </c>
      <c r="I28" s="126">
        <f t="shared" si="2"/>
        <v>15.6</v>
      </c>
      <c r="J28" s="126">
        <f t="shared" si="1"/>
        <v>0.7</v>
      </c>
      <c r="K28" s="126"/>
    </row>
    <row r="29" spans="1:11">
      <c r="A29" s="567"/>
      <c r="B29" s="567"/>
      <c r="C29" s="126" t="s">
        <v>203</v>
      </c>
      <c r="D29" s="126">
        <v>135</v>
      </c>
      <c r="E29" s="126">
        <v>41</v>
      </c>
      <c r="F29" s="126">
        <v>80</v>
      </c>
      <c r="G29" s="126">
        <v>20</v>
      </c>
      <c r="H29" s="126">
        <f t="shared" si="0"/>
        <v>11.620000000000001</v>
      </c>
      <c r="I29" s="126">
        <f t="shared" si="2"/>
        <v>10.8</v>
      </c>
      <c r="J29" s="126">
        <f t="shared" si="1"/>
        <v>0.82</v>
      </c>
      <c r="K29" s="126"/>
    </row>
    <row r="30" spans="1:11">
      <c r="A30" s="567"/>
      <c r="B30" s="567"/>
      <c r="C30" s="126" t="s">
        <v>204</v>
      </c>
      <c r="D30" s="126">
        <v>110</v>
      </c>
      <c r="E30" s="126">
        <v>30</v>
      </c>
      <c r="F30" s="126">
        <v>80</v>
      </c>
      <c r="G30" s="126">
        <v>20</v>
      </c>
      <c r="H30" s="126">
        <f t="shared" si="0"/>
        <v>9.4</v>
      </c>
      <c r="I30" s="126">
        <f t="shared" si="2"/>
        <v>8.8000000000000007</v>
      </c>
      <c r="J30" s="126">
        <f t="shared" si="1"/>
        <v>0.6</v>
      </c>
      <c r="K30" s="126"/>
    </row>
    <row r="31" spans="1:11">
      <c r="A31" s="567"/>
      <c r="B31" s="567"/>
      <c r="C31" s="126" t="s">
        <v>205</v>
      </c>
      <c r="D31" s="126">
        <v>90</v>
      </c>
      <c r="E31" s="126">
        <v>31</v>
      </c>
      <c r="F31" s="126">
        <v>80</v>
      </c>
      <c r="G31" s="126">
        <v>20</v>
      </c>
      <c r="H31" s="126">
        <f t="shared" si="0"/>
        <v>7.82</v>
      </c>
      <c r="I31" s="126">
        <f>(D31*F31/1000)</f>
        <v>7.2</v>
      </c>
      <c r="J31" s="126">
        <f t="shared" si="1"/>
        <v>0.62</v>
      </c>
      <c r="K31" s="126"/>
    </row>
    <row r="32" spans="1:11">
      <c r="A32" s="567"/>
      <c r="B32" s="578" t="s">
        <v>188</v>
      </c>
      <c r="C32" s="578"/>
      <c r="D32" s="125">
        <v>4252</v>
      </c>
      <c r="E32" s="125">
        <v>348</v>
      </c>
      <c r="F32" s="125" t="s">
        <v>224</v>
      </c>
      <c r="G32" s="125" t="s">
        <v>224</v>
      </c>
      <c r="H32" s="125">
        <f>H23+H18+H8</f>
        <v>159.28</v>
      </c>
      <c r="I32" s="125">
        <f>I23+I18+I8</f>
        <v>151.60000000000002</v>
      </c>
      <c r="J32" s="125">
        <f>J23+J18+J8</f>
        <v>7.68</v>
      </c>
      <c r="K32" s="125"/>
    </row>
    <row r="33" spans="1:11">
      <c r="A33" s="567" t="s">
        <v>189</v>
      </c>
      <c r="B33" s="567"/>
      <c r="C33" s="567"/>
      <c r="D33" s="126">
        <v>213</v>
      </c>
      <c r="E33" s="126" t="s">
        <v>216</v>
      </c>
      <c r="F33" s="126">
        <v>80</v>
      </c>
      <c r="G33" s="126">
        <v>20</v>
      </c>
      <c r="H33" s="126">
        <v>17</v>
      </c>
      <c r="I33" s="126">
        <v>17</v>
      </c>
      <c r="J33" s="126" t="s">
        <v>216</v>
      </c>
      <c r="K33" s="126"/>
    </row>
    <row r="34" spans="1:11">
      <c r="A34" s="567" t="s">
        <v>190</v>
      </c>
      <c r="B34" s="567"/>
      <c r="C34" s="567"/>
      <c r="D34" s="126">
        <v>5</v>
      </c>
      <c r="E34" s="126" t="s">
        <v>216</v>
      </c>
      <c r="F34" s="126">
        <v>80</v>
      </c>
      <c r="G34" s="126">
        <v>20</v>
      </c>
      <c r="H34" s="126">
        <v>0.4</v>
      </c>
      <c r="I34" s="126">
        <v>0.4</v>
      </c>
      <c r="J34" s="126" t="s">
        <v>216</v>
      </c>
      <c r="K34" s="126"/>
    </row>
    <row r="35" spans="1:11">
      <c r="A35" s="567" t="s">
        <v>191</v>
      </c>
      <c r="B35" s="567"/>
      <c r="C35" s="567"/>
      <c r="D35" s="126">
        <v>4470</v>
      </c>
      <c r="E35" s="126">
        <v>348</v>
      </c>
      <c r="F35" s="126" t="s">
        <v>225</v>
      </c>
      <c r="G35" s="126" t="s">
        <v>224</v>
      </c>
      <c r="H35" s="126">
        <v>173</v>
      </c>
      <c r="I35" s="126">
        <v>165.3</v>
      </c>
      <c r="J35" s="126">
        <v>7.7</v>
      </c>
      <c r="K35" s="126"/>
    </row>
    <row r="36" spans="1:11" ht="14.25">
      <c r="F36" s="147"/>
    </row>
    <row r="37" spans="1:11" ht="14.25">
      <c r="F37" s="147"/>
    </row>
    <row r="38" spans="1:11" ht="14.25">
      <c r="F38" s="147"/>
    </row>
    <row r="39" spans="1:11" ht="14.25">
      <c r="F39" s="147"/>
    </row>
    <row r="40" spans="1:11" ht="14.25">
      <c r="F40" s="147"/>
    </row>
    <row r="41" spans="1:11" ht="14.25">
      <c r="F41" s="147"/>
    </row>
  </sheetData>
  <mergeCells count="45">
    <mergeCell ref="B32:C32"/>
    <mergeCell ref="A33:C33"/>
    <mergeCell ref="A34:C34"/>
    <mergeCell ref="A35:C35"/>
    <mergeCell ref="B7:B17"/>
    <mergeCell ref="A7:A32"/>
    <mergeCell ref="A3:A6"/>
    <mergeCell ref="B3:B6"/>
    <mergeCell ref="C3:C6"/>
    <mergeCell ref="K3:K6"/>
    <mergeCell ref="D3:E4"/>
    <mergeCell ref="F5:F6"/>
    <mergeCell ref="G5:G6"/>
    <mergeCell ref="H5:H6"/>
    <mergeCell ref="I5:I6"/>
    <mergeCell ref="F3:G3"/>
    <mergeCell ref="F4:G4"/>
    <mergeCell ref="H3:J4"/>
    <mergeCell ref="K15:K17"/>
    <mergeCell ref="B18:B22"/>
    <mergeCell ref="B23:B31"/>
    <mergeCell ref="G15:G17"/>
    <mergeCell ref="J5:J6"/>
    <mergeCell ref="K9:K10"/>
    <mergeCell ref="K11:K14"/>
    <mergeCell ref="F11:F14"/>
    <mergeCell ref="G11:G14"/>
    <mergeCell ref="I9:I10"/>
    <mergeCell ref="D9:D10"/>
    <mergeCell ref="D11:D14"/>
    <mergeCell ref="D15:D17"/>
    <mergeCell ref="F9:F10"/>
    <mergeCell ref="G9:G10"/>
    <mergeCell ref="I11:I14"/>
    <mergeCell ref="I15:I17"/>
    <mergeCell ref="F15:F17"/>
    <mergeCell ref="J15:J17"/>
    <mergeCell ref="J11:J14"/>
    <mergeCell ref="J9:J10"/>
    <mergeCell ref="E9:E10"/>
    <mergeCell ref="E11:E14"/>
    <mergeCell ref="E15:E17"/>
    <mergeCell ref="H9:H10"/>
    <mergeCell ref="H11:H14"/>
    <mergeCell ref="H15:H17"/>
  </mergeCells>
  <phoneticPr fontId="2" type="noConversion"/>
  <pageMargins left="0.59055118110236227" right="0.59055118110236227" top="0.74803149606299213" bottom="0.86614173228346458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3"/>
  </sheetPr>
  <dimension ref="A1:K45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87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52</v>
      </c>
      <c r="D2" s="465" t="s">
        <v>2</v>
      </c>
      <c r="E2" s="467" t="s">
        <v>53</v>
      </c>
      <c r="F2" s="465" t="s">
        <v>54</v>
      </c>
      <c r="G2" s="459" t="s">
        <v>55</v>
      </c>
      <c r="H2" s="461" t="s">
        <v>56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2015</v>
      </c>
      <c r="I3" s="23">
        <v>2020</v>
      </c>
      <c r="J3" s="23">
        <v>2025</v>
      </c>
      <c r="K3" s="24">
        <v>2030</v>
      </c>
    </row>
    <row r="4" spans="1:11" s="14" customFormat="1" ht="20.100000000000001" customHeight="1">
      <c r="A4" s="15">
        <v>1</v>
      </c>
      <c r="B4" s="16" t="e">
        <f>'입주업체현황(홍성)'!#REF!</f>
        <v>#REF!</v>
      </c>
      <c r="C4" s="16" t="e">
        <f>'입주업체현황(홍성)'!#REF!</f>
        <v>#REF!</v>
      </c>
      <c r="D4" s="16" t="e">
        <f>'입주업체현황(홍성)'!#REF!</f>
        <v>#REF!</v>
      </c>
      <c r="E4" s="66" t="e">
        <f>'입주업체현황(홍성)'!#REF!</f>
        <v>#REF!</v>
      </c>
      <c r="F4" s="18" t="e">
        <f>'입주업체현황(홍성)'!#REF!</f>
        <v>#REF!</v>
      </c>
      <c r="G4" s="19" t="e">
        <f>VLOOKUP(F4,원단위!$A$3:$C$26,3,FALSE)</f>
        <v>#REF!</v>
      </c>
      <c r="H4" s="32" t="e">
        <f t="shared" ref="H4:H10" si="0">ROUND(G4*$E4/1000,1)</f>
        <v>#REF!</v>
      </c>
      <c r="I4" s="32" t="e">
        <f t="shared" ref="I4:K10" si="1">H4</f>
        <v>#REF!</v>
      </c>
      <c r="J4" s="32" t="e">
        <f t="shared" si="1"/>
        <v>#REF!</v>
      </c>
      <c r="K4" s="33" t="e">
        <f t="shared" si="1"/>
        <v>#REF!</v>
      </c>
    </row>
    <row r="5" spans="1:11" s="14" customFormat="1" ht="20.100000000000001" customHeight="1">
      <c r="A5" s="13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66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 t="shared" si="0"/>
        <v>#REF!</v>
      </c>
      <c r="I5" s="32" t="e">
        <f t="shared" si="1"/>
        <v>#REF!</v>
      </c>
      <c r="J5" s="32" t="e">
        <f t="shared" si="1"/>
        <v>#REF!</v>
      </c>
      <c r="K5" s="33" t="e">
        <f t="shared" si="1"/>
        <v>#REF!</v>
      </c>
    </row>
    <row r="6" spans="1:11" s="14" customFormat="1" ht="20.100000000000001" customHeight="1">
      <c r="A6" s="13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66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 t="shared" si="0"/>
        <v>#REF!</v>
      </c>
      <c r="I6" s="32" t="e">
        <f t="shared" si="1"/>
        <v>#REF!</v>
      </c>
      <c r="J6" s="32" t="e">
        <f t="shared" si="1"/>
        <v>#REF!</v>
      </c>
      <c r="K6" s="33" t="e">
        <f t="shared" si="1"/>
        <v>#REF!</v>
      </c>
    </row>
    <row r="7" spans="1:11" s="14" customFormat="1" ht="20.100000000000001" customHeight="1">
      <c r="A7" s="13">
        <v>4</v>
      </c>
      <c r="B7" s="16" t="e">
        <f>'입주업체현황(홍성)'!#REF!</f>
        <v>#REF!</v>
      </c>
      <c r="C7" s="16" t="e">
        <f>'입주업체현황(홍성)'!#REF!</f>
        <v>#REF!</v>
      </c>
      <c r="D7" s="16" t="e">
        <f>'입주업체현황(홍성)'!#REF!</f>
        <v>#REF!</v>
      </c>
      <c r="E7" s="66" t="e">
        <f>'입주업체현황(홍성)'!#REF!</f>
        <v>#REF!</v>
      </c>
      <c r="F7" s="18" t="e">
        <f>'입주업체현황(홍성)'!#REF!</f>
        <v>#REF!</v>
      </c>
      <c r="G7" s="19" t="e">
        <f>VLOOKUP(F7,원단위!$A$3:$C$26,3,FALSE)</f>
        <v>#REF!</v>
      </c>
      <c r="H7" s="32" t="e">
        <f t="shared" si="0"/>
        <v>#REF!</v>
      </c>
      <c r="I7" s="32" t="e">
        <f t="shared" si="1"/>
        <v>#REF!</v>
      </c>
      <c r="J7" s="32" t="e">
        <f t="shared" si="1"/>
        <v>#REF!</v>
      </c>
      <c r="K7" s="33" t="e">
        <f t="shared" si="1"/>
        <v>#REF!</v>
      </c>
    </row>
    <row r="8" spans="1:11" s="14" customFormat="1" ht="20.100000000000001" customHeight="1">
      <c r="A8" s="13">
        <v>5</v>
      </c>
      <c r="B8" s="16" t="e">
        <f>'입주업체현황(홍성)'!#REF!</f>
        <v>#REF!</v>
      </c>
      <c r="C8" s="16" t="e">
        <f>'입주업체현황(홍성)'!#REF!</f>
        <v>#REF!</v>
      </c>
      <c r="D8" s="16" t="e">
        <f>'입주업체현황(홍성)'!#REF!</f>
        <v>#REF!</v>
      </c>
      <c r="E8" s="66" t="e">
        <f>'입주업체현황(홍성)'!#REF!</f>
        <v>#REF!</v>
      </c>
      <c r="F8" s="18" t="e">
        <f>'입주업체현황(홍성)'!#REF!</f>
        <v>#REF!</v>
      </c>
      <c r="G8" s="19" t="e">
        <f>VLOOKUP(F8,원단위!$A$3:$C$26,3,FALSE)</f>
        <v>#REF!</v>
      </c>
      <c r="H8" s="32" t="e">
        <f t="shared" si="0"/>
        <v>#REF!</v>
      </c>
      <c r="I8" s="32" t="e">
        <f t="shared" si="1"/>
        <v>#REF!</v>
      </c>
      <c r="J8" s="32" t="e">
        <f t="shared" si="1"/>
        <v>#REF!</v>
      </c>
      <c r="K8" s="33" t="e">
        <f t="shared" si="1"/>
        <v>#REF!</v>
      </c>
    </row>
    <row r="9" spans="1:11" s="14" customFormat="1" ht="20.100000000000001" customHeight="1">
      <c r="A9" s="13">
        <v>6</v>
      </c>
      <c r="B9" s="16" t="e">
        <f>'입주업체현황(홍성)'!#REF!</f>
        <v>#REF!</v>
      </c>
      <c r="C9" s="16" t="e">
        <f>'입주업체현황(홍성)'!#REF!</f>
        <v>#REF!</v>
      </c>
      <c r="D9" s="16" t="e">
        <f>'입주업체현황(홍성)'!#REF!</f>
        <v>#REF!</v>
      </c>
      <c r="E9" s="66" t="e">
        <f>'입주업체현황(홍성)'!#REF!</f>
        <v>#REF!</v>
      </c>
      <c r="F9" s="18" t="e">
        <f>'입주업체현황(홍성)'!#REF!</f>
        <v>#REF!</v>
      </c>
      <c r="G9" s="19" t="e">
        <f>VLOOKUP(F9,원단위!$A$3:$C$26,3,FALSE)</f>
        <v>#REF!</v>
      </c>
      <c r="H9" s="32" t="e">
        <f t="shared" si="0"/>
        <v>#REF!</v>
      </c>
      <c r="I9" s="32" t="e">
        <f t="shared" si="1"/>
        <v>#REF!</v>
      </c>
      <c r="J9" s="32" t="e">
        <f t="shared" si="1"/>
        <v>#REF!</v>
      </c>
      <c r="K9" s="33" t="e">
        <f t="shared" si="1"/>
        <v>#REF!</v>
      </c>
    </row>
    <row r="10" spans="1:11" s="14" customFormat="1" ht="20.100000000000001" customHeight="1">
      <c r="A10" s="13">
        <v>7</v>
      </c>
      <c r="B10" s="16" t="e">
        <f>'입주업체현황(홍성)'!#REF!</f>
        <v>#REF!</v>
      </c>
      <c r="C10" s="16" t="e">
        <f>'입주업체현황(홍성)'!#REF!</f>
        <v>#REF!</v>
      </c>
      <c r="D10" s="16" t="e">
        <f>'입주업체현황(홍성)'!#REF!</f>
        <v>#REF!</v>
      </c>
      <c r="E10" s="66" t="e">
        <f>'입주업체현황(홍성)'!#REF!</f>
        <v>#REF!</v>
      </c>
      <c r="F10" s="18" t="e">
        <f>'입주업체현황(홍성)'!#REF!</f>
        <v>#REF!</v>
      </c>
      <c r="G10" s="19" t="e">
        <f>VLOOKUP(F10,원단위!$A$3:$C$26,3,FALSE)</f>
        <v>#REF!</v>
      </c>
      <c r="H10" s="32" t="e">
        <f t="shared" si="0"/>
        <v>#REF!</v>
      </c>
      <c r="I10" s="32" t="e">
        <f t="shared" si="1"/>
        <v>#REF!</v>
      </c>
      <c r="J10" s="32" t="e">
        <f t="shared" si="1"/>
        <v>#REF!</v>
      </c>
      <c r="K10" s="33" t="e">
        <f t="shared" si="1"/>
        <v>#REF!</v>
      </c>
    </row>
    <row r="11" spans="1:11" s="14" customFormat="1" ht="20.100000000000001" customHeight="1">
      <c r="A11" s="452" t="s">
        <v>57</v>
      </c>
      <c r="B11" s="453"/>
      <c r="C11" s="453"/>
      <c r="D11" s="453"/>
      <c r="E11" s="20" t="e">
        <f>SUM(E4:E10)</f>
        <v>#REF!</v>
      </c>
      <c r="F11" s="20"/>
      <c r="G11" s="20"/>
      <c r="H11" s="97">
        <v>150</v>
      </c>
      <c r="I11" s="97">
        <v>150</v>
      </c>
      <c r="J11" s="97">
        <v>1000</v>
      </c>
      <c r="K11" s="98">
        <v>1000</v>
      </c>
    </row>
    <row r="12" spans="1:11">
      <c r="H12" s="34"/>
      <c r="I12" s="34"/>
      <c r="J12" s="34"/>
      <c r="K12" s="34"/>
    </row>
    <row r="13" spans="1:11">
      <c r="H13" s="34"/>
      <c r="I13" s="34"/>
      <c r="J13" s="34"/>
      <c r="K13" s="34"/>
    </row>
    <row r="14" spans="1:11">
      <c r="G14" s="3"/>
      <c r="H14" s="34"/>
      <c r="I14" s="34"/>
      <c r="J14" s="34"/>
      <c r="K14" s="34"/>
    </row>
    <row r="15" spans="1:11">
      <c r="H15" s="34"/>
      <c r="I15" s="34"/>
      <c r="J15" s="34"/>
      <c r="K15" s="34"/>
    </row>
    <row r="16" spans="1:11">
      <c r="F16" s="3"/>
      <c r="H16" s="34"/>
      <c r="I16" s="34"/>
      <c r="J16" s="34"/>
      <c r="K16" s="34"/>
    </row>
    <row r="17" spans="1:11">
      <c r="H17" s="34"/>
      <c r="I17" s="34"/>
      <c r="J17" s="34"/>
      <c r="K17" s="34"/>
    </row>
    <row r="18" spans="1:11">
      <c r="H18" s="34"/>
      <c r="I18" s="34"/>
      <c r="J18" s="34"/>
      <c r="K18" s="34"/>
    </row>
    <row r="19" spans="1:11">
      <c r="A19" s="1"/>
      <c r="B19" s="1"/>
      <c r="C19" s="1"/>
      <c r="D19" s="2"/>
      <c r="H19" s="34"/>
      <c r="I19" s="34"/>
      <c r="J19" s="34"/>
      <c r="K19" s="34"/>
    </row>
    <row r="20" spans="1:11">
      <c r="A20" s="1"/>
      <c r="B20" s="1"/>
      <c r="C20" s="1"/>
      <c r="D20" s="2"/>
      <c r="H20" s="34"/>
      <c r="I20" s="34"/>
      <c r="J20" s="34"/>
      <c r="K20" s="34"/>
    </row>
    <row r="21" spans="1:11">
      <c r="A21" s="1"/>
      <c r="B21" s="1"/>
      <c r="C21" s="1"/>
      <c r="D21" s="2"/>
      <c r="H21" s="34"/>
      <c r="I21" s="34"/>
      <c r="J21" s="34"/>
      <c r="K21" s="34"/>
    </row>
    <row r="22" spans="1:11">
      <c r="A22" s="1"/>
      <c r="B22" s="1"/>
      <c r="C22" s="1"/>
      <c r="D22" s="2"/>
      <c r="H22" s="34"/>
      <c r="I22" s="34"/>
      <c r="J22" s="34"/>
      <c r="K22" s="34"/>
    </row>
    <row r="23" spans="1:11">
      <c r="A23" s="1"/>
      <c r="B23" s="1"/>
      <c r="C23" s="1"/>
      <c r="D23" s="2"/>
      <c r="H23" s="34"/>
      <c r="I23" s="34"/>
      <c r="J23" s="34"/>
      <c r="K23" s="34"/>
    </row>
    <row r="24" spans="1:11">
      <c r="A24" s="1"/>
      <c r="B24" s="1"/>
      <c r="C24" s="1"/>
      <c r="D24" s="2"/>
      <c r="H24" s="34"/>
      <c r="I24" s="34"/>
      <c r="J24" s="34"/>
      <c r="K24" s="34"/>
    </row>
    <row r="25" spans="1:11">
      <c r="A25" s="1"/>
      <c r="B25" s="1"/>
      <c r="C25" s="1"/>
      <c r="D25" s="2"/>
      <c r="H25" s="34"/>
      <c r="I25" s="34"/>
      <c r="J25" s="34"/>
      <c r="K25" s="34"/>
    </row>
    <row r="26" spans="1:11">
      <c r="A26" s="1"/>
      <c r="B26" s="1"/>
      <c r="C26" s="1"/>
      <c r="D26" s="2"/>
      <c r="H26" s="34"/>
      <c r="I26" s="34"/>
      <c r="J26" s="34"/>
      <c r="K26" s="34"/>
    </row>
    <row r="27" spans="1:11">
      <c r="A27" s="1"/>
      <c r="B27" s="1"/>
      <c r="C27" s="1"/>
      <c r="D27" s="2"/>
      <c r="H27" s="34"/>
      <c r="I27" s="34"/>
      <c r="J27" s="34"/>
      <c r="K27" s="34"/>
    </row>
    <row r="28" spans="1:11">
      <c r="A28" s="1"/>
      <c r="B28" s="1"/>
      <c r="C28" s="1"/>
      <c r="D28" s="2"/>
      <c r="H28" s="34"/>
      <c r="I28" s="34"/>
      <c r="J28" s="34"/>
      <c r="K28" s="34"/>
    </row>
    <row r="29" spans="1:11">
      <c r="A29" s="1"/>
      <c r="B29" s="1"/>
      <c r="C29" s="1"/>
      <c r="D29" s="2"/>
      <c r="H29" s="34"/>
      <c r="I29" s="34"/>
      <c r="J29" s="34"/>
      <c r="K29" s="34"/>
    </row>
    <row r="30" spans="1:11">
      <c r="A30" s="1"/>
      <c r="B30" s="1"/>
      <c r="C30" s="1"/>
      <c r="D30" s="2"/>
      <c r="H30" s="34"/>
      <c r="I30" s="34"/>
      <c r="J30" s="34"/>
      <c r="K30" s="34"/>
    </row>
    <row r="31" spans="1:11">
      <c r="A31" s="1"/>
      <c r="B31" s="1"/>
      <c r="C31" s="1"/>
      <c r="D31" s="2"/>
      <c r="H31" s="34"/>
      <c r="I31" s="34"/>
      <c r="J31" s="34"/>
      <c r="K31" s="34"/>
    </row>
    <row r="32" spans="1:11">
      <c r="A32" s="1"/>
      <c r="B32" s="1"/>
      <c r="C32" s="1"/>
      <c r="D32" s="2"/>
      <c r="H32" s="34"/>
      <c r="I32" s="34"/>
      <c r="J32" s="34"/>
      <c r="K32" s="34"/>
    </row>
    <row r="33" spans="1:11">
      <c r="A33" s="1"/>
      <c r="B33" s="1"/>
      <c r="C33" s="1"/>
      <c r="D33" s="2"/>
      <c r="H33" s="34"/>
      <c r="I33" s="34"/>
      <c r="J33" s="34"/>
      <c r="K33" s="34"/>
    </row>
    <row r="34" spans="1:11">
      <c r="A34" s="1"/>
      <c r="B34" s="1"/>
      <c r="C34" s="1"/>
      <c r="D34" s="2"/>
      <c r="H34" s="34"/>
      <c r="I34" s="34"/>
      <c r="J34" s="34"/>
      <c r="K34" s="34"/>
    </row>
    <row r="35" spans="1:11">
      <c r="A35" s="1"/>
      <c r="B35" s="1"/>
      <c r="C35" s="1"/>
      <c r="D35" s="2"/>
      <c r="H35" s="34"/>
      <c r="I35" s="34"/>
      <c r="J35" s="34"/>
      <c r="K35" s="34"/>
    </row>
    <row r="36" spans="1:11">
      <c r="A36" s="1"/>
      <c r="B36" s="1"/>
      <c r="C36" s="1"/>
      <c r="D36" s="2"/>
      <c r="H36" s="34"/>
      <c r="I36" s="34"/>
      <c r="J36" s="34"/>
      <c r="K36" s="34"/>
    </row>
    <row r="37" spans="1:11">
      <c r="A37" s="1"/>
      <c r="B37" s="1"/>
      <c r="C37" s="1"/>
      <c r="D37" s="2"/>
      <c r="H37" s="34"/>
      <c r="I37" s="34"/>
      <c r="J37" s="34"/>
      <c r="K37" s="34"/>
    </row>
    <row r="38" spans="1:11">
      <c r="A38" s="1"/>
      <c r="B38" s="1"/>
      <c r="C38" s="1"/>
      <c r="D38" s="2"/>
      <c r="H38" s="34"/>
      <c r="I38" s="34"/>
      <c r="J38" s="34"/>
      <c r="K38" s="34"/>
    </row>
    <row r="39" spans="1:11">
      <c r="A39" s="1"/>
      <c r="B39" s="1"/>
      <c r="C39" s="1"/>
      <c r="D39" s="2"/>
      <c r="H39" s="34"/>
      <c r="I39" s="34"/>
      <c r="J39" s="34"/>
      <c r="K39" s="34"/>
    </row>
    <row r="40" spans="1:11">
      <c r="A40" s="1"/>
      <c r="B40" s="1"/>
      <c r="C40" s="1"/>
      <c r="D40" s="2"/>
      <c r="H40" s="34"/>
      <c r="I40" s="34"/>
      <c r="J40" s="34"/>
      <c r="K40" s="34"/>
    </row>
    <row r="41" spans="1:11">
      <c r="A41" s="1"/>
      <c r="B41" s="1"/>
      <c r="C41" s="1"/>
      <c r="D41" s="2"/>
      <c r="H41" s="34"/>
      <c r="I41" s="34"/>
      <c r="J41" s="34"/>
      <c r="K41" s="34"/>
    </row>
    <row r="42" spans="1:11">
      <c r="H42" s="34"/>
      <c r="I42" s="34"/>
      <c r="J42" s="34"/>
      <c r="K42" s="34"/>
    </row>
    <row r="43" spans="1:11">
      <c r="H43" s="34"/>
      <c r="I43" s="34"/>
      <c r="J43" s="34"/>
      <c r="K43" s="34"/>
    </row>
    <row r="44" spans="1:11">
      <c r="H44" s="34"/>
      <c r="I44" s="34"/>
      <c r="J44" s="34"/>
      <c r="K44" s="34"/>
    </row>
    <row r="45" spans="1:11">
      <c r="H45" s="34"/>
      <c r="I45" s="34"/>
      <c r="J45" s="34"/>
      <c r="K45" s="34"/>
    </row>
  </sheetData>
  <mergeCells count="9">
    <mergeCell ref="G2:G3"/>
    <mergeCell ref="H2:K2"/>
    <mergeCell ref="A11:D11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I45"/>
  <sheetViews>
    <sheetView showGridLines="0" view="pageBreakPreview" workbookViewId="0">
      <selection activeCell="C21" sqref="C21"/>
    </sheetView>
  </sheetViews>
  <sheetFormatPr defaultRowHeight="12"/>
  <cols>
    <col min="1" max="1" width="14" style="100" customWidth="1"/>
    <col min="2" max="2" width="14.44140625" style="100" customWidth="1"/>
    <col min="3" max="3" width="54.44140625" style="101" customWidth="1"/>
    <col min="4" max="4" width="14.109375" style="101" bestFit="1" customWidth="1"/>
    <col min="5" max="5" width="19.6640625" style="100" bestFit="1" customWidth="1"/>
    <col min="6" max="6" width="10.21875" style="105" customWidth="1"/>
    <col min="7" max="7" width="10.21875" style="100" customWidth="1"/>
    <col min="8" max="8" width="10.88671875" style="100" bestFit="1" customWidth="1"/>
    <col min="9" max="9" width="11.6640625" style="100" bestFit="1" customWidth="1"/>
    <col min="10" max="16384" width="8.88671875" style="100"/>
  </cols>
  <sheetData>
    <row r="1" spans="1:9" ht="18.75" customHeight="1" thickBot="1">
      <c r="A1" s="174" t="s">
        <v>243</v>
      </c>
    </row>
    <row r="2" spans="1:9" s="102" customFormat="1" ht="14.1" customHeight="1">
      <c r="A2" s="584" t="s">
        <v>178</v>
      </c>
      <c r="B2" s="586" t="s">
        <v>179</v>
      </c>
      <c r="C2" s="586" t="s">
        <v>180</v>
      </c>
      <c r="D2" s="134" t="s">
        <v>181</v>
      </c>
      <c r="E2" s="134" t="s">
        <v>182</v>
      </c>
      <c r="F2" s="139" t="s">
        <v>183</v>
      </c>
      <c r="G2" s="595" t="s">
        <v>184</v>
      </c>
    </row>
    <row r="3" spans="1:9" ht="14.1" customHeight="1" thickBot="1">
      <c r="A3" s="585"/>
      <c r="B3" s="587"/>
      <c r="C3" s="587"/>
      <c r="D3" s="136" t="s">
        <v>194</v>
      </c>
      <c r="E3" s="136" t="s">
        <v>195</v>
      </c>
      <c r="F3" s="140" t="s">
        <v>196</v>
      </c>
      <c r="G3" s="596"/>
    </row>
    <row r="4" spans="1:9" ht="14.1" customHeight="1">
      <c r="A4" s="592" t="s">
        <v>208</v>
      </c>
      <c r="B4" s="593" t="s">
        <v>192</v>
      </c>
      <c r="C4" s="121" t="s">
        <v>186</v>
      </c>
      <c r="D4" s="122">
        <f>SUM(D5,D15)</f>
        <v>641558</v>
      </c>
      <c r="E4" s="129">
        <f>SUM(E5,E15)</f>
        <v>0</v>
      </c>
      <c r="F4" s="141">
        <f>SUM(F5,F15)</f>
        <v>954.1</v>
      </c>
      <c r="G4" s="135"/>
    </row>
    <row r="5" spans="1:9" ht="14.1" customHeight="1">
      <c r="A5" s="592"/>
      <c r="B5" s="593"/>
      <c r="C5" s="119" t="s">
        <v>187</v>
      </c>
      <c r="D5" s="123">
        <f>SUM(D6:D14)</f>
        <v>537453</v>
      </c>
      <c r="E5" s="125">
        <v>0</v>
      </c>
      <c r="F5" s="142">
        <f>SUM(F6:F14)</f>
        <v>461.1</v>
      </c>
      <c r="G5" s="120"/>
    </row>
    <row r="6" spans="1:9" ht="14.1" customHeight="1">
      <c r="A6" s="592"/>
      <c r="B6" s="593"/>
      <c r="C6" s="111" t="s">
        <v>197</v>
      </c>
      <c r="D6" s="113">
        <v>59717</v>
      </c>
      <c r="E6" s="126">
        <v>0</v>
      </c>
      <c r="F6" s="581">
        <v>53.1</v>
      </c>
      <c r="G6" s="597" t="s">
        <v>206</v>
      </c>
    </row>
    <row r="7" spans="1:9" ht="14.1" customHeight="1">
      <c r="A7" s="592"/>
      <c r="B7" s="593"/>
      <c r="C7" s="111" t="s">
        <v>198</v>
      </c>
      <c r="D7" s="113">
        <v>59717</v>
      </c>
      <c r="E7" s="126">
        <v>0</v>
      </c>
      <c r="F7" s="583"/>
      <c r="G7" s="598"/>
    </row>
    <row r="8" spans="1:9" ht="14.1" customHeight="1">
      <c r="A8" s="592"/>
      <c r="B8" s="593"/>
      <c r="C8" s="111" t="s">
        <v>199</v>
      </c>
      <c r="D8" s="113">
        <v>59717</v>
      </c>
      <c r="E8" s="126">
        <v>0</v>
      </c>
      <c r="F8" s="581">
        <v>144</v>
      </c>
      <c r="G8" s="597" t="s">
        <v>206</v>
      </c>
    </row>
    <row r="9" spans="1:9" ht="14.1" customHeight="1">
      <c r="A9" s="592"/>
      <c r="B9" s="593"/>
      <c r="C9" s="111" t="s">
        <v>200</v>
      </c>
      <c r="D9" s="113">
        <v>59717</v>
      </c>
      <c r="E9" s="126">
        <v>0</v>
      </c>
      <c r="F9" s="582"/>
      <c r="G9" s="600"/>
    </row>
    <row r="10" spans="1:9" ht="14.1" customHeight="1">
      <c r="A10" s="592"/>
      <c r="B10" s="593"/>
      <c r="C10" s="111" t="s">
        <v>201</v>
      </c>
      <c r="D10" s="113">
        <v>59717</v>
      </c>
      <c r="E10" s="126">
        <v>0</v>
      </c>
      <c r="F10" s="582"/>
      <c r="G10" s="600"/>
    </row>
    <row r="11" spans="1:9" ht="14.1" customHeight="1">
      <c r="A11" s="592"/>
      <c r="B11" s="593"/>
      <c r="C11" s="111" t="s">
        <v>202</v>
      </c>
      <c r="D11" s="113">
        <v>59717</v>
      </c>
      <c r="E11" s="126">
        <v>0</v>
      </c>
      <c r="F11" s="583"/>
      <c r="G11" s="598"/>
    </row>
    <row r="12" spans="1:9" ht="14.1" customHeight="1">
      <c r="A12" s="592"/>
      <c r="B12" s="593"/>
      <c r="C12" s="111" t="s">
        <v>203</v>
      </c>
      <c r="D12" s="113">
        <v>59717</v>
      </c>
      <c r="E12" s="126">
        <v>0</v>
      </c>
      <c r="F12" s="581">
        <v>264</v>
      </c>
      <c r="G12" s="597" t="s">
        <v>206</v>
      </c>
    </row>
    <row r="13" spans="1:9" ht="14.1" customHeight="1">
      <c r="A13" s="592"/>
      <c r="B13" s="593"/>
      <c r="C13" s="111" t="s">
        <v>204</v>
      </c>
      <c r="D13" s="113">
        <v>59717</v>
      </c>
      <c r="E13" s="126">
        <v>0</v>
      </c>
      <c r="F13" s="582"/>
      <c r="G13" s="600"/>
      <c r="H13" s="103"/>
      <c r="I13" s="103"/>
    </row>
    <row r="14" spans="1:9" ht="14.1" customHeight="1" thickBot="1">
      <c r="A14" s="592"/>
      <c r="B14" s="593"/>
      <c r="C14" s="107" t="s">
        <v>205</v>
      </c>
      <c r="D14" s="114">
        <v>59717</v>
      </c>
      <c r="E14" s="127">
        <v>0</v>
      </c>
      <c r="F14" s="599"/>
      <c r="G14" s="601"/>
      <c r="H14" s="103"/>
      <c r="I14" s="103"/>
    </row>
    <row r="15" spans="1:9" ht="14.1" customHeight="1">
      <c r="A15" s="592"/>
      <c r="B15" s="588" t="s">
        <v>185</v>
      </c>
      <c r="C15" s="116" t="s">
        <v>187</v>
      </c>
      <c r="D15" s="117">
        <v>104105</v>
      </c>
      <c r="E15" s="124"/>
      <c r="F15" s="143">
        <f>SUM(F16:F24)</f>
        <v>493</v>
      </c>
      <c r="G15" s="118"/>
      <c r="H15" s="103"/>
      <c r="I15" s="103"/>
    </row>
    <row r="16" spans="1:9" ht="14.1" customHeight="1">
      <c r="A16" s="592"/>
      <c r="B16" s="590"/>
      <c r="C16" s="111" t="s">
        <v>197</v>
      </c>
      <c r="D16" s="113">
        <v>0</v>
      </c>
      <c r="E16" s="126">
        <f>원단위!$C$13</f>
        <v>8.08</v>
      </c>
      <c r="F16" s="144">
        <f t="shared" ref="F16:F24" si="0">ROUNDDOWN(D16/1000*E16,0)</f>
        <v>0</v>
      </c>
      <c r="G16" s="109"/>
      <c r="H16" s="103"/>
      <c r="I16" s="103"/>
    </row>
    <row r="17" spans="1:9" ht="14.1" customHeight="1">
      <c r="A17" s="592"/>
      <c r="B17" s="590"/>
      <c r="C17" s="111" t="s">
        <v>198</v>
      </c>
      <c r="D17" s="113">
        <v>26702</v>
      </c>
      <c r="E17" s="126">
        <f>원단위!$C$15</f>
        <v>4.6399999999999997</v>
      </c>
      <c r="F17" s="144">
        <f t="shared" si="0"/>
        <v>123</v>
      </c>
      <c r="G17" s="109"/>
      <c r="H17" s="103"/>
      <c r="I17" s="103"/>
    </row>
    <row r="18" spans="1:9" ht="14.1" customHeight="1">
      <c r="A18" s="592"/>
      <c r="B18" s="590"/>
      <c r="C18" s="111" t="s">
        <v>199</v>
      </c>
      <c r="D18" s="113">
        <v>24000</v>
      </c>
      <c r="E18" s="126">
        <f>원단위!$C$16</f>
        <v>4.3099999999999996</v>
      </c>
      <c r="F18" s="144">
        <f t="shared" si="0"/>
        <v>103</v>
      </c>
      <c r="G18" s="109"/>
      <c r="H18" s="103"/>
      <c r="I18" s="103"/>
    </row>
    <row r="19" spans="1:9" ht="14.1" customHeight="1">
      <c r="A19" s="592"/>
      <c r="B19" s="590"/>
      <c r="C19" s="111" t="s">
        <v>200</v>
      </c>
      <c r="D19" s="113">
        <v>0</v>
      </c>
      <c r="E19" s="126">
        <f>원단위!$C$17</f>
        <v>3.66</v>
      </c>
      <c r="F19" s="144">
        <f t="shared" si="0"/>
        <v>0</v>
      </c>
      <c r="G19" s="109"/>
      <c r="H19" s="103"/>
      <c r="I19" s="103"/>
    </row>
    <row r="20" spans="1:9" ht="14.1" customHeight="1">
      <c r="A20" s="592"/>
      <c r="B20" s="590"/>
      <c r="C20" s="111" t="s">
        <v>201</v>
      </c>
      <c r="D20" s="113">
        <v>26701</v>
      </c>
      <c r="E20" s="126">
        <f>원단위!$C$18</f>
        <v>6.47</v>
      </c>
      <c r="F20" s="144">
        <f t="shared" si="0"/>
        <v>172</v>
      </c>
      <c r="G20" s="109"/>
      <c r="H20" s="103"/>
      <c r="I20" s="103"/>
    </row>
    <row r="21" spans="1:9" ht="14.1" customHeight="1">
      <c r="A21" s="592"/>
      <c r="B21" s="590"/>
      <c r="C21" s="111" t="s">
        <v>202</v>
      </c>
      <c r="D21" s="175">
        <v>0</v>
      </c>
      <c r="E21" s="126">
        <f>원단위!$C$19</f>
        <v>14.62</v>
      </c>
      <c r="F21" s="144">
        <f t="shared" si="0"/>
        <v>0</v>
      </c>
      <c r="G21" s="109"/>
      <c r="H21" s="103"/>
      <c r="I21" s="103"/>
    </row>
    <row r="22" spans="1:9" ht="14.1" customHeight="1">
      <c r="A22" s="592"/>
      <c r="B22" s="590"/>
      <c r="C22" s="111" t="s">
        <v>203</v>
      </c>
      <c r="D22" s="175">
        <v>0</v>
      </c>
      <c r="E22" s="126">
        <f>원단위!$C$21</f>
        <v>6.24</v>
      </c>
      <c r="F22" s="144">
        <f t="shared" si="0"/>
        <v>0</v>
      </c>
      <c r="G22" s="109"/>
      <c r="H22" s="103"/>
      <c r="I22" s="103"/>
    </row>
    <row r="23" spans="1:9" ht="14.1" customHeight="1">
      <c r="A23" s="592"/>
      <c r="B23" s="590"/>
      <c r="C23" s="111" t="s">
        <v>204</v>
      </c>
      <c r="D23" s="175">
        <v>0</v>
      </c>
      <c r="E23" s="126">
        <f>원단위!$C$22</f>
        <v>4.95</v>
      </c>
      <c r="F23" s="144">
        <f t="shared" si="0"/>
        <v>0</v>
      </c>
      <c r="G23" s="109"/>
      <c r="H23" s="103"/>
      <c r="I23" s="103"/>
    </row>
    <row r="24" spans="1:9" ht="14.1" customHeight="1" thickBot="1">
      <c r="A24" s="592"/>
      <c r="B24" s="594"/>
      <c r="C24" s="138" t="s">
        <v>205</v>
      </c>
      <c r="D24" s="115">
        <v>26702</v>
      </c>
      <c r="E24" s="128">
        <f>원단위!$C$23</f>
        <v>3.59</v>
      </c>
      <c r="F24" s="144">
        <f t="shared" si="0"/>
        <v>95</v>
      </c>
      <c r="G24" s="110"/>
      <c r="H24" s="103"/>
      <c r="I24" s="103"/>
    </row>
    <row r="25" spans="1:9" ht="14.1" customHeight="1">
      <c r="A25" s="592"/>
      <c r="B25" s="588" t="s">
        <v>193</v>
      </c>
      <c r="C25" s="116" t="s">
        <v>186</v>
      </c>
      <c r="D25" s="117">
        <v>118221</v>
      </c>
      <c r="E25" s="124"/>
      <c r="F25" s="143">
        <f>SUM(F26:F33)</f>
        <v>777</v>
      </c>
      <c r="G25" s="118"/>
      <c r="H25" s="103"/>
      <c r="I25" s="103"/>
    </row>
    <row r="26" spans="1:9" ht="14.1" customHeight="1">
      <c r="A26" s="592"/>
      <c r="B26" s="590"/>
      <c r="C26" s="111" t="s">
        <v>197</v>
      </c>
      <c r="D26" s="113">
        <v>8027</v>
      </c>
      <c r="E26" s="126">
        <f>원단위!$C$13</f>
        <v>8.08</v>
      </c>
      <c r="F26" s="144">
        <f t="shared" ref="F26:F33" si="1">ROUNDDOWN(D26/1000*E26,0)</f>
        <v>64</v>
      </c>
      <c r="G26" s="109"/>
      <c r="H26" s="103"/>
      <c r="I26" s="103"/>
    </row>
    <row r="27" spans="1:9" ht="14.1" customHeight="1">
      <c r="A27" s="592"/>
      <c r="B27" s="590"/>
      <c r="C27" s="111" t="s">
        <v>198</v>
      </c>
      <c r="D27" s="113">
        <v>13010</v>
      </c>
      <c r="E27" s="126">
        <f>원단위!$C$15</f>
        <v>4.6399999999999997</v>
      </c>
      <c r="F27" s="144">
        <f t="shared" si="1"/>
        <v>60</v>
      </c>
      <c r="G27" s="109"/>
      <c r="H27" s="103"/>
      <c r="I27" s="103"/>
    </row>
    <row r="28" spans="1:9" ht="14.1" customHeight="1">
      <c r="A28" s="592"/>
      <c r="B28" s="590"/>
      <c r="C28" s="111" t="s">
        <v>200</v>
      </c>
      <c r="D28" s="113">
        <v>12044</v>
      </c>
      <c r="E28" s="126">
        <f>원단위!$C$17</f>
        <v>3.66</v>
      </c>
      <c r="F28" s="144">
        <f t="shared" si="1"/>
        <v>44</v>
      </c>
      <c r="G28" s="109"/>
      <c r="H28" s="103"/>
      <c r="I28" s="103"/>
    </row>
    <row r="29" spans="1:9" ht="14.1" customHeight="1">
      <c r="A29" s="592"/>
      <c r="B29" s="590"/>
      <c r="C29" s="111" t="s">
        <v>201</v>
      </c>
      <c r="D29" s="113">
        <v>17028</v>
      </c>
      <c r="E29" s="126">
        <f>원단위!$C$18</f>
        <v>6.47</v>
      </c>
      <c r="F29" s="144">
        <f t="shared" si="1"/>
        <v>110</v>
      </c>
      <c r="G29" s="109"/>
      <c r="H29" s="103"/>
      <c r="I29" s="103"/>
    </row>
    <row r="30" spans="1:9" ht="14.1" customHeight="1">
      <c r="A30" s="592"/>
      <c r="B30" s="590"/>
      <c r="C30" s="111" t="s">
        <v>202</v>
      </c>
      <c r="D30" s="113">
        <v>17028</v>
      </c>
      <c r="E30" s="126">
        <f>원단위!$C$19</f>
        <v>14.62</v>
      </c>
      <c r="F30" s="144">
        <f t="shared" si="1"/>
        <v>248</v>
      </c>
      <c r="G30" s="109"/>
      <c r="H30" s="103"/>
      <c r="I30" s="103"/>
    </row>
    <row r="31" spans="1:9" ht="14.1" customHeight="1">
      <c r="A31" s="592"/>
      <c r="B31" s="590"/>
      <c r="C31" s="111" t="s">
        <v>203</v>
      </c>
      <c r="D31" s="113">
        <v>17028</v>
      </c>
      <c r="E31" s="126">
        <f>원단위!$C$21</f>
        <v>6.24</v>
      </c>
      <c r="F31" s="144">
        <f t="shared" si="1"/>
        <v>106</v>
      </c>
      <c r="G31" s="109"/>
      <c r="H31" s="103"/>
      <c r="I31" s="103"/>
    </row>
    <row r="32" spans="1:9" ht="14.1" customHeight="1">
      <c r="A32" s="592"/>
      <c r="B32" s="590"/>
      <c r="C32" s="111" t="s">
        <v>204</v>
      </c>
      <c r="D32" s="113">
        <v>17028</v>
      </c>
      <c r="E32" s="126">
        <f>원단위!$C$22</f>
        <v>4.95</v>
      </c>
      <c r="F32" s="144">
        <f t="shared" si="1"/>
        <v>84</v>
      </c>
      <c r="G32" s="109"/>
    </row>
    <row r="33" spans="1:7" ht="14.1" customHeight="1" thickBot="1">
      <c r="A33" s="592"/>
      <c r="B33" s="594"/>
      <c r="C33" s="138" t="s">
        <v>205</v>
      </c>
      <c r="D33" s="115">
        <v>17028</v>
      </c>
      <c r="E33" s="128">
        <f>원단위!$C$23</f>
        <v>3.59</v>
      </c>
      <c r="F33" s="144">
        <f t="shared" si="1"/>
        <v>61</v>
      </c>
      <c r="G33" s="110"/>
    </row>
    <row r="34" spans="1:7" ht="14.1" customHeight="1" thickBot="1">
      <c r="A34" s="592"/>
      <c r="B34" s="130" t="s">
        <v>188</v>
      </c>
      <c r="C34" s="131"/>
      <c r="D34" s="132">
        <f>D25+D15+D5</f>
        <v>759779</v>
      </c>
      <c r="E34" s="131"/>
      <c r="F34" s="148">
        <f>F25+F15+F5</f>
        <v>1731.1</v>
      </c>
      <c r="G34" s="133"/>
    </row>
    <row r="35" spans="1:7" ht="14.1" customHeight="1">
      <c r="A35" s="588" t="s">
        <v>189</v>
      </c>
      <c r="B35" s="589"/>
      <c r="C35" s="137"/>
      <c r="D35" s="112">
        <v>13584</v>
      </c>
      <c r="E35" s="137"/>
      <c r="F35" s="145">
        <v>0</v>
      </c>
      <c r="G35" s="108"/>
    </row>
    <row r="36" spans="1:7" ht="14.1" customHeight="1">
      <c r="A36" s="590" t="s">
        <v>190</v>
      </c>
      <c r="B36" s="591"/>
      <c r="C36" s="111"/>
      <c r="D36" s="113">
        <v>361293</v>
      </c>
      <c r="E36" s="111"/>
      <c r="F36" s="144">
        <v>0</v>
      </c>
      <c r="G36" s="109"/>
    </row>
    <row r="37" spans="1:7" ht="14.1" customHeight="1" thickBot="1">
      <c r="A37" s="579" t="s">
        <v>191</v>
      </c>
      <c r="B37" s="580"/>
      <c r="C37" s="151"/>
      <c r="D37" s="152">
        <f>D34+D35+D36</f>
        <v>1134656</v>
      </c>
      <c r="E37" s="151"/>
      <c r="F37" s="153">
        <f>F34+F35+F36</f>
        <v>1731.1</v>
      </c>
      <c r="G37" s="154"/>
    </row>
    <row r="38" spans="1:7" ht="14.65" customHeight="1">
      <c r="A38" s="187" t="s">
        <v>235</v>
      </c>
      <c r="B38" s="106"/>
      <c r="C38" s="106"/>
      <c r="D38" s="106"/>
      <c r="E38" s="106"/>
      <c r="F38" s="146"/>
      <c r="G38" s="106"/>
    </row>
    <row r="39" spans="1:7" ht="14.65" customHeight="1">
      <c r="A39" s="106"/>
      <c r="B39" s="106"/>
      <c r="C39" s="106"/>
      <c r="D39" s="106"/>
      <c r="E39" s="106"/>
      <c r="F39" s="146"/>
      <c r="G39" s="106"/>
    </row>
    <row r="40" spans="1:7" ht="14.25">
      <c r="F40" s="147"/>
    </row>
    <row r="41" spans="1:7" ht="14.25">
      <c r="F41" s="147"/>
    </row>
    <row r="42" spans="1:7" ht="14.25">
      <c r="F42" s="147"/>
    </row>
    <row r="43" spans="1:7" ht="14.25">
      <c r="F43" s="147"/>
    </row>
    <row r="44" spans="1:7" ht="14.25">
      <c r="F44" s="147"/>
    </row>
    <row r="45" spans="1:7" ht="14.25">
      <c r="F45" s="147"/>
    </row>
  </sheetData>
  <mergeCells count="17">
    <mergeCell ref="G2:G3"/>
    <mergeCell ref="F6:F7"/>
    <mergeCell ref="G6:G7"/>
    <mergeCell ref="F12:F14"/>
    <mergeCell ref="G8:G11"/>
    <mergeCell ref="G12:G14"/>
    <mergeCell ref="A37:B37"/>
    <mergeCell ref="F8:F11"/>
    <mergeCell ref="A2:A3"/>
    <mergeCell ref="B2:B3"/>
    <mergeCell ref="C2:C3"/>
    <mergeCell ref="A35:B35"/>
    <mergeCell ref="A36:B36"/>
    <mergeCell ref="A4:A34"/>
    <mergeCell ref="B4:B14"/>
    <mergeCell ref="B15:B24"/>
    <mergeCell ref="B25:B33"/>
  </mergeCells>
  <phoneticPr fontId="2" type="noConversion"/>
  <pageMargins left="0.59055118110236227" right="0.59055118110236227" top="0.74803149606299213" bottom="0.86614173228346458" header="0.51181102362204722" footer="0.51181102362204722"/>
  <pageSetup paperSize="9" scale="8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="85" zoomScaleNormal="85" workbookViewId="0">
      <selection activeCell="M9" sqref="M9"/>
    </sheetView>
  </sheetViews>
  <sheetFormatPr defaultRowHeight="13.5"/>
  <cols>
    <col min="1" max="5" width="25.33203125" customWidth="1"/>
  </cols>
  <sheetData>
    <row r="1" spans="1:5" ht="26.25">
      <c r="A1" s="608" t="s">
        <v>616</v>
      </c>
      <c r="B1" s="608"/>
      <c r="C1" s="608"/>
      <c r="D1" s="608"/>
      <c r="E1" s="608"/>
    </row>
    <row r="2" spans="1:5" ht="17.25">
      <c r="A2" s="609" t="s">
        <v>617</v>
      </c>
      <c r="B2" s="609"/>
      <c r="C2" s="366" t="s">
        <v>618</v>
      </c>
      <c r="D2" s="366" t="s">
        <v>619</v>
      </c>
      <c r="E2" s="366" t="s">
        <v>620</v>
      </c>
    </row>
    <row r="3" spans="1:5" ht="17.25">
      <c r="A3" s="610" t="s">
        <v>289</v>
      </c>
      <c r="B3" s="611"/>
      <c r="C3" s="367">
        <v>9951729.0999999996</v>
      </c>
      <c r="D3" s="367">
        <v>1490066.1999999997</v>
      </c>
      <c r="E3" s="367">
        <v>4724568.6999999993</v>
      </c>
    </row>
    <row r="4" spans="1:5" ht="17.25">
      <c r="A4" s="609" t="s">
        <v>621</v>
      </c>
      <c r="B4" s="368" t="s">
        <v>622</v>
      </c>
      <c r="C4" s="369">
        <v>2733879.5</v>
      </c>
      <c r="D4" s="369">
        <v>0</v>
      </c>
      <c r="E4" s="369">
        <v>0</v>
      </c>
    </row>
    <row r="5" spans="1:5" ht="17.25">
      <c r="A5" s="609"/>
      <c r="B5" s="368" t="s">
        <v>623</v>
      </c>
      <c r="C5" s="369">
        <v>590607.19999999995</v>
      </c>
      <c r="D5" s="369"/>
      <c r="E5" s="369"/>
    </row>
    <row r="6" spans="1:5" ht="17.25">
      <c r="A6" s="609"/>
      <c r="B6" s="368" t="s">
        <v>624</v>
      </c>
      <c r="C6" s="369">
        <v>2143272.2999999998</v>
      </c>
      <c r="D6" s="369"/>
      <c r="E6" s="369"/>
    </row>
    <row r="7" spans="1:5" ht="17.25">
      <c r="A7" s="609" t="s">
        <v>625</v>
      </c>
      <c r="B7" s="368" t="s">
        <v>622</v>
      </c>
      <c r="C7" s="369">
        <v>363139</v>
      </c>
      <c r="D7" s="369">
        <v>232797.7</v>
      </c>
      <c r="E7" s="369">
        <v>1216409.5</v>
      </c>
    </row>
    <row r="8" spans="1:5" ht="17.25">
      <c r="A8" s="609"/>
      <c r="B8" s="368" t="s">
        <v>626</v>
      </c>
      <c r="C8" s="369">
        <v>62816</v>
      </c>
      <c r="D8" s="369">
        <v>62816</v>
      </c>
      <c r="E8" s="369">
        <v>439712</v>
      </c>
    </row>
    <row r="9" spans="1:5" ht="17.25">
      <c r="A9" s="609"/>
      <c r="B9" s="368" t="s">
        <v>627</v>
      </c>
      <c r="C9" s="369">
        <v>96770.7</v>
      </c>
      <c r="D9" s="369">
        <v>96770.7</v>
      </c>
      <c r="E9" s="369">
        <v>483853.5</v>
      </c>
    </row>
    <row r="10" spans="1:5" ht="17.25">
      <c r="A10" s="609"/>
      <c r="B10" s="368" t="s">
        <v>628</v>
      </c>
      <c r="C10" s="369">
        <v>73211</v>
      </c>
      <c r="D10" s="369">
        <v>73211</v>
      </c>
      <c r="E10" s="369">
        <v>292844</v>
      </c>
    </row>
    <row r="11" spans="1:5" ht="17.25">
      <c r="A11" s="609"/>
      <c r="B11" s="368" t="s">
        <v>629</v>
      </c>
      <c r="C11" s="369">
        <v>130341.3</v>
      </c>
      <c r="D11" s="369"/>
      <c r="E11" s="369"/>
    </row>
    <row r="12" spans="1:5" ht="17.25">
      <c r="A12" s="605" t="s">
        <v>630</v>
      </c>
      <c r="B12" s="368" t="s">
        <v>622</v>
      </c>
      <c r="C12" s="369">
        <v>411582.5</v>
      </c>
      <c r="D12" s="369">
        <v>411582.5</v>
      </c>
      <c r="E12" s="369">
        <v>1621849.8</v>
      </c>
    </row>
    <row r="13" spans="1:5" ht="17.25">
      <c r="A13" s="606"/>
      <c r="B13" s="368" t="s">
        <v>631</v>
      </c>
      <c r="C13" s="369">
        <v>237195</v>
      </c>
      <c r="D13" s="369">
        <v>237195</v>
      </c>
      <c r="E13" s="369">
        <v>948780</v>
      </c>
    </row>
    <row r="14" spans="1:5" ht="17.25">
      <c r="A14" s="607"/>
      <c r="B14" s="368" t="s">
        <v>632</v>
      </c>
      <c r="C14" s="369">
        <v>174387.5</v>
      </c>
      <c r="D14" s="369">
        <v>174387.5</v>
      </c>
      <c r="E14" s="369">
        <v>673069.8</v>
      </c>
    </row>
    <row r="15" spans="1:5" ht="17.25">
      <c r="A15" s="602" t="s">
        <v>633</v>
      </c>
      <c r="B15" s="380" t="s">
        <v>622</v>
      </c>
      <c r="C15" s="381">
        <v>656821</v>
      </c>
      <c r="D15" s="381">
        <v>0</v>
      </c>
      <c r="E15" s="381">
        <v>0</v>
      </c>
    </row>
    <row r="16" spans="1:5" ht="17.25">
      <c r="A16" s="603"/>
      <c r="B16" s="380" t="s">
        <v>634</v>
      </c>
      <c r="C16" s="381">
        <v>237974</v>
      </c>
      <c r="D16" s="381"/>
      <c r="E16" s="381"/>
    </row>
    <row r="17" spans="1:5" ht="17.25">
      <c r="A17" s="604"/>
      <c r="B17" s="380" t="s">
        <v>635</v>
      </c>
      <c r="C17" s="381">
        <v>418847</v>
      </c>
      <c r="D17" s="381"/>
      <c r="E17" s="381"/>
    </row>
    <row r="18" spans="1:5" ht="17.25">
      <c r="A18" s="605" t="s">
        <v>636</v>
      </c>
      <c r="B18" s="368" t="s">
        <v>622</v>
      </c>
      <c r="C18" s="369">
        <v>5270736.2999999989</v>
      </c>
      <c r="D18" s="369">
        <v>827108.99999999988</v>
      </c>
      <c r="E18" s="369">
        <v>1858443.9</v>
      </c>
    </row>
    <row r="19" spans="1:5" ht="17.25">
      <c r="A19" s="606"/>
      <c r="B19" s="368" t="s">
        <v>637</v>
      </c>
      <c r="C19" s="369">
        <v>1718006.9</v>
      </c>
      <c r="D19" s="369"/>
      <c r="E19" s="369"/>
    </row>
    <row r="20" spans="1:5" ht="17.25">
      <c r="A20" s="606"/>
      <c r="B20" s="368" t="s">
        <v>638</v>
      </c>
      <c r="C20" s="369">
        <v>46939.3</v>
      </c>
      <c r="D20" s="369"/>
      <c r="E20" s="369"/>
    </row>
    <row r="21" spans="1:5" ht="17.25">
      <c r="A21" s="606"/>
      <c r="B21" s="368" t="s">
        <v>639</v>
      </c>
      <c r="C21" s="369">
        <v>62073.1</v>
      </c>
      <c r="D21" s="369"/>
      <c r="E21" s="369"/>
    </row>
    <row r="22" spans="1:5" ht="17.25">
      <c r="A22" s="606"/>
      <c r="B22" s="368" t="s">
        <v>640</v>
      </c>
      <c r="C22" s="369">
        <v>1110571.2</v>
      </c>
      <c r="D22" s="369"/>
      <c r="E22" s="369"/>
    </row>
    <row r="23" spans="1:5" ht="17.25">
      <c r="A23" s="606"/>
      <c r="B23" s="368" t="s">
        <v>641</v>
      </c>
      <c r="C23" s="369">
        <v>1048555.3</v>
      </c>
      <c r="D23" s="369"/>
      <c r="E23" s="369"/>
    </row>
    <row r="24" spans="1:5" ht="17.25">
      <c r="A24" s="606"/>
      <c r="B24" s="368" t="s">
        <v>642</v>
      </c>
      <c r="C24" s="369">
        <v>72044.7</v>
      </c>
      <c r="D24" s="369"/>
      <c r="E24" s="369"/>
    </row>
    <row r="25" spans="1:5" ht="17.25">
      <c r="A25" s="606"/>
      <c r="B25" s="368" t="s">
        <v>643</v>
      </c>
      <c r="C25" s="369">
        <v>17126.599999999999</v>
      </c>
      <c r="D25" s="369"/>
      <c r="E25" s="369"/>
    </row>
    <row r="26" spans="1:5" ht="17.25">
      <c r="A26" s="606"/>
      <c r="B26" s="368" t="s">
        <v>644</v>
      </c>
      <c r="C26" s="369">
        <v>601485.5</v>
      </c>
      <c r="D26" s="369">
        <v>601485.5</v>
      </c>
      <c r="E26" s="369">
        <v>1416426.4</v>
      </c>
    </row>
    <row r="27" spans="1:5" ht="17.25">
      <c r="A27" s="606"/>
      <c r="B27" s="368" t="s">
        <v>645</v>
      </c>
      <c r="C27" s="369">
        <v>50733.2</v>
      </c>
      <c r="D27" s="369">
        <v>50733.2</v>
      </c>
      <c r="E27" s="369">
        <v>55206.5</v>
      </c>
    </row>
    <row r="28" spans="1:5" ht="17.25">
      <c r="A28" s="606"/>
      <c r="B28" s="368" t="s">
        <v>646</v>
      </c>
      <c r="C28" s="369">
        <v>38912.6</v>
      </c>
      <c r="D28" s="369">
        <v>38912.6</v>
      </c>
      <c r="E28" s="369">
        <v>75722.45</v>
      </c>
    </row>
    <row r="29" spans="1:5" ht="17.25">
      <c r="A29" s="606"/>
      <c r="B29" s="368" t="s">
        <v>647</v>
      </c>
      <c r="C29" s="369">
        <v>553</v>
      </c>
      <c r="D29" s="369"/>
      <c r="E29" s="369"/>
    </row>
    <row r="30" spans="1:5" ht="17.25">
      <c r="A30" s="606"/>
      <c r="B30" s="368" t="s">
        <v>648</v>
      </c>
      <c r="C30" s="369">
        <v>80176.7</v>
      </c>
      <c r="D30" s="369">
        <v>80176.7</v>
      </c>
      <c r="E30" s="369">
        <v>120265.05</v>
      </c>
    </row>
    <row r="31" spans="1:5" ht="17.25">
      <c r="A31" s="606"/>
      <c r="B31" s="368" t="s">
        <v>649</v>
      </c>
      <c r="C31" s="369">
        <v>21587</v>
      </c>
      <c r="D31" s="369">
        <v>21587</v>
      </c>
      <c r="E31" s="369">
        <v>53967.5</v>
      </c>
    </row>
    <row r="32" spans="1:5" ht="17.25">
      <c r="A32" s="606"/>
      <c r="B32" s="368" t="s">
        <v>650</v>
      </c>
      <c r="C32" s="369">
        <v>34214</v>
      </c>
      <c r="D32" s="369">
        <v>34214</v>
      </c>
      <c r="E32" s="369">
        <v>136856</v>
      </c>
    </row>
    <row r="33" spans="1:5" ht="17.25">
      <c r="A33" s="606"/>
      <c r="B33" s="368" t="s">
        <v>651</v>
      </c>
      <c r="C33" s="369">
        <v>194507.3</v>
      </c>
      <c r="D33" s="369"/>
      <c r="E33" s="369"/>
    </row>
    <row r="34" spans="1:5" ht="17.25">
      <c r="A34" s="606"/>
      <c r="B34" s="368" t="s">
        <v>652</v>
      </c>
      <c r="C34" s="369">
        <v>55929.1</v>
      </c>
      <c r="D34" s="369"/>
      <c r="E34" s="369"/>
    </row>
    <row r="35" spans="1:5" ht="17.25">
      <c r="A35" s="606"/>
      <c r="B35" s="368" t="s">
        <v>653</v>
      </c>
      <c r="C35" s="369">
        <v>30182</v>
      </c>
      <c r="D35" s="369"/>
      <c r="E35" s="369"/>
    </row>
    <row r="36" spans="1:5" ht="17.25">
      <c r="A36" s="606"/>
      <c r="B36" s="368" t="s">
        <v>654</v>
      </c>
      <c r="C36" s="369">
        <v>69483.100000000006</v>
      </c>
      <c r="D36" s="369"/>
      <c r="E36" s="369"/>
    </row>
    <row r="37" spans="1:5" ht="17.25">
      <c r="A37" s="606"/>
      <c r="B37" s="368" t="s">
        <v>655</v>
      </c>
      <c r="C37" s="369">
        <v>9000.4</v>
      </c>
      <c r="D37" s="369"/>
      <c r="E37" s="369"/>
    </row>
    <row r="38" spans="1:5" ht="17.25">
      <c r="A38" s="607"/>
      <c r="B38" s="368" t="s">
        <v>656</v>
      </c>
      <c r="C38" s="369">
        <v>8655.2999999999993</v>
      </c>
      <c r="D38" s="369"/>
      <c r="E38" s="369"/>
    </row>
    <row r="39" spans="1:5" ht="17.25">
      <c r="A39" s="605" t="s">
        <v>657</v>
      </c>
      <c r="B39" s="368" t="s">
        <v>622</v>
      </c>
      <c r="C39" s="369">
        <v>515570.8</v>
      </c>
      <c r="D39" s="369">
        <v>18577</v>
      </c>
      <c r="E39" s="369">
        <v>27865.5</v>
      </c>
    </row>
    <row r="40" spans="1:5" ht="17.25">
      <c r="A40" s="606"/>
      <c r="B40" s="368" t="s">
        <v>658</v>
      </c>
      <c r="C40" s="369">
        <v>10901</v>
      </c>
      <c r="D40" s="369">
        <v>10901</v>
      </c>
      <c r="E40" s="369">
        <v>16351.5</v>
      </c>
    </row>
    <row r="41" spans="1:5" ht="17.25">
      <c r="A41" s="606"/>
      <c r="B41" s="368" t="s">
        <v>659</v>
      </c>
      <c r="C41" s="369">
        <v>392114</v>
      </c>
      <c r="D41" s="369"/>
      <c r="E41" s="369"/>
    </row>
    <row r="42" spans="1:5" ht="17.25">
      <c r="A42" s="606"/>
      <c r="B42" s="368" t="s">
        <v>660</v>
      </c>
      <c r="C42" s="369">
        <v>8555</v>
      </c>
      <c r="D42" s="369"/>
      <c r="E42" s="369"/>
    </row>
    <row r="43" spans="1:5" ht="17.25">
      <c r="A43" s="606"/>
      <c r="B43" s="368" t="s">
        <v>661</v>
      </c>
      <c r="C43" s="369">
        <v>2678</v>
      </c>
      <c r="D43" s="369"/>
      <c r="E43" s="369"/>
    </row>
    <row r="44" spans="1:5" ht="17.25">
      <c r="A44" s="606"/>
      <c r="B44" s="368" t="s">
        <v>662</v>
      </c>
      <c r="C44" s="369">
        <v>7676</v>
      </c>
      <c r="D44" s="369">
        <v>7676</v>
      </c>
      <c r="E44" s="369">
        <v>11514</v>
      </c>
    </row>
    <row r="45" spans="1:5" ht="17.25">
      <c r="A45" s="606"/>
      <c r="B45" s="368" t="s">
        <v>663</v>
      </c>
      <c r="C45" s="369">
        <v>2103.8000000000002</v>
      </c>
      <c r="D45" s="369"/>
      <c r="E45" s="369"/>
    </row>
    <row r="46" spans="1:5" ht="17.25">
      <c r="A46" s="607"/>
      <c r="B46" s="368" t="s">
        <v>664</v>
      </c>
      <c r="C46" s="369">
        <v>91543</v>
      </c>
      <c r="D46" s="369"/>
      <c r="E46" s="369"/>
    </row>
    <row r="47" spans="1:5" ht="17.25">
      <c r="A47" s="370" t="s">
        <v>665</v>
      </c>
      <c r="B47" s="371"/>
      <c r="C47" s="371"/>
      <c r="D47" s="371"/>
      <c r="E47" s="371"/>
    </row>
    <row r="48" spans="1:5" ht="17.25">
      <c r="A48" s="370" t="s">
        <v>666</v>
      </c>
      <c r="B48" s="372"/>
      <c r="C48" s="373"/>
      <c r="D48" s="373"/>
      <c r="E48" s="372"/>
    </row>
    <row r="49" spans="1:5" ht="17.25">
      <c r="A49" s="370" t="s">
        <v>667</v>
      </c>
      <c r="B49" s="372"/>
      <c r="C49" s="373"/>
      <c r="D49" s="373"/>
      <c r="E49" s="372"/>
    </row>
    <row r="50" spans="1:5" ht="17.25">
      <c r="A50" s="372"/>
      <c r="B50" s="374"/>
      <c r="C50" s="373"/>
      <c r="D50" s="373"/>
      <c r="E50" s="372"/>
    </row>
    <row r="51" spans="1:5" ht="17.25">
      <c r="A51" s="375" t="s">
        <v>668</v>
      </c>
      <c r="B51" s="376">
        <v>4724568.6999999993</v>
      </c>
      <c r="C51" s="377" t="s">
        <v>669</v>
      </c>
      <c r="D51" s="373"/>
      <c r="E51" s="372"/>
    </row>
    <row r="52" spans="1:5" ht="17.25">
      <c r="A52" s="375" t="s">
        <v>670</v>
      </c>
      <c r="B52" s="376">
        <v>99044</v>
      </c>
      <c r="C52" s="377" t="s">
        <v>671</v>
      </c>
      <c r="D52" s="373"/>
      <c r="E52" s="372"/>
    </row>
    <row r="53" spans="1:5" ht="17.25">
      <c r="A53" s="375" t="s">
        <v>672</v>
      </c>
      <c r="B53" s="376">
        <v>147</v>
      </c>
      <c r="C53" s="377" t="s">
        <v>673</v>
      </c>
      <c r="D53" s="373"/>
      <c r="E53" s="372"/>
    </row>
    <row r="54" spans="1:5" ht="17.25">
      <c r="A54" s="375" t="s">
        <v>674</v>
      </c>
      <c r="B54" s="376">
        <v>14559</v>
      </c>
      <c r="C54" s="378" t="s">
        <v>675</v>
      </c>
      <c r="D54" s="373"/>
      <c r="E54" s="372"/>
    </row>
    <row r="55" spans="1:5" ht="17.25">
      <c r="A55" s="375" t="s">
        <v>676</v>
      </c>
      <c r="B55" s="379">
        <v>3.0815999999999999</v>
      </c>
      <c r="C55" s="377" t="s">
        <v>677</v>
      </c>
      <c r="D55" s="371"/>
      <c r="E55" s="371"/>
    </row>
  </sheetData>
  <mergeCells count="9">
    <mergeCell ref="A15:A17"/>
    <mergeCell ref="A18:A38"/>
    <mergeCell ref="A39:A46"/>
    <mergeCell ref="A1:E1"/>
    <mergeCell ref="A2:B2"/>
    <mergeCell ref="A3:B3"/>
    <mergeCell ref="A4:A6"/>
    <mergeCell ref="A7:A11"/>
    <mergeCell ref="A12:A14"/>
  </mergeCells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zoomScaleSheetLayoutView="100" workbookViewId="0">
      <selection activeCell="J11" sqref="J11"/>
    </sheetView>
  </sheetViews>
  <sheetFormatPr defaultRowHeight="12"/>
  <cols>
    <col min="1" max="4" width="18.77734375" style="195" customWidth="1"/>
    <col min="5" max="5" width="12.88671875" style="195" customWidth="1"/>
    <col min="6" max="6" width="10.33203125" style="195" customWidth="1"/>
    <col min="7" max="16384" width="8.88671875" style="195"/>
  </cols>
  <sheetData>
    <row r="1" spans="1:10" ht="38.25" customHeight="1">
      <c r="A1" s="208" t="s">
        <v>603</v>
      </c>
      <c r="B1" s="206"/>
      <c r="C1" s="202"/>
      <c r="D1" s="202"/>
      <c r="E1" s="202"/>
      <c r="F1" s="202"/>
      <c r="G1" s="202"/>
      <c r="H1" s="202"/>
      <c r="I1" s="202"/>
      <c r="J1" s="205"/>
    </row>
    <row r="2" spans="1:10" ht="38.25" customHeight="1" thickBot="1">
      <c r="A2" s="200" t="s">
        <v>310</v>
      </c>
      <c r="B2" s="202"/>
      <c r="C2" s="202"/>
      <c r="D2" s="204" t="s">
        <v>295</v>
      </c>
      <c r="F2" s="202"/>
      <c r="G2" s="202"/>
      <c r="H2" s="202"/>
      <c r="I2" s="202"/>
      <c r="J2" s="205"/>
    </row>
    <row r="3" spans="1:10" ht="38.25" customHeight="1" thickBot="1">
      <c r="A3" s="262" t="s">
        <v>311</v>
      </c>
      <c r="B3" s="261" t="s">
        <v>296</v>
      </c>
      <c r="C3" s="261" t="s">
        <v>297</v>
      </c>
      <c r="D3" s="260" t="s">
        <v>312</v>
      </c>
      <c r="F3" s="202"/>
      <c r="G3" s="202"/>
      <c r="H3" s="202"/>
      <c r="I3" s="202"/>
      <c r="J3" s="205"/>
    </row>
    <row r="4" spans="1:10" ht="38.25" customHeight="1">
      <c r="A4" s="356" t="s">
        <v>298</v>
      </c>
      <c r="B4" s="321">
        <v>260</v>
      </c>
      <c r="C4" s="321">
        <v>195</v>
      </c>
      <c r="D4" s="354"/>
      <c r="F4" s="202"/>
      <c r="G4" s="202"/>
      <c r="H4" s="202"/>
      <c r="I4" s="202"/>
      <c r="J4" s="205"/>
    </row>
    <row r="5" spans="1:10" ht="38.25" customHeight="1">
      <c r="A5" s="240" t="s">
        <v>299</v>
      </c>
      <c r="B5" s="265">
        <v>258</v>
      </c>
      <c r="C5" s="265">
        <v>224</v>
      </c>
      <c r="D5" s="320"/>
      <c r="F5" s="202"/>
      <c r="G5" s="202"/>
      <c r="H5" s="202"/>
      <c r="I5" s="202"/>
      <c r="J5" s="205"/>
    </row>
    <row r="6" spans="1:10" ht="38.25" customHeight="1">
      <c r="A6" s="240" t="s">
        <v>300</v>
      </c>
      <c r="B6" s="265">
        <v>179</v>
      </c>
      <c r="C6" s="265">
        <v>195</v>
      </c>
      <c r="D6" s="320"/>
      <c r="F6" s="202"/>
      <c r="G6" s="202"/>
      <c r="H6" s="202"/>
      <c r="I6" s="202"/>
      <c r="J6" s="205"/>
    </row>
    <row r="7" spans="1:10" ht="38.25" customHeight="1">
      <c r="A7" s="240" t="s">
        <v>301</v>
      </c>
      <c r="B7" s="265">
        <v>150</v>
      </c>
      <c r="C7" s="265">
        <v>166</v>
      </c>
      <c r="D7" s="320"/>
      <c r="F7" s="202"/>
      <c r="G7" s="202"/>
      <c r="H7" s="202"/>
      <c r="I7" s="202"/>
      <c r="J7" s="205"/>
    </row>
    <row r="8" spans="1:10" ht="38.25" customHeight="1">
      <c r="A8" s="240" t="s">
        <v>302</v>
      </c>
      <c r="B8" s="265">
        <v>124</v>
      </c>
      <c r="C8" s="265">
        <v>126</v>
      </c>
      <c r="D8" s="320"/>
      <c r="F8" s="202"/>
      <c r="G8" s="202"/>
      <c r="H8" s="202"/>
      <c r="I8" s="202"/>
      <c r="J8" s="205"/>
    </row>
    <row r="9" spans="1:10" ht="38.25" customHeight="1">
      <c r="A9" s="240" t="s">
        <v>303</v>
      </c>
      <c r="B9" s="265">
        <v>127</v>
      </c>
      <c r="C9" s="265">
        <v>166</v>
      </c>
      <c r="D9" s="320"/>
      <c r="F9" s="202"/>
      <c r="G9" s="202"/>
      <c r="H9" s="202"/>
      <c r="I9" s="202"/>
      <c r="J9" s="205"/>
    </row>
    <row r="10" spans="1:10" ht="38.25" customHeight="1">
      <c r="A10" s="240" t="s">
        <v>304</v>
      </c>
      <c r="B10" s="265">
        <v>120</v>
      </c>
      <c r="C10" s="265">
        <v>193</v>
      </c>
      <c r="D10" s="320"/>
      <c r="F10" s="202"/>
      <c r="G10" s="202"/>
      <c r="H10" s="202"/>
      <c r="I10" s="202"/>
      <c r="J10" s="205"/>
    </row>
    <row r="11" spans="1:10" ht="38.25" customHeight="1">
      <c r="A11" s="240" t="s">
        <v>305</v>
      </c>
      <c r="B11" s="265">
        <v>119</v>
      </c>
      <c r="C11" s="265">
        <v>150</v>
      </c>
      <c r="D11" s="320"/>
      <c r="F11" s="202"/>
      <c r="G11" s="202"/>
      <c r="H11" s="202"/>
      <c r="I11" s="202"/>
      <c r="J11" s="205"/>
    </row>
    <row r="12" spans="1:10" ht="38.25" customHeight="1">
      <c r="A12" s="240" t="s">
        <v>306</v>
      </c>
      <c r="B12" s="265">
        <v>142</v>
      </c>
      <c r="C12" s="265">
        <v>214</v>
      </c>
      <c r="D12" s="320"/>
      <c r="F12" s="202"/>
      <c r="G12" s="202"/>
      <c r="H12" s="202"/>
      <c r="I12" s="202"/>
      <c r="J12" s="205"/>
    </row>
    <row r="13" spans="1:10" ht="38.25" customHeight="1">
      <c r="A13" s="240" t="s">
        <v>307</v>
      </c>
      <c r="B13" s="265">
        <v>136</v>
      </c>
      <c r="C13" s="265">
        <v>236</v>
      </c>
      <c r="D13" s="320"/>
      <c r="F13" s="202"/>
      <c r="G13" s="202"/>
      <c r="H13" s="202"/>
      <c r="I13" s="202"/>
      <c r="J13" s="205"/>
    </row>
    <row r="14" spans="1:10" ht="38.25" customHeight="1">
      <c r="A14" s="240" t="s">
        <v>308</v>
      </c>
      <c r="B14" s="265">
        <v>218</v>
      </c>
      <c r="C14" s="265">
        <v>296</v>
      </c>
      <c r="D14" s="320"/>
      <c r="F14" s="202"/>
      <c r="G14" s="202"/>
      <c r="H14" s="202"/>
      <c r="I14" s="202"/>
      <c r="J14" s="205"/>
    </row>
    <row r="15" spans="1:10" ht="38.25" customHeight="1" thickBot="1">
      <c r="A15" s="357" t="s">
        <v>309</v>
      </c>
      <c r="B15" s="318">
        <v>170</v>
      </c>
      <c r="C15" s="318">
        <v>320</v>
      </c>
      <c r="D15" s="345"/>
      <c r="F15" s="202"/>
      <c r="G15" s="202"/>
      <c r="H15" s="202"/>
      <c r="I15" s="202"/>
      <c r="J15" s="205"/>
    </row>
    <row r="16" spans="1:10" ht="38.25" customHeight="1">
      <c r="A16" s="244" t="s">
        <v>289</v>
      </c>
      <c r="B16" s="245">
        <f>SUM(B4:B15)</f>
        <v>2003</v>
      </c>
      <c r="C16" s="245">
        <f>SUM(C4:C15)</f>
        <v>2481</v>
      </c>
      <c r="D16" s="405"/>
      <c r="F16" s="202"/>
      <c r="G16" s="202"/>
      <c r="H16" s="202"/>
      <c r="I16" s="202"/>
      <c r="J16" s="205"/>
    </row>
    <row r="17" spans="1:10" ht="38.25" customHeight="1">
      <c r="A17" s="240" t="s">
        <v>290</v>
      </c>
      <c r="B17" s="392">
        <f>ROUND(B16/365,0)</f>
        <v>5</v>
      </c>
      <c r="C17" s="392">
        <f>ROUND(C16/365,0)</f>
        <v>7</v>
      </c>
      <c r="D17" s="406"/>
      <c r="F17" s="202"/>
      <c r="G17" s="202"/>
      <c r="H17" s="202"/>
      <c r="I17" s="202"/>
      <c r="J17" s="205"/>
    </row>
    <row r="18" spans="1:10" ht="38.25" customHeight="1" thickBot="1">
      <c r="A18" s="242" t="s">
        <v>354</v>
      </c>
      <c r="B18" s="393"/>
      <c r="C18" s="393">
        <f>ROUNDUP(C17/D18,0)</f>
        <v>9</v>
      </c>
      <c r="D18" s="316">
        <v>0.85</v>
      </c>
      <c r="F18" s="202"/>
      <c r="G18" s="202"/>
      <c r="H18" s="202"/>
      <c r="I18" s="202"/>
      <c r="J18" s="205"/>
    </row>
    <row r="19" spans="1:10" ht="38.25" customHeight="1">
      <c r="A19" s="198" t="s">
        <v>313</v>
      </c>
      <c r="B19" s="202"/>
      <c r="C19" s="202"/>
      <c r="D19" s="202"/>
      <c r="F19" s="202"/>
      <c r="G19" s="202"/>
      <c r="H19" s="202"/>
      <c r="I19" s="202"/>
      <c r="J19" s="205"/>
    </row>
    <row r="20" spans="1:10" ht="9.75" customHeight="1"/>
    <row r="21" spans="1:10" ht="18.75" customHeight="1" thickBot="1">
      <c r="A21" s="200" t="s">
        <v>688</v>
      </c>
      <c r="B21" s="209"/>
      <c r="C21" s="209"/>
      <c r="D21" s="204"/>
      <c r="E21" s="231" t="s">
        <v>606</v>
      </c>
      <c r="G21" s="209"/>
      <c r="H21" s="209"/>
      <c r="I21" s="209"/>
      <c r="J21" s="205"/>
    </row>
    <row r="22" spans="1:10" ht="24.75" thickBot="1">
      <c r="A22" s="336" t="s">
        <v>314</v>
      </c>
      <c r="B22" s="337" t="s">
        <v>315</v>
      </c>
      <c r="C22" s="338" t="s">
        <v>316</v>
      </c>
      <c r="D22" s="337" t="s">
        <v>254</v>
      </c>
      <c r="E22" s="339" t="s">
        <v>317</v>
      </c>
      <c r="G22" s="209"/>
      <c r="H22" s="209"/>
      <c r="I22" s="209"/>
      <c r="J22" s="205"/>
    </row>
    <row r="23" spans="1:10" ht="18.75" customHeight="1">
      <c r="A23" s="340"/>
      <c r="B23" s="335"/>
      <c r="C23" s="334"/>
      <c r="D23" s="335"/>
      <c r="E23" s="341" t="s">
        <v>318</v>
      </c>
      <c r="G23" s="209"/>
      <c r="H23" s="209"/>
      <c r="I23" s="209"/>
      <c r="J23" s="205"/>
    </row>
    <row r="24" spans="1:10" ht="18.75" customHeight="1">
      <c r="A24" s="342" t="s">
        <v>319</v>
      </c>
      <c r="B24" s="203">
        <v>2000</v>
      </c>
      <c r="C24" s="210" t="s">
        <v>320</v>
      </c>
      <c r="D24" s="211" t="s">
        <v>257</v>
      </c>
      <c r="E24" s="320">
        <v>56</v>
      </c>
      <c r="G24" s="209"/>
      <c r="H24" s="209"/>
      <c r="I24" s="209"/>
      <c r="J24" s="205"/>
    </row>
    <row r="25" spans="1:10" ht="18.75" customHeight="1">
      <c r="A25" s="343" t="s">
        <v>321</v>
      </c>
      <c r="B25" s="207">
        <v>2002</v>
      </c>
      <c r="C25" s="210" t="s">
        <v>322</v>
      </c>
      <c r="D25" s="211" t="s">
        <v>257</v>
      </c>
      <c r="E25" s="320">
        <v>200</v>
      </c>
      <c r="G25" s="209"/>
      <c r="H25" s="209"/>
      <c r="I25" s="209"/>
      <c r="J25" s="205"/>
    </row>
    <row r="26" spans="1:10" ht="18.75" customHeight="1">
      <c r="A26" s="342" t="s">
        <v>323</v>
      </c>
      <c r="B26" s="203">
        <v>2007</v>
      </c>
      <c r="C26" s="210" t="s">
        <v>324</v>
      </c>
      <c r="D26" s="211" t="s">
        <v>257</v>
      </c>
      <c r="E26" s="320">
        <v>36</v>
      </c>
      <c r="G26" s="209"/>
      <c r="H26" s="209"/>
      <c r="I26" s="209"/>
      <c r="J26" s="205"/>
    </row>
    <row r="27" spans="1:10" ht="18.75" customHeight="1">
      <c r="A27" s="342" t="s">
        <v>325</v>
      </c>
      <c r="B27" s="203">
        <v>2001</v>
      </c>
      <c r="C27" s="210" t="s">
        <v>326</v>
      </c>
      <c r="D27" s="211" t="s">
        <v>257</v>
      </c>
      <c r="E27" s="320">
        <v>22</v>
      </c>
      <c r="G27" s="209"/>
      <c r="H27" s="209"/>
      <c r="I27" s="209"/>
      <c r="J27" s="205"/>
    </row>
    <row r="28" spans="1:10" ht="18.75" customHeight="1">
      <c r="A28" s="342" t="s">
        <v>327</v>
      </c>
      <c r="B28" s="203">
        <v>2006</v>
      </c>
      <c r="C28" s="210" t="s">
        <v>328</v>
      </c>
      <c r="D28" s="211" t="s">
        <v>263</v>
      </c>
      <c r="E28" s="320">
        <v>0</v>
      </c>
      <c r="G28" s="209"/>
      <c r="H28" s="209"/>
      <c r="I28" s="209"/>
      <c r="J28" s="205"/>
    </row>
    <row r="29" spans="1:10" ht="18.75" customHeight="1">
      <c r="A29" s="342" t="s">
        <v>329</v>
      </c>
      <c r="B29" s="203">
        <v>1995</v>
      </c>
      <c r="C29" s="210" t="s">
        <v>330</v>
      </c>
      <c r="D29" s="211" t="s">
        <v>257</v>
      </c>
      <c r="E29" s="320">
        <v>200</v>
      </c>
      <c r="G29" s="209"/>
      <c r="H29" s="209"/>
      <c r="I29" s="209"/>
      <c r="J29" s="205"/>
    </row>
    <row r="30" spans="1:10" ht="18.75" customHeight="1">
      <c r="A30" s="343" t="s">
        <v>331</v>
      </c>
      <c r="B30" s="203">
        <v>2009</v>
      </c>
      <c r="C30" s="210" t="s">
        <v>332</v>
      </c>
      <c r="D30" s="211" t="s">
        <v>257</v>
      </c>
      <c r="E30" s="320">
        <v>1850</v>
      </c>
      <c r="G30" s="209"/>
      <c r="H30" s="209"/>
      <c r="I30" s="209"/>
      <c r="J30" s="205"/>
    </row>
    <row r="31" spans="1:10" ht="18.75" customHeight="1">
      <c r="A31" s="343" t="s">
        <v>333</v>
      </c>
      <c r="B31" s="203">
        <v>1997</v>
      </c>
      <c r="C31" s="210" t="s">
        <v>334</v>
      </c>
      <c r="D31" s="211" t="s">
        <v>257</v>
      </c>
      <c r="E31" s="320">
        <v>27</v>
      </c>
      <c r="G31" s="209"/>
      <c r="H31" s="209"/>
      <c r="I31" s="209"/>
      <c r="J31" s="205"/>
    </row>
    <row r="32" spans="1:10" ht="18.75" customHeight="1">
      <c r="A32" s="342" t="s">
        <v>335</v>
      </c>
      <c r="B32" s="203">
        <v>2007</v>
      </c>
      <c r="C32" s="210" t="s">
        <v>336</v>
      </c>
      <c r="D32" s="211" t="s">
        <v>257</v>
      </c>
      <c r="E32" s="320">
        <v>800</v>
      </c>
      <c r="G32" s="209"/>
      <c r="H32" s="209"/>
      <c r="I32" s="209"/>
      <c r="J32" s="205"/>
    </row>
    <row r="33" spans="1:10" ht="18.75" customHeight="1">
      <c r="A33" s="342" t="s">
        <v>337</v>
      </c>
      <c r="B33" s="203">
        <v>2002</v>
      </c>
      <c r="C33" s="210" t="s">
        <v>338</v>
      </c>
      <c r="D33" s="211" t="s">
        <v>257</v>
      </c>
      <c r="E33" s="320">
        <v>47</v>
      </c>
      <c r="G33" s="209"/>
      <c r="H33" s="209"/>
      <c r="I33" s="209"/>
      <c r="J33" s="205"/>
    </row>
    <row r="34" spans="1:10" ht="18.75" customHeight="1">
      <c r="A34" s="342" t="s">
        <v>339</v>
      </c>
      <c r="B34" s="203">
        <v>2005</v>
      </c>
      <c r="C34" s="210" t="s">
        <v>340</v>
      </c>
      <c r="D34" s="211" t="s">
        <v>257</v>
      </c>
      <c r="E34" s="320">
        <v>700</v>
      </c>
      <c r="G34" s="209"/>
      <c r="H34" s="209"/>
      <c r="I34" s="209"/>
      <c r="J34" s="205"/>
    </row>
    <row r="35" spans="1:10" ht="18.75" customHeight="1">
      <c r="A35" s="342" t="s">
        <v>341</v>
      </c>
      <c r="B35" s="203">
        <v>2007</v>
      </c>
      <c r="C35" s="210" t="s">
        <v>342</v>
      </c>
      <c r="D35" s="211" t="s">
        <v>257</v>
      </c>
      <c r="E35" s="320">
        <v>41</v>
      </c>
      <c r="G35" s="209"/>
      <c r="H35" s="209"/>
      <c r="I35" s="209"/>
      <c r="J35" s="205"/>
    </row>
    <row r="36" spans="1:10" ht="18.75" customHeight="1" thickBot="1">
      <c r="A36" s="344" t="s">
        <v>343</v>
      </c>
      <c r="B36" s="323">
        <v>2008</v>
      </c>
      <c r="C36" s="324" t="s">
        <v>344</v>
      </c>
      <c r="D36" s="322" t="s">
        <v>257</v>
      </c>
      <c r="E36" s="345">
        <v>12</v>
      </c>
      <c r="G36" s="209"/>
      <c r="H36" s="209"/>
      <c r="I36" s="209"/>
      <c r="J36" s="205"/>
    </row>
    <row r="37" spans="1:10" ht="18.75" customHeight="1">
      <c r="A37" s="325" t="s">
        <v>345</v>
      </c>
      <c r="B37" s="326"/>
      <c r="C37" s="327"/>
      <c r="D37" s="328"/>
      <c r="E37" s="319">
        <f>SUM(E24:E36)</f>
        <v>3991</v>
      </c>
      <c r="G37" s="209"/>
      <c r="H37" s="209"/>
      <c r="I37" s="209"/>
      <c r="J37" s="205"/>
    </row>
    <row r="38" spans="1:10" ht="18.75" customHeight="1" thickBot="1">
      <c r="A38" s="329" t="s">
        <v>290</v>
      </c>
      <c r="B38" s="330"/>
      <c r="C38" s="331"/>
      <c r="D38" s="332"/>
      <c r="E38" s="333">
        <f>ROUND(E37/365,0)</f>
        <v>11</v>
      </c>
      <c r="G38" s="209"/>
      <c r="H38" s="209"/>
      <c r="I38" s="209"/>
      <c r="J38" s="205"/>
    </row>
    <row r="39" spans="1:10" ht="18.75" customHeight="1">
      <c r="A39" s="199" t="s">
        <v>346</v>
      </c>
      <c r="B39" s="209"/>
      <c r="C39" s="209"/>
      <c r="D39" s="209"/>
      <c r="E39" s="209"/>
      <c r="G39" s="209"/>
      <c r="H39" s="209"/>
      <c r="I39" s="209"/>
      <c r="J39" s="205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3"/>
  </sheetPr>
  <dimension ref="A1:K51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89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58</v>
      </c>
      <c r="D2" s="465" t="s">
        <v>2</v>
      </c>
      <c r="E2" s="467" t="s">
        <v>3</v>
      </c>
      <c r="F2" s="465" t="s">
        <v>38</v>
      </c>
      <c r="G2" s="459" t="s">
        <v>59</v>
      </c>
      <c r="H2" s="461" t="s">
        <v>8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2015</v>
      </c>
      <c r="I3" s="23">
        <v>2020</v>
      </c>
      <c r="J3" s="23">
        <v>2025</v>
      </c>
      <c r="K3" s="24">
        <v>2030</v>
      </c>
    </row>
    <row r="4" spans="1:11" s="14" customFormat="1" ht="24" customHeight="1">
      <c r="A4" s="15">
        <v>1</v>
      </c>
      <c r="B4" s="16" t="e">
        <f>'입주업체현황(홍성)'!#REF!</f>
        <v>#REF!</v>
      </c>
      <c r="C4" s="16" t="e">
        <f>'입주업체현황(홍성)'!#REF!</f>
        <v>#REF!</v>
      </c>
      <c r="D4" s="16" t="e">
        <f>'입주업체현황(홍성)'!#REF!</f>
        <v>#REF!</v>
      </c>
      <c r="E4" s="66" t="e">
        <f>'입주업체현황(홍성)'!#REF!</f>
        <v>#REF!</v>
      </c>
      <c r="F4" s="18" t="e">
        <f>'입주업체현황(홍성)'!#REF!</f>
        <v>#REF!</v>
      </c>
      <c r="G4" s="19" t="e">
        <f>VLOOKUP(F4,원단위!$A$3:$C$26,3,FALSE)</f>
        <v>#REF!</v>
      </c>
      <c r="H4" s="32" t="e">
        <f t="shared" ref="H4:H13" si="0">ROUND(G4*$E4/1000,1)</f>
        <v>#REF!</v>
      </c>
      <c r="I4" s="32" t="e">
        <f t="shared" ref="I4:K13" si="1">H4</f>
        <v>#REF!</v>
      </c>
      <c r="J4" s="32" t="e">
        <f t="shared" si="1"/>
        <v>#REF!</v>
      </c>
      <c r="K4" s="33" t="e">
        <f t="shared" si="1"/>
        <v>#REF!</v>
      </c>
    </row>
    <row r="5" spans="1:11" s="14" customFormat="1" ht="24" customHeight="1">
      <c r="A5" s="13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66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 t="shared" si="0"/>
        <v>#REF!</v>
      </c>
      <c r="I5" s="32" t="e">
        <f t="shared" si="1"/>
        <v>#REF!</v>
      </c>
      <c r="J5" s="32" t="e">
        <f t="shared" si="1"/>
        <v>#REF!</v>
      </c>
      <c r="K5" s="33" t="e">
        <f t="shared" si="1"/>
        <v>#REF!</v>
      </c>
    </row>
    <row r="6" spans="1:11" s="14" customFormat="1" ht="24" customHeight="1">
      <c r="A6" s="13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66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 t="shared" si="0"/>
        <v>#REF!</v>
      </c>
      <c r="I6" s="32" t="e">
        <f t="shared" si="1"/>
        <v>#REF!</v>
      </c>
      <c r="J6" s="32" t="e">
        <f t="shared" si="1"/>
        <v>#REF!</v>
      </c>
      <c r="K6" s="33" t="e">
        <f t="shared" si="1"/>
        <v>#REF!</v>
      </c>
    </row>
    <row r="7" spans="1:11" s="14" customFormat="1" ht="24" customHeight="1">
      <c r="A7" s="13">
        <v>4</v>
      </c>
      <c r="B7" s="16" t="e">
        <f>'입주업체현황(홍성)'!#REF!</f>
        <v>#REF!</v>
      </c>
      <c r="C7" s="16" t="e">
        <f>'입주업체현황(홍성)'!#REF!</f>
        <v>#REF!</v>
      </c>
      <c r="D7" s="16" t="e">
        <f>'입주업체현황(홍성)'!#REF!</f>
        <v>#REF!</v>
      </c>
      <c r="E7" s="66" t="e">
        <f>'입주업체현황(홍성)'!#REF!</f>
        <v>#REF!</v>
      </c>
      <c r="F7" s="18" t="e">
        <f>'입주업체현황(홍성)'!#REF!</f>
        <v>#REF!</v>
      </c>
      <c r="G7" s="19" t="e">
        <f>VLOOKUP(F7,원단위!$A$3:$C$26,3,FALSE)</f>
        <v>#REF!</v>
      </c>
      <c r="H7" s="32" t="e">
        <f t="shared" si="0"/>
        <v>#REF!</v>
      </c>
      <c r="I7" s="32" t="e">
        <f t="shared" si="1"/>
        <v>#REF!</v>
      </c>
      <c r="J7" s="32" t="e">
        <f t="shared" si="1"/>
        <v>#REF!</v>
      </c>
      <c r="K7" s="33" t="e">
        <f t="shared" si="1"/>
        <v>#REF!</v>
      </c>
    </row>
    <row r="8" spans="1:11" s="14" customFormat="1" ht="24" customHeight="1">
      <c r="A8" s="13">
        <v>5</v>
      </c>
      <c r="B8" s="16" t="e">
        <f>'입주업체현황(홍성)'!#REF!</f>
        <v>#REF!</v>
      </c>
      <c r="C8" s="16" t="e">
        <f>'입주업체현황(홍성)'!#REF!</f>
        <v>#REF!</v>
      </c>
      <c r="D8" s="16" t="e">
        <f>'입주업체현황(홍성)'!#REF!</f>
        <v>#REF!</v>
      </c>
      <c r="E8" s="66" t="e">
        <f>'입주업체현황(홍성)'!#REF!</f>
        <v>#REF!</v>
      </c>
      <c r="F8" s="18" t="e">
        <f>'입주업체현황(홍성)'!#REF!</f>
        <v>#REF!</v>
      </c>
      <c r="G8" s="19" t="e">
        <f>VLOOKUP(F8,원단위!$A$3:$C$26,3,FALSE)</f>
        <v>#REF!</v>
      </c>
      <c r="H8" s="32" t="e">
        <f t="shared" si="0"/>
        <v>#REF!</v>
      </c>
      <c r="I8" s="32" t="e">
        <f t="shared" si="1"/>
        <v>#REF!</v>
      </c>
      <c r="J8" s="32" t="e">
        <f t="shared" si="1"/>
        <v>#REF!</v>
      </c>
      <c r="K8" s="33" t="e">
        <f t="shared" si="1"/>
        <v>#REF!</v>
      </c>
    </row>
    <row r="9" spans="1:11" s="14" customFormat="1" ht="24" customHeight="1">
      <c r="A9" s="13">
        <v>6</v>
      </c>
      <c r="B9" s="16" t="e">
        <f>'입주업체현황(홍성)'!#REF!</f>
        <v>#REF!</v>
      </c>
      <c r="C9" s="16" t="e">
        <f>'입주업체현황(홍성)'!#REF!</f>
        <v>#REF!</v>
      </c>
      <c r="D9" s="16" t="e">
        <f>'입주업체현황(홍성)'!#REF!</f>
        <v>#REF!</v>
      </c>
      <c r="E9" s="66" t="e">
        <f>'입주업체현황(홍성)'!#REF!</f>
        <v>#REF!</v>
      </c>
      <c r="F9" s="18" t="e">
        <f>'입주업체현황(홍성)'!#REF!</f>
        <v>#REF!</v>
      </c>
      <c r="G9" s="19" t="e">
        <f>VLOOKUP(F9,원단위!$A$3:$C$26,3,FALSE)</f>
        <v>#REF!</v>
      </c>
      <c r="H9" s="32" t="e">
        <f t="shared" si="0"/>
        <v>#REF!</v>
      </c>
      <c r="I9" s="32" t="e">
        <f t="shared" si="1"/>
        <v>#REF!</v>
      </c>
      <c r="J9" s="32" t="e">
        <f t="shared" si="1"/>
        <v>#REF!</v>
      </c>
      <c r="K9" s="33" t="e">
        <f t="shared" si="1"/>
        <v>#REF!</v>
      </c>
    </row>
    <row r="10" spans="1:11" s="14" customFormat="1" ht="24" customHeight="1">
      <c r="A10" s="13">
        <v>7</v>
      </c>
      <c r="B10" s="16" t="e">
        <f>'입주업체현황(홍성)'!#REF!</f>
        <v>#REF!</v>
      </c>
      <c r="C10" s="16" t="e">
        <f>'입주업체현황(홍성)'!#REF!</f>
        <v>#REF!</v>
      </c>
      <c r="D10" s="16" t="e">
        <f>'입주업체현황(홍성)'!#REF!</f>
        <v>#REF!</v>
      </c>
      <c r="E10" s="66" t="e">
        <f>'입주업체현황(홍성)'!#REF!</f>
        <v>#REF!</v>
      </c>
      <c r="F10" s="18" t="e">
        <f>'입주업체현황(홍성)'!#REF!</f>
        <v>#REF!</v>
      </c>
      <c r="G10" s="19" t="e">
        <f>VLOOKUP(F10,원단위!$A$3:$C$26,3,FALSE)</f>
        <v>#REF!</v>
      </c>
      <c r="H10" s="32" t="e">
        <f t="shared" si="0"/>
        <v>#REF!</v>
      </c>
      <c r="I10" s="32" t="e">
        <f t="shared" si="1"/>
        <v>#REF!</v>
      </c>
      <c r="J10" s="32" t="e">
        <f t="shared" si="1"/>
        <v>#REF!</v>
      </c>
      <c r="K10" s="33" t="e">
        <f t="shared" si="1"/>
        <v>#REF!</v>
      </c>
    </row>
    <row r="11" spans="1:11" s="14" customFormat="1" ht="24" customHeight="1">
      <c r="A11" s="13">
        <v>8</v>
      </c>
      <c r="B11" s="16" t="e">
        <f>'입주업체현황(홍성)'!#REF!</f>
        <v>#REF!</v>
      </c>
      <c r="C11" s="16" t="e">
        <f>'입주업체현황(홍성)'!#REF!</f>
        <v>#REF!</v>
      </c>
      <c r="D11" s="16" t="s">
        <v>88</v>
      </c>
      <c r="E11" s="66" t="e">
        <f>'입주업체현황(홍성)'!#REF!</f>
        <v>#REF!</v>
      </c>
      <c r="F11" s="18"/>
      <c r="G11" s="19"/>
      <c r="H11" s="32" t="e">
        <f t="shared" si="0"/>
        <v>#REF!</v>
      </c>
      <c r="I11" s="32" t="e">
        <f t="shared" si="1"/>
        <v>#REF!</v>
      </c>
      <c r="J11" s="32" t="e">
        <f t="shared" si="1"/>
        <v>#REF!</v>
      </c>
      <c r="K11" s="33" t="e">
        <f t="shared" si="1"/>
        <v>#REF!</v>
      </c>
    </row>
    <row r="12" spans="1:11" s="14" customFormat="1" ht="24" customHeight="1">
      <c r="A12" s="13">
        <v>9</v>
      </c>
      <c r="B12" s="16" t="e">
        <f>'입주업체현황(홍성)'!#REF!</f>
        <v>#REF!</v>
      </c>
      <c r="C12" s="16" t="e">
        <f>'입주업체현황(홍성)'!#REF!</f>
        <v>#REF!</v>
      </c>
      <c r="D12" s="16" t="e">
        <f>'입주업체현황(홍성)'!#REF!</f>
        <v>#REF!</v>
      </c>
      <c r="E12" s="66" t="e">
        <f>'입주업체현황(홍성)'!#REF!</f>
        <v>#REF!</v>
      </c>
      <c r="F12" s="18" t="e">
        <f>'입주업체현황(홍성)'!#REF!</f>
        <v>#REF!</v>
      </c>
      <c r="G12" s="19" t="e">
        <f>VLOOKUP(F12,원단위!$A$3:$C$26,3,FALSE)</f>
        <v>#REF!</v>
      </c>
      <c r="H12" s="32" t="e">
        <f t="shared" si="0"/>
        <v>#REF!</v>
      </c>
      <c r="I12" s="32" t="e">
        <f t="shared" si="1"/>
        <v>#REF!</v>
      </c>
      <c r="J12" s="32" t="e">
        <f t="shared" si="1"/>
        <v>#REF!</v>
      </c>
      <c r="K12" s="33" t="e">
        <f t="shared" si="1"/>
        <v>#REF!</v>
      </c>
    </row>
    <row r="13" spans="1:11" s="14" customFormat="1" ht="24" customHeight="1">
      <c r="A13" s="13">
        <v>10</v>
      </c>
      <c r="B13" s="16" t="e">
        <f>'입주업체현황(홍성)'!#REF!</f>
        <v>#REF!</v>
      </c>
      <c r="C13" s="16" t="e">
        <f>'입주업체현황(홍성)'!#REF!</f>
        <v>#REF!</v>
      </c>
      <c r="D13" s="16" t="e">
        <f>'입주업체현황(홍성)'!#REF!</f>
        <v>#REF!</v>
      </c>
      <c r="E13" s="66" t="e">
        <f>'입주업체현황(홍성)'!#REF!</f>
        <v>#REF!</v>
      </c>
      <c r="F13" s="18" t="e">
        <f>'입주업체현황(홍성)'!#REF!</f>
        <v>#REF!</v>
      </c>
      <c r="G13" s="19" t="e">
        <f>VLOOKUP(F13,원단위!$A$3:$C$26,3,FALSE)</f>
        <v>#REF!</v>
      </c>
      <c r="H13" s="32" t="e">
        <f t="shared" si="0"/>
        <v>#REF!</v>
      </c>
      <c r="I13" s="32" t="e">
        <f t="shared" si="1"/>
        <v>#REF!</v>
      </c>
      <c r="J13" s="32" t="e">
        <f t="shared" si="1"/>
        <v>#REF!</v>
      </c>
      <c r="K13" s="33" t="e">
        <f t="shared" si="1"/>
        <v>#REF!</v>
      </c>
    </row>
    <row r="14" spans="1:11" s="14" customFormat="1" ht="24" customHeight="1">
      <c r="A14" s="452" t="s">
        <v>4</v>
      </c>
      <c r="B14" s="453"/>
      <c r="C14" s="453"/>
      <c r="D14" s="453"/>
      <c r="E14" s="20" t="e">
        <f>SUM(E4:E13)</f>
        <v>#REF!</v>
      </c>
      <c r="F14" s="20"/>
      <c r="G14" s="20"/>
      <c r="H14" s="97">
        <v>10</v>
      </c>
      <c r="I14" s="97">
        <v>10</v>
      </c>
      <c r="J14" s="97">
        <v>800</v>
      </c>
      <c r="K14" s="98">
        <v>800</v>
      </c>
    </row>
    <row r="15" spans="1:11">
      <c r="H15" s="34"/>
      <c r="I15" s="34"/>
      <c r="J15" s="34"/>
      <c r="K15" s="34"/>
    </row>
    <row r="16" spans="1:11">
      <c r="H16" s="34"/>
      <c r="I16" s="34"/>
      <c r="J16" s="34"/>
      <c r="K16" s="34"/>
    </row>
    <row r="17" spans="1:11">
      <c r="G17" s="3"/>
      <c r="H17" s="34"/>
      <c r="I17" s="34"/>
      <c r="J17" s="34"/>
      <c r="K17" s="34"/>
    </row>
    <row r="18" spans="1:11">
      <c r="H18" s="34"/>
      <c r="I18" s="34"/>
      <c r="J18" s="34"/>
      <c r="K18" s="34"/>
    </row>
    <row r="19" spans="1:11">
      <c r="F19" s="3"/>
      <c r="H19" s="34"/>
      <c r="I19" s="34"/>
      <c r="J19" s="34"/>
      <c r="K19" s="34"/>
    </row>
    <row r="20" spans="1:11">
      <c r="H20" s="34"/>
      <c r="I20" s="34"/>
      <c r="J20" s="34"/>
      <c r="K20" s="34"/>
    </row>
    <row r="21" spans="1:11">
      <c r="H21" s="34"/>
      <c r="I21" s="34"/>
      <c r="J21" s="34"/>
      <c r="K21" s="34"/>
    </row>
    <row r="22" spans="1:11">
      <c r="A22" s="1"/>
      <c r="B22" s="1"/>
      <c r="C22" s="1"/>
      <c r="D22" s="2"/>
      <c r="H22" s="34"/>
      <c r="I22" s="34"/>
      <c r="J22" s="34"/>
      <c r="K22" s="34"/>
    </row>
    <row r="23" spans="1:11">
      <c r="A23" s="1"/>
      <c r="B23" s="1"/>
      <c r="C23" s="1"/>
      <c r="D23" s="2"/>
      <c r="H23" s="34"/>
      <c r="I23" s="34"/>
      <c r="J23" s="34"/>
      <c r="K23" s="34"/>
    </row>
    <row r="24" spans="1:11">
      <c r="A24" s="1"/>
      <c r="B24" s="1"/>
      <c r="C24" s="1"/>
      <c r="D24" s="2"/>
      <c r="H24" s="34"/>
      <c r="I24" s="34"/>
      <c r="J24" s="34"/>
      <c r="K24" s="34"/>
    </row>
    <row r="25" spans="1:11">
      <c r="A25" s="1"/>
      <c r="B25" s="1"/>
      <c r="C25" s="1"/>
      <c r="D25" s="2"/>
      <c r="H25" s="34"/>
      <c r="I25" s="34"/>
      <c r="J25" s="34"/>
      <c r="K25" s="34"/>
    </row>
    <row r="26" spans="1:11">
      <c r="A26" s="1"/>
      <c r="B26" s="1"/>
      <c r="C26" s="1"/>
      <c r="D26" s="2"/>
      <c r="H26" s="34"/>
      <c r="I26" s="34"/>
      <c r="J26" s="34"/>
      <c r="K26" s="34"/>
    </row>
    <row r="27" spans="1:11">
      <c r="A27" s="1"/>
      <c r="B27" s="1"/>
      <c r="C27" s="1"/>
      <c r="D27" s="2"/>
      <c r="H27" s="34"/>
      <c r="I27" s="34"/>
      <c r="J27" s="34"/>
      <c r="K27" s="34"/>
    </row>
    <row r="28" spans="1:11">
      <c r="A28" s="1"/>
      <c r="B28" s="1"/>
      <c r="C28" s="1"/>
      <c r="D28" s="2"/>
      <c r="H28" s="34"/>
      <c r="I28" s="34"/>
      <c r="J28" s="34"/>
      <c r="K28" s="34"/>
    </row>
    <row r="29" spans="1:11">
      <c r="A29" s="1"/>
      <c r="B29" s="1"/>
      <c r="C29" s="1"/>
      <c r="D29" s="2"/>
      <c r="H29" s="34"/>
      <c r="I29" s="34"/>
      <c r="J29" s="34"/>
      <c r="K29" s="34"/>
    </row>
    <row r="30" spans="1:11">
      <c r="A30" s="1"/>
      <c r="B30" s="1"/>
      <c r="C30" s="1"/>
      <c r="D30" s="2"/>
      <c r="H30" s="34"/>
      <c r="I30" s="34"/>
      <c r="J30" s="34"/>
      <c r="K30" s="34"/>
    </row>
    <row r="31" spans="1:11">
      <c r="A31" s="1"/>
      <c r="B31" s="1"/>
      <c r="C31" s="1"/>
      <c r="D31" s="2"/>
      <c r="H31" s="34"/>
      <c r="I31" s="34"/>
      <c r="J31" s="34"/>
      <c r="K31" s="34"/>
    </row>
    <row r="32" spans="1:11">
      <c r="A32" s="1"/>
      <c r="B32" s="1"/>
      <c r="C32" s="1"/>
      <c r="D32" s="2"/>
      <c r="H32" s="34"/>
      <c r="I32" s="34"/>
      <c r="J32" s="34"/>
      <c r="K32" s="34"/>
    </row>
    <row r="33" spans="1:11">
      <c r="A33" s="1"/>
      <c r="B33" s="1"/>
      <c r="C33" s="1"/>
      <c r="D33" s="2"/>
      <c r="H33" s="34"/>
      <c r="I33" s="34"/>
      <c r="J33" s="34"/>
      <c r="K33" s="34"/>
    </row>
    <row r="34" spans="1:11">
      <c r="A34" s="1"/>
      <c r="B34" s="1"/>
      <c r="C34" s="1"/>
      <c r="D34" s="2"/>
      <c r="H34" s="34"/>
      <c r="I34" s="34"/>
      <c r="J34" s="34"/>
      <c r="K34" s="34"/>
    </row>
    <row r="35" spans="1:11">
      <c r="A35" s="1"/>
      <c r="B35" s="1"/>
      <c r="C35" s="1"/>
      <c r="D35" s="2"/>
      <c r="H35" s="34"/>
      <c r="I35" s="34"/>
      <c r="J35" s="34"/>
      <c r="K35" s="34"/>
    </row>
    <row r="36" spans="1:11">
      <c r="A36" s="1"/>
      <c r="B36" s="1"/>
      <c r="C36" s="1"/>
      <c r="D36" s="2"/>
      <c r="H36" s="34"/>
      <c r="I36" s="34"/>
      <c r="J36" s="34"/>
      <c r="K36" s="34"/>
    </row>
    <row r="37" spans="1:11">
      <c r="A37" s="1"/>
      <c r="B37" s="1"/>
      <c r="C37" s="1"/>
      <c r="D37" s="2"/>
      <c r="H37" s="34"/>
      <c r="I37" s="34"/>
      <c r="J37" s="34"/>
      <c r="K37" s="34"/>
    </row>
    <row r="38" spans="1:11">
      <c r="A38" s="1"/>
      <c r="B38" s="1"/>
      <c r="C38" s="1"/>
      <c r="D38" s="2"/>
      <c r="H38" s="34"/>
      <c r="I38" s="34"/>
      <c r="J38" s="34"/>
      <c r="K38" s="34"/>
    </row>
    <row r="39" spans="1:11">
      <c r="A39" s="1"/>
      <c r="B39" s="1"/>
      <c r="C39" s="1"/>
      <c r="D39" s="2"/>
      <c r="H39" s="34"/>
      <c r="I39" s="34"/>
      <c r="J39" s="34"/>
      <c r="K39" s="34"/>
    </row>
    <row r="40" spans="1:11">
      <c r="A40" s="1"/>
      <c r="B40" s="1"/>
      <c r="C40" s="1"/>
      <c r="D40" s="2"/>
      <c r="H40" s="34"/>
      <c r="I40" s="34"/>
      <c r="J40" s="34"/>
      <c r="K40" s="34"/>
    </row>
    <row r="41" spans="1:11">
      <c r="A41" s="1"/>
      <c r="B41" s="1"/>
      <c r="C41" s="1"/>
      <c r="D41" s="2"/>
      <c r="H41" s="34"/>
      <c r="I41" s="34"/>
      <c r="J41" s="34"/>
      <c r="K41" s="34"/>
    </row>
    <row r="42" spans="1:11">
      <c r="A42" s="1"/>
      <c r="B42" s="1"/>
      <c r="C42" s="1"/>
      <c r="D42" s="2"/>
      <c r="H42" s="34"/>
      <c r="I42" s="34"/>
      <c r="J42" s="34"/>
      <c r="K42" s="34"/>
    </row>
    <row r="43" spans="1:11">
      <c r="A43" s="1"/>
      <c r="B43" s="1"/>
      <c r="C43" s="1"/>
      <c r="D43" s="2"/>
      <c r="H43" s="34"/>
      <c r="I43" s="34"/>
      <c r="J43" s="34"/>
      <c r="K43" s="34"/>
    </row>
    <row r="44" spans="1:11">
      <c r="A44" s="1"/>
      <c r="B44" s="1"/>
      <c r="C44" s="1"/>
      <c r="D44" s="2"/>
      <c r="H44" s="34"/>
      <c r="I44" s="34"/>
      <c r="J44" s="34"/>
      <c r="K44" s="34"/>
    </row>
    <row r="45" spans="1:11">
      <c r="H45" s="34"/>
      <c r="I45" s="34"/>
      <c r="J45" s="34"/>
      <c r="K45" s="34"/>
    </row>
    <row r="46" spans="1:11">
      <c r="H46" s="34"/>
      <c r="I46" s="34"/>
      <c r="J46" s="34"/>
      <c r="K46" s="34"/>
    </row>
    <row r="47" spans="1:11">
      <c r="H47" s="34"/>
      <c r="I47" s="34"/>
      <c r="J47" s="34"/>
      <c r="K47" s="34"/>
    </row>
    <row r="48" spans="1:11">
      <c r="H48" s="34"/>
      <c r="I48" s="34"/>
      <c r="J48" s="34"/>
      <c r="K48" s="34"/>
    </row>
    <row r="49" spans="8:11">
      <c r="H49" s="34"/>
      <c r="I49" s="34"/>
      <c r="J49" s="34"/>
      <c r="K49" s="34"/>
    </row>
    <row r="50" spans="8:11">
      <c r="H50" s="34"/>
      <c r="I50" s="34"/>
      <c r="J50" s="34"/>
      <c r="K50" s="34"/>
    </row>
    <row r="51" spans="8:11">
      <c r="H51" s="34"/>
      <c r="I51" s="34"/>
      <c r="J51" s="34"/>
      <c r="K51" s="34"/>
    </row>
  </sheetData>
  <mergeCells count="9">
    <mergeCell ref="G2:G3"/>
    <mergeCell ref="H2:K2"/>
    <mergeCell ref="A14:D14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43"/>
  </sheetPr>
  <dimension ref="A1:K51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90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52</v>
      </c>
      <c r="D2" s="465" t="s">
        <v>2</v>
      </c>
      <c r="E2" s="467" t="s">
        <v>53</v>
      </c>
      <c r="F2" s="465" t="s">
        <v>54</v>
      </c>
      <c r="G2" s="459" t="s">
        <v>55</v>
      </c>
      <c r="H2" s="461" t="s">
        <v>56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2010</v>
      </c>
      <c r="I3" s="23">
        <v>2015</v>
      </c>
      <c r="J3" s="23">
        <v>2020</v>
      </c>
      <c r="K3" s="24">
        <v>2025</v>
      </c>
    </row>
    <row r="4" spans="1:11" s="14" customFormat="1" ht="26.1" customHeight="1">
      <c r="A4" s="15">
        <v>1</v>
      </c>
      <c r="B4" s="16" t="e">
        <f>'입주업체현황(홍성)'!#REF!</f>
        <v>#REF!</v>
      </c>
      <c r="C4" s="16" t="e">
        <f>'입주업체현황(홍성)'!#REF!</f>
        <v>#REF!</v>
      </c>
      <c r="D4" s="16" t="e">
        <f>'입주업체현황(홍성)'!#REF!</f>
        <v>#REF!</v>
      </c>
      <c r="E4" s="17" t="e">
        <f>'입주업체현황(홍성)'!#REF!</f>
        <v>#REF!</v>
      </c>
      <c r="F4" s="18" t="e">
        <f>'입주업체현황(홍성)'!#REF!</f>
        <v>#REF!</v>
      </c>
      <c r="G4" s="19" t="e">
        <f>VLOOKUP(F4,원단위!$A$3:$C$26,3,FALSE)</f>
        <v>#REF!</v>
      </c>
      <c r="H4" s="32" t="e">
        <f t="shared" ref="H4:H11" si="0">ROUND(G4*$E4/1000,1)</f>
        <v>#REF!</v>
      </c>
      <c r="I4" s="32" t="e">
        <f t="shared" ref="I4:K11" si="1">H4</f>
        <v>#REF!</v>
      </c>
      <c r="J4" s="32" t="e">
        <f t="shared" si="1"/>
        <v>#REF!</v>
      </c>
      <c r="K4" s="33" t="e">
        <f t="shared" si="1"/>
        <v>#REF!</v>
      </c>
    </row>
    <row r="5" spans="1:11" s="14" customFormat="1" ht="26.1" customHeight="1">
      <c r="A5" s="13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17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 t="shared" si="0"/>
        <v>#REF!</v>
      </c>
      <c r="I5" s="32" t="e">
        <f t="shared" si="1"/>
        <v>#REF!</v>
      </c>
      <c r="J5" s="32" t="e">
        <f t="shared" si="1"/>
        <v>#REF!</v>
      </c>
      <c r="K5" s="33" t="e">
        <f t="shared" si="1"/>
        <v>#REF!</v>
      </c>
    </row>
    <row r="6" spans="1:11" s="14" customFormat="1" ht="26.1" customHeight="1">
      <c r="A6" s="13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17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 t="shared" si="0"/>
        <v>#REF!</v>
      </c>
      <c r="I6" s="32" t="e">
        <f t="shared" si="1"/>
        <v>#REF!</v>
      </c>
      <c r="J6" s="32" t="e">
        <f t="shared" si="1"/>
        <v>#REF!</v>
      </c>
      <c r="K6" s="33" t="e">
        <f t="shared" si="1"/>
        <v>#REF!</v>
      </c>
    </row>
    <row r="7" spans="1:11" s="14" customFormat="1" ht="26.1" customHeight="1">
      <c r="A7" s="13">
        <v>4</v>
      </c>
      <c r="B7" s="16" t="e">
        <f>'입주업체현황(홍성)'!#REF!</f>
        <v>#REF!</v>
      </c>
      <c r="C7" s="16" t="e">
        <f>'입주업체현황(홍성)'!#REF!</f>
        <v>#REF!</v>
      </c>
      <c r="D7" s="16" t="e">
        <f>'입주업체현황(홍성)'!#REF!</f>
        <v>#REF!</v>
      </c>
      <c r="E7" s="17" t="e">
        <f>'입주업체현황(홍성)'!#REF!</f>
        <v>#REF!</v>
      </c>
      <c r="F7" s="18" t="e">
        <f>'입주업체현황(홍성)'!#REF!</f>
        <v>#REF!</v>
      </c>
      <c r="G7" s="19" t="e">
        <f>VLOOKUP(F7,원단위!$A$3:$C$26,3,FALSE)</f>
        <v>#REF!</v>
      </c>
      <c r="H7" s="32" t="e">
        <f t="shared" si="0"/>
        <v>#REF!</v>
      </c>
      <c r="I7" s="32" t="e">
        <f t="shared" si="1"/>
        <v>#REF!</v>
      </c>
      <c r="J7" s="32" t="e">
        <f t="shared" si="1"/>
        <v>#REF!</v>
      </c>
      <c r="K7" s="33" t="e">
        <f t="shared" si="1"/>
        <v>#REF!</v>
      </c>
    </row>
    <row r="8" spans="1:11" s="14" customFormat="1" ht="26.1" customHeight="1">
      <c r="A8" s="13">
        <v>5</v>
      </c>
      <c r="B8" s="16" t="e">
        <f>'입주업체현황(홍성)'!#REF!</f>
        <v>#REF!</v>
      </c>
      <c r="C8" s="16" t="e">
        <f>'입주업체현황(홍성)'!#REF!</f>
        <v>#REF!</v>
      </c>
      <c r="D8" s="16" t="e">
        <f>'입주업체현황(홍성)'!#REF!</f>
        <v>#REF!</v>
      </c>
      <c r="E8" s="17" t="e">
        <f>'입주업체현황(홍성)'!#REF!</f>
        <v>#REF!</v>
      </c>
      <c r="F8" s="18" t="e">
        <f>'입주업체현황(홍성)'!#REF!</f>
        <v>#REF!</v>
      </c>
      <c r="G8" s="19" t="e">
        <f>VLOOKUP(F8,원단위!$A$3:$C$26,3,FALSE)</f>
        <v>#REF!</v>
      </c>
      <c r="H8" s="32" t="e">
        <f t="shared" si="0"/>
        <v>#REF!</v>
      </c>
      <c r="I8" s="32" t="e">
        <f t="shared" si="1"/>
        <v>#REF!</v>
      </c>
      <c r="J8" s="32" t="e">
        <f t="shared" si="1"/>
        <v>#REF!</v>
      </c>
      <c r="K8" s="33" t="e">
        <f t="shared" si="1"/>
        <v>#REF!</v>
      </c>
    </row>
    <row r="9" spans="1:11" s="14" customFormat="1" ht="26.1" customHeight="1">
      <c r="A9" s="13">
        <v>6</v>
      </c>
      <c r="B9" s="16" t="e">
        <f>'입주업체현황(홍성)'!#REF!</f>
        <v>#REF!</v>
      </c>
      <c r="C9" s="16" t="e">
        <f>'입주업체현황(홍성)'!#REF!</f>
        <v>#REF!</v>
      </c>
      <c r="D9" s="16" t="e">
        <f>'입주업체현황(홍성)'!#REF!</f>
        <v>#REF!</v>
      </c>
      <c r="E9" s="17" t="e">
        <f>'입주업체현황(홍성)'!#REF!</f>
        <v>#REF!</v>
      </c>
      <c r="F9" s="18" t="e">
        <f>'입주업체현황(홍성)'!#REF!</f>
        <v>#REF!</v>
      </c>
      <c r="G9" s="19" t="e">
        <f>VLOOKUP(F9,원단위!$A$3:$C$26,3,FALSE)</f>
        <v>#REF!</v>
      </c>
      <c r="H9" s="32" t="e">
        <f t="shared" si="0"/>
        <v>#REF!</v>
      </c>
      <c r="I9" s="32" t="e">
        <f t="shared" si="1"/>
        <v>#REF!</v>
      </c>
      <c r="J9" s="32" t="e">
        <f t="shared" si="1"/>
        <v>#REF!</v>
      </c>
      <c r="K9" s="33" t="e">
        <f t="shared" si="1"/>
        <v>#REF!</v>
      </c>
    </row>
    <row r="10" spans="1:11" s="14" customFormat="1" ht="26.1" customHeight="1">
      <c r="A10" s="13">
        <v>7</v>
      </c>
      <c r="B10" s="16" t="e">
        <f>'입주업체현황(홍성)'!#REF!</f>
        <v>#REF!</v>
      </c>
      <c r="C10" s="16" t="e">
        <f>'입주업체현황(홍성)'!#REF!</f>
        <v>#REF!</v>
      </c>
      <c r="D10" s="16" t="e">
        <f>'입주업체현황(홍성)'!#REF!</f>
        <v>#REF!</v>
      </c>
      <c r="E10" s="17" t="e">
        <f>'입주업체현황(홍성)'!#REF!</f>
        <v>#REF!</v>
      </c>
      <c r="F10" s="18" t="e">
        <f>'입주업체현황(홍성)'!#REF!</f>
        <v>#REF!</v>
      </c>
      <c r="G10" s="19" t="e">
        <f>VLOOKUP(F10,원단위!$A$3:$C$26,3,FALSE)</f>
        <v>#REF!</v>
      </c>
      <c r="H10" s="32" t="e">
        <f t="shared" si="0"/>
        <v>#REF!</v>
      </c>
      <c r="I10" s="32" t="e">
        <f t="shared" si="1"/>
        <v>#REF!</v>
      </c>
      <c r="J10" s="32" t="e">
        <f t="shared" si="1"/>
        <v>#REF!</v>
      </c>
      <c r="K10" s="33" t="e">
        <f t="shared" si="1"/>
        <v>#REF!</v>
      </c>
    </row>
    <row r="11" spans="1:11" s="14" customFormat="1" ht="26.1" customHeight="1">
      <c r="A11" s="13">
        <v>8</v>
      </c>
      <c r="B11" s="16" t="e">
        <f>'입주업체현황(홍성)'!#REF!</f>
        <v>#REF!</v>
      </c>
      <c r="C11" s="16" t="e">
        <f>'입주업체현황(홍성)'!#REF!</f>
        <v>#REF!</v>
      </c>
      <c r="D11" s="16" t="e">
        <f>'입주업체현황(홍성)'!#REF!</f>
        <v>#REF!</v>
      </c>
      <c r="E11" s="17" t="e">
        <f>'입주업체현황(홍성)'!#REF!</f>
        <v>#REF!</v>
      </c>
      <c r="F11" s="18" t="e">
        <f>'입주업체현황(홍성)'!#REF!</f>
        <v>#REF!</v>
      </c>
      <c r="G11" s="19" t="e">
        <f>VLOOKUP(F11,원단위!$A$3:$C$26,3,FALSE)</f>
        <v>#REF!</v>
      </c>
      <c r="H11" s="32" t="e">
        <f t="shared" si="0"/>
        <v>#REF!</v>
      </c>
      <c r="I11" s="32" t="e">
        <f t="shared" si="1"/>
        <v>#REF!</v>
      </c>
      <c r="J11" s="32" t="e">
        <f t="shared" si="1"/>
        <v>#REF!</v>
      </c>
      <c r="K11" s="33" t="e">
        <f t="shared" si="1"/>
        <v>#REF!</v>
      </c>
    </row>
    <row r="12" spans="1:11" s="14" customFormat="1" ht="26.1" customHeight="1">
      <c r="A12" s="452" t="s">
        <v>57</v>
      </c>
      <c r="B12" s="453"/>
      <c r="C12" s="453"/>
      <c r="D12" s="453"/>
      <c r="E12" s="20" t="e">
        <f>SUM(E4:E11)</f>
        <v>#REF!</v>
      </c>
      <c r="F12" s="20"/>
      <c r="G12" s="20"/>
      <c r="H12" s="97">
        <v>10</v>
      </c>
      <c r="I12" s="97">
        <v>10</v>
      </c>
      <c r="J12" s="97">
        <v>700</v>
      </c>
      <c r="K12" s="98">
        <v>700</v>
      </c>
    </row>
    <row r="13" spans="1:11">
      <c r="H13" s="34"/>
      <c r="I13" s="34"/>
      <c r="J13" s="34"/>
      <c r="K13" s="34"/>
    </row>
    <row r="14" spans="1:11">
      <c r="H14" s="34"/>
      <c r="I14" s="34"/>
      <c r="J14" s="34"/>
      <c r="K14" s="34"/>
    </row>
    <row r="15" spans="1:11">
      <c r="G15" s="3"/>
      <c r="H15" s="34"/>
      <c r="I15" s="34"/>
      <c r="J15" s="34"/>
      <c r="K15" s="34"/>
    </row>
    <row r="16" spans="1:11">
      <c r="H16" s="34"/>
      <c r="I16" s="34"/>
      <c r="J16" s="34"/>
      <c r="K16" s="34"/>
    </row>
    <row r="17" spans="1:11">
      <c r="F17" s="3"/>
      <c r="H17" s="34"/>
      <c r="I17" s="34"/>
      <c r="J17" s="34"/>
      <c r="K17" s="34"/>
    </row>
    <row r="18" spans="1:11">
      <c r="H18" s="34"/>
      <c r="I18" s="34"/>
      <c r="J18" s="34"/>
      <c r="K18" s="34"/>
    </row>
    <row r="19" spans="1:11">
      <c r="H19" s="34"/>
      <c r="I19" s="34"/>
      <c r="J19" s="34"/>
      <c r="K19" s="34"/>
    </row>
    <row r="20" spans="1:11">
      <c r="A20" s="1"/>
      <c r="B20" s="1"/>
      <c r="C20" s="1"/>
      <c r="D20" s="2"/>
      <c r="H20" s="34"/>
      <c r="I20" s="34"/>
      <c r="J20" s="34"/>
      <c r="K20" s="34"/>
    </row>
    <row r="21" spans="1:11">
      <c r="A21" s="1"/>
      <c r="B21" s="1"/>
      <c r="C21" s="1"/>
      <c r="D21" s="2"/>
      <c r="H21" s="34"/>
      <c r="I21" s="34"/>
      <c r="J21" s="34"/>
      <c r="K21" s="34"/>
    </row>
    <row r="22" spans="1:11">
      <c r="A22" s="1"/>
      <c r="B22" s="1"/>
      <c r="C22" s="1"/>
      <c r="D22" s="2"/>
      <c r="H22" s="34"/>
      <c r="I22" s="34"/>
      <c r="J22" s="34"/>
      <c r="K22" s="34"/>
    </row>
    <row r="23" spans="1:11">
      <c r="A23" s="1"/>
      <c r="B23" s="1"/>
      <c r="C23" s="1"/>
      <c r="D23" s="2"/>
      <c r="H23" s="34"/>
      <c r="I23" s="34"/>
      <c r="J23" s="34"/>
      <c r="K23" s="34"/>
    </row>
    <row r="24" spans="1:11">
      <c r="A24" s="1"/>
      <c r="B24" s="1"/>
      <c r="C24" s="1"/>
      <c r="D24" s="2"/>
      <c r="H24" s="34"/>
      <c r="I24" s="34"/>
      <c r="J24" s="34"/>
      <c r="K24" s="34"/>
    </row>
    <row r="25" spans="1:11">
      <c r="A25" s="1"/>
      <c r="B25" s="1"/>
      <c r="C25" s="1"/>
      <c r="D25" s="2"/>
      <c r="H25" s="34"/>
      <c r="I25" s="34"/>
      <c r="J25" s="34"/>
      <c r="K25" s="34"/>
    </row>
    <row r="26" spans="1:11">
      <c r="A26" s="1"/>
      <c r="B26" s="1"/>
      <c r="C26" s="1"/>
      <c r="D26" s="2"/>
      <c r="H26" s="34"/>
      <c r="I26" s="34"/>
      <c r="J26" s="34"/>
      <c r="K26" s="34"/>
    </row>
    <row r="27" spans="1:11">
      <c r="A27" s="1"/>
      <c r="B27" s="1"/>
      <c r="C27" s="1"/>
      <c r="D27" s="2"/>
      <c r="H27" s="34"/>
      <c r="I27" s="34"/>
      <c r="J27" s="34"/>
      <c r="K27" s="34"/>
    </row>
    <row r="28" spans="1:11">
      <c r="A28" s="1"/>
      <c r="B28" s="1"/>
      <c r="C28" s="1"/>
      <c r="D28" s="2"/>
      <c r="H28" s="34"/>
      <c r="I28" s="34"/>
      <c r="J28" s="34"/>
      <c r="K28" s="34"/>
    </row>
    <row r="29" spans="1:11">
      <c r="A29" s="1"/>
      <c r="B29" s="1"/>
      <c r="C29" s="1"/>
      <c r="D29" s="2"/>
      <c r="H29" s="34"/>
      <c r="I29" s="34"/>
      <c r="J29" s="34"/>
      <c r="K29" s="34"/>
    </row>
    <row r="30" spans="1:11">
      <c r="A30" s="1"/>
      <c r="B30" s="1"/>
      <c r="C30" s="1"/>
      <c r="D30" s="2"/>
      <c r="H30" s="34"/>
      <c r="I30" s="34"/>
      <c r="J30" s="34"/>
      <c r="K30" s="34"/>
    </row>
    <row r="31" spans="1:11">
      <c r="A31" s="1"/>
      <c r="B31" s="1"/>
      <c r="C31" s="1"/>
      <c r="D31" s="2"/>
      <c r="H31" s="34"/>
      <c r="I31" s="34"/>
      <c r="J31" s="34"/>
      <c r="K31" s="34"/>
    </row>
    <row r="32" spans="1:11">
      <c r="A32" s="1"/>
      <c r="B32" s="1"/>
      <c r="C32" s="1"/>
      <c r="D32" s="2"/>
      <c r="H32" s="34"/>
      <c r="I32" s="34"/>
      <c r="J32" s="34"/>
      <c r="K32" s="34"/>
    </row>
    <row r="33" spans="1:11">
      <c r="A33" s="1"/>
      <c r="B33" s="1"/>
      <c r="C33" s="1"/>
      <c r="D33" s="2"/>
      <c r="H33" s="34"/>
      <c r="I33" s="34"/>
      <c r="J33" s="34"/>
      <c r="K33" s="34"/>
    </row>
    <row r="34" spans="1:11">
      <c r="A34" s="1"/>
      <c r="B34" s="1"/>
      <c r="C34" s="1"/>
      <c r="D34" s="2"/>
      <c r="H34" s="34"/>
      <c r="I34" s="34"/>
      <c r="J34" s="34"/>
      <c r="K34" s="34"/>
    </row>
    <row r="35" spans="1:11">
      <c r="A35" s="1"/>
      <c r="B35" s="1"/>
      <c r="C35" s="1"/>
      <c r="D35" s="2"/>
      <c r="H35" s="34"/>
      <c r="I35" s="34"/>
      <c r="J35" s="34"/>
      <c r="K35" s="34"/>
    </row>
    <row r="36" spans="1:11">
      <c r="A36" s="1"/>
      <c r="B36" s="1"/>
      <c r="C36" s="1"/>
      <c r="D36" s="2"/>
      <c r="H36" s="34"/>
      <c r="I36" s="34"/>
      <c r="J36" s="34"/>
      <c r="K36" s="34"/>
    </row>
    <row r="37" spans="1:11">
      <c r="A37" s="1"/>
      <c r="B37" s="1"/>
      <c r="C37" s="1"/>
      <c r="D37" s="2"/>
      <c r="H37" s="34"/>
      <c r="I37" s="34"/>
      <c r="J37" s="34"/>
      <c r="K37" s="34"/>
    </row>
    <row r="38" spans="1:11">
      <c r="A38" s="1"/>
      <c r="B38" s="1"/>
      <c r="C38" s="1"/>
      <c r="D38" s="2"/>
      <c r="H38" s="34"/>
      <c r="I38" s="34"/>
      <c r="J38" s="34"/>
      <c r="K38" s="34"/>
    </row>
    <row r="39" spans="1:11">
      <c r="A39" s="1"/>
      <c r="B39" s="1"/>
      <c r="C39" s="1"/>
      <c r="D39" s="2"/>
      <c r="H39" s="34"/>
      <c r="I39" s="34"/>
      <c r="J39" s="34"/>
      <c r="K39" s="34"/>
    </row>
    <row r="40" spans="1:11">
      <c r="A40" s="1"/>
      <c r="B40" s="1"/>
      <c r="C40" s="1"/>
      <c r="D40" s="2"/>
      <c r="H40" s="34"/>
      <c r="I40" s="34"/>
      <c r="J40" s="34"/>
      <c r="K40" s="34"/>
    </row>
    <row r="41" spans="1:11">
      <c r="A41" s="1"/>
      <c r="B41" s="1"/>
      <c r="C41" s="1"/>
      <c r="D41" s="2"/>
      <c r="H41" s="34"/>
      <c r="I41" s="34"/>
      <c r="J41" s="34"/>
      <c r="K41" s="34"/>
    </row>
    <row r="42" spans="1:11">
      <c r="A42" s="1"/>
      <c r="B42" s="1"/>
      <c r="C42" s="1"/>
      <c r="D42" s="2"/>
      <c r="H42" s="34"/>
      <c r="I42" s="34"/>
      <c r="J42" s="34"/>
      <c r="K42" s="34"/>
    </row>
    <row r="43" spans="1:11">
      <c r="H43" s="34"/>
      <c r="I43" s="34"/>
      <c r="J43" s="34"/>
      <c r="K43" s="34"/>
    </row>
    <row r="44" spans="1:11">
      <c r="H44" s="34"/>
      <c r="I44" s="34"/>
      <c r="J44" s="34"/>
      <c r="K44" s="34"/>
    </row>
    <row r="45" spans="1:11">
      <c r="H45" s="34"/>
      <c r="I45" s="34"/>
      <c r="J45" s="34"/>
      <c r="K45" s="34"/>
    </row>
    <row r="46" spans="1:11">
      <c r="H46" s="34"/>
      <c r="I46" s="34"/>
      <c r="J46" s="34"/>
      <c r="K46" s="34"/>
    </row>
    <row r="47" spans="1:11">
      <c r="H47" s="34"/>
      <c r="I47" s="34"/>
      <c r="J47" s="34"/>
      <c r="K47" s="34"/>
    </row>
    <row r="48" spans="1:11">
      <c r="H48" s="34"/>
      <c r="I48" s="34"/>
      <c r="J48" s="34"/>
      <c r="K48" s="34"/>
    </row>
    <row r="49" spans="8:11">
      <c r="H49" s="34"/>
      <c r="I49" s="34"/>
      <c r="J49" s="34"/>
      <c r="K49" s="34"/>
    </row>
    <row r="50" spans="8:11">
      <c r="H50" s="34"/>
      <c r="I50" s="34"/>
      <c r="J50" s="34"/>
      <c r="K50" s="34"/>
    </row>
    <row r="51" spans="8:11">
      <c r="H51" s="34"/>
      <c r="I51" s="34"/>
      <c r="J51" s="34"/>
      <c r="K51" s="34"/>
    </row>
  </sheetData>
  <mergeCells count="9">
    <mergeCell ref="G2:G3"/>
    <mergeCell ref="H2:K2"/>
    <mergeCell ref="A12:D12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>
    <tabColor indexed="43"/>
  </sheetPr>
  <dimension ref="A1:K37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91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52</v>
      </c>
      <c r="D2" s="465" t="s">
        <v>2</v>
      </c>
      <c r="E2" s="467" t="s">
        <v>53</v>
      </c>
      <c r="F2" s="465" t="s">
        <v>54</v>
      </c>
      <c r="G2" s="459" t="s">
        <v>55</v>
      </c>
      <c r="H2" s="461" t="s">
        <v>56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2015</v>
      </c>
      <c r="I3" s="23">
        <v>2020</v>
      </c>
      <c r="J3" s="23">
        <v>2025</v>
      </c>
      <c r="K3" s="24">
        <v>2030</v>
      </c>
    </row>
    <row r="4" spans="1:11" s="14" customFormat="1" ht="21.95" customHeight="1">
      <c r="A4" s="25">
        <v>1</v>
      </c>
      <c r="B4" s="26" t="e">
        <f>'입주업체현황(홍성)'!#REF!</f>
        <v>#REF!</v>
      </c>
      <c r="C4" s="26" t="e">
        <f>'입주업체현황(홍성)'!#REF!</f>
        <v>#REF!</v>
      </c>
      <c r="D4" s="26" t="e">
        <f>'입주업체현황(홍성)'!#REF!</f>
        <v>#REF!</v>
      </c>
      <c r="E4" s="27" t="e">
        <f>'입주업체현황(홍성)'!#REF!</f>
        <v>#REF!</v>
      </c>
      <c r="F4" s="28" t="e">
        <f>'입주업체현황(홍성)'!#REF!</f>
        <v>#REF!</v>
      </c>
      <c r="G4" s="29" t="e">
        <f>VLOOKUP(F4,원단위!$A$3:$C$26,3,FALSE)</f>
        <v>#REF!</v>
      </c>
      <c r="H4" s="30" t="e">
        <f>ROUND(G4*$E4/1000,1)</f>
        <v>#REF!</v>
      </c>
      <c r="I4" s="30" t="e">
        <f t="shared" ref="I4:K6" si="0">H4</f>
        <v>#REF!</v>
      </c>
      <c r="J4" s="30" t="e">
        <f t="shared" si="0"/>
        <v>#REF!</v>
      </c>
      <c r="K4" s="31" t="e">
        <f t="shared" si="0"/>
        <v>#REF!</v>
      </c>
    </row>
    <row r="5" spans="1:11" s="14" customFormat="1" ht="21.95" customHeight="1">
      <c r="A5" s="15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17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>ROUND(G5*$E5/1000,1)</f>
        <v>#REF!</v>
      </c>
      <c r="I5" s="32" t="e">
        <f t="shared" si="0"/>
        <v>#REF!</v>
      </c>
      <c r="J5" s="32" t="e">
        <f t="shared" si="0"/>
        <v>#REF!</v>
      </c>
      <c r="K5" s="33" t="e">
        <f t="shared" si="0"/>
        <v>#REF!</v>
      </c>
    </row>
    <row r="6" spans="1:11" s="14" customFormat="1" ht="21.95" customHeight="1">
      <c r="A6" s="15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17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>ROUND(G6*$E6/1000,1)</f>
        <v>#REF!</v>
      </c>
      <c r="I6" s="32" t="e">
        <f t="shared" si="0"/>
        <v>#REF!</v>
      </c>
      <c r="J6" s="32" t="e">
        <f t="shared" si="0"/>
        <v>#REF!</v>
      </c>
      <c r="K6" s="33" t="e">
        <f t="shared" si="0"/>
        <v>#REF!</v>
      </c>
    </row>
    <row r="7" spans="1:11" s="14" customFormat="1" ht="21.95" customHeight="1">
      <c r="A7" s="452" t="s">
        <v>57</v>
      </c>
      <c r="B7" s="453"/>
      <c r="C7" s="453"/>
      <c r="D7" s="453"/>
      <c r="E7" s="20" t="e">
        <f>SUM(E4:E6)</f>
        <v>#REF!</v>
      </c>
      <c r="F7" s="20"/>
      <c r="G7" s="20"/>
      <c r="H7" s="97">
        <v>150</v>
      </c>
      <c r="I7" s="97">
        <v>150</v>
      </c>
      <c r="J7" s="97">
        <v>1400</v>
      </c>
      <c r="K7" s="98">
        <v>1400</v>
      </c>
    </row>
    <row r="8" spans="1:11">
      <c r="H8" s="34"/>
      <c r="I8" s="34"/>
      <c r="J8" s="34"/>
      <c r="K8" s="34"/>
    </row>
    <row r="9" spans="1:11">
      <c r="H9" s="34"/>
      <c r="I9" s="34"/>
      <c r="J9" s="34"/>
      <c r="K9" s="34"/>
    </row>
    <row r="10" spans="1:11">
      <c r="G10" s="3"/>
      <c r="H10" s="34"/>
      <c r="I10" s="34"/>
      <c r="J10" s="34"/>
      <c r="K10" s="34"/>
    </row>
    <row r="11" spans="1:11">
      <c r="H11" s="34"/>
      <c r="I11" s="34"/>
      <c r="J11" s="34"/>
      <c r="K11" s="34"/>
    </row>
    <row r="12" spans="1:11">
      <c r="F12" s="3"/>
      <c r="H12" s="34"/>
      <c r="I12" s="34"/>
      <c r="J12" s="34"/>
      <c r="K12" s="34"/>
    </row>
    <row r="13" spans="1:11">
      <c r="H13" s="34"/>
      <c r="I13" s="34"/>
      <c r="J13" s="34"/>
      <c r="K13" s="34"/>
    </row>
    <row r="14" spans="1:11">
      <c r="H14" s="34"/>
      <c r="I14" s="34"/>
      <c r="J14" s="34"/>
      <c r="K14" s="34"/>
    </row>
    <row r="15" spans="1:11">
      <c r="A15" s="1"/>
      <c r="B15" s="1"/>
      <c r="C15" s="1"/>
      <c r="D15" s="2"/>
      <c r="H15" s="34"/>
      <c r="I15" s="34"/>
      <c r="J15" s="34"/>
      <c r="K15" s="34"/>
    </row>
    <row r="16" spans="1:11">
      <c r="A16" s="1"/>
      <c r="B16" s="1"/>
      <c r="C16" s="1"/>
      <c r="D16" s="2"/>
      <c r="H16" s="34"/>
      <c r="I16" s="34"/>
      <c r="J16" s="34"/>
      <c r="K16" s="34"/>
    </row>
    <row r="17" spans="1:11">
      <c r="A17" s="1"/>
      <c r="B17" s="1"/>
      <c r="C17" s="1"/>
      <c r="D17" s="2"/>
      <c r="H17" s="34"/>
      <c r="I17" s="34"/>
      <c r="J17" s="34"/>
      <c r="K17" s="34"/>
    </row>
    <row r="18" spans="1:11">
      <c r="A18" s="1"/>
      <c r="B18" s="1"/>
      <c r="C18" s="1"/>
      <c r="D18" s="2"/>
      <c r="H18" s="34"/>
      <c r="I18" s="34"/>
      <c r="J18" s="34"/>
      <c r="K18" s="34"/>
    </row>
    <row r="19" spans="1:11">
      <c r="A19" s="1"/>
      <c r="B19" s="1"/>
      <c r="C19" s="1"/>
      <c r="D19" s="2"/>
      <c r="H19" s="34"/>
      <c r="I19" s="34"/>
      <c r="J19" s="34"/>
      <c r="K19" s="34"/>
    </row>
    <row r="20" spans="1:11">
      <c r="A20" s="1"/>
      <c r="B20" s="1"/>
      <c r="C20" s="1"/>
      <c r="D20" s="2"/>
      <c r="H20" s="34"/>
      <c r="I20" s="34"/>
      <c r="J20" s="34"/>
      <c r="K20" s="34"/>
    </row>
    <row r="21" spans="1:11">
      <c r="A21" s="1"/>
      <c r="B21" s="1"/>
      <c r="C21" s="1"/>
      <c r="D21" s="2"/>
      <c r="H21" s="34"/>
      <c r="I21" s="34"/>
      <c r="J21" s="34"/>
      <c r="K21" s="34"/>
    </row>
    <row r="22" spans="1:11">
      <c r="A22" s="1"/>
      <c r="B22" s="1"/>
      <c r="C22" s="1"/>
      <c r="D22" s="2"/>
      <c r="H22" s="34"/>
      <c r="I22" s="34"/>
      <c r="J22" s="34"/>
      <c r="K22" s="34"/>
    </row>
    <row r="23" spans="1:11">
      <c r="A23" s="1"/>
      <c r="B23" s="1"/>
      <c r="C23" s="1"/>
      <c r="D23" s="2"/>
      <c r="H23" s="34"/>
      <c r="I23" s="34"/>
      <c r="J23" s="34"/>
      <c r="K23" s="34"/>
    </row>
    <row r="24" spans="1:11">
      <c r="A24" s="1"/>
      <c r="B24" s="1"/>
      <c r="C24" s="1"/>
      <c r="D24" s="2"/>
      <c r="H24" s="34"/>
      <c r="I24" s="34"/>
      <c r="J24" s="34"/>
      <c r="K24" s="34"/>
    </row>
    <row r="25" spans="1:11">
      <c r="A25" s="1"/>
      <c r="B25" s="1"/>
      <c r="C25" s="1"/>
      <c r="D25" s="2"/>
    </row>
    <row r="26" spans="1:11">
      <c r="A26" s="1"/>
      <c r="B26" s="1"/>
      <c r="C26" s="1"/>
      <c r="D26" s="2"/>
    </row>
    <row r="27" spans="1:11">
      <c r="A27" s="1"/>
      <c r="B27" s="1"/>
      <c r="C27" s="1"/>
      <c r="D27" s="2"/>
    </row>
    <row r="28" spans="1:11">
      <c r="A28" s="1"/>
      <c r="B28" s="1"/>
      <c r="C28" s="1"/>
      <c r="D28" s="2"/>
    </row>
    <row r="29" spans="1:11">
      <c r="A29" s="1"/>
      <c r="B29" s="1"/>
      <c r="C29" s="1"/>
      <c r="D29" s="2"/>
    </row>
    <row r="30" spans="1:11">
      <c r="A30" s="1"/>
      <c r="B30" s="1"/>
      <c r="C30" s="1"/>
      <c r="D30" s="2"/>
    </row>
    <row r="31" spans="1:11">
      <c r="A31" s="1"/>
      <c r="B31" s="1"/>
      <c r="C31" s="1"/>
      <c r="D31" s="2"/>
    </row>
    <row r="32" spans="1:11">
      <c r="A32" s="1"/>
      <c r="B32" s="1"/>
      <c r="C32" s="1"/>
      <c r="D32" s="2"/>
    </row>
    <row r="33" spans="1:4">
      <c r="A33" s="1"/>
      <c r="B33" s="1"/>
      <c r="C33" s="1"/>
      <c r="D33" s="2"/>
    </row>
    <row r="34" spans="1:4">
      <c r="A34" s="1"/>
      <c r="B34" s="1"/>
      <c r="C34" s="1"/>
      <c r="D34" s="2"/>
    </row>
    <row r="35" spans="1:4">
      <c r="A35" s="1"/>
      <c r="B35" s="1"/>
      <c r="C35" s="1"/>
      <c r="D35" s="2"/>
    </row>
    <row r="36" spans="1:4">
      <c r="A36" s="1"/>
      <c r="B36" s="1"/>
      <c r="C36" s="1"/>
      <c r="D36" s="2"/>
    </row>
    <row r="37" spans="1:4">
      <c r="A37" s="1"/>
      <c r="B37" s="1"/>
      <c r="C37" s="1"/>
      <c r="D37" s="2"/>
    </row>
  </sheetData>
  <mergeCells count="9">
    <mergeCell ref="G2:G3"/>
    <mergeCell ref="H2:K2"/>
    <mergeCell ref="A7:D7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indexed="43"/>
  </sheetPr>
  <dimension ref="A1:K45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92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58</v>
      </c>
      <c r="D2" s="465" t="s">
        <v>2</v>
      </c>
      <c r="E2" s="467" t="s">
        <v>3</v>
      </c>
      <c r="F2" s="465" t="s">
        <v>38</v>
      </c>
      <c r="G2" s="459" t="s">
        <v>59</v>
      </c>
      <c r="H2" s="461" t="s">
        <v>8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2015</v>
      </c>
      <c r="I3" s="23">
        <v>2020</v>
      </c>
      <c r="J3" s="23">
        <v>2025</v>
      </c>
      <c r="K3" s="24">
        <v>2030</v>
      </c>
    </row>
    <row r="4" spans="1:11" s="14" customFormat="1" ht="21.95" customHeight="1">
      <c r="A4" s="25">
        <v>1</v>
      </c>
      <c r="B4" s="26" t="e">
        <f>'입주업체현황(홍성)'!#REF!</f>
        <v>#REF!</v>
      </c>
      <c r="C4" s="26" t="e">
        <f>'입주업체현황(홍성)'!#REF!</f>
        <v>#REF!</v>
      </c>
      <c r="D4" s="26" t="e">
        <f>'입주업체현황(홍성)'!#REF!</f>
        <v>#REF!</v>
      </c>
      <c r="E4" s="27" t="e">
        <f>'입주업체현황(홍성)'!#REF!</f>
        <v>#REF!</v>
      </c>
      <c r="F4" s="28" t="e">
        <f>'입주업체현황(홍성)'!#REF!</f>
        <v>#REF!</v>
      </c>
      <c r="G4" s="29" t="e">
        <f>VLOOKUP(F4,원단위!$A$3:$C$26,3,FALSE)</f>
        <v>#REF!</v>
      </c>
      <c r="H4" s="30" t="e">
        <f t="shared" ref="H4:H14" si="0">ROUND(G4*$E4/1000,1)</f>
        <v>#REF!</v>
      </c>
      <c r="I4" s="30" t="e">
        <f t="shared" ref="I4:K14" si="1">H4</f>
        <v>#REF!</v>
      </c>
      <c r="J4" s="30" t="e">
        <f t="shared" si="1"/>
        <v>#REF!</v>
      </c>
      <c r="K4" s="31" t="e">
        <f t="shared" si="1"/>
        <v>#REF!</v>
      </c>
    </row>
    <row r="5" spans="1:11" s="14" customFormat="1" ht="21.95" customHeight="1">
      <c r="A5" s="15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17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 t="shared" si="0"/>
        <v>#REF!</v>
      </c>
      <c r="I5" s="32" t="e">
        <f t="shared" si="1"/>
        <v>#REF!</v>
      </c>
      <c r="J5" s="32" t="e">
        <f t="shared" si="1"/>
        <v>#REF!</v>
      </c>
      <c r="K5" s="33" t="e">
        <f t="shared" si="1"/>
        <v>#REF!</v>
      </c>
    </row>
    <row r="6" spans="1:11" s="14" customFormat="1" ht="21.95" customHeight="1">
      <c r="A6" s="15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17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 t="shared" si="0"/>
        <v>#REF!</v>
      </c>
      <c r="I6" s="32" t="e">
        <f t="shared" si="1"/>
        <v>#REF!</v>
      </c>
      <c r="J6" s="32" t="e">
        <f t="shared" si="1"/>
        <v>#REF!</v>
      </c>
      <c r="K6" s="33" t="e">
        <f t="shared" si="1"/>
        <v>#REF!</v>
      </c>
    </row>
    <row r="7" spans="1:11" s="14" customFormat="1" ht="21.95" customHeight="1">
      <c r="A7" s="15">
        <v>4</v>
      </c>
      <c r="B7" s="16" t="e">
        <f>'입주업체현황(홍성)'!#REF!</f>
        <v>#REF!</v>
      </c>
      <c r="C7" s="16" t="e">
        <f>'입주업체현황(홍성)'!#REF!</f>
        <v>#REF!</v>
      </c>
      <c r="D7" s="16" t="e">
        <f>'입주업체현황(홍성)'!#REF!</f>
        <v>#REF!</v>
      </c>
      <c r="E7" s="17" t="e">
        <f>'입주업체현황(홍성)'!#REF!</f>
        <v>#REF!</v>
      </c>
      <c r="F7" s="18" t="e">
        <f>'입주업체현황(홍성)'!#REF!</f>
        <v>#REF!</v>
      </c>
      <c r="G7" s="19" t="e">
        <f>VLOOKUP(F7,원단위!$A$3:$C$26,3,FALSE)</f>
        <v>#REF!</v>
      </c>
      <c r="H7" s="32" t="e">
        <f t="shared" si="0"/>
        <v>#REF!</v>
      </c>
      <c r="I7" s="32" t="e">
        <f t="shared" si="1"/>
        <v>#REF!</v>
      </c>
      <c r="J7" s="32" t="e">
        <f t="shared" si="1"/>
        <v>#REF!</v>
      </c>
      <c r="K7" s="33" t="e">
        <f t="shared" si="1"/>
        <v>#REF!</v>
      </c>
    </row>
    <row r="8" spans="1:11" s="14" customFormat="1" ht="21.95" customHeight="1">
      <c r="A8" s="15">
        <v>5</v>
      </c>
      <c r="B8" s="16" t="e">
        <f>'입주업체현황(홍성)'!#REF!</f>
        <v>#REF!</v>
      </c>
      <c r="C8" s="16" t="e">
        <f>'입주업체현황(홍성)'!#REF!</f>
        <v>#REF!</v>
      </c>
      <c r="D8" s="16" t="e">
        <f>'입주업체현황(홍성)'!#REF!</f>
        <v>#REF!</v>
      </c>
      <c r="E8" s="17" t="e">
        <f>'입주업체현황(홍성)'!#REF!</f>
        <v>#REF!</v>
      </c>
      <c r="F8" s="18" t="e">
        <f>'입주업체현황(홍성)'!#REF!</f>
        <v>#REF!</v>
      </c>
      <c r="G8" s="19" t="e">
        <f>VLOOKUP(F8,원단위!$A$3:$C$26,3,FALSE)</f>
        <v>#REF!</v>
      </c>
      <c r="H8" s="32" t="e">
        <f t="shared" si="0"/>
        <v>#REF!</v>
      </c>
      <c r="I8" s="32" t="e">
        <f t="shared" si="1"/>
        <v>#REF!</v>
      </c>
      <c r="J8" s="32" t="e">
        <f t="shared" si="1"/>
        <v>#REF!</v>
      </c>
      <c r="K8" s="33" t="e">
        <f t="shared" si="1"/>
        <v>#REF!</v>
      </c>
    </row>
    <row r="9" spans="1:11" s="14" customFormat="1" ht="21.95" customHeight="1">
      <c r="A9" s="15">
        <v>6</v>
      </c>
      <c r="B9" s="16" t="e">
        <f>'입주업체현황(홍성)'!#REF!</f>
        <v>#REF!</v>
      </c>
      <c r="C9" s="16" t="e">
        <f>'입주업체현황(홍성)'!#REF!</f>
        <v>#REF!</v>
      </c>
      <c r="D9" s="16" t="e">
        <f>'입주업체현황(홍성)'!#REF!</f>
        <v>#REF!</v>
      </c>
      <c r="E9" s="17" t="e">
        <f>'입주업체현황(홍성)'!#REF!</f>
        <v>#REF!</v>
      </c>
      <c r="F9" s="18" t="e">
        <f>'입주업체현황(홍성)'!#REF!</f>
        <v>#REF!</v>
      </c>
      <c r="G9" s="19" t="e">
        <f>VLOOKUP(F9,원단위!$A$3:$C$26,3,FALSE)</f>
        <v>#REF!</v>
      </c>
      <c r="H9" s="32" t="e">
        <f t="shared" si="0"/>
        <v>#REF!</v>
      </c>
      <c r="I9" s="32" t="e">
        <f t="shared" si="1"/>
        <v>#REF!</v>
      </c>
      <c r="J9" s="32" t="e">
        <f t="shared" si="1"/>
        <v>#REF!</v>
      </c>
      <c r="K9" s="33" t="e">
        <f t="shared" si="1"/>
        <v>#REF!</v>
      </c>
    </row>
    <row r="10" spans="1:11" s="14" customFormat="1" ht="21.95" customHeight="1">
      <c r="A10" s="15">
        <v>7</v>
      </c>
      <c r="B10" s="16" t="e">
        <f>'입주업체현황(홍성)'!#REF!</f>
        <v>#REF!</v>
      </c>
      <c r="C10" s="16" t="e">
        <f>'입주업체현황(홍성)'!#REF!</f>
        <v>#REF!</v>
      </c>
      <c r="D10" s="16" t="e">
        <f>'입주업체현황(홍성)'!#REF!</f>
        <v>#REF!</v>
      </c>
      <c r="E10" s="17" t="e">
        <f>'입주업체현황(홍성)'!#REF!</f>
        <v>#REF!</v>
      </c>
      <c r="F10" s="18" t="e">
        <f>'입주업체현황(홍성)'!#REF!</f>
        <v>#REF!</v>
      </c>
      <c r="G10" s="19" t="e">
        <f>VLOOKUP(F10,원단위!$A$3:$C$26,3,FALSE)</f>
        <v>#REF!</v>
      </c>
      <c r="H10" s="32" t="e">
        <f t="shared" si="0"/>
        <v>#REF!</v>
      </c>
      <c r="I10" s="32" t="e">
        <f t="shared" si="1"/>
        <v>#REF!</v>
      </c>
      <c r="J10" s="32" t="e">
        <f t="shared" si="1"/>
        <v>#REF!</v>
      </c>
      <c r="K10" s="33" t="e">
        <f t="shared" si="1"/>
        <v>#REF!</v>
      </c>
    </row>
    <row r="11" spans="1:11" s="14" customFormat="1" ht="21.95" customHeight="1">
      <c r="A11" s="15">
        <v>8</v>
      </c>
      <c r="B11" s="16" t="e">
        <f>'입주업체현황(홍성)'!#REF!</f>
        <v>#REF!</v>
      </c>
      <c r="C11" s="16" t="e">
        <f>'입주업체현황(홍성)'!#REF!</f>
        <v>#REF!</v>
      </c>
      <c r="D11" s="16" t="e">
        <f>'입주업체현황(홍성)'!#REF!</f>
        <v>#REF!</v>
      </c>
      <c r="E11" s="17" t="e">
        <f>'입주업체현황(홍성)'!#REF!</f>
        <v>#REF!</v>
      </c>
      <c r="F11" s="18" t="e">
        <f>'입주업체현황(홍성)'!#REF!</f>
        <v>#REF!</v>
      </c>
      <c r="G11" s="19" t="e">
        <f>VLOOKUP(F11,원단위!$A$3:$C$26,3,FALSE)</f>
        <v>#REF!</v>
      </c>
      <c r="H11" s="32" t="e">
        <f t="shared" si="0"/>
        <v>#REF!</v>
      </c>
      <c r="I11" s="32" t="e">
        <f t="shared" si="1"/>
        <v>#REF!</v>
      </c>
      <c r="J11" s="32" t="e">
        <f t="shared" si="1"/>
        <v>#REF!</v>
      </c>
      <c r="K11" s="33" t="e">
        <f t="shared" si="1"/>
        <v>#REF!</v>
      </c>
    </row>
    <row r="12" spans="1:11" s="14" customFormat="1" ht="21.95" customHeight="1">
      <c r="A12" s="15">
        <v>9</v>
      </c>
      <c r="B12" s="16" t="e">
        <f>'입주업체현황(홍성)'!#REF!</f>
        <v>#REF!</v>
      </c>
      <c r="C12" s="16" t="e">
        <f>'입주업체현황(홍성)'!#REF!</f>
        <v>#REF!</v>
      </c>
      <c r="D12" s="16" t="e">
        <f>'입주업체현황(홍성)'!#REF!</f>
        <v>#REF!</v>
      </c>
      <c r="E12" s="17" t="e">
        <f>'입주업체현황(홍성)'!#REF!</f>
        <v>#REF!</v>
      </c>
      <c r="F12" s="18" t="e">
        <f>'입주업체현황(홍성)'!#REF!</f>
        <v>#REF!</v>
      </c>
      <c r="G12" s="19" t="e">
        <f>VLOOKUP(F12,원단위!$A$3:$C$26,3,FALSE)</f>
        <v>#REF!</v>
      </c>
      <c r="H12" s="32" t="e">
        <f t="shared" si="0"/>
        <v>#REF!</v>
      </c>
      <c r="I12" s="32" t="e">
        <f t="shared" si="1"/>
        <v>#REF!</v>
      </c>
      <c r="J12" s="32" t="e">
        <f t="shared" si="1"/>
        <v>#REF!</v>
      </c>
      <c r="K12" s="33" t="e">
        <f t="shared" si="1"/>
        <v>#REF!</v>
      </c>
    </row>
    <row r="13" spans="1:11" s="14" customFormat="1" ht="21.95" customHeight="1">
      <c r="A13" s="15">
        <v>10</v>
      </c>
      <c r="B13" s="16" t="e">
        <f>'입주업체현황(홍성)'!#REF!</f>
        <v>#REF!</v>
      </c>
      <c r="C13" s="16" t="e">
        <f>'입주업체현황(홍성)'!#REF!</f>
        <v>#REF!</v>
      </c>
      <c r="D13" s="16" t="e">
        <f>'입주업체현황(홍성)'!#REF!</f>
        <v>#REF!</v>
      </c>
      <c r="E13" s="17" t="e">
        <f>'입주업체현황(홍성)'!#REF!</f>
        <v>#REF!</v>
      </c>
      <c r="F13" s="18" t="e">
        <f>'입주업체현황(홍성)'!#REF!</f>
        <v>#REF!</v>
      </c>
      <c r="G13" s="19" t="e">
        <f>VLOOKUP(F13,원단위!$A$3:$C$26,3,FALSE)</f>
        <v>#REF!</v>
      </c>
      <c r="H13" s="32" t="e">
        <f t="shared" si="0"/>
        <v>#REF!</v>
      </c>
      <c r="I13" s="32" t="e">
        <f t="shared" si="1"/>
        <v>#REF!</v>
      </c>
      <c r="J13" s="32" t="e">
        <f t="shared" si="1"/>
        <v>#REF!</v>
      </c>
      <c r="K13" s="33" t="e">
        <f t="shared" si="1"/>
        <v>#REF!</v>
      </c>
    </row>
    <row r="14" spans="1:11" s="14" customFormat="1" ht="21.95" customHeight="1">
      <c r="A14" s="15">
        <v>11</v>
      </c>
      <c r="B14" s="16" t="e">
        <f>'입주업체현황(홍성)'!#REF!</f>
        <v>#REF!</v>
      </c>
      <c r="C14" s="16" t="e">
        <f>'입주업체현황(홍성)'!#REF!</f>
        <v>#REF!</v>
      </c>
      <c r="D14" s="16" t="e">
        <f>'입주업체현황(홍성)'!#REF!</f>
        <v>#REF!</v>
      </c>
      <c r="E14" s="17" t="e">
        <f>'입주업체현황(홍성)'!#REF!</f>
        <v>#REF!</v>
      </c>
      <c r="F14" s="18" t="e">
        <f>'입주업체현황(홍성)'!#REF!</f>
        <v>#REF!</v>
      </c>
      <c r="G14" s="19" t="e">
        <f>VLOOKUP(F14,원단위!$A$3:$C$26,3,FALSE)</f>
        <v>#REF!</v>
      </c>
      <c r="H14" s="32" t="e">
        <f t="shared" si="0"/>
        <v>#REF!</v>
      </c>
      <c r="I14" s="32" t="e">
        <f t="shared" si="1"/>
        <v>#REF!</v>
      </c>
      <c r="J14" s="32" t="e">
        <f t="shared" si="1"/>
        <v>#REF!</v>
      </c>
      <c r="K14" s="33" t="e">
        <f t="shared" si="1"/>
        <v>#REF!</v>
      </c>
    </row>
    <row r="15" spans="1:11" s="14" customFormat="1" ht="21.95" customHeight="1">
      <c r="A15" s="452" t="s">
        <v>4</v>
      </c>
      <c r="B15" s="453"/>
      <c r="C15" s="453"/>
      <c r="D15" s="453"/>
      <c r="E15" s="20" t="e">
        <f>SUM(E4:E14)</f>
        <v>#REF!</v>
      </c>
      <c r="F15" s="20"/>
      <c r="G15" s="20"/>
      <c r="H15" s="97">
        <v>140</v>
      </c>
      <c r="I15" s="97">
        <v>140</v>
      </c>
      <c r="J15" s="97">
        <v>1700</v>
      </c>
      <c r="K15" s="98">
        <v>1700</v>
      </c>
    </row>
    <row r="18" spans="1:7">
      <c r="G18" s="3"/>
    </row>
    <row r="20" spans="1:7">
      <c r="F20" s="3"/>
    </row>
    <row r="23" spans="1:7">
      <c r="A23" s="1"/>
      <c r="B23" s="1"/>
      <c r="C23" s="1"/>
      <c r="D23" s="2"/>
    </row>
    <row r="24" spans="1:7">
      <c r="A24" s="1"/>
      <c r="B24" s="1"/>
      <c r="C24" s="1"/>
      <c r="D24" s="2"/>
    </row>
    <row r="25" spans="1:7">
      <c r="A25" s="1"/>
      <c r="B25" s="1"/>
      <c r="C25" s="1"/>
      <c r="D25" s="2"/>
    </row>
    <row r="26" spans="1:7">
      <c r="A26" s="1"/>
      <c r="B26" s="1"/>
      <c r="C26" s="1"/>
      <c r="D26" s="2"/>
    </row>
    <row r="27" spans="1:7">
      <c r="A27" s="1"/>
      <c r="B27" s="1"/>
      <c r="C27" s="1"/>
      <c r="D27" s="2"/>
    </row>
    <row r="28" spans="1:7">
      <c r="A28" s="1"/>
      <c r="B28" s="1"/>
      <c r="C28" s="1"/>
      <c r="D28" s="2"/>
    </row>
    <row r="29" spans="1:7">
      <c r="A29" s="1"/>
      <c r="B29" s="1"/>
      <c r="C29" s="1"/>
      <c r="D29" s="2"/>
    </row>
    <row r="30" spans="1:7">
      <c r="A30" s="1"/>
      <c r="B30" s="1"/>
      <c r="C30" s="1"/>
      <c r="D30" s="2"/>
    </row>
    <row r="31" spans="1:7">
      <c r="A31" s="1"/>
      <c r="B31" s="1"/>
      <c r="C31" s="1"/>
      <c r="D31" s="2"/>
    </row>
    <row r="32" spans="1:7">
      <c r="A32" s="1"/>
      <c r="B32" s="1"/>
      <c r="C32" s="1"/>
      <c r="D32" s="2"/>
    </row>
    <row r="33" spans="1:4">
      <c r="A33" s="1"/>
      <c r="B33" s="1"/>
      <c r="C33" s="1"/>
      <c r="D33" s="2"/>
    </row>
    <row r="34" spans="1:4">
      <c r="A34" s="1"/>
      <c r="B34" s="1"/>
      <c r="C34" s="1"/>
      <c r="D34" s="2"/>
    </row>
    <row r="35" spans="1:4">
      <c r="A35" s="1"/>
      <c r="B35" s="1"/>
      <c r="C35" s="1"/>
      <c r="D35" s="2"/>
    </row>
    <row r="36" spans="1:4">
      <c r="A36" s="1"/>
      <c r="B36" s="1"/>
      <c r="C36" s="1"/>
      <c r="D36" s="2"/>
    </row>
    <row r="37" spans="1:4">
      <c r="A37" s="1"/>
      <c r="B37" s="1"/>
      <c r="C37" s="1"/>
      <c r="D37" s="2"/>
    </row>
    <row r="38" spans="1:4">
      <c r="A38" s="1"/>
      <c r="B38" s="1"/>
      <c r="C38" s="1"/>
      <c r="D38" s="2"/>
    </row>
    <row r="39" spans="1:4">
      <c r="A39" s="1"/>
      <c r="B39" s="1"/>
      <c r="C39" s="1"/>
      <c r="D39" s="2"/>
    </row>
    <row r="40" spans="1:4">
      <c r="A40" s="1"/>
      <c r="B40" s="1"/>
      <c r="C40" s="1"/>
      <c r="D40" s="2"/>
    </row>
    <row r="41" spans="1:4">
      <c r="A41" s="1"/>
      <c r="B41" s="1"/>
      <c r="C41" s="1"/>
      <c r="D41" s="2"/>
    </row>
    <row r="42" spans="1:4">
      <c r="A42" s="1"/>
      <c r="B42" s="1"/>
      <c r="C42" s="1"/>
      <c r="D42" s="2"/>
    </row>
    <row r="43" spans="1:4">
      <c r="A43" s="1"/>
      <c r="B43" s="1"/>
      <c r="C43" s="1"/>
      <c r="D43" s="2"/>
    </row>
    <row r="44" spans="1:4">
      <c r="A44" s="1"/>
      <c r="B44" s="1"/>
      <c r="C44" s="1"/>
      <c r="D44" s="2"/>
    </row>
    <row r="45" spans="1:4">
      <c r="A45" s="1"/>
      <c r="B45" s="1"/>
      <c r="C45" s="1"/>
      <c r="D45" s="2"/>
    </row>
  </sheetData>
  <mergeCells count="9">
    <mergeCell ref="G2:G3"/>
    <mergeCell ref="H2:K2"/>
    <mergeCell ref="A15:D15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47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93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48</v>
      </c>
      <c r="D2" s="465" t="s">
        <v>2</v>
      </c>
      <c r="E2" s="467" t="s">
        <v>3</v>
      </c>
      <c r="F2" s="465" t="s">
        <v>38</v>
      </c>
      <c r="G2" s="459" t="s">
        <v>51</v>
      </c>
      <c r="H2" s="461" t="s">
        <v>8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2015</v>
      </c>
      <c r="I3" s="23">
        <v>2020</v>
      </c>
      <c r="J3" s="23">
        <v>2025</v>
      </c>
      <c r="K3" s="24">
        <v>2030</v>
      </c>
    </row>
    <row r="4" spans="1:11" s="14" customFormat="1" ht="21.95" customHeight="1">
      <c r="A4" s="25">
        <v>1</v>
      </c>
      <c r="B4" s="26" t="e">
        <f>'입주업체현황(홍성)'!#REF!</f>
        <v>#REF!</v>
      </c>
      <c r="C4" s="26" t="e">
        <f>'입주업체현황(홍성)'!#REF!</f>
        <v>#REF!</v>
      </c>
      <c r="D4" s="26" t="e">
        <f>'입주업체현황(홍성)'!#REF!</f>
        <v>#REF!</v>
      </c>
      <c r="E4" s="27" t="e">
        <f>'입주업체현황(홍성)'!#REF!</f>
        <v>#REF!</v>
      </c>
      <c r="F4" s="28" t="e">
        <f>'입주업체현황(홍성)'!#REF!</f>
        <v>#REF!</v>
      </c>
      <c r="G4" s="29" t="e">
        <f>VLOOKUP(F4,원단위!$A$3:$C$26,3,FALSE)</f>
        <v>#REF!</v>
      </c>
      <c r="H4" s="30" t="e">
        <f t="shared" ref="H4:H16" si="0">ROUND(G4*$E4/1000,1)</f>
        <v>#REF!</v>
      </c>
      <c r="I4" s="30" t="e">
        <f t="shared" ref="I4:K16" si="1">H4</f>
        <v>#REF!</v>
      </c>
      <c r="J4" s="30" t="e">
        <f t="shared" si="1"/>
        <v>#REF!</v>
      </c>
      <c r="K4" s="31" t="e">
        <f t="shared" si="1"/>
        <v>#REF!</v>
      </c>
    </row>
    <row r="5" spans="1:11" s="14" customFormat="1" ht="21.95" customHeight="1">
      <c r="A5" s="15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17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 t="shared" si="0"/>
        <v>#REF!</v>
      </c>
      <c r="I5" s="32" t="e">
        <f t="shared" si="1"/>
        <v>#REF!</v>
      </c>
      <c r="J5" s="32" t="e">
        <f t="shared" si="1"/>
        <v>#REF!</v>
      </c>
      <c r="K5" s="33" t="e">
        <f t="shared" si="1"/>
        <v>#REF!</v>
      </c>
    </row>
    <row r="6" spans="1:11" s="14" customFormat="1" ht="21.95" customHeight="1">
      <c r="A6" s="15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17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 t="shared" si="0"/>
        <v>#REF!</v>
      </c>
      <c r="I6" s="32" t="e">
        <f t="shared" si="1"/>
        <v>#REF!</v>
      </c>
      <c r="J6" s="32" t="e">
        <f t="shared" si="1"/>
        <v>#REF!</v>
      </c>
      <c r="K6" s="33" t="e">
        <f t="shared" si="1"/>
        <v>#REF!</v>
      </c>
    </row>
    <row r="7" spans="1:11" s="14" customFormat="1" ht="21.95" customHeight="1">
      <c r="A7" s="15">
        <v>4</v>
      </c>
      <c r="B7" s="16" t="e">
        <f>'입주업체현황(홍성)'!#REF!</f>
        <v>#REF!</v>
      </c>
      <c r="C7" s="16" t="e">
        <f>'입주업체현황(홍성)'!#REF!</f>
        <v>#REF!</v>
      </c>
      <c r="D7" s="16" t="e">
        <f>'입주업체현황(홍성)'!#REF!</f>
        <v>#REF!</v>
      </c>
      <c r="E7" s="17" t="e">
        <f>'입주업체현황(홍성)'!#REF!</f>
        <v>#REF!</v>
      </c>
      <c r="F7" s="18" t="e">
        <f>'입주업체현황(홍성)'!#REF!</f>
        <v>#REF!</v>
      </c>
      <c r="G7" s="19" t="e">
        <f>VLOOKUP(F7,원단위!$A$3:$C$26,3,FALSE)</f>
        <v>#REF!</v>
      </c>
      <c r="H7" s="32" t="e">
        <f t="shared" si="0"/>
        <v>#REF!</v>
      </c>
      <c r="I7" s="32" t="e">
        <f t="shared" si="1"/>
        <v>#REF!</v>
      </c>
      <c r="J7" s="32" t="e">
        <f t="shared" si="1"/>
        <v>#REF!</v>
      </c>
      <c r="K7" s="33" t="e">
        <f t="shared" si="1"/>
        <v>#REF!</v>
      </c>
    </row>
    <row r="8" spans="1:11" s="14" customFormat="1" ht="21.95" customHeight="1">
      <c r="A8" s="15">
        <v>5</v>
      </c>
      <c r="B8" s="16" t="e">
        <f>'입주업체현황(홍성)'!#REF!</f>
        <v>#REF!</v>
      </c>
      <c r="C8" s="16" t="e">
        <f>'입주업체현황(홍성)'!#REF!</f>
        <v>#REF!</v>
      </c>
      <c r="D8" s="16" t="e">
        <f>'입주업체현황(홍성)'!#REF!</f>
        <v>#REF!</v>
      </c>
      <c r="E8" s="17" t="e">
        <f>'입주업체현황(홍성)'!#REF!</f>
        <v>#REF!</v>
      </c>
      <c r="F8" s="18" t="e">
        <f>'입주업체현황(홍성)'!#REF!</f>
        <v>#REF!</v>
      </c>
      <c r="G8" s="19" t="e">
        <f>VLOOKUP(F8,원단위!$A$3:$C$26,3,FALSE)</f>
        <v>#REF!</v>
      </c>
      <c r="H8" s="32" t="e">
        <f t="shared" si="0"/>
        <v>#REF!</v>
      </c>
      <c r="I8" s="32" t="e">
        <f t="shared" si="1"/>
        <v>#REF!</v>
      </c>
      <c r="J8" s="32" t="e">
        <f t="shared" si="1"/>
        <v>#REF!</v>
      </c>
      <c r="K8" s="33" t="e">
        <f t="shared" si="1"/>
        <v>#REF!</v>
      </c>
    </row>
    <row r="9" spans="1:11" s="14" customFormat="1" ht="21.95" customHeight="1">
      <c r="A9" s="15">
        <v>6</v>
      </c>
      <c r="B9" s="16" t="e">
        <f>'입주업체현황(홍성)'!#REF!</f>
        <v>#REF!</v>
      </c>
      <c r="C9" s="16" t="e">
        <f>'입주업체현황(홍성)'!#REF!</f>
        <v>#REF!</v>
      </c>
      <c r="D9" s="16" t="e">
        <f>'입주업체현황(홍성)'!#REF!</f>
        <v>#REF!</v>
      </c>
      <c r="E9" s="17" t="e">
        <f>'입주업체현황(홍성)'!#REF!</f>
        <v>#REF!</v>
      </c>
      <c r="F9" s="18" t="e">
        <f>'입주업체현황(홍성)'!#REF!</f>
        <v>#REF!</v>
      </c>
      <c r="G9" s="19" t="e">
        <f>VLOOKUP(F9,원단위!$A$3:$C$26,3,FALSE)</f>
        <v>#REF!</v>
      </c>
      <c r="H9" s="32" t="e">
        <f t="shared" si="0"/>
        <v>#REF!</v>
      </c>
      <c r="I9" s="32" t="e">
        <f t="shared" si="1"/>
        <v>#REF!</v>
      </c>
      <c r="J9" s="32" t="e">
        <f t="shared" si="1"/>
        <v>#REF!</v>
      </c>
      <c r="K9" s="33" t="e">
        <f t="shared" si="1"/>
        <v>#REF!</v>
      </c>
    </row>
    <row r="10" spans="1:11" s="14" customFormat="1" ht="21.95" customHeight="1">
      <c r="A10" s="15">
        <v>7</v>
      </c>
      <c r="B10" s="16" t="e">
        <f>'입주업체현황(홍성)'!#REF!</f>
        <v>#REF!</v>
      </c>
      <c r="C10" s="16" t="e">
        <f>'입주업체현황(홍성)'!#REF!</f>
        <v>#REF!</v>
      </c>
      <c r="D10" s="16" t="e">
        <f>'입주업체현황(홍성)'!#REF!</f>
        <v>#REF!</v>
      </c>
      <c r="E10" s="17" t="e">
        <f>'입주업체현황(홍성)'!#REF!</f>
        <v>#REF!</v>
      </c>
      <c r="F10" s="18" t="e">
        <f>'입주업체현황(홍성)'!#REF!</f>
        <v>#REF!</v>
      </c>
      <c r="G10" s="19" t="e">
        <f>VLOOKUP(F10,원단위!$A$3:$C$26,3,FALSE)</f>
        <v>#REF!</v>
      </c>
      <c r="H10" s="32" t="e">
        <f t="shared" si="0"/>
        <v>#REF!</v>
      </c>
      <c r="I10" s="32" t="e">
        <f t="shared" si="1"/>
        <v>#REF!</v>
      </c>
      <c r="J10" s="32" t="e">
        <f t="shared" si="1"/>
        <v>#REF!</v>
      </c>
      <c r="K10" s="33" t="e">
        <f t="shared" si="1"/>
        <v>#REF!</v>
      </c>
    </row>
    <row r="11" spans="1:11" s="14" customFormat="1" ht="21.95" customHeight="1">
      <c r="A11" s="15">
        <v>8</v>
      </c>
      <c r="B11" s="16" t="e">
        <f>'입주업체현황(홍성)'!#REF!</f>
        <v>#REF!</v>
      </c>
      <c r="C11" s="16" t="e">
        <f>'입주업체현황(홍성)'!#REF!</f>
        <v>#REF!</v>
      </c>
      <c r="D11" s="16" t="e">
        <f>'입주업체현황(홍성)'!#REF!</f>
        <v>#REF!</v>
      </c>
      <c r="E11" s="17" t="e">
        <f>'입주업체현황(홍성)'!#REF!</f>
        <v>#REF!</v>
      </c>
      <c r="F11" s="18" t="e">
        <f>'입주업체현황(홍성)'!#REF!</f>
        <v>#REF!</v>
      </c>
      <c r="G11" s="19" t="e">
        <f>VLOOKUP(F11,원단위!$A$3:$C$26,3,FALSE)</f>
        <v>#REF!</v>
      </c>
      <c r="H11" s="32" t="e">
        <f t="shared" si="0"/>
        <v>#REF!</v>
      </c>
      <c r="I11" s="32" t="e">
        <f t="shared" si="1"/>
        <v>#REF!</v>
      </c>
      <c r="J11" s="32" t="e">
        <f t="shared" si="1"/>
        <v>#REF!</v>
      </c>
      <c r="K11" s="33" t="e">
        <f t="shared" si="1"/>
        <v>#REF!</v>
      </c>
    </row>
    <row r="12" spans="1:11" s="14" customFormat="1" ht="21.95" customHeight="1">
      <c r="A12" s="15">
        <v>9</v>
      </c>
      <c r="B12" s="16" t="e">
        <f>'입주업체현황(홍성)'!#REF!</f>
        <v>#REF!</v>
      </c>
      <c r="C12" s="16" t="e">
        <f>'입주업체현황(홍성)'!#REF!</f>
        <v>#REF!</v>
      </c>
      <c r="D12" s="16" t="e">
        <f>'입주업체현황(홍성)'!#REF!</f>
        <v>#REF!</v>
      </c>
      <c r="E12" s="17" t="e">
        <f>'입주업체현황(홍성)'!#REF!</f>
        <v>#REF!</v>
      </c>
      <c r="F12" s="18" t="e">
        <f>'입주업체현황(홍성)'!#REF!</f>
        <v>#REF!</v>
      </c>
      <c r="G12" s="19" t="e">
        <f>VLOOKUP(F12,원단위!$A$3:$C$26,3,FALSE)</f>
        <v>#REF!</v>
      </c>
      <c r="H12" s="32" t="e">
        <f t="shared" si="0"/>
        <v>#REF!</v>
      </c>
      <c r="I12" s="32" t="e">
        <f t="shared" si="1"/>
        <v>#REF!</v>
      </c>
      <c r="J12" s="32" t="e">
        <f t="shared" si="1"/>
        <v>#REF!</v>
      </c>
      <c r="K12" s="33" t="e">
        <f t="shared" si="1"/>
        <v>#REF!</v>
      </c>
    </row>
    <row r="13" spans="1:11" s="14" customFormat="1" ht="21.95" customHeight="1">
      <c r="A13" s="15">
        <v>10</v>
      </c>
      <c r="B13" s="16" t="e">
        <f>'입주업체현황(홍성)'!#REF!</f>
        <v>#REF!</v>
      </c>
      <c r="C13" s="16" t="e">
        <f>'입주업체현황(홍성)'!#REF!</f>
        <v>#REF!</v>
      </c>
      <c r="D13" s="16" t="e">
        <f>'입주업체현황(홍성)'!#REF!</f>
        <v>#REF!</v>
      </c>
      <c r="E13" s="17" t="e">
        <f>'입주업체현황(홍성)'!#REF!</f>
        <v>#REF!</v>
      </c>
      <c r="F13" s="18" t="e">
        <f>'입주업체현황(홍성)'!#REF!</f>
        <v>#REF!</v>
      </c>
      <c r="G13" s="19" t="e">
        <f>VLOOKUP(F13,원단위!$A$3:$C$26,3,FALSE)</f>
        <v>#REF!</v>
      </c>
      <c r="H13" s="32" t="e">
        <f>ROUND(G13*$E13/1000,1)</f>
        <v>#REF!</v>
      </c>
      <c r="I13" s="32" t="e">
        <f t="shared" ref="I13:K14" si="2">H13</f>
        <v>#REF!</v>
      </c>
      <c r="J13" s="32" t="e">
        <f t="shared" si="2"/>
        <v>#REF!</v>
      </c>
      <c r="K13" s="33" t="e">
        <f t="shared" si="2"/>
        <v>#REF!</v>
      </c>
    </row>
    <row r="14" spans="1:11" s="14" customFormat="1" ht="21.95" customHeight="1">
      <c r="A14" s="15">
        <v>11</v>
      </c>
      <c r="B14" s="16" t="e">
        <f>'입주업체현황(홍성)'!#REF!</f>
        <v>#REF!</v>
      </c>
      <c r="C14" s="16" t="e">
        <f>'입주업체현황(홍성)'!#REF!</f>
        <v>#REF!</v>
      </c>
      <c r="D14" s="16" t="e">
        <f>'입주업체현황(홍성)'!#REF!</f>
        <v>#REF!</v>
      </c>
      <c r="E14" s="17" t="e">
        <f>'입주업체현황(홍성)'!#REF!</f>
        <v>#REF!</v>
      </c>
      <c r="F14" s="18" t="e">
        <f>'입주업체현황(홍성)'!#REF!</f>
        <v>#REF!</v>
      </c>
      <c r="G14" s="19" t="e">
        <f>VLOOKUP(F14,원단위!$A$3:$C$26,3,FALSE)</f>
        <v>#REF!</v>
      </c>
      <c r="H14" s="32" t="e">
        <f>ROUND(G14*$E14/1000,1)</f>
        <v>#REF!</v>
      </c>
      <c r="I14" s="32" t="e">
        <f t="shared" si="2"/>
        <v>#REF!</v>
      </c>
      <c r="J14" s="32" t="e">
        <f t="shared" si="2"/>
        <v>#REF!</v>
      </c>
      <c r="K14" s="33" t="e">
        <f t="shared" si="2"/>
        <v>#REF!</v>
      </c>
    </row>
    <row r="15" spans="1:11" s="14" customFormat="1" ht="21.95" customHeight="1">
      <c r="A15" s="15">
        <v>12</v>
      </c>
      <c r="B15" s="16" t="e">
        <f>'입주업체현황(홍성)'!#REF!</f>
        <v>#REF!</v>
      </c>
      <c r="C15" s="16" t="e">
        <f>'입주업체현황(홍성)'!#REF!</f>
        <v>#REF!</v>
      </c>
      <c r="D15" s="16" t="e">
        <f>'입주업체현황(홍성)'!#REF!</f>
        <v>#REF!</v>
      </c>
      <c r="E15" s="17" t="e">
        <f>'입주업체현황(홍성)'!#REF!</f>
        <v>#REF!</v>
      </c>
      <c r="F15" s="18" t="e">
        <f>'입주업체현황(홍성)'!#REF!</f>
        <v>#REF!</v>
      </c>
      <c r="G15" s="19" t="e">
        <f>VLOOKUP(F15,원단위!$A$3:$C$26,3,FALSE)</f>
        <v>#REF!</v>
      </c>
      <c r="H15" s="32" t="e">
        <f t="shared" si="0"/>
        <v>#REF!</v>
      </c>
      <c r="I15" s="32" t="e">
        <f t="shared" si="1"/>
        <v>#REF!</v>
      </c>
      <c r="J15" s="32" t="e">
        <f t="shared" si="1"/>
        <v>#REF!</v>
      </c>
      <c r="K15" s="33" t="e">
        <f t="shared" si="1"/>
        <v>#REF!</v>
      </c>
    </row>
    <row r="16" spans="1:11" s="14" customFormat="1" ht="21.95" customHeight="1">
      <c r="A16" s="15">
        <v>13</v>
      </c>
      <c r="B16" s="16" t="e">
        <f>'입주업체현황(홍성)'!#REF!</f>
        <v>#REF!</v>
      </c>
      <c r="C16" s="16" t="e">
        <f>'입주업체현황(홍성)'!#REF!</f>
        <v>#REF!</v>
      </c>
      <c r="D16" s="16" t="e">
        <f>'입주업체현황(홍성)'!#REF!</f>
        <v>#REF!</v>
      </c>
      <c r="E16" s="17" t="e">
        <f>'입주업체현황(홍성)'!#REF!</f>
        <v>#REF!</v>
      </c>
      <c r="F16" s="18" t="e">
        <f>'입주업체현황(홍성)'!#REF!</f>
        <v>#REF!</v>
      </c>
      <c r="G16" s="19" t="e">
        <f>VLOOKUP(F16,원단위!$A$3:$C$26,3,FALSE)</f>
        <v>#REF!</v>
      </c>
      <c r="H16" s="32" t="e">
        <f t="shared" si="0"/>
        <v>#REF!</v>
      </c>
      <c r="I16" s="32" t="e">
        <f t="shared" si="1"/>
        <v>#REF!</v>
      </c>
      <c r="J16" s="32" t="e">
        <f t="shared" si="1"/>
        <v>#REF!</v>
      </c>
      <c r="K16" s="33" t="e">
        <f t="shared" si="1"/>
        <v>#REF!</v>
      </c>
    </row>
    <row r="17" spans="1:11" s="14" customFormat="1" ht="21.95" customHeight="1">
      <c r="A17" s="452" t="s">
        <v>4</v>
      </c>
      <c r="B17" s="453"/>
      <c r="C17" s="453"/>
      <c r="D17" s="453"/>
      <c r="E17" s="20" t="e">
        <f>SUM(E4:E16)</f>
        <v>#REF!</v>
      </c>
      <c r="F17" s="20"/>
      <c r="G17" s="20"/>
      <c r="H17" s="97">
        <v>4000</v>
      </c>
      <c r="I17" s="97">
        <v>4000</v>
      </c>
      <c r="J17" s="97">
        <v>4200</v>
      </c>
      <c r="K17" s="98">
        <v>4200</v>
      </c>
    </row>
    <row r="20" spans="1:11">
      <c r="G20" s="3"/>
    </row>
    <row r="22" spans="1:11">
      <c r="F22" s="3"/>
    </row>
    <row r="25" spans="1:11">
      <c r="A25" s="1"/>
      <c r="B25" s="1"/>
      <c r="C25" s="1"/>
      <c r="D25" s="2"/>
    </row>
    <row r="26" spans="1:11">
      <c r="A26" s="1"/>
      <c r="B26" s="1"/>
      <c r="C26" s="1"/>
      <c r="D26" s="2"/>
    </row>
    <row r="27" spans="1:11">
      <c r="A27" s="1"/>
      <c r="B27" s="1"/>
      <c r="C27" s="1"/>
      <c r="D27" s="2"/>
    </row>
    <row r="28" spans="1:11">
      <c r="A28" s="1"/>
      <c r="B28" s="1"/>
      <c r="C28" s="1"/>
      <c r="D28" s="2"/>
    </row>
    <row r="29" spans="1:11">
      <c r="A29" s="1"/>
      <c r="B29" s="1"/>
      <c r="C29" s="1"/>
      <c r="D29" s="2"/>
    </row>
    <row r="30" spans="1:11">
      <c r="A30" s="1"/>
      <c r="B30" s="1"/>
      <c r="C30" s="1"/>
      <c r="D30" s="2"/>
    </row>
    <row r="31" spans="1:11">
      <c r="A31" s="1"/>
      <c r="B31" s="1"/>
      <c r="C31" s="1"/>
      <c r="D31" s="2"/>
    </row>
    <row r="32" spans="1:11">
      <c r="A32" s="1"/>
      <c r="B32" s="1"/>
      <c r="C32" s="1"/>
      <c r="D32" s="2"/>
    </row>
    <row r="33" spans="1:4">
      <c r="A33" s="1"/>
      <c r="B33" s="1"/>
      <c r="C33" s="1"/>
      <c r="D33" s="2"/>
    </row>
    <row r="34" spans="1:4">
      <c r="A34" s="1"/>
      <c r="B34" s="1"/>
      <c r="C34" s="1"/>
      <c r="D34" s="2"/>
    </row>
    <row r="35" spans="1:4">
      <c r="A35" s="1"/>
      <c r="B35" s="1"/>
      <c r="C35" s="1"/>
      <c r="D35" s="2"/>
    </row>
    <row r="36" spans="1:4">
      <c r="A36" s="1"/>
      <c r="B36" s="1"/>
      <c r="C36" s="1"/>
      <c r="D36" s="2"/>
    </row>
    <row r="37" spans="1:4">
      <c r="A37" s="1"/>
      <c r="B37" s="1"/>
      <c r="C37" s="1"/>
      <c r="D37" s="2"/>
    </row>
    <row r="38" spans="1:4">
      <c r="A38" s="1"/>
      <c r="B38" s="1"/>
      <c r="C38" s="1"/>
      <c r="D38" s="2"/>
    </row>
    <row r="39" spans="1:4">
      <c r="A39" s="1"/>
      <c r="B39" s="1"/>
      <c r="C39" s="1"/>
      <c r="D39" s="2"/>
    </row>
    <row r="40" spans="1:4">
      <c r="A40" s="1"/>
      <c r="B40" s="1"/>
      <c r="C40" s="1"/>
      <c r="D40" s="2"/>
    </row>
    <row r="41" spans="1:4">
      <c r="A41" s="1"/>
      <c r="B41" s="1"/>
      <c r="C41" s="1"/>
      <c r="D41" s="2"/>
    </row>
    <row r="42" spans="1:4">
      <c r="A42" s="1"/>
      <c r="B42" s="1"/>
      <c r="C42" s="1"/>
      <c r="D42" s="2"/>
    </row>
    <row r="43" spans="1:4">
      <c r="A43" s="1"/>
      <c r="B43" s="1"/>
      <c r="C43" s="1"/>
      <c r="D43" s="2"/>
    </row>
    <row r="44" spans="1:4">
      <c r="A44" s="1"/>
      <c r="B44" s="1"/>
      <c r="C44" s="1"/>
      <c r="D44" s="2"/>
    </row>
    <row r="45" spans="1:4">
      <c r="A45" s="1"/>
      <c r="B45" s="1"/>
      <c r="C45" s="1"/>
      <c r="D45" s="2"/>
    </row>
    <row r="46" spans="1:4">
      <c r="A46" s="1"/>
      <c r="B46" s="1"/>
      <c r="C46" s="1"/>
      <c r="D46" s="2"/>
    </row>
    <row r="47" spans="1:4">
      <c r="A47" s="1"/>
      <c r="B47" s="1"/>
      <c r="C47" s="1"/>
      <c r="D47" s="2"/>
    </row>
  </sheetData>
  <mergeCells count="9">
    <mergeCell ref="G2:G3"/>
    <mergeCell ref="H2:K2"/>
    <mergeCell ref="A17:D17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38"/>
  <sheetViews>
    <sheetView view="pageBreakPreview" workbookViewId="0">
      <selection activeCell="M16" sqref="M15:M16"/>
    </sheetView>
  </sheetViews>
  <sheetFormatPr defaultRowHeight="13.5"/>
  <cols>
    <col min="1" max="1" width="4.44140625" bestFit="1" customWidth="1"/>
    <col min="2" max="2" width="26.77734375" customWidth="1"/>
    <col min="3" max="3" width="14.77734375" customWidth="1"/>
    <col min="4" max="4" width="16.77734375" customWidth="1"/>
    <col min="5" max="5" width="8.77734375" customWidth="1"/>
    <col min="6" max="6" width="6.77734375" customWidth="1"/>
    <col min="7" max="7" width="8.77734375" customWidth="1"/>
    <col min="8" max="11" width="7.77734375" customWidth="1"/>
  </cols>
  <sheetData>
    <row r="1" spans="1:11" ht="30" customHeight="1">
      <c r="A1" s="12" t="s">
        <v>93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22" customFormat="1" ht="17.100000000000001" customHeight="1">
      <c r="A2" s="463" t="s">
        <v>0</v>
      </c>
      <c r="B2" s="465" t="s">
        <v>1</v>
      </c>
      <c r="C2" s="465" t="s">
        <v>48</v>
      </c>
      <c r="D2" s="465" t="s">
        <v>2</v>
      </c>
      <c r="E2" s="467" t="s">
        <v>3</v>
      </c>
      <c r="F2" s="465" t="s">
        <v>38</v>
      </c>
      <c r="G2" s="459" t="s">
        <v>51</v>
      </c>
      <c r="H2" s="461" t="s">
        <v>8</v>
      </c>
      <c r="I2" s="461"/>
      <c r="J2" s="461"/>
      <c r="K2" s="462"/>
    </row>
    <row r="3" spans="1:11" s="22" customFormat="1" ht="17.100000000000001" customHeight="1">
      <c r="A3" s="464"/>
      <c r="B3" s="466"/>
      <c r="C3" s="466"/>
      <c r="D3" s="466"/>
      <c r="E3" s="466"/>
      <c r="F3" s="466"/>
      <c r="G3" s="460"/>
      <c r="H3" s="23">
        <v>2015</v>
      </c>
      <c r="I3" s="23">
        <v>2020</v>
      </c>
      <c r="J3" s="23">
        <v>2025</v>
      </c>
      <c r="K3" s="24">
        <v>2030</v>
      </c>
    </row>
    <row r="4" spans="1:11" s="14" customFormat="1" ht="21.95" customHeight="1">
      <c r="A4" s="25">
        <v>1</v>
      </c>
      <c r="B4" s="26" t="e">
        <f>'입주업체현황(홍성)'!#REF!</f>
        <v>#REF!</v>
      </c>
      <c r="C4" s="26" t="e">
        <f>'입주업체현황(홍성)'!#REF!</f>
        <v>#REF!</v>
      </c>
      <c r="D4" s="26" t="e">
        <f>'입주업체현황(홍성)'!#REF!</f>
        <v>#REF!</v>
      </c>
      <c r="E4" s="27" t="e">
        <f>'입주업체현황(홍성)'!#REF!</f>
        <v>#REF!</v>
      </c>
      <c r="F4" s="28" t="e">
        <f>'입주업체현황(홍성)'!#REF!</f>
        <v>#REF!</v>
      </c>
      <c r="G4" s="29" t="e">
        <f>VLOOKUP(F4,원단위!$A$3:$C$26,3,FALSE)</f>
        <v>#REF!</v>
      </c>
      <c r="H4" s="30" t="e">
        <f>ROUND(G4*$E4/1000,1)</f>
        <v>#REF!</v>
      </c>
      <c r="I4" s="30" t="e">
        <f t="shared" ref="I4:K7" si="0">H4</f>
        <v>#REF!</v>
      </c>
      <c r="J4" s="30" t="e">
        <f t="shared" si="0"/>
        <v>#REF!</v>
      </c>
      <c r="K4" s="31" t="e">
        <f t="shared" si="0"/>
        <v>#REF!</v>
      </c>
    </row>
    <row r="5" spans="1:11" s="14" customFormat="1" ht="21.95" customHeight="1">
      <c r="A5" s="15">
        <v>2</v>
      </c>
      <c r="B5" s="16" t="e">
        <f>'입주업체현황(홍성)'!#REF!</f>
        <v>#REF!</v>
      </c>
      <c r="C5" s="16" t="e">
        <f>'입주업체현황(홍성)'!#REF!</f>
        <v>#REF!</v>
      </c>
      <c r="D5" s="16" t="e">
        <f>'입주업체현황(홍성)'!#REF!</f>
        <v>#REF!</v>
      </c>
      <c r="E5" s="17" t="e">
        <f>'입주업체현황(홍성)'!#REF!</f>
        <v>#REF!</v>
      </c>
      <c r="F5" s="18" t="e">
        <f>'입주업체현황(홍성)'!#REF!</f>
        <v>#REF!</v>
      </c>
      <c r="G5" s="19" t="e">
        <f>VLOOKUP(F5,원단위!$A$3:$C$26,3,FALSE)</f>
        <v>#REF!</v>
      </c>
      <c r="H5" s="32" t="e">
        <f>ROUND(G5*$E5/1000,1)</f>
        <v>#REF!</v>
      </c>
      <c r="I5" s="32" t="e">
        <f t="shared" si="0"/>
        <v>#REF!</v>
      </c>
      <c r="J5" s="32" t="e">
        <f t="shared" si="0"/>
        <v>#REF!</v>
      </c>
      <c r="K5" s="33" t="e">
        <f t="shared" si="0"/>
        <v>#REF!</v>
      </c>
    </row>
    <row r="6" spans="1:11" s="14" customFormat="1" ht="21.95" customHeight="1">
      <c r="A6" s="15">
        <v>3</v>
      </c>
      <c r="B6" s="16" t="e">
        <f>'입주업체현황(홍성)'!#REF!</f>
        <v>#REF!</v>
      </c>
      <c r="C6" s="16" t="e">
        <f>'입주업체현황(홍성)'!#REF!</f>
        <v>#REF!</v>
      </c>
      <c r="D6" s="16" t="e">
        <f>'입주업체현황(홍성)'!#REF!</f>
        <v>#REF!</v>
      </c>
      <c r="E6" s="17" t="e">
        <f>'입주업체현황(홍성)'!#REF!</f>
        <v>#REF!</v>
      </c>
      <c r="F6" s="18" t="e">
        <f>'입주업체현황(홍성)'!#REF!</f>
        <v>#REF!</v>
      </c>
      <c r="G6" s="19" t="e">
        <f>VLOOKUP(F6,원단위!$A$3:$C$26,3,FALSE)</f>
        <v>#REF!</v>
      </c>
      <c r="H6" s="32" t="e">
        <f>ROUND(G6*$E6/1000,1)</f>
        <v>#REF!</v>
      </c>
      <c r="I6" s="32" t="e">
        <f t="shared" si="0"/>
        <v>#REF!</v>
      </c>
      <c r="J6" s="32" t="e">
        <f t="shared" si="0"/>
        <v>#REF!</v>
      </c>
      <c r="K6" s="33" t="e">
        <f t="shared" si="0"/>
        <v>#REF!</v>
      </c>
    </row>
    <row r="7" spans="1:11" s="14" customFormat="1" ht="21.95" customHeight="1">
      <c r="A7" s="15">
        <v>4</v>
      </c>
      <c r="B7" s="16" t="e">
        <f>'입주업체현황(홍성)'!#REF!</f>
        <v>#REF!</v>
      </c>
      <c r="C7" s="16" t="e">
        <f>'입주업체현황(홍성)'!#REF!</f>
        <v>#REF!</v>
      </c>
      <c r="D7" s="16" t="e">
        <f>'입주업체현황(홍성)'!#REF!</f>
        <v>#REF!</v>
      </c>
      <c r="E7" s="17" t="e">
        <f>'입주업체현황(홍성)'!#REF!</f>
        <v>#REF!</v>
      </c>
      <c r="F7" s="18" t="e">
        <f>'입주업체현황(홍성)'!#REF!</f>
        <v>#REF!</v>
      </c>
      <c r="G7" s="19" t="e">
        <f>VLOOKUP(F7,원단위!$A$3:$C$26,3,FALSE)</f>
        <v>#REF!</v>
      </c>
      <c r="H7" s="32" t="e">
        <f>ROUND(G7*$E7/1000,1)</f>
        <v>#REF!</v>
      </c>
      <c r="I7" s="32" t="e">
        <f t="shared" si="0"/>
        <v>#REF!</v>
      </c>
      <c r="J7" s="32" t="e">
        <f t="shared" si="0"/>
        <v>#REF!</v>
      </c>
      <c r="K7" s="33" t="e">
        <f t="shared" si="0"/>
        <v>#REF!</v>
      </c>
    </row>
    <row r="8" spans="1:11" s="14" customFormat="1" ht="21.95" customHeight="1">
      <c r="A8" s="452" t="s">
        <v>4</v>
      </c>
      <c r="B8" s="453"/>
      <c r="C8" s="453"/>
      <c r="D8" s="453"/>
      <c r="E8" s="20" t="e">
        <f>SUM(E4:E7)</f>
        <v>#REF!</v>
      </c>
      <c r="F8" s="20"/>
      <c r="G8" s="20"/>
      <c r="H8" s="97">
        <v>170</v>
      </c>
      <c r="I8" s="97">
        <v>170</v>
      </c>
      <c r="J8" s="97">
        <v>1500</v>
      </c>
      <c r="K8" s="98">
        <v>1500</v>
      </c>
    </row>
    <row r="11" spans="1:11">
      <c r="G11" s="3"/>
    </row>
    <row r="13" spans="1:11">
      <c r="F13" s="3"/>
    </row>
    <row r="16" spans="1:11">
      <c r="A16" s="1"/>
      <c r="B16" s="1"/>
      <c r="C16" s="1"/>
      <c r="D16" s="2"/>
    </row>
    <row r="17" spans="1:4">
      <c r="A17" s="1"/>
      <c r="B17" s="1"/>
      <c r="C17" s="1"/>
      <c r="D17" s="2"/>
    </row>
    <row r="18" spans="1:4">
      <c r="A18" s="1"/>
      <c r="B18" s="1"/>
      <c r="C18" s="1"/>
      <c r="D18" s="2"/>
    </row>
    <row r="19" spans="1:4">
      <c r="A19" s="1"/>
      <c r="B19" s="1"/>
      <c r="C19" s="1"/>
      <c r="D19" s="2"/>
    </row>
    <row r="20" spans="1:4">
      <c r="A20" s="1"/>
      <c r="B20" s="1"/>
      <c r="C20" s="1"/>
      <c r="D20" s="2"/>
    </row>
    <row r="21" spans="1:4">
      <c r="A21" s="1"/>
      <c r="B21" s="1"/>
      <c r="C21" s="1"/>
      <c r="D21" s="2"/>
    </row>
    <row r="22" spans="1:4">
      <c r="A22" s="1"/>
      <c r="B22" s="1"/>
      <c r="C22" s="1"/>
      <c r="D22" s="2"/>
    </row>
    <row r="23" spans="1:4">
      <c r="A23" s="1"/>
      <c r="B23" s="1"/>
      <c r="C23" s="1"/>
      <c r="D23" s="2"/>
    </row>
    <row r="24" spans="1:4">
      <c r="A24" s="1"/>
      <c r="B24" s="1"/>
      <c r="C24" s="1"/>
      <c r="D24" s="2"/>
    </row>
    <row r="25" spans="1:4">
      <c r="A25" s="1"/>
      <c r="B25" s="1"/>
      <c r="C25" s="1"/>
      <c r="D25" s="2"/>
    </row>
    <row r="26" spans="1:4">
      <c r="A26" s="1"/>
      <c r="B26" s="1"/>
      <c r="C26" s="1"/>
      <c r="D26" s="2"/>
    </row>
    <row r="27" spans="1:4">
      <c r="A27" s="1"/>
      <c r="B27" s="1"/>
      <c r="C27" s="1"/>
      <c r="D27" s="2"/>
    </row>
    <row r="28" spans="1:4">
      <c r="A28" s="1"/>
      <c r="B28" s="1"/>
      <c r="C28" s="1"/>
      <c r="D28" s="2"/>
    </row>
    <row r="29" spans="1:4">
      <c r="A29" s="1"/>
      <c r="B29" s="1"/>
      <c r="C29" s="1"/>
      <c r="D29" s="2"/>
    </row>
    <row r="30" spans="1:4">
      <c r="A30" s="1"/>
      <c r="B30" s="1"/>
      <c r="C30" s="1"/>
      <c r="D30" s="2"/>
    </row>
    <row r="31" spans="1:4">
      <c r="A31" s="1"/>
      <c r="B31" s="1"/>
      <c r="C31" s="1"/>
      <c r="D31" s="2"/>
    </row>
    <row r="32" spans="1:4">
      <c r="A32" s="1"/>
      <c r="B32" s="1"/>
      <c r="C32" s="1"/>
      <c r="D32" s="2"/>
    </row>
    <row r="33" spans="1:4">
      <c r="A33" s="1"/>
      <c r="B33" s="1"/>
      <c r="C33" s="1"/>
      <c r="D33" s="2"/>
    </row>
    <row r="34" spans="1:4">
      <c r="A34" s="1"/>
      <c r="B34" s="1"/>
      <c r="C34" s="1"/>
      <c r="D34" s="2"/>
    </row>
    <row r="35" spans="1:4">
      <c r="A35" s="1"/>
      <c r="B35" s="1"/>
      <c r="C35" s="1"/>
      <c r="D35" s="2"/>
    </row>
    <row r="36" spans="1:4">
      <c r="A36" s="1"/>
      <c r="B36" s="1"/>
      <c r="C36" s="1"/>
      <c r="D36" s="2"/>
    </row>
    <row r="37" spans="1:4">
      <c r="A37" s="1"/>
      <c r="B37" s="1"/>
      <c r="C37" s="1"/>
      <c r="D37" s="2"/>
    </row>
    <row r="38" spans="1:4">
      <c r="A38" s="1"/>
      <c r="B38" s="1"/>
      <c r="C38" s="1"/>
      <c r="D38" s="2"/>
    </row>
  </sheetData>
  <mergeCells count="9">
    <mergeCell ref="G2:G3"/>
    <mergeCell ref="H2:K2"/>
    <mergeCell ref="A8:D8"/>
    <mergeCell ref="A2:A3"/>
    <mergeCell ref="B2:B3"/>
    <mergeCell ref="C2:C3"/>
    <mergeCell ref="D2:D3"/>
    <mergeCell ref="E2:E3"/>
    <mergeCell ref="F2:F3"/>
  </mergeCells>
  <phoneticPr fontId="2" type="noConversion"/>
  <pageMargins left="0.78740157480314965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32</vt:i4>
      </vt:variant>
      <vt:variant>
        <vt:lpstr>이름이 지정된 범위</vt:lpstr>
      </vt:variant>
      <vt:variant>
        <vt:i4>27</vt:i4>
      </vt:variant>
    </vt:vector>
  </HeadingPairs>
  <TitlesOfParts>
    <vt:vector size="59" baseType="lpstr">
      <vt:lpstr>공업용수(읍면)</vt:lpstr>
      <vt:lpstr>원단위</vt:lpstr>
      <vt:lpstr>-2)덕산농공</vt:lpstr>
      <vt:lpstr>-3)이월농공</vt:lpstr>
      <vt:lpstr>-4)광혜원농공</vt:lpstr>
      <vt:lpstr>-5)문백전기전자</vt:lpstr>
      <vt:lpstr>-6)이월전기전자</vt:lpstr>
      <vt:lpstr>-7)광혜원지방</vt:lpstr>
      <vt:lpstr>-8)이월지방</vt:lpstr>
      <vt:lpstr>-9)신척산업단지</vt:lpstr>
      <vt:lpstr>-10)산수산업단지</vt:lpstr>
      <vt:lpstr>-11)문백정밀기계</vt:lpstr>
      <vt:lpstr>-12)문백태흥일반</vt:lpstr>
      <vt:lpstr>-13)초평은암일반</vt:lpstr>
      <vt:lpstr>-13)광혜원제2농공단지</vt:lpstr>
      <vt:lpstr>-14)추진중산업단지</vt:lpstr>
      <vt:lpstr>-15)개별업체</vt:lpstr>
      <vt:lpstr>기존단지공업용수량검토</vt:lpstr>
      <vt:lpstr>1.구항농공단지</vt:lpstr>
      <vt:lpstr>2.은하농공단지</vt:lpstr>
      <vt:lpstr>3.결성전문농공단지</vt:lpstr>
      <vt:lpstr>4.은하전문농공단지</vt:lpstr>
      <vt:lpstr>5.갈산전문농공단지</vt:lpstr>
      <vt:lpstr>6.광천김특화단지</vt:lpstr>
      <vt:lpstr>7.홍성일반산업단지</vt:lpstr>
      <vt:lpstr>8.갈산2</vt:lpstr>
      <vt:lpstr>공업용수(내포)</vt:lpstr>
      <vt:lpstr>출력안함☞</vt:lpstr>
      <vt:lpstr>6.1산업단지업체현황 (생활)</vt:lpstr>
      <vt:lpstr>입주업체현황(홍성)</vt:lpstr>
      <vt:lpstr>내포 면적</vt:lpstr>
      <vt:lpstr>2.광천농공단지(종전거)(제외)</vt:lpstr>
      <vt:lpstr>'1.구항농공단지'!Print_Area</vt:lpstr>
      <vt:lpstr>'-2)덕산농공'!Print_Area</vt:lpstr>
      <vt:lpstr>'2.광천농공단지(종전거)(제외)'!Print_Area</vt:lpstr>
      <vt:lpstr>'2.은하농공단지'!Print_Area</vt:lpstr>
      <vt:lpstr>'-3)이월농공'!Print_Area</vt:lpstr>
      <vt:lpstr>'3.결성전문농공단지'!Print_Area</vt:lpstr>
      <vt:lpstr>'-4)광혜원농공'!Print_Area</vt:lpstr>
      <vt:lpstr>'4.은하전문농공단지'!Print_Area</vt:lpstr>
      <vt:lpstr>'-5)문백전기전자'!Print_Area</vt:lpstr>
      <vt:lpstr>'5.갈산전문농공단지'!Print_Area</vt:lpstr>
      <vt:lpstr>'-6)이월전기전자'!Print_Area</vt:lpstr>
      <vt:lpstr>'6.1산업단지업체현황 (생활)'!Print_Area</vt:lpstr>
      <vt:lpstr>'6.광천김특화단지'!Print_Area</vt:lpstr>
      <vt:lpstr>'-7)광혜원지방'!Print_Area</vt:lpstr>
      <vt:lpstr>'7.홍성일반산업단지'!Print_Area</vt:lpstr>
      <vt:lpstr>'-8)이월지방'!Print_Area</vt:lpstr>
      <vt:lpstr>'8.갈산2'!Print_Area</vt:lpstr>
      <vt:lpstr>'공업용수(내포)'!Print_Area</vt:lpstr>
      <vt:lpstr>'공업용수(읍면)'!Print_Area</vt:lpstr>
      <vt:lpstr>원단위!Print_Area</vt:lpstr>
      <vt:lpstr>'입주업체현황(홍성)'!Print_Area</vt:lpstr>
      <vt:lpstr>'-5)문백전기전자'!Print_Titles</vt:lpstr>
      <vt:lpstr>'-6)이월전기전자'!Print_Titles</vt:lpstr>
      <vt:lpstr>'6.1산업단지업체현황 (생활)'!Print_Titles</vt:lpstr>
      <vt:lpstr>'-7)광혜원지방'!Print_Titles</vt:lpstr>
      <vt:lpstr>'-8)이월지방'!Print_Titles</vt:lpstr>
      <vt:lpstr>'입주업체현황(홍성)'!Print_Titles</vt:lpstr>
    </vt:vector>
  </TitlesOfParts>
  <Company>수도2부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박정준</dc:creator>
  <cp:lastModifiedBy>선호</cp:lastModifiedBy>
  <cp:lastPrinted>2017-04-25T08:01:18Z</cp:lastPrinted>
  <dcterms:created xsi:type="dcterms:W3CDTF">2006-08-29T11:05:48Z</dcterms:created>
  <dcterms:modified xsi:type="dcterms:W3CDTF">2017-10-24T07:47:05Z</dcterms:modified>
</cp:coreProperties>
</file>