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615" yWindow="15" windowWidth="12645" windowHeight="10815" tabRatio="891" firstSheet="3" activeTab="9"/>
  </bookViews>
  <sheets>
    <sheet name="총계" sheetId="30" state="hidden" r:id="rId1"/>
    <sheet name="비가정용수량배분" sheetId="32" state="hidden" r:id="rId2"/>
    <sheet name="출력안함☞" sheetId="33" state="hidden" r:id="rId3"/>
    <sheet name="내포신도시_비가정용수량" sheetId="39" r:id="rId4"/>
    <sheet name="주거1생활권" sheetId="38" r:id="rId5"/>
    <sheet name="중심1생활권" sheetId="34" r:id="rId6"/>
    <sheet name="중심2생활권" sheetId="37" r:id="rId7"/>
    <sheet name="주거2생활권" sheetId="36" r:id="rId8"/>
    <sheet name="산업생활권" sheetId="35" r:id="rId9"/>
    <sheet name="단위면적당원단위" sheetId="31" r:id="rId10"/>
    <sheet name="블록별용적율및연면적" sheetId="20" r:id="rId11"/>
  </sheets>
  <definedNames>
    <definedName name="_xlnm.Print_Area" localSheetId="3">내포신도시_비가정용수량!$A$1:$C$8</definedName>
    <definedName name="_xlnm.Print_Area" localSheetId="9">단위면적당원단위!$A$1:$E$55</definedName>
    <definedName name="_xlnm.Print_Area" localSheetId="10">블록별용적율및연면적!$A$1:$G$70</definedName>
    <definedName name="_xlnm.Print_Area" localSheetId="1">비가정용수량배분!$A$1:$C$28</definedName>
    <definedName name="_xlnm.Print_Area" localSheetId="8">산업생활권!$A$1:$G$10</definedName>
    <definedName name="_xlnm.Print_Area" localSheetId="4">주거1생활권!$A$1:$G$13</definedName>
    <definedName name="_xlnm.Print_Area" localSheetId="7">주거2생활권!$A$1:$G$22</definedName>
    <definedName name="_xlnm.Print_Area" localSheetId="5">중심1생활권!$A$1:$G$23</definedName>
    <definedName name="_xlnm.Print_Area" localSheetId="6">중심2생활권!$A$1:$G$18</definedName>
    <definedName name="_xlnm.Print_Titles" localSheetId="3">내포신도시_비가정용수량!$2:$2</definedName>
    <definedName name="_xlnm.Print_Titles" localSheetId="10">블록별용적율및연면적!$2:$3</definedName>
    <definedName name="_xlnm.Print_Titles" localSheetId="8">산업생활권!$2:$3</definedName>
    <definedName name="_xlnm.Print_Titles" localSheetId="4">주거1생활권!$2:$3</definedName>
    <definedName name="_xlnm.Print_Titles" localSheetId="7">주거2생활권!$2:$3</definedName>
    <definedName name="_xlnm.Print_Titles" localSheetId="5">중심1생활권!$2:$3</definedName>
    <definedName name="_xlnm.Print_Titles" localSheetId="6">중심2생활권!$2:$3</definedName>
  </definedNames>
  <calcPr calcId="144525"/>
</workbook>
</file>

<file path=xl/calcChain.xml><?xml version="1.0" encoding="utf-8"?>
<calcChain xmlns="http://schemas.openxmlformats.org/spreadsheetml/2006/main">
  <c r="E13" i="38" l="1"/>
  <c r="E12" i="38"/>
  <c r="E11" i="38"/>
  <c r="E10" i="38"/>
  <c r="E9" i="38"/>
  <c r="E8" i="38"/>
  <c r="E7" i="38"/>
  <c r="E6" i="38"/>
  <c r="E5" i="38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10" i="35"/>
  <c r="E9" i="35"/>
  <c r="E8" i="35"/>
  <c r="E7" i="35"/>
  <c r="E6" i="35"/>
  <c r="E5" i="35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B54" i="31"/>
  <c r="E15" i="31"/>
  <c r="E4" i="31"/>
  <c r="E6" i="20"/>
  <c r="E7" i="20"/>
  <c r="E9" i="31" s="1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30" i="31" s="1"/>
  <c r="E44" i="20"/>
  <c r="E45" i="20"/>
  <c r="E46" i="20"/>
  <c r="E47" i="20"/>
  <c r="E48" i="20"/>
  <c r="E49" i="20"/>
  <c r="E50" i="20"/>
  <c r="E51" i="20"/>
  <c r="E52" i="20"/>
  <c r="E53" i="20"/>
  <c r="E31" i="31" s="1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32" i="31" s="1"/>
  <c r="E69" i="20"/>
  <c r="E70" i="20"/>
  <c r="E5" i="20"/>
  <c r="D39" i="31"/>
  <c r="D18" i="31"/>
  <c r="D15" i="31"/>
  <c r="D12" i="31"/>
  <c r="D7" i="31"/>
  <c r="D4" i="31"/>
  <c r="C4" i="31"/>
  <c r="C7" i="31"/>
  <c r="C12" i="31"/>
  <c r="C15" i="31"/>
  <c r="C18" i="31"/>
  <c r="C39" i="31"/>
  <c r="E40" i="31" l="1"/>
  <c r="E28" i="31"/>
  <c r="E26" i="31"/>
  <c r="E8" i="31"/>
  <c r="E44" i="31"/>
  <c r="E13" i="31"/>
  <c r="E4" i="20"/>
  <c r="E27" i="31"/>
  <c r="E14" i="31"/>
  <c r="E12" i="31"/>
  <c r="E10" i="31"/>
  <c r="E7" i="31" s="1"/>
  <c r="E4" i="35"/>
  <c r="B8" i="39" s="1"/>
  <c r="E4" i="36"/>
  <c r="B7" i="39" s="1"/>
  <c r="E4" i="37"/>
  <c r="B6" i="39" s="1"/>
  <c r="E4" i="34"/>
  <c r="B5" i="39" s="1"/>
  <c r="E4" i="38"/>
  <c r="B4" i="39" s="1"/>
  <c r="E39" i="31"/>
  <c r="E18" i="31"/>
  <c r="C3" i="31"/>
  <c r="D3" i="31"/>
  <c r="B3" i="39" l="1"/>
  <c r="E3" i="31"/>
  <c r="B51" i="31" s="1"/>
  <c r="B55" i="31" s="1"/>
  <c r="F11" i="38" l="1"/>
  <c r="G11" i="38" s="1"/>
  <c r="F8" i="38"/>
  <c r="G8" i="38" s="1"/>
  <c r="F12" i="38"/>
  <c r="G12" i="38" s="1"/>
  <c r="F9" i="38"/>
  <c r="G9" i="38" s="1"/>
  <c r="F7" i="38"/>
  <c r="G7" i="38" s="1"/>
  <c r="F5" i="38"/>
  <c r="G5" i="38" s="1"/>
  <c r="F13" i="38"/>
  <c r="G13" i="38" s="1"/>
  <c r="F10" i="38"/>
  <c r="G10" i="38" s="1"/>
  <c r="F6" i="38"/>
  <c r="G6" i="38" s="1"/>
  <c r="F17" i="37"/>
  <c r="G17" i="37" s="1"/>
  <c r="F13" i="37"/>
  <c r="G13" i="37" s="1"/>
  <c r="F12" i="37"/>
  <c r="G12" i="37" s="1"/>
  <c r="F10" i="37"/>
  <c r="G10" i="37" s="1"/>
  <c r="F7" i="37"/>
  <c r="G7" i="37" s="1"/>
  <c r="F18" i="37"/>
  <c r="G18" i="37" s="1"/>
  <c r="F16" i="37"/>
  <c r="G16" i="37" s="1"/>
  <c r="F15" i="37"/>
  <c r="G15" i="37" s="1"/>
  <c r="F14" i="37"/>
  <c r="G14" i="37" s="1"/>
  <c r="F11" i="37"/>
  <c r="G11" i="37" s="1"/>
  <c r="F9" i="37"/>
  <c r="G9" i="37" s="1"/>
  <c r="F8" i="37"/>
  <c r="G8" i="37" s="1"/>
  <c r="F6" i="37"/>
  <c r="G6" i="37" s="1"/>
  <c r="F5" i="37"/>
  <c r="G5" i="37" s="1"/>
  <c r="F5" i="36"/>
  <c r="G5" i="36" s="1"/>
  <c r="F22" i="36"/>
  <c r="G22" i="36" s="1"/>
  <c r="F20" i="36"/>
  <c r="G20" i="36" s="1"/>
  <c r="F19" i="36"/>
  <c r="G19" i="36" s="1"/>
  <c r="F17" i="36"/>
  <c r="G17" i="36" s="1"/>
  <c r="F16" i="36"/>
  <c r="G16" i="36" s="1"/>
  <c r="F13" i="36"/>
  <c r="G13" i="36" s="1"/>
  <c r="F12" i="36"/>
  <c r="G12" i="36" s="1"/>
  <c r="F10" i="36"/>
  <c r="G10" i="36" s="1"/>
  <c r="F9" i="36"/>
  <c r="G9" i="36" s="1"/>
  <c r="F7" i="36"/>
  <c r="G7" i="36" s="1"/>
  <c r="F21" i="36"/>
  <c r="G21" i="36" s="1"/>
  <c r="F18" i="36"/>
  <c r="G18" i="36" s="1"/>
  <c r="F15" i="36"/>
  <c r="G15" i="36" s="1"/>
  <c r="F14" i="36"/>
  <c r="G14" i="36" s="1"/>
  <c r="F11" i="36"/>
  <c r="G11" i="36" s="1"/>
  <c r="F8" i="36"/>
  <c r="G8" i="36" s="1"/>
  <c r="F6" i="36"/>
  <c r="G6" i="36" s="1"/>
  <c r="F16" i="34"/>
  <c r="G16" i="34" s="1"/>
  <c r="F21" i="34"/>
  <c r="G21" i="34" s="1"/>
  <c r="F6" i="34"/>
  <c r="G6" i="34" s="1"/>
  <c r="F7" i="34"/>
  <c r="G7" i="34" s="1"/>
  <c r="F10" i="34"/>
  <c r="G10" i="34" s="1"/>
  <c r="F15" i="34"/>
  <c r="G15" i="34" s="1"/>
  <c r="F22" i="34"/>
  <c r="G22" i="34" s="1"/>
  <c r="F5" i="34"/>
  <c r="G5" i="34" s="1"/>
  <c r="F18" i="34"/>
  <c r="G18" i="34" s="1"/>
  <c r="F9" i="35"/>
  <c r="G9" i="35" s="1"/>
  <c r="F8" i="35"/>
  <c r="G8" i="35" s="1"/>
  <c r="F6" i="35"/>
  <c r="G6" i="35" s="1"/>
  <c r="F8" i="34"/>
  <c r="G8" i="34" s="1"/>
  <c r="F11" i="34"/>
  <c r="G11" i="34" s="1"/>
  <c r="F14" i="34"/>
  <c r="G14" i="34" s="1"/>
  <c r="F17" i="34"/>
  <c r="G17" i="34" s="1"/>
  <c r="F20" i="34"/>
  <c r="G20" i="34" s="1"/>
  <c r="F9" i="34"/>
  <c r="G9" i="34" s="1"/>
  <c r="F13" i="34"/>
  <c r="G13" i="34" s="1"/>
  <c r="F19" i="34"/>
  <c r="G19" i="34" s="1"/>
  <c r="F10" i="35"/>
  <c r="G10" i="35" s="1"/>
  <c r="F7" i="35"/>
  <c r="G7" i="35" s="1"/>
  <c r="F5" i="35"/>
  <c r="G5" i="35" s="1"/>
  <c r="F12" i="34"/>
  <c r="G12" i="34" s="1"/>
  <c r="F23" i="34"/>
  <c r="G23" i="34" s="1"/>
  <c r="D38" i="30"/>
  <c r="D37" i="30"/>
  <c r="D36" i="30"/>
  <c r="D35" i="30"/>
  <c r="D34" i="30"/>
  <c r="D33" i="30"/>
  <c r="D32" i="30"/>
  <c r="D31" i="30"/>
  <c r="D30" i="30"/>
  <c r="D29" i="30"/>
  <c r="D28" i="30"/>
  <c r="D27" i="30"/>
  <c r="D25" i="30"/>
  <c r="D24" i="30"/>
  <c r="D23" i="30"/>
  <c r="D22" i="30"/>
  <c r="D21" i="30"/>
  <c r="D20" i="30"/>
  <c r="D19" i="30"/>
  <c r="D18" i="30"/>
  <c r="D17" i="30"/>
  <c r="D16" i="30"/>
  <c r="D15" i="30"/>
  <c r="D13" i="30"/>
  <c r="D12" i="30"/>
  <c r="D11" i="30"/>
  <c r="D10" i="30"/>
  <c r="D9" i="30"/>
  <c r="D8" i="30"/>
  <c r="D7" i="30"/>
  <c r="D6" i="30"/>
  <c r="G4" i="35" l="1"/>
  <c r="C8" i="39" s="1"/>
  <c r="G4" i="36"/>
  <c r="C7" i="39" s="1"/>
  <c r="G4" i="37"/>
  <c r="C6" i="39" s="1"/>
  <c r="G4" i="34"/>
  <c r="C5" i="39" s="1"/>
  <c r="G4" i="38"/>
  <c r="C4" i="39" s="1"/>
  <c r="D26" i="30"/>
  <c r="D14" i="30" s="1"/>
  <c r="E12" i="30"/>
  <c r="E37" i="30"/>
  <c r="E13" i="30"/>
  <c r="E27" i="30"/>
  <c r="D5" i="30"/>
  <c r="C3" i="39" l="1"/>
  <c r="D4" i="30"/>
  <c r="B21" i="32"/>
  <c r="E21" i="32" s="1"/>
  <c r="E16" i="30"/>
  <c r="E25" i="30"/>
  <c r="B23" i="32"/>
  <c r="E23" i="32" s="1"/>
  <c r="B10" i="32"/>
  <c r="E10" i="32" s="1"/>
  <c r="E34" i="30"/>
  <c r="B22" i="32"/>
  <c r="E22" i="32" s="1"/>
  <c r="B14" i="32"/>
  <c r="E14" i="32" s="1"/>
  <c r="B18" i="32"/>
  <c r="E18" i="32" s="1"/>
  <c r="E30" i="30"/>
  <c r="E29" i="30"/>
  <c r="B9" i="32"/>
  <c r="E9" i="32" s="1"/>
  <c r="B11" i="32"/>
  <c r="E11" i="32" s="1"/>
  <c r="B6" i="32"/>
  <c r="E6" i="32" s="1"/>
  <c r="B24" i="32"/>
  <c r="E24" i="32" s="1"/>
  <c r="E20" i="30"/>
  <c r="B7" i="32"/>
  <c r="E7" i="32" s="1"/>
  <c r="E6" i="30"/>
  <c r="B15" i="32"/>
  <c r="E15" i="32" s="1"/>
  <c r="E35" i="30"/>
  <c r="E33" i="30"/>
  <c r="B25" i="32"/>
  <c r="E19" i="30"/>
  <c r="E21" i="30"/>
  <c r="E31" i="30"/>
  <c r="E9" i="30"/>
  <c r="E23" i="30"/>
  <c r="B12" i="32"/>
  <c r="E12" i="32" s="1"/>
  <c r="B19" i="32"/>
  <c r="E19" i="32" s="1"/>
  <c r="B20" i="32"/>
  <c r="E24" i="30"/>
  <c r="E18" i="30"/>
  <c r="E17" i="30"/>
  <c r="B13" i="32"/>
  <c r="E13" i="32" s="1"/>
  <c r="E32" i="30"/>
  <c r="E8" i="30"/>
  <c r="E15" i="30"/>
  <c r="E22" i="30"/>
  <c r="E38" i="30"/>
  <c r="B16" i="32"/>
  <c r="E16" i="32" s="1"/>
  <c r="E11" i="30"/>
  <c r="E36" i="30"/>
  <c r="B26" i="32"/>
  <c r="E26" i="32" s="1"/>
  <c r="B17" i="32"/>
  <c r="E17" i="32" s="1"/>
  <c r="B27" i="32"/>
  <c r="E27" i="32" s="1"/>
  <c r="E28" i="30"/>
  <c r="E7" i="30"/>
  <c r="E26" i="30" l="1"/>
  <c r="E14" i="30" s="1"/>
  <c r="E5" i="30"/>
  <c r="E25" i="32"/>
  <c r="E20" i="32"/>
  <c r="E4" i="30" l="1"/>
  <c r="B5" i="32" l="1"/>
  <c r="E5" i="32" l="1"/>
  <c r="E10" i="30"/>
  <c r="B8" i="32"/>
  <c r="B28" i="32" l="1"/>
  <c r="C8" i="32" s="1"/>
  <c r="E8" i="32"/>
  <c r="E28" i="32" s="1"/>
  <c r="C5" i="32" l="1"/>
  <c r="C22" i="32"/>
  <c r="C9" i="32"/>
  <c r="C20" i="32"/>
  <c r="C19" i="32"/>
  <c r="C11" i="32"/>
  <c r="C27" i="32"/>
  <c r="C16" i="32"/>
  <c r="C23" i="32"/>
  <c r="C10" i="32"/>
  <c r="C12" i="32"/>
  <c r="C15" i="32"/>
  <c r="C21" i="32"/>
  <c r="C18" i="32"/>
  <c r="C17" i="32"/>
  <c r="C24" i="32"/>
  <c r="C13" i="32"/>
  <c r="C7" i="32"/>
  <c r="C6" i="32"/>
  <c r="C26" i="32"/>
  <c r="C14" i="32"/>
  <c r="C25" i="32"/>
  <c r="C28" i="32" l="1"/>
</calcChain>
</file>

<file path=xl/sharedStrings.xml><?xml version="1.0" encoding="utf-8"?>
<sst xmlns="http://schemas.openxmlformats.org/spreadsheetml/2006/main" count="524" uniqueCount="267">
  <si>
    <t>구 분</t>
  </si>
  <si>
    <t>저 밀</t>
  </si>
  <si>
    <t>중 저 밀</t>
  </si>
  <si>
    <t>중 밀</t>
  </si>
  <si>
    <t>고 밀 ( 도 심 형 )</t>
  </si>
  <si>
    <t>상 업 업 무 용 지</t>
  </si>
  <si>
    <t>산 업 용 지</t>
  </si>
  <si>
    <t>공 원 녹 지</t>
  </si>
  <si>
    <t>유 보 지</t>
  </si>
  <si>
    <t>시 설 용 지</t>
  </si>
  <si>
    <t>중앙행정기관</t>
  </si>
  <si>
    <t>공공청사업무</t>
  </si>
  <si>
    <t>정부출연연구기관</t>
  </si>
  <si>
    <t>연 구 시 설</t>
  </si>
  <si>
    <t>공 공 기 관</t>
  </si>
  <si>
    <t>교 육 시 설</t>
  </si>
  <si>
    <t>복 지 시 설</t>
  </si>
  <si>
    <t>문 화 시 설</t>
  </si>
  <si>
    <t>의 료 시 설</t>
  </si>
  <si>
    <t>체 육 시 설</t>
  </si>
  <si>
    <t>기 타 시 설</t>
  </si>
  <si>
    <t>공 공 기 반 시 설</t>
  </si>
  <si>
    <t>도 로</t>
  </si>
  <si>
    <t>주 차 장</t>
  </si>
  <si>
    <t>방송통신시설</t>
  </si>
  <si>
    <t>자동차정류장</t>
  </si>
  <si>
    <t>농산물도매시장</t>
  </si>
  <si>
    <t>자동차운전면허시험장</t>
  </si>
  <si>
    <t>자동차검사소</t>
  </si>
  <si>
    <t>농업관련시설</t>
  </si>
  <si>
    <t>종 교 용 지</t>
  </si>
  <si>
    <t>주 유 소</t>
  </si>
  <si>
    <t>교 통 광 장</t>
  </si>
  <si>
    <t>기 반 시 설</t>
  </si>
  <si>
    <t>비고</t>
    <phoneticPr fontId="1" type="noConversion"/>
  </si>
  <si>
    <t>면적(㎡)</t>
  </si>
  <si>
    <t>총 계</t>
  </si>
  <si>
    <t>주 택 용 지</t>
  </si>
  <si>
    <t>생활권</t>
  </si>
  <si>
    <t>2-3</t>
  </si>
  <si>
    <t>1-4</t>
  </si>
  <si>
    <t>1-5</t>
  </si>
  <si>
    <t>2-4</t>
  </si>
  <si>
    <t>1-3</t>
  </si>
  <si>
    <t>2-1</t>
  </si>
  <si>
    <t>2-2</t>
  </si>
  <si>
    <t>3-2</t>
  </si>
  <si>
    <t>3-3</t>
  </si>
  <si>
    <t>4-2</t>
  </si>
  <si>
    <t>6-2</t>
  </si>
  <si>
    <t>6-4</t>
  </si>
  <si>
    <t>6-3</t>
  </si>
  <si>
    <t>5-2</t>
  </si>
  <si>
    <t>5-3</t>
  </si>
  <si>
    <t>연면적(㎡)</t>
    <phoneticPr fontId="1" type="noConversion"/>
  </si>
  <si>
    <t>연면적(㎡)</t>
    <phoneticPr fontId="1" type="noConversion"/>
  </si>
  <si>
    <t>1-1</t>
    <phoneticPr fontId="1" type="noConversion"/>
  </si>
  <si>
    <t>1-2</t>
    <phoneticPr fontId="1" type="noConversion"/>
  </si>
  <si>
    <t>3-1</t>
    <phoneticPr fontId="1" type="noConversion"/>
  </si>
  <si>
    <t>4-1</t>
    <phoneticPr fontId="1" type="noConversion"/>
  </si>
  <si>
    <t>5-1</t>
    <phoneticPr fontId="1" type="noConversion"/>
  </si>
  <si>
    <t>6-1</t>
    <phoneticPr fontId="1" type="noConversion"/>
  </si>
  <si>
    <t>S-1</t>
    <phoneticPr fontId="1" type="noConversion"/>
  </si>
  <si>
    <t>S-2</t>
    <phoneticPr fontId="1" type="noConversion"/>
  </si>
  <si>
    <t>계</t>
    <phoneticPr fontId="1" type="noConversion"/>
  </si>
  <si>
    <r>
      <t>전체용수량(m</t>
    </r>
    <r>
      <rPr>
        <vertAlign val="superscript"/>
        <sz val="9"/>
        <rFont val="한양신명조"/>
        <family val="3"/>
        <charset val="129"/>
      </rPr>
      <t>3</t>
    </r>
    <r>
      <rPr>
        <sz val="12"/>
        <rFont val="한양신명조"/>
        <family val="3"/>
        <charset val="129"/>
      </rPr>
      <t>/일)</t>
    </r>
    <phoneticPr fontId="1" type="noConversion"/>
  </si>
  <si>
    <r>
      <rPr>
        <b/>
        <sz val="16"/>
        <rFont val="한양신명조"/>
        <family val="3"/>
        <charset val="129"/>
      </rPr>
      <t xml:space="preserve">■ </t>
    </r>
    <r>
      <rPr>
        <b/>
        <sz val="18"/>
        <rFont val="한양신명조"/>
        <family val="3"/>
        <charset val="129"/>
      </rPr>
      <t>생활권전체(개발계획 34차 기준)</t>
    </r>
    <phoneticPr fontId="1" type="noConversion"/>
  </si>
  <si>
    <r>
      <rPr>
        <b/>
        <sz val="16"/>
        <color theme="1"/>
        <rFont val="한양신명조"/>
        <family val="3"/>
        <charset val="129"/>
      </rPr>
      <t xml:space="preserve">■ </t>
    </r>
    <r>
      <rPr>
        <b/>
        <sz val="18"/>
        <color theme="1"/>
        <rFont val="한양신명조"/>
        <family val="3"/>
        <charset val="129"/>
      </rPr>
      <t>비가정용수량 배분</t>
    </r>
    <phoneticPr fontId="1" type="noConversion"/>
  </si>
  <si>
    <r>
      <t>비가정용수량(m</t>
    </r>
    <r>
      <rPr>
        <vertAlign val="superscript"/>
        <sz val="9"/>
        <rFont val="한양신명조"/>
        <family val="3"/>
        <charset val="129"/>
      </rPr>
      <t>3</t>
    </r>
    <r>
      <rPr>
        <sz val="12"/>
        <rFont val="한양신명조"/>
        <family val="3"/>
        <charset val="129"/>
      </rPr>
      <t>/일)</t>
    </r>
    <phoneticPr fontId="1" type="noConversion"/>
  </si>
  <si>
    <t xml:space="preserve">*면적당 원단위를 적용하여 계산한 것과 동일함 </t>
    <phoneticPr fontId="1" type="noConversion"/>
  </si>
  <si>
    <t>소계</t>
    <phoneticPr fontId="1" type="noConversion"/>
  </si>
  <si>
    <t>특화상업</t>
    <phoneticPr fontId="1" type="noConversion"/>
  </si>
  <si>
    <t>중심상업</t>
    <phoneticPr fontId="1" type="noConversion"/>
  </si>
  <si>
    <t>근린상업</t>
    <phoneticPr fontId="1" type="noConversion"/>
  </si>
  <si>
    <t>주상복합</t>
    <phoneticPr fontId="1" type="noConversion"/>
  </si>
  <si>
    <t>업무시설용지</t>
    <phoneticPr fontId="1" type="noConversion"/>
  </si>
  <si>
    <t>행정타운</t>
    <phoneticPr fontId="1" type="noConversion"/>
  </si>
  <si>
    <t>비즈니스파크</t>
    <phoneticPr fontId="1" type="noConversion"/>
  </si>
  <si>
    <t>산업시설용지</t>
    <phoneticPr fontId="1" type="noConversion"/>
  </si>
  <si>
    <t>산합협력시설</t>
    <phoneticPr fontId="1" type="noConversion"/>
  </si>
  <si>
    <t>산업시설</t>
    <phoneticPr fontId="1" type="noConversion"/>
  </si>
  <si>
    <t>도시기반시설용지</t>
    <phoneticPr fontId="1" type="noConversion"/>
  </si>
  <si>
    <t>도로</t>
    <phoneticPr fontId="1" type="noConversion"/>
  </si>
  <si>
    <t>보행자전용도로</t>
    <phoneticPr fontId="1" type="noConversion"/>
  </si>
  <si>
    <t>주차장</t>
    <phoneticPr fontId="1" type="noConversion"/>
  </si>
  <si>
    <t>교육시설</t>
    <phoneticPr fontId="1" type="noConversion"/>
  </si>
  <si>
    <t>공공청사</t>
    <phoneticPr fontId="1" type="noConversion"/>
  </si>
  <si>
    <t>복합커뮤니티시설</t>
    <phoneticPr fontId="1" type="noConversion"/>
  </si>
  <si>
    <t>문화시설</t>
    <phoneticPr fontId="1" type="noConversion"/>
  </si>
  <si>
    <t>사회복지시설</t>
    <phoneticPr fontId="1" type="noConversion"/>
  </si>
  <si>
    <t>종교시설</t>
    <phoneticPr fontId="1" type="noConversion"/>
  </si>
  <si>
    <t>집회시설</t>
    <phoneticPr fontId="1" type="noConversion"/>
  </si>
  <si>
    <t>합계</t>
    <phoneticPr fontId="1" type="noConversion"/>
  </si>
  <si>
    <t>주거용지</t>
    <phoneticPr fontId="1" type="noConversion"/>
  </si>
  <si>
    <t>소계</t>
    <phoneticPr fontId="1" type="noConversion"/>
  </si>
  <si>
    <t>단독주택</t>
    <phoneticPr fontId="1" type="noConversion"/>
  </si>
  <si>
    <t>공동주택</t>
    <phoneticPr fontId="1" type="noConversion"/>
  </si>
  <si>
    <t>상업용지</t>
    <phoneticPr fontId="1" type="noConversion"/>
  </si>
  <si>
    <t>특화상업</t>
    <phoneticPr fontId="1" type="noConversion"/>
  </si>
  <si>
    <t>중심상업</t>
    <phoneticPr fontId="1" type="noConversion"/>
  </si>
  <si>
    <t>근린상업</t>
    <phoneticPr fontId="1" type="noConversion"/>
  </si>
  <si>
    <t>복합커뮤니티시설</t>
    <phoneticPr fontId="1" type="noConversion"/>
  </si>
  <si>
    <t>통신시설</t>
    <phoneticPr fontId="1" type="noConversion"/>
  </si>
  <si>
    <t>문화시설</t>
    <phoneticPr fontId="1" type="noConversion"/>
  </si>
  <si>
    <t>사회복지시설</t>
    <phoneticPr fontId="1" type="noConversion"/>
  </si>
  <si>
    <t>종합의료시설</t>
    <phoneticPr fontId="1" type="noConversion"/>
  </si>
  <si>
    <t>하천</t>
    <phoneticPr fontId="1" type="noConversion"/>
  </si>
  <si>
    <t>저류지</t>
    <phoneticPr fontId="1" type="noConversion"/>
  </si>
  <si>
    <t>하수처리시설</t>
    <phoneticPr fontId="1" type="noConversion"/>
  </si>
  <si>
    <t>열공급시설</t>
    <phoneticPr fontId="1" type="noConversion"/>
  </si>
  <si>
    <t>쓰레기자동집하시설</t>
    <phoneticPr fontId="1" type="noConversion"/>
  </si>
  <si>
    <t>배수지</t>
    <phoneticPr fontId="1" type="noConversion"/>
  </si>
  <si>
    <t>기타시설용지</t>
    <phoneticPr fontId="1" type="noConversion"/>
  </si>
  <si>
    <t>종교시설</t>
    <phoneticPr fontId="1" type="noConversion"/>
  </si>
  <si>
    <t>체육시설</t>
    <phoneticPr fontId="1" type="noConversion"/>
  </si>
  <si>
    <t>주유소</t>
    <phoneticPr fontId="1" type="noConversion"/>
  </si>
  <si>
    <t>자동차정비시설</t>
    <phoneticPr fontId="1" type="noConversion"/>
  </si>
  <si>
    <t>집회시설</t>
    <phoneticPr fontId="1" type="noConversion"/>
  </si>
  <si>
    <t>농업관련시설</t>
    <phoneticPr fontId="1" type="noConversion"/>
  </si>
  <si>
    <t>유보지</t>
    <phoneticPr fontId="1" type="noConversion"/>
  </si>
  <si>
    <t>* 주거용지, 주상복합(상업용지), 산업시설용지, 도로 등(도시기반시설용지), 체육시설 등(기타시설용지) 제외</t>
    <phoneticPr fontId="1" type="noConversion"/>
  </si>
  <si>
    <t>* 지구단위계획의 용적율 적용</t>
    <phoneticPr fontId="1" type="noConversion"/>
  </si>
  <si>
    <t>녹지</t>
    <phoneticPr fontId="1" type="noConversion"/>
  </si>
  <si>
    <t>공공공지</t>
    <phoneticPr fontId="1" type="noConversion"/>
  </si>
  <si>
    <t>광장</t>
    <phoneticPr fontId="1" type="noConversion"/>
  </si>
  <si>
    <t>교육시설</t>
    <phoneticPr fontId="1" type="noConversion"/>
  </si>
  <si>
    <t>공공청사</t>
    <phoneticPr fontId="1" type="noConversion"/>
  </si>
  <si>
    <t>공원</t>
    <phoneticPr fontId="1" type="noConversion"/>
  </si>
  <si>
    <t>비고</t>
    <phoneticPr fontId="1" type="noConversion"/>
  </si>
  <si>
    <t>■ 블록별 용적율 및 연면적</t>
    <phoneticPr fontId="1" type="noConversion"/>
  </si>
  <si>
    <t>C-5</t>
  </si>
  <si>
    <t>C-6</t>
  </si>
  <si>
    <t>C-7</t>
  </si>
  <si>
    <t>C-8</t>
  </si>
  <si>
    <t>C-9</t>
  </si>
  <si>
    <t>C-10</t>
  </si>
  <si>
    <t>업무3</t>
  </si>
  <si>
    <t>업무4</t>
  </si>
  <si>
    <t>업무5</t>
  </si>
  <si>
    <t>업무6</t>
  </si>
  <si>
    <t>업무7</t>
  </si>
  <si>
    <t>중심2</t>
    <phoneticPr fontId="1" type="noConversion"/>
  </si>
  <si>
    <t>중심1</t>
    <phoneticPr fontId="1" type="noConversion"/>
  </si>
  <si>
    <t>주거1</t>
    <phoneticPr fontId="1" type="noConversion"/>
  </si>
  <si>
    <t>주거2</t>
    <phoneticPr fontId="1" type="noConversion"/>
  </si>
  <si>
    <t>산업</t>
    <phoneticPr fontId="1" type="noConversion"/>
  </si>
  <si>
    <t>주거1</t>
    <phoneticPr fontId="1" type="noConversion"/>
  </si>
  <si>
    <t>주거1</t>
    <phoneticPr fontId="1" type="noConversion"/>
  </si>
  <si>
    <t>주거1</t>
    <phoneticPr fontId="1" type="noConversion"/>
  </si>
  <si>
    <t>주거2</t>
    <phoneticPr fontId="1" type="noConversion"/>
  </si>
  <si>
    <t>산업</t>
    <phoneticPr fontId="1" type="noConversion"/>
  </si>
  <si>
    <t>업무</t>
    <phoneticPr fontId="1" type="noConversion"/>
  </si>
  <si>
    <t>공청1</t>
    <phoneticPr fontId="1" type="noConversion"/>
  </si>
  <si>
    <t>중심1</t>
    <phoneticPr fontId="1" type="noConversion"/>
  </si>
  <si>
    <t>행정타운</t>
    <phoneticPr fontId="1" type="noConversion"/>
  </si>
  <si>
    <t>공청2</t>
    <phoneticPr fontId="1" type="noConversion"/>
  </si>
  <si>
    <t>공청3</t>
    <phoneticPr fontId="1" type="noConversion"/>
  </si>
  <si>
    <t>중심2</t>
    <phoneticPr fontId="1" type="noConversion"/>
  </si>
  <si>
    <t>공청4</t>
    <phoneticPr fontId="1" type="noConversion"/>
  </si>
  <si>
    <t>업무1</t>
    <phoneticPr fontId="1" type="noConversion"/>
  </si>
  <si>
    <t>비즈니스파크</t>
    <phoneticPr fontId="1" type="noConversion"/>
  </si>
  <si>
    <t>업무2</t>
    <phoneticPr fontId="1" type="noConversion"/>
  </si>
  <si>
    <t>중심2</t>
    <phoneticPr fontId="1" type="noConversion"/>
  </si>
  <si>
    <t>비즈니스파크</t>
    <phoneticPr fontId="1" type="noConversion"/>
  </si>
  <si>
    <t>주거2</t>
    <phoneticPr fontId="1" type="noConversion"/>
  </si>
  <si>
    <t>비즈니스파크</t>
    <phoneticPr fontId="1" type="noConversion"/>
  </si>
  <si>
    <t>중심1</t>
    <phoneticPr fontId="1" type="noConversion"/>
  </si>
  <si>
    <t>비즈니스파크</t>
    <phoneticPr fontId="1" type="noConversion"/>
  </si>
  <si>
    <t>중심1</t>
    <phoneticPr fontId="1" type="noConversion"/>
  </si>
  <si>
    <t>비즈니스파크</t>
    <phoneticPr fontId="1" type="noConversion"/>
  </si>
  <si>
    <t>주거2</t>
    <phoneticPr fontId="1" type="noConversion"/>
  </si>
  <si>
    <t>비즈니스파크</t>
    <phoneticPr fontId="1" type="noConversion"/>
  </si>
  <si>
    <t>용적율(%)</t>
    <phoneticPr fontId="1" type="noConversion"/>
  </si>
  <si>
    <t>생활권</t>
    <phoneticPr fontId="1" type="noConversion"/>
  </si>
  <si>
    <t>계</t>
    <phoneticPr fontId="1" type="noConversion"/>
  </si>
  <si>
    <t>C-1</t>
    <phoneticPr fontId="1" type="noConversion"/>
  </si>
  <si>
    <t>중심1</t>
    <phoneticPr fontId="1" type="noConversion"/>
  </si>
  <si>
    <t>C-2</t>
    <phoneticPr fontId="1" type="noConversion"/>
  </si>
  <si>
    <t>중심2</t>
    <phoneticPr fontId="1" type="noConversion"/>
  </si>
  <si>
    <t>C-3</t>
    <phoneticPr fontId="1" type="noConversion"/>
  </si>
  <si>
    <t>C-4</t>
    <phoneticPr fontId="1" type="noConversion"/>
  </si>
  <si>
    <t>면적(㎡)</t>
    <phoneticPr fontId="1" type="noConversion"/>
  </si>
  <si>
    <t>문화1</t>
    <phoneticPr fontId="1" type="noConversion"/>
  </si>
  <si>
    <t>공청6</t>
    <phoneticPr fontId="1" type="noConversion"/>
  </si>
  <si>
    <t>공청7</t>
    <phoneticPr fontId="1" type="noConversion"/>
  </si>
  <si>
    <t>공청8</t>
  </si>
  <si>
    <t>공청9</t>
  </si>
  <si>
    <t>공청10</t>
  </si>
  <si>
    <t>공청11</t>
  </si>
  <si>
    <t>공청12</t>
  </si>
  <si>
    <t>공청13</t>
  </si>
  <si>
    <t>공청14</t>
  </si>
  <si>
    <t>유1</t>
    <phoneticPr fontId="1" type="noConversion"/>
  </si>
  <si>
    <t>유2</t>
    <phoneticPr fontId="1" type="noConversion"/>
  </si>
  <si>
    <t>유3</t>
  </si>
  <si>
    <t>유4</t>
  </si>
  <si>
    <t>초1</t>
    <phoneticPr fontId="1" type="noConversion"/>
  </si>
  <si>
    <t>초2</t>
    <phoneticPr fontId="1" type="noConversion"/>
  </si>
  <si>
    <t>초3</t>
  </si>
  <si>
    <t>초4</t>
  </si>
  <si>
    <t>초5</t>
  </si>
  <si>
    <t>초6</t>
  </si>
  <si>
    <t>중1</t>
    <phoneticPr fontId="1" type="noConversion"/>
  </si>
  <si>
    <t>중2</t>
    <phoneticPr fontId="1" type="noConversion"/>
  </si>
  <si>
    <t>중3</t>
    <phoneticPr fontId="1" type="noConversion"/>
  </si>
  <si>
    <t>고1</t>
    <phoneticPr fontId="1" type="noConversion"/>
  </si>
  <si>
    <t>고2</t>
    <phoneticPr fontId="1" type="noConversion"/>
  </si>
  <si>
    <t>대1</t>
    <phoneticPr fontId="1" type="noConversion"/>
  </si>
  <si>
    <t>대2</t>
    <phoneticPr fontId="1" type="noConversion"/>
  </si>
  <si>
    <t>복1</t>
    <phoneticPr fontId="1" type="noConversion"/>
  </si>
  <si>
    <t>커1</t>
    <phoneticPr fontId="1" type="noConversion"/>
  </si>
  <si>
    <t>커2</t>
    <phoneticPr fontId="1" type="noConversion"/>
  </si>
  <si>
    <t>커3</t>
  </si>
  <si>
    <t>커4</t>
  </si>
  <si>
    <t>커5</t>
  </si>
  <si>
    <t>주민1</t>
    <phoneticPr fontId="1" type="noConversion"/>
  </si>
  <si>
    <t>주민2</t>
    <phoneticPr fontId="1" type="noConversion"/>
  </si>
  <si>
    <t>주민3</t>
    <phoneticPr fontId="1" type="noConversion"/>
  </si>
  <si>
    <t>종1</t>
    <phoneticPr fontId="1" type="noConversion"/>
  </si>
  <si>
    <t>종2</t>
    <phoneticPr fontId="1" type="noConversion"/>
  </si>
  <si>
    <t>종3</t>
    <phoneticPr fontId="1" type="noConversion"/>
  </si>
  <si>
    <t>종5</t>
  </si>
  <si>
    <t>종6</t>
  </si>
  <si>
    <t>종7</t>
  </si>
  <si>
    <t>의료시설</t>
    <phoneticPr fontId="1" type="noConversion"/>
  </si>
  <si>
    <t>의1</t>
    <phoneticPr fontId="1" type="noConversion"/>
  </si>
  <si>
    <t>집1</t>
    <phoneticPr fontId="1" type="noConversion"/>
  </si>
  <si>
    <t>집2</t>
    <phoneticPr fontId="1" type="noConversion"/>
  </si>
  <si>
    <t>주민공동시설</t>
    <phoneticPr fontId="1" type="noConversion"/>
  </si>
  <si>
    <t>중심1 일부포함</t>
    <phoneticPr fontId="1" type="noConversion"/>
  </si>
  <si>
    <t>비가정용수 면적(㎡)</t>
    <phoneticPr fontId="1" type="noConversion"/>
  </si>
  <si>
    <t>총인구</t>
    <phoneticPr fontId="1" type="noConversion"/>
  </si>
  <si>
    <t>비가정용수량</t>
    <phoneticPr fontId="1" type="noConversion"/>
  </si>
  <si>
    <t xml:space="preserve">연면적 </t>
    <phoneticPr fontId="1" type="noConversion"/>
  </si>
  <si>
    <t>일최대급수량원단위</t>
    <phoneticPr fontId="1" type="noConversion"/>
  </si>
  <si>
    <t>㎡</t>
    <phoneticPr fontId="1" type="noConversion"/>
  </si>
  <si>
    <t>인</t>
    <phoneticPr fontId="1" type="noConversion"/>
  </si>
  <si>
    <t>Lpcd(영업, 업무, 기타용)</t>
    <phoneticPr fontId="1" type="noConversion"/>
  </si>
  <si>
    <t>단위면적당 비가정용수량</t>
    <phoneticPr fontId="1" type="noConversion"/>
  </si>
  <si>
    <t>L/일/㎡(연면적당)</t>
    <phoneticPr fontId="1" type="noConversion"/>
  </si>
  <si>
    <t>■ 중심1생활권 비가정용수량</t>
    <phoneticPr fontId="1" type="noConversion"/>
  </si>
  <si>
    <t>단위면적당
비가정용수량
(L/㎡/일)</t>
    <phoneticPr fontId="1" type="noConversion"/>
  </si>
  <si>
    <t>* 공업용수는 해당되지 않으며, 공업용수는 별도 산정</t>
    <phoneticPr fontId="1" type="noConversion"/>
  </si>
  <si>
    <t>교육시설</t>
    <phoneticPr fontId="1" type="noConversion"/>
  </si>
  <si>
    <t>복합커뮤니티시설</t>
    <phoneticPr fontId="1" type="noConversion"/>
  </si>
  <si>
    <t>공공청사</t>
    <phoneticPr fontId="1" type="noConversion"/>
  </si>
  <si>
    <t>종교시설</t>
    <phoneticPr fontId="1" type="noConversion"/>
  </si>
  <si>
    <t>특화상업</t>
    <phoneticPr fontId="1" type="noConversion"/>
  </si>
  <si>
    <t>중심상업</t>
    <phoneticPr fontId="1" type="noConversion"/>
  </si>
  <si>
    <t>업무</t>
    <phoneticPr fontId="1" type="noConversion"/>
  </si>
  <si>
    <t>종교시설</t>
    <phoneticPr fontId="1" type="noConversion"/>
  </si>
  <si>
    <t>■ 주거1생활권 비가정용수량</t>
    <phoneticPr fontId="1" type="noConversion"/>
  </si>
  <si>
    <t>■ 중심2생활권 비가정용수량</t>
    <phoneticPr fontId="1" type="noConversion"/>
  </si>
  <si>
    <t>■ 주거2생활권 비가정용수량</t>
    <phoneticPr fontId="1" type="noConversion"/>
  </si>
  <si>
    <t>근린상업</t>
    <phoneticPr fontId="1" type="noConversion"/>
  </si>
  <si>
    <t>공공청사</t>
    <phoneticPr fontId="1" type="noConversion"/>
  </si>
  <si>
    <t>■ 단위면적당 원단위(비가정용수) - 개발계획 11차 기준(지구단위계획 9차)</t>
    <phoneticPr fontId="1" type="noConversion"/>
  </si>
  <si>
    <t>주거1생활권</t>
    <phoneticPr fontId="1" type="noConversion"/>
  </si>
  <si>
    <t>중심1생활권</t>
    <phoneticPr fontId="1" type="noConversion"/>
  </si>
  <si>
    <t>중심2생활권</t>
    <phoneticPr fontId="1" type="noConversion"/>
  </si>
  <si>
    <t>주거2생활권</t>
    <phoneticPr fontId="1" type="noConversion"/>
  </si>
  <si>
    <t>산업생활권</t>
    <phoneticPr fontId="1" type="noConversion"/>
  </si>
  <si>
    <t>■ 산업생활권 비가정용수량</t>
    <phoneticPr fontId="1" type="noConversion"/>
  </si>
  <si>
    <t>종교시설</t>
    <phoneticPr fontId="1" type="noConversion"/>
  </si>
  <si>
    <t>■ 내포신도시 생활권별 비가정용수량</t>
    <phoneticPr fontId="1" type="noConversion"/>
  </si>
  <si>
    <r>
      <t>비가정용수량
(㎥</t>
    </r>
    <r>
      <rPr>
        <b/>
        <sz val="10.199999999999999"/>
        <rFont val="돋움"/>
        <family val="3"/>
        <charset val="129"/>
      </rPr>
      <t>/일)</t>
    </r>
    <phoneticPr fontId="1" type="noConversion"/>
  </si>
  <si>
    <t>㎥/일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</si>
</sst>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&quot;ℓ/인⋅일(일평균)&quot;"/>
    <numFmt numFmtId="178" formatCode="#,##0_ "/>
    <numFmt numFmtId="179" formatCode="mm&quot;월&quot;\ dd&quot;일&quot;"/>
    <numFmt numFmtId="180" formatCode="#,##0_);[Red]\(#,##0\)"/>
    <numFmt numFmtId="181" formatCode="#,##0.0000_);[Red]\(#,##0.0000\)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한양신명조"/>
      <family val="3"/>
      <charset val="129"/>
    </font>
    <font>
      <shadow/>
      <sz val="12"/>
      <name val="한양신명조"/>
      <family val="3"/>
      <charset val="129"/>
    </font>
    <font>
      <sz val="12"/>
      <color theme="1"/>
      <name val="한양신명조"/>
      <family val="3"/>
      <charset val="129"/>
    </font>
    <font>
      <shadow/>
      <sz val="12"/>
      <color rgb="FF000000"/>
      <name val="한양신명조"/>
      <family val="3"/>
      <charset val="129"/>
    </font>
    <font>
      <b/>
      <sz val="18"/>
      <name val="한양신명조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한양신명조"/>
      <family val="3"/>
      <charset val="129"/>
    </font>
    <font>
      <vertAlign val="superscript"/>
      <sz val="9"/>
      <name val="한양신명조"/>
      <family val="3"/>
      <charset val="129"/>
    </font>
    <font>
      <b/>
      <sz val="16"/>
      <color theme="1"/>
      <name val="한양신명조"/>
      <family val="3"/>
      <charset val="129"/>
    </font>
    <font>
      <b/>
      <sz val="16"/>
      <name val="한양신명조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hadow/>
      <sz val="12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b/>
      <sz val="18"/>
      <name val="돋움"/>
      <family val="3"/>
      <charset val="129"/>
    </font>
    <font>
      <sz val="12"/>
      <name val="돋움"/>
      <family val="3"/>
      <charset val="129"/>
    </font>
    <font>
      <shadow/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0.199999999999999"/>
      <name val="돋움"/>
      <family val="3"/>
      <charset val="129"/>
    </font>
    <font>
      <shadow/>
      <sz val="12"/>
      <color rgb="FF00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41" fontId="8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9" fillId="0" borderId="0">
      <alignment vertical="center"/>
    </xf>
  </cellStyleXfs>
  <cellXfs count="129">
    <xf numFmtId="0" fontId="0" fillId="0" borderId="0" xfId="0">
      <alignment vertical="center"/>
    </xf>
    <xf numFmtId="41" fontId="6" fillId="0" borderId="7" xfId="0" applyNumberFormat="1" applyFont="1" applyFill="1" applyBorder="1" applyAlignment="1">
      <alignment horizontal="center" vertical="center" wrapText="1"/>
    </xf>
    <xf numFmtId="41" fontId="3" fillId="0" borderId="0" xfId="1" applyNumberFormat="1" applyFont="1" applyFill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41" fontId="3" fillId="0" borderId="0" xfId="2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179" fontId="3" fillId="0" borderId="1" xfId="11" quotePrefix="1" applyNumberFormat="1" applyFont="1" applyFill="1" applyBorder="1" applyAlignment="1">
      <alignment horizontal="center" vertical="center"/>
    </xf>
    <xf numFmtId="41" fontId="5" fillId="0" borderId="1" xfId="9" applyFont="1" applyBorder="1" applyAlignment="1">
      <alignment horizontal="center" vertical="center"/>
    </xf>
    <xf numFmtId="41" fontId="5" fillId="0" borderId="1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0" fontId="3" fillId="0" borderId="1" xfId="11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3" fillId="0" borderId="5" xfId="11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1" xfId="9" applyNumberFormat="1" applyFont="1" applyBorder="1" applyAlignment="1">
      <alignment horizontal="center" vertical="center"/>
    </xf>
    <xf numFmtId="41" fontId="17" fillId="0" borderId="0" xfId="1" applyNumberFormat="1" applyFont="1" applyFill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Alignment="1">
      <alignment horizontal="left" vertical="center"/>
    </xf>
    <xf numFmtId="41" fontId="17" fillId="0" borderId="0" xfId="2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7" fillId="0" borderId="0" xfId="2" applyNumberFormat="1" applyFont="1" applyFill="1" applyAlignment="1">
      <alignment horizontal="center" vertical="center"/>
    </xf>
    <xf numFmtId="0" fontId="17" fillId="0" borderId="0" xfId="1" quotePrefix="1" applyNumberFormat="1" applyFont="1" applyFill="1" applyAlignment="1">
      <alignment horizontal="left" vertical="center"/>
    </xf>
    <xf numFmtId="0" fontId="17" fillId="0" borderId="0" xfId="1" applyNumberFormat="1" applyFont="1" applyFill="1" applyAlignment="1">
      <alignment vertical="center"/>
    </xf>
    <xf numFmtId="180" fontId="17" fillId="0" borderId="0" xfId="1" applyNumberFormat="1" applyFont="1" applyFill="1" applyAlignment="1">
      <alignment vertical="center"/>
    </xf>
    <xf numFmtId="181" fontId="17" fillId="0" borderId="0" xfId="1" applyNumberFormat="1" applyFont="1" applyFill="1" applyAlignment="1">
      <alignment vertical="center"/>
    </xf>
    <xf numFmtId="0" fontId="17" fillId="0" borderId="0" xfId="2" applyNumberFormat="1" applyFont="1" applyFill="1" applyAlignment="1">
      <alignment horizontal="left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41" fontId="22" fillId="0" borderId="0" xfId="1" applyNumberFormat="1" applyFont="1" applyFill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180" fontId="23" fillId="0" borderId="1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Alignment="1">
      <alignment horizontal="center" vertical="center"/>
    </xf>
    <xf numFmtId="0" fontId="22" fillId="0" borderId="11" xfId="1" applyNumberFormat="1" applyFont="1" applyFill="1" applyBorder="1" applyAlignment="1">
      <alignment horizontal="center" vertical="center" wrapText="1"/>
    </xf>
    <xf numFmtId="180" fontId="22" fillId="0" borderId="12" xfId="1" applyNumberFormat="1" applyFont="1" applyFill="1" applyBorder="1" applyAlignment="1">
      <alignment horizontal="right" vertical="center"/>
    </xf>
    <xf numFmtId="0" fontId="22" fillId="0" borderId="13" xfId="1" applyNumberFormat="1" applyFont="1" applyFill="1" applyBorder="1" applyAlignment="1">
      <alignment horizontal="center" vertical="center" wrapText="1"/>
    </xf>
    <xf numFmtId="180" fontId="23" fillId="0" borderId="14" xfId="1" applyNumberFormat="1" applyFont="1" applyFill="1" applyBorder="1" applyAlignment="1">
      <alignment horizontal="right" vertical="center"/>
    </xf>
    <xf numFmtId="180" fontId="22" fillId="0" borderId="15" xfId="1" applyNumberFormat="1" applyFont="1" applyFill="1" applyBorder="1" applyAlignment="1">
      <alignment horizontal="right" vertical="center"/>
    </xf>
    <xf numFmtId="0" fontId="22" fillId="0" borderId="16" xfId="1" applyNumberFormat="1" applyFont="1" applyFill="1" applyBorder="1" applyAlignment="1">
      <alignment horizontal="center" vertical="center" wrapText="1"/>
    </xf>
    <xf numFmtId="180" fontId="22" fillId="0" borderId="6" xfId="2" applyNumberFormat="1" applyFont="1" applyFill="1" applyBorder="1" applyAlignment="1">
      <alignment horizontal="right" vertical="center"/>
    </xf>
    <xf numFmtId="180" fontId="22" fillId="0" borderId="17" xfId="2" applyNumberFormat="1" applyFont="1" applyFill="1" applyBorder="1" applyAlignment="1">
      <alignment horizontal="right" vertical="center"/>
    </xf>
    <xf numFmtId="0" fontId="24" fillId="0" borderId="18" xfId="1" applyNumberFormat="1" applyFont="1" applyFill="1" applyBorder="1" applyAlignment="1">
      <alignment horizontal="center" vertical="center" wrapText="1"/>
    </xf>
    <xf numFmtId="0" fontId="24" fillId="0" borderId="19" xfId="1" applyNumberFormat="1" applyFont="1" applyFill="1" applyBorder="1" applyAlignment="1">
      <alignment horizontal="center" vertical="center" wrapText="1"/>
    </xf>
    <xf numFmtId="0" fontId="24" fillId="0" borderId="20" xfId="1" applyNumberFormat="1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right" vertical="center"/>
    </xf>
    <xf numFmtId="0" fontId="22" fillId="0" borderId="1" xfId="1" applyNumberFormat="1" applyFont="1" applyFill="1" applyBorder="1" applyAlignment="1">
      <alignment vertical="center" wrapText="1"/>
    </xf>
    <xf numFmtId="181" fontId="23" fillId="0" borderId="1" xfId="1" applyNumberFormat="1" applyFont="1" applyFill="1" applyBorder="1" applyAlignment="1">
      <alignment horizontal="right" vertical="center"/>
    </xf>
    <xf numFmtId="176" fontId="23" fillId="0" borderId="1" xfId="1" applyNumberFormat="1" applyFont="1" applyFill="1" applyBorder="1" applyAlignment="1">
      <alignment horizontal="center" vertical="center" wrapText="1"/>
    </xf>
    <xf numFmtId="176" fontId="22" fillId="0" borderId="0" xfId="2" applyNumberFormat="1" applyFont="1" applyFill="1" applyAlignment="1">
      <alignment horizontal="center" vertical="center"/>
    </xf>
    <xf numFmtId="41" fontId="22" fillId="0" borderId="3" xfId="2" applyNumberFormat="1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center" vertical="center" wrapText="1"/>
    </xf>
    <xf numFmtId="0" fontId="22" fillId="0" borderId="14" xfId="1" applyNumberFormat="1" applyFont="1" applyFill="1" applyBorder="1" applyAlignment="1">
      <alignment vertical="center" wrapText="1"/>
    </xf>
    <xf numFmtId="180" fontId="26" fillId="0" borderId="14" xfId="0" applyNumberFormat="1" applyFont="1" applyFill="1" applyBorder="1" applyAlignment="1">
      <alignment horizontal="right" vertical="center"/>
    </xf>
    <xf numFmtId="181" fontId="23" fillId="0" borderId="14" xfId="1" applyNumberFormat="1" applyFont="1" applyFill="1" applyBorder="1" applyAlignment="1">
      <alignment horizontal="right" vertical="center"/>
    </xf>
    <xf numFmtId="180" fontId="26" fillId="0" borderId="6" xfId="0" applyNumberFormat="1" applyFont="1" applyFill="1" applyBorder="1" applyAlignment="1">
      <alignment horizontal="right" vertical="center"/>
    </xf>
    <xf numFmtId="180" fontId="23" fillId="0" borderId="6" xfId="1" applyNumberFormat="1" applyFont="1" applyFill="1" applyBorder="1" applyAlignment="1">
      <alignment horizontal="right" vertical="center"/>
    </xf>
    <xf numFmtId="41" fontId="26" fillId="0" borderId="3" xfId="0" applyNumberFormat="1" applyFont="1" applyFill="1" applyBorder="1" applyAlignment="1">
      <alignment horizontal="center" vertical="center" wrapText="1"/>
    </xf>
    <xf numFmtId="0" fontId="22" fillId="0" borderId="21" xfId="1" applyNumberFormat="1" applyFont="1" applyFill="1" applyBorder="1" applyAlignment="1">
      <alignment horizontal="center" vertical="center" wrapText="1"/>
    </xf>
    <xf numFmtId="41" fontId="26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/>
    </xf>
    <xf numFmtId="178" fontId="23" fillId="0" borderId="1" xfId="1" applyNumberFormat="1" applyFont="1" applyFill="1" applyBorder="1" applyAlignment="1">
      <alignment horizontal="center" vertical="center"/>
    </xf>
    <xf numFmtId="178" fontId="26" fillId="0" borderId="6" xfId="0" applyNumberFormat="1" applyFont="1" applyFill="1" applyBorder="1" applyAlignment="1">
      <alignment horizontal="center" vertical="center"/>
    </xf>
    <xf numFmtId="178" fontId="23" fillId="0" borderId="6" xfId="1" applyNumberFormat="1" applyFont="1" applyFill="1" applyBorder="1" applyAlignment="1">
      <alignment horizontal="center" vertical="center"/>
    </xf>
    <xf numFmtId="178" fontId="22" fillId="0" borderId="6" xfId="2" applyNumberFormat="1" applyFont="1" applyFill="1" applyBorder="1" applyAlignment="1">
      <alignment horizontal="center" vertical="center"/>
    </xf>
    <xf numFmtId="41" fontId="22" fillId="0" borderId="6" xfId="2" applyNumberFormat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176" fontId="22" fillId="0" borderId="12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0" fontId="22" fillId="0" borderId="14" xfId="1" applyNumberFormat="1" applyFont="1" applyFill="1" applyBorder="1" applyAlignment="1">
      <alignment horizontal="center" vertical="center" wrapText="1"/>
    </xf>
    <xf numFmtId="178" fontId="26" fillId="0" borderId="14" xfId="0" applyNumberFormat="1" applyFont="1" applyFill="1" applyBorder="1" applyAlignment="1">
      <alignment horizontal="center" vertical="center"/>
    </xf>
    <xf numFmtId="178" fontId="23" fillId="0" borderId="14" xfId="1" applyNumberFormat="1" applyFont="1" applyFill="1" applyBorder="1" applyAlignment="1">
      <alignment horizontal="center" vertical="center"/>
    </xf>
    <xf numFmtId="176" fontId="23" fillId="0" borderId="14" xfId="1" applyNumberFormat="1" applyFont="1" applyFill="1" applyBorder="1" applyAlignment="1">
      <alignment horizontal="center" vertical="center" wrapText="1"/>
    </xf>
    <xf numFmtId="176" fontId="22" fillId="0" borderId="15" xfId="1" applyNumberFormat="1" applyFont="1" applyFill="1" applyBorder="1" applyAlignment="1">
      <alignment horizontal="center" vertical="center"/>
    </xf>
    <xf numFmtId="41" fontId="19" fillId="0" borderId="12" xfId="0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41" fontId="19" fillId="0" borderId="14" xfId="0" applyNumberFormat="1" applyFont="1" applyFill="1" applyBorder="1" applyAlignment="1">
      <alignment horizontal="center" vertical="center" wrapText="1"/>
    </xf>
    <xf numFmtId="41" fontId="19" fillId="0" borderId="15" xfId="0" applyNumberFormat="1" applyFont="1" applyFill="1" applyBorder="1" applyAlignment="1">
      <alignment horizontal="center" vertical="center" wrapText="1"/>
    </xf>
    <xf numFmtId="41" fontId="18" fillId="0" borderId="6" xfId="2" applyNumberFormat="1" applyFont="1" applyFill="1" applyBorder="1" applyAlignment="1">
      <alignment horizontal="center" vertical="center"/>
    </xf>
    <xf numFmtId="41" fontId="18" fillId="0" borderId="17" xfId="2" applyNumberFormat="1" applyFont="1" applyFill="1" applyBorder="1" applyAlignment="1">
      <alignment horizontal="center" vertical="center"/>
    </xf>
    <xf numFmtId="0" fontId="18" fillId="0" borderId="19" xfId="2" applyNumberFormat="1" applyFont="1" applyFill="1" applyBorder="1" applyAlignment="1">
      <alignment horizontal="center" vertical="center" wrapText="1"/>
    </xf>
    <xf numFmtId="0" fontId="18" fillId="0" borderId="20" xfId="2" applyNumberFormat="1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left" vertical="center"/>
    </xf>
    <xf numFmtId="41" fontId="3" fillId="0" borderId="5" xfId="1" applyNumberFormat="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41" fontId="3" fillId="0" borderId="5" xfId="2" applyNumberFormat="1" applyFont="1" applyFill="1" applyBorder="1" applyAlignment="1">
      <alignment horizontal="center" vertical="center" wrapText="1"/>
    </xf>
    <xf numFmtId="41" fontId="3" fillId="0" borderId="6" xfId="2" applyNumberFormat="1" applyFont="1" applyFill="1" applyBorder="1" applyAlignment="1">
      <alignment horizontal="center" vertical="center" wrapText="1"/>
    </xf>
    <xf numFmtId="0" fontId="3" fillId="0" borderId="5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left" vertical="center"/>
    </xf>
    <xf numFmtId="0" fontId="21" fillId="0" borderId="0" xfId="1" applyNumberFormat="1" applyFont="1" applyFill="1" applyBorder="1" applyAlignment="1">
      <alignment horizontal="left" vertical="center"/>
    </xf>
    <xf numFmtId="0" fontId="24" fillId="0" borderId="8" xfId="1" applyNumberFormat="1" applyFont="1" applyFill="1" applyBorder="1" applyAlignment="1">
      <alignment horizontal="center" vertical="center" wrapText="1"/>
    </xf>
    <xf numFmtId="0" fontId="24" fillId="0" borderId="9" xfId="1" applyNumberFormat="1" applyFont="1" applyFill="1" applyBorder="1" applyAlignment="1">
      <alignment horizontal="center" vertical="center" wrapText="1"/>
    </xf>
    <xf numFmtId="0" fontId="24" fillId="0" borderId="13" xfId="1" applyNumberFormat="1" applyFont="1" applyFill="1" applyBorder="1" applyAlignment="1">
      <alignment horizontal="center" vertical="center" wrapText="1"/>
    </xf>
    <xf numFmtId="0" fontId="24" fillId="0" borderId="14" xfId="1" applyNumberFormat="1" applyFont="1" applyFill="1" applyBorder="1" applyAlignment="1">
      <alignment horizontal="center" vertical="center" wrapText="1"/>
    </xf>
    <xf numFmtId="0" fontId="24" fillId="0" borderId="9" xfId="2" applyNumberFormat="1" applyFont="1" applyFill="1" applyBorder="1" applyAlignment="1">
      <alignment horizontal="center" vertical="center" wrapText="1"/>
    </xf>
    <xf numFmtId="0" fontId="24" fillId="0" borderId="14" xfId="2" applyNumberFormat="1" applyFont="1" applyFill="1" applyBorder="1" applyAlignment="1">
      <alignment horizontal="center" vertical="center" wrapText="1"/>
    </xf>
    <xf numFmtId="0" fontId="24" fillId="0" borderId="14" xfId="1" applyNumberFormat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 wrapText="1"/>
    </xf>
    <xf numFmtId="0" fontId="24" fillId="0" borderId="15" xfId="1" applyNumberFormat="1" applyFont="1" applyFill="1" applyBorder="1" applyAlignment="1">
      <alignment horizontal="center" vertical="center"/>
    </xf>
    <xf numFmtId="0" fontId="22" fillId="0" borderId="11" xfId="1" applyNumberFormat="1" applyFont="1" applyFill="1" applyBorder="1" applyAlignment="1">
      <alignment horizontal="center" vertical="center" wrapText="1"/>
    </xf>
    <xf numFmtId="0" fontId="22" fillId="0" borderId="16" xfId="1" applyNumberFormat="1" applyFont="1" applyFill="1" applyBorder="1" applyAlignment="1">
      <alignment horizontal="center" vertical="center" wrapText="1"/>
    </xf>
    <xf numFmtId="0" fontId="22" fillId="0" borderId="6" xfId="1" applyNumberFormat="1" applyFont="1" applyFill="1" applyBorder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/>
    </xf>
    <xf numFmtId="0" fontId="22" fillId="0" borderId="13" xfId="1" applyNumberFormat="1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left" vertical="center"/>
    </xf>
    <xf numFmtId="0" fontId="18" fillId="0" borderId="18" xfId="1" applyNumberFormat="1" applyFont="1" applyFill="1" applyBorder="1" applyAlignment="1">
      <alignment horizontal="center" vertical="center" wrapText="1"/>
    </xf>
    <xf numFmtId="0" fontId="18" fillId="0" borderId="19" xfId="1" applyNumberFormat="1" applyFont="1" applyFill="1" applyBorder="1" applyAlignment="1">
      <alignment horizontal="center" vertical="center" wrapText="1"/>
    </xf>
    <xf numFmtId="0" fontId="18" fillId="0" borderId="24" xfId="1" applyNumberFormat="1" applyFont="1" applyFill="1" applyBorder="1" applyAlignment="1">
      <alignment horizontal="center" vertical="center" wrapText="1"/>
    </xf>
    <xf numFmtId="0" fontId="18" fillId="0" borderId="25" xfId="1" applyNumberFormat="1" applyFont="1" applyFill="1" applyBorder="1" applyAlignment="1">
      <alignment horizontal="center" vertical="center" wrapText="1"/>
    </xf>
    <xf numFmtId="41" fontId="17" fillId="0" borderId="0" xfId="1" applyNumberFormat="1" applyFont="1" applyFill="1" applyAlignment="1">
      <alignment horizontal="left" vertical="center"/>
    </xf>
    <xf numFmtId="0" fontId="17" fillId="0" borderId="21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24" fillId="0" borderId="9" xfId="1" applyNumberFormat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</cellXfs>
  <cellStyles count="12">
    <cellStyle name="Comma [0]_ SG&amp;A Bridge " xfId="4"/>
    <cellStyle name="Comma_ SG&amp;A Bridge " xfId="5"/>
    <cellStyle name="Currency [0]_ SG&amp;A Bridge " xfId="6"/>
    <cellStyle name="Currency_ SG&amp;A Bridge " xfId="7"/>
    <cellStyle name="Normal_ SG&amp;A Bridge " xfId="8"/>
    <cellStyle name="백분율" xfId="2" builtinId="5"/>
    <cellStyle name="쉼표 [0]" xfId="1" builtinId="6"/>
    <cellStyle name="쉼표 [0] 2" xfId="9"/>
    <cellStyle name="쉼표 [0] 2 2" xfId="10"/>
    <cellStyle name="표준" xfId="0" builtinId="0"/>
    <cellStyle name="표준 2" xfId="3"/>
    <cellStyle name="표준 2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view="pageBreakPreview" zoomScale="85" zoomScaleSheetLayoutView="85" workbookViewId="0">
      <selection activeCell="G7" sqref="G7"/>
    </sheetView>
  </sheetViews>
  <sheetFormatPr defaultRowHeight="14.25"/>
  <cols>
    <col min="1" max="2" width="9" style="2"/>
    <col min="3" max="3" width="24.75" style="2" customWidth="1"/>
    <col min="4" max="4" width="27.125" style="5" customWidth="1"/>
    <col min="5" max="5" width="27" style="2" customWidth="1"/>
    <col min="6" max="6" width="21" style="6" customWidth="1"/>
    <col min="7" max="7" width="15.5" style="2" bestFit="1" customWidth="1"/>
    <col min="8" max="16384" width="9" style="2"/>
  </cols>
  <sheetData>
    <row r="1" spans="1:6" ht="29.25" customHeight="1">
      <c r="A1" s="91" t="s">
        <v>66</v>
      </c>
      <c r="B1" s="91"/>
      <c r="C1" s="91"/>
      <c r="D1" s="91"/>
      <c r="E1" s="91"/>
      <c r="F1" s="91"/>
    </row>
    <row r="2" spans="1:6">
      <c r="A2" s="88" t="s">
        <v>0</v>
      </c>
      <c r="B2" s="88"/>
      <c r="C2" s="88"/>
      <c r="D2" s="89" t="s">
        <v>35</v>
      </c>
      <c r="E2" s="89" t="s">
        <v>54</v>
      </c>
      <c r="F2" s="90" t="s">
        <v>34</v>
      </c>
    </row>
    <row r="3" spans="1:6">
      <c r="A3" s="88"/>
      <c r="B3" s="88"/>
      <c r="C3" s="88"/>
      <c r="D3" s="89"/>
      <c r="E3" s="89"/>
      <c r="F3" s="90"/>
    </row>
    <row r="4" spans="1:6" ht="28.5" customHeight="1">
      <c r="A4" s="88" t="s">
        <v>36</v>
      </c>
      <c r="B4" s="88"/>
      <c r="C4" s="88"/>
      <c r="D4" s="8" t="e">
        <f>SUM(D5,D10,D11,D12,D13,D14)</f>
        <v>#REF!</v>
      </c>
      <c r="E4" s="8" t="e">
        <f>SUM(E5,E10,E11,E12,E13,E14)</f>
        <v>#REF!</v>
      </c>
      <c r="F4" s="3"/>
    </row>
    <row r="5" spans="1:6" ht="28.5" customHeight="1">
      <c r="A5" s="88" t="s">
        <v>37</v>
      </c>
      <c r="B5" s="88"/>
      <c r="C5" s="88"/>
      <c r="D5" s="1" t="e">
        <f>SUM(D6:D9)</f>
        <v>#REF!</v>
      </c>
      <c r="E5" s="1" t="e">
        <f>SUM(E6:E9)</f>
        <v>#REF!</v>
      </c>
      <c r="F5" s="3"/>
    </row>
    <row r="6" spans="1:6" ht="28.5" customHeight="1">
      <c r="A6" s="88"/>
      <c r="B6" s="88" t="s">
        <v>1</v>
      </c>
      <c r="C6" s="88"/>
      <c r="D6" s="1" t="e">
        <f>ROUND(#REF!+#REF!+#REF!+#REF!+#REF!+#REF!+#REF!+#REF!+#REF!+#REF!+#REF!+#REF!+#REF!+#REF!+#REF!+#REF!+#REF!+#REF!+#REF!+#REF!+#REF!+#REF!+블록별용적율및연면적!C6,0)</f>
        <v>#REF!</v>
      </c>
      <c r="E6" s="1" t="e">
        <f>ROUND(#REF!+#REF!+#REF!+#REF!+#REF!+#REF!+#REF!+#REF!+#REF!+#REF!+#REF!+#REF!+#REF!+#REF!+#REF!+#REF!+#REF!+#REF!+#REF!+#REF!+#REF!+#REF!+블록별용적율및연면적!E6,0)</f>
        <v>#REF!</v>
      </c>
      <c r="F6" s="3"/>
    </row>
    <row r="7" spans="1:6" ht="28.5" customHeight="1">
      <c r="A7" s="88"/>
      <c r="B7" s="88" t="s">
        <v>2</v>
      </c>
      <c r="C7" s="88"/>
      <c r="D7" s="1" t="e">
        <f>ROUND(#REF!+#REF!+#REF!+#REF!+#REF!+#REF!+#REF!+#REF!+#REF!+#REF!+#REF!+#REF!+#REF!+#REF!+#REF!+#REF!+#REF!+#REF!+#REF!+#REF!+#REF!+#REF!+블록별용적율및연면적!C7,0)</f>
        <v>#REF!</v>
      </c>
      <c r="E7" s="1" t="e">
        <f>ROUND(#REF!+#REF!+#REF!+#REF!+#REF!+#REF!+#REF!+#REF!+#REF!+#REF!+#REF!+#REF!+#REF!+#REF!+#REF!+#REF!+#REF!+#REF!+#REF!+#REF!+#REF!+#REF!+블록별용적율및연면적!E7,0)</f>
        <v>#REF!</v>
      </c>
      <c r="F7" s="3"/>
    </row>
    <row r="8" spans="1:6" ht="28.5" customHeight="1">
      <c r="A8" s="88"/>
      <c r="B8" s="88" t="s">
        <v>3</v>
      </c>
      <c r="C8" s="88"/>
      <c r="D8" s="1" t="e">
        <f>ROUND(#REF!+#REF!+#REF!+#REF!+#REF!+#REF!+#REF!+#REF!+#REF!+#REF!+#REF!+#REF!+#REF!+#REF!+#REF!+#REF!+#REF!+#REF!+#REF!+#REF!+#REF!+#REF!+블록별용적율및연면적!C8,0)</f>
        <v>#REF!</v>
      </c>
      <c r="E8" s="1" t="e">
        <f>ROUND(#REF!+#REF!+#REF!+#REF!+#REF!+#REF!+#REF!+#REF!+#REF!+#REF!+#REF!+#REF!+#REF!+#REF!+#REF!+#REF!+#REF!+#REF!+#REF!+#REF!+#REF!+#REF!+블록별용적율및연면적!E8,0)</f>
        <v>#REF!</v>
      </c>
      <c r="F8" s="3"/>
    </row>
    <row r="9" spans="1:6" ht="28.5" customHeight="1">
      <c r="A9" s="88"/>
      <c r="B9" s="88" t="s">
        <v>4</v>
      </c>
      <c r="C9" s="88"/>
      <c r="D9" s="1" t="e">
        <f>ROUND(#REF!+#REF!+#REF!+#REF!+#REF!+#REF!+#REF!+#REF!+#REF!+#REF!+#REF!+#REF!+#REF!+#REF!+#REF!+#REF!+#REF!+#REF!+#REF!+#REF!+#REF!+#REF!+블록별용적율및연면적!C9,0)</f>
        <v>#REF!</v>
      </c>
      <c r="E9" s="1" t="e">
        <f>ROUND(#REF!+#REF!+#REF!+#REF!+#REF!+#REF!+#REF!+#REF!+#REF!+#REF!+#REF!+#REF!+#REF!+#REF!+#REF!+#REF!+#REF!+#REF!+#REF!+#REF!+#REF!+#REF!+블록별용적율및연면적!E9,0)</f>
        <v>#REF!</v>
      </c>
      <c r="F9" s="3"/>
    </row>
    <row r="10" spans="1:6" ht="28.5" customHeight="1">
      <c r="A10" s="88" t="s">
        <v>5</v>
      </c>
      <c r="B10" s="88"/>
      <c r="C10" s="88"/>
      <c r="D10" s="1" t="e">
        <f>ROUND(#REF!+#REF!+#REF!+#REF!+#REF!+#REF!+#REF!+#REF!+#REF!+#REF!+#REF!+#REF!+#REF!+#REF!+#REF!+#REF!+#REF!+#REF!+#REF!+#REF!+#REF!+#REF!+블록별용적율및연면적!C10,0)</f>
        <v>#REF!</v>
      </c>
      <c r="E10" s="1" t="e">
        <f>ROUND(#REF!+#REF!+#REF!+#REF!+#REF!+#REF!+#REF!+#REF!+#REF!+#REF!+#REF!+#REF!+#REF!+#REF!+#REF!+#REF!+#REF!+#REF!+#REF!+#REF!+#REF!+#REF!+블록별용적율및연면적!E10,0)</f>
        <v>#REF!</v>
      </c>
      <c r="F10" s="3"/>
    </row>
    <row r="11" spans="1:6" ht="28.5" customHeight="1">
      <c r="A11" s="88" t="s">
        <v>6</v>
      </c>
      <c r="B11" s="88"/>
      <c r="C11" s="88"/>
      <c r="D11" s="1" t="e">
        <f>ROUND(#REF!+#REF!+#REF!+#REF!+#REF!+#REF!+#REF!+#REF!+#REF!+#REF!+#REF!+#REF!+#REF!+#REF!+#REF!+#REF!+#REF!+#REF!+#REF!+#REF!+#REF!+#REF!+블록별용적율및연면적!C13,0)</f>
        <v>#REF!</v>
      </c>
      <c r="E11" s="1" t="e">
        <f>ROUND(#REF!+#REF!+#REF!+#REF!+#REF!+#REF!+#REF!+#REF!+#REF!+#REF!+#REF!+#REF!+#REF!+#REF!+#REF!+#REF!+#REF!+#REF!+#REF!+#REF!+#REF!+#REF!+블록별용적율및연면적!E13,0)</f>
        <v>#REF!</v>
      </c>
      <c r="F11" s="3"/>
    </row>
    <row r="12" spans="1:6" ht="28.5" customHeight="1">
      <c r="A12" s="88" t="s">
        <v>7</v>
      </c>
      <c r="B12" s="88"/>
      <c r="C12" s="88"/>
      <c r="D12" s="1" t="e">
        <f>ROUND(#REF!+#REF!+#REF!+#REF!+#REF!+#REF!+#REF!+#REF!+#REF!+#REF!+#REF!+#REF!+#REF!+#REF!+#REF!+#REF!+#REF!+#REF!+#REF!+#REF!+#REF!+#REF!+블록별용적율및연면적!C14,0)</f>
        <v>#REF!</v>
      </c>
      <c r="E12" s="1" t="e">
        <f>ROUND(#REF!+#REF!+#REF!+#REF!+#REF!+#REF!+#REF!+#REF!+#REF!+#REF!+#REF!+#REF!+#REF!+#REF!+#REF!+#REF!+#REF!+#REF!+#REF!+#REF!+#REF!+#REF!+블록별용적율및연면적!E14,0)</f>
        <v>#REF!</v>
      </c>
      <c r="F12" s="3"/>
    </row>
    <row r="13" spans="1:6" ht="28.5" customHeight="1">
      <c r="A13" s="88" t="s">
        <v>8</v>
      </c>
      <c r="B13" s="88"/>
      <c r="C13" s="88"/>
      <c r="D13" s="1" t="e">
        <f>ROUND(#REF!+#REF!+#REF!+#REF!+#REF!+#REF!+#REF!+#REF!+#REF!+#REF!+#REF!+#REF!+#REF!+#REF!+#REF!+#REF!+#REF!+#REF!+#REF!+#REF!+#REF!+#REF!+블록별용적율및연면적!C15,0)</f>
        <v>#REF!</v>
      </c>
      <c r="E13" s="1" t="e">
        <f>ROUND(#REF!+#REF!+#REF!+#REF!+#REF!+#REF!+#REF!+#REF!+#REF!+#REF!+#REF!+#REF!+#REF!+#REF!+#REF!+#REF!+#REF!+#REF!+#REF!+#REF!+#REF!+#REF!+블록별용적율및연면적!E15,0)</f>
        <v>#REF!</v>
      </c>
      <c r="F13" s="3"/>
    </row>
    <row r="14" spans="1:6" ht="28.5" customHeight="1">
      <c r="A14" s="92" t="s">
        <v>9</v>
      </c>
      <c r="B14" s="92"/>
      <c r="C14" s="92"/>
      <c r="D14" s="1" t="e">
        <f>SUM(D15:D26)</f>
        <v>#REF!</v>
      </c>
      <c r="E14" s="1" t="e">
        <f>SUM(E15:E26)</f>
        <v>#REF!</v>
      </c>
      <c r="F14" s="7"/>
    </row>
    <row r="15" spans="1:6" ht="28.5" customHeight="1">
      <c r="A15" s="88"/>
      <c r="B15" s="88" t="s">
        <v>10</v>
      </c>
      <c r="C15" s="88"/>
      <c r="D15" s="1" t="e">
        <f>ROUND(#REF!+#REF!+#REF!+#REF!+#REF!+#REF!+#REF!+#REF!+#REF!+#REF!+#REF!+#REF!+#REF!+#REF!+#REF!+#REF!+#REF!+#REF!+#REF!+#REF!+#REF!+#REF!+블록별용적율및연면적!C17,0)</f>
        <v>#REF!</v>
      </c>
      <c r="E15" s="1" t="e">
        <f>ROUND(#REF!+#REF!+#REF!+#REF!+#REF!+#REF!+#REF!+#REF!+#REF!+#REF!+#REF!+#REF!+#REF!+#REF!+#REF!+#REF!+#REF!+#REF!+#REF!+#REF!+#REF!+#REF!+블록별용적율및연면적!E17,0)</f>
        <v>#REF!</v>
      </c>
      <c r="F15" s="3"/>
    </row>
    <row r="16" spans="1:6" ht="28.5" customHeight="1">
      <c r="A16" s="88"/>
      <c r="B16" s="88" t="s">
        <v>11</v>
      </c>
      <c r="C16" s="88"/>
      <c r="D16" s="1" t="e">
        <f>ROUND(#REF!+#REF!+#REF!+#REF!+#REF!+#REF!+#REF!+#REF!+#REF!+#REF!+#REF!+#REF!+#REF!+#REF!+#REF!+#REF!+#REF!+#REF!+#REF!+#REF!+#REF!+#REF!+블록별용적율및연면적!C18,0)</f>
        <v>#REF!</v>
      </c>
      <c r="E16" s="1" t="e">
        <f>ROUND(#REF!+#REF!+#REF!+#REF!+#REF!+#REF!+#REF!+#REF!+#REF!+#REF!+#REF!+#REF!+#REF!+#REF!+#REF!+#REF!+#REF!+#REF!+#REF!+#REF!+#REF!+#REF!+블록별용적율및연면적!E18,0)</f>
        <v>#REF!</v>
      </c>
      <c r="F16" s="3"/>
    </row>
    <row r="17" spans="1:6" ht="28.5" customHeight="1">
      <c r="A17" s="88"/>
      <c r="B17" s="88" t="s">
        <v>12</v>
      </c>
      <c r="C17" s="88"/>
      <c r="D17" s="1" t="e">
        <f>ROUND(#REF!+#REF!+#REF!+#REF!+#REF!+#REF!+#REF!+#REF!+#REF!+#REF!+#REF!+#REF!+#REF!+#REF!+#REF!+#REF!+#REF!+#REF!+#REF!+#REF!+#REF!+#REF!+블록별용적율및연면적!C19,0)</f>
        <v>#REF!</v>
      </c>
      <c r="E17" s="1" t="e">
        <f>ROUND(#REF!+#REF!+#REF!+#REF!+#REF!+#REF!+#REF!+#REF!+#REF!+#REF!+#REF!+#REF!+#REF!+#REF!+#REF!+#REF!+#REF!+#REF!+#REF!+#REF!+#REF!+#REF!+블록별용적율및연면적!E19,0)</f>
        <v>#REF!</v>
      </c>
      <c r="F17" s="3"/>
    </row>
    <row r="18" spans="1:6" ht="28.5" customHeight="1">
      <c r="A18" s="88"/>
      <c r="B18" s="88" t="s">
        <v>13</v>
      </c>
      <c r="C18" s="88"/>
      <c r="D18" s="1" t="e">
        <f>ROUND(#REF!+#REF!+#REF!+#REF!+#REF!+#REF!+#REF!+#REF!+#REF!+#REF!+#REF!+#REF!+#REF!+#REF!+#REF!+#REF!+#REF!+#REF!+#REF!+#REF!+#REF!+#REF!+블록별용적율및연면적!C20,0)</f>
        <v>#REF!</v>
      </c>
      <c r="E18" s="1" t="e">
        <f>ROUND(#REF!+#REF!+#REF!+#REF!+#REF!+#REF!+#REF!+#REF!+#REF!+#REF!+#REF!+#REF!+#REF!+#REF!+#REF!+#REF!+#REF!+#REF!+#REF!+#REF!+#REF!+#REF!+블록별용적율및연면적!E20,0)</f>
        <v>#REF!</v>
      </c>
      <c r="F18" s="3"/>
    </row>
    <row r="19" spans="1:6" ht="28.5" customHeight="1">
      <c r="A19" s="88"/>
      <c r="B19" s="88" t="s">
        <v>14</v>
      </c>
      <c r="C19" s="88"/>
      <c r="D19" s="1" t="e">
        <f>ROUND(#REF!+#REF!+#REF!+#REF!+#REF!+#REF!+#REF!+#REF!+#REF!+#REF!+#REF!+#REF!+#REF!+#REF!+#REF!+#REF!+#REF!+#REF!+#REF!+#REF!+#REF!+#REF!+블록별용적율및연면적!C21,0)</f>
        <v>#REF!</v>
      </c>
      <c r="E19" s="1" t="e">
        <f>ROUND(#REF!+#REF!+#REF!+#REF!+#REF!+#REF!+#REF!+#REF!+#REF!+#REF!+#REF!+#REF!+#REF!+#REF!+#REF!+#REF!+#REF!+#REF!+#REF!+#REF!+#REF!+#REF!+블록별용적율및연면적!E21,0)</f>
        <v>#REF!</v>
      </c>
      <c r="F19" s="3"/>
    </row>
    <row r="20" spans="1:6" ht="28.5" customHeight="1">
      <c r="A20" s="88"/>
      <c r="B20" s="88" t="s">
        <v>15</v>
      </c>
      <c r="C20" s="88"/>
      <c r="D20" s="1" t="e">
        <f>ROUND(#REF!+#REF!+#REF!+#REF!+#REF!+#REF!+#REF!+#REF!+#REF!+#REF!+#REF!+#REF!+#REF!+#REF!+#REF!+#REF!+#REF!+#REF!+#REF!+#REF!+#REF!+#REF!+블록별용적율및연면적!C22,0)</f>
        <v>#REF!</v>
      </c>
      <c r="E20" s="1" t="e">
        <f>ROUND(#REF!+#REF!+#REF!+#REF!+#REF!+#REF!+#REF!+#REF!+#REF!+#REF!+#REF!+#REF!+#REF!+#REF!+#REF!+#REF!+#REF!+#REF!+#REF!+#REF!+#REF!+#REF!+블록별용적율및연면적!E22,0)</f>
        <v>#REF!</v>
      </c>
      <c r="F20" s="3"/>
    </row>
    <row r="21" spans="1:6" ht="28.5" customHeight="1">
      <c r="A21" s="88"/>
      <c r="B21" s="88" t="s">
        <v>16</v>
      </c>
      <c r="C21" s="88"/>
      <c r="D21" s="1" t="e">
        <f>ROUND(#REF!+#REF!+#REF!+#REF!+#REF!+#REF!+#REF!+#REF!+#REF!+#REF!+#REF!+#REF!+#REF!+#REF!+#REF!+#REF!+#REF!+#REF!+#REF!+#REF!+#REF!+#REF!+블록별용적율및연면적!C23,0)</f>
        <v>#REF!</v>
      </c>
      <c r="E21" s="1" t="e">
        <f>ROUND(#REF!+#REF!+#REF!+#REF!+#REF!+#REF!+#REF!+#REF!+#REF!+#REF!+#REF!+#REF!+#REF!+#REF!+#REF!+#REF!+#REF!+#REF!+#REF!+#REF!+#REF!+#REF!+블록별용적율및연면적!E23,0)</f>
        <v>#REF!</v>
      </c>
      <c r="F21" s="3"/>
    </row>
    <row r="22" spans="1:6" ht="28.5" customHeight="1">
      <c r="A22" s="88"/>
      <c r="B22" s="88" t="s">
        <v>17</v>
      </c>
      <c r="C22" s="88"/>
      <c r="D22" s="1" t="e">
        <f>ROUND(#REF!+#REF!+#REF!+#REF!+#REF!+#REF!+#REF!+#REF!+#REF!+#REF!+#REF!+#REF!+#REF!+#REF!+#REF!+#REF!+#REF!+#REF!+#REF!+#REF!+#REF!+#REF!+블록별용적율및연면적!C24,0)</f>
        <v>#REF!</v>
      </c>
      <c r="E22" s="1" t="e">
        <f>ROUND(#REF!+#REF!+#REF!+#REF!+#REF!+#REF!+#REF!+#REF!+#REF!+#REF!+#REF!+#REF!+#REF!+#REF!+#REF!+#REF!+#REF!+#REF!+#REF!+#REF!+#REF!+#REF!+블록별용적율및연면적!E24,0)</f>
        <v>#REF!</v>
      </c>
      <c r="F22" s="3"/>
    </row>
    <row r="23" spans="1:6" ht="28.5" customHeight="1">
      <c r="A23" s="88"/>
      <c r="B23" s="88" t="s">
        <v>18</v>
      </c>
      <c r="C23" s="88"/>
      <c r="D23" s="1" t="e">
        <f>ROUND(#REF!+#REF!+#REF!+#REF!+#REF!+#REF!+#REF!+#REF!+#REF!+#REF!+#REF!+#REF!+#REF!+#REF!+#REF!+#REF!+#REF!+#REF!+#REF!+#REF!+#REF!+#REF!+블록별용적율및연면적!C25,0)</f>
        <v>#REF!</v>
      </c>
      <c r="E23" s="1" t="e">
        <f>ROUND(#REF!+#REF!+#REF!+#REF!+#REF!+#REF!+#REF!+#REF!+#REF!+#REF!+#REF!+#REF!+#REF!+#REF!+#REF!+#REF!+#REF!+#REF!+#REF!+#REF!+#REF!+#REF!+블록별용적율및연면적!E25,0)</f>
        <v>#REF!</v>
      </c>
      <c r="F23" s="3"/>
    </row>
    <row r="24" spans="1:6" ht="28.5" customHeight="1">
      <c r="A24" s="88"/>
      <c r="B24" s="88" t="s">
        <v>19</v>
      </c>
      <c r="C24" s="88"/>
      <c r="D24" s="1" t="e">
        <f>ROUND(#REF!+#REF!+#REF!+#REF!+#REF!+#REF!+#REF!+#REF!+#REF!+#REF!+#REF!+#REF!+#REF!+#REF!+#REF!+#REF!+#REF!+#REF!+#REF!+#REF!+#REF!+#REF!+블록별용적율및연면적!C26,0)</f>
        <v>#REF!</v>
      </c>
      <c r="E24" s="1" t="e">
        <f>ROUND(#REF!+#REF!+#REF!+#REF!+#REF!+#REF!+#REF!+#REF!+#REF!+#REF!+#REF!+#REF!+#REF!+#REF!+#REF!+#REF!+#REF!+#REF!+#REF!+#REF!+#REF!+#REF!+블록별용적율및연면적!E26,0)</f>
        <v>#REF!</v>
      </c>
      <c r="F24" s="3"/>
    </row>
    <row r="25" spans="1:6" ht="28.5" customHeight="1">
      <c r="A25" s="88"/>
      <c r="B25" s="88" t="s">
        <v>20</v>
      </c>
      <c r="C25" s="88"/>
      <c r="D25" s="1" t="e">
        <f>ROUND(#REF!+#REF!+#REF!+#REF!+#REF!+#REF!+#REF!+#REF!+#REF!+#REF!+#REF!+#REF!+#REF!+#REF!+#REF!+#REF!+#REF!+#REF!+#REF!+#REF!+#REF!+#REF!+블록별용적율및연면적!C30,0)</f>
        <v>#REF!</v>
      </c>
      <c r="E25" s="1" t="e">
        <f>ROUND(#REF!+#REF!+#REF!+#REF!+#REF!+#REF!+#REF!+#REF!+#REF!+#REF!+#REF!+#REF!+#REF!+#REF!+#REF!+#REF!+#REF!+#REF!+#REF!+#REF!+#REF!+#REF!+블록별용적율및연면적!E30,0)</f>
        <v>#REF!</v>
      </c>
      <c r="F25" s="3"/>
    </row>
    <row r="26" spans="1:6" ht="28.5" customHeight="1">
      <c r="A26" s="88"/>
      <c r="B26" s="88" t="s">
        <v>21</v>
      </c>
      <c r="C26" s="88"/>
      <c r="D26" s="1" t="e">
        <f>SUM(D27:D38)</f>
        <v>#REF!</v>
      </c>
      <c r="E26" s="1" t="e">
        <f>SUM(E27:E38)</f>
        <v>#REF!</v>
      </c>
      <c r="F26" s="3"/>
    </row>
    <row r="27" spans="1:6" ht="28.5" customHeight="1">
      <c r="A27" s="88"/>
      <c r="B27" s="88"/>
      <c r="C27" s="4" t="s">
        <v>22</v>
      </c>
      <c r="D27" s="1" t="e">
        <f>ROUND(#REF!+#REF!+#REF!+#REF!+#REF!+#REF!+#REF!+#REF!+#REF!+#REF!+#REF!+#REF!+#REF!+#REF!+#REF!+#REF!+#REF!+#REF!+#REF!+#REF!+#REF!+#REF!+블록별용적율및연면적!C39,0)</f>
        <v>#REF!</v>
      </c>
      <c r="E27" s="1" t="e">
        <f>ROUND(#REF!+#REF!+#REF!+#REF!+#REF!+#REF!+#REF!+#REF!+#REF!+#REF!+#REF!+#REF!+#REF!+#REF!+#REF!+#REF!+#REF!+#REF!+#REF!+#REF!+#REF!+#REF!+블록별용적율및연면적!E39,0)</f>
        <v>#REF!</v>
      </c>
      <c r="F27" s="3"/>
    </row>
    <row r="28" spans="1:6" ht="28.5" customHeight="1">
      <c r="A28" s="88"/>
      <c r="B28" s="88"/>
      <c r="C28" s="4" t="s">
        <v>23</v>
      </c>
      <c r="D28" s="1" t="e">
        <f>ROUND(#REF!+#REF!+#REF!+#REF!+#REF!+#REF!+#REF!+#REF!+#REF!+#REF!+#REF!+#REF!+#REF!+#REF!+#REF!+#REF!+#REF!+#REF!+#REF!+#REF!+#REF!+#REF!+블록별용적율및연면적!C41,0)</f>
        <v>#REF!</v>
      </c>
      <c r="E28" s="1" t="e">
        <f>ROUND(#REF!+#REF!+#REF!+#REF!+#REF!+#REF!+#REF!+#REF!+#REF!+#REF!+#REF!+#REF!+#REF!+#REF!+#REF!+#REF!+#REF!+#REF!+#REF!+#REF!+#REF!+#REF!+블록별용적율및연면적!E41,0)</f>
        <v>#REF!</v>
      </c>
      <c r="F28" s="3"/>
    </row>
    <row r="29" spans="1:6" ht="28.5" customHeight="1">
      <c r="A29" s="88"/>
      <c r="B29" s="88"/>
      <c r="C29" s="4" t="s">
        <v>24</v>
      </c>
      <c r="D29" s="1" t="e">
        <f>ROUND(#REF!+#REF!+#REF!+#REF!+#REF!+#REF!+#REF!+#REF!+#REF!+#REF!+#REF!+#REF!+#REF!+#REF!+#REF!+#REF!+#REF!+#REF!+#REF!+#REF!+#REF!+#REF!+블록별용적율및연면적!C43,0)</f>
        <v>#REF!</v>
      </c>
      <c r="E29" s="1" t="e">
        <f>ROUND(#REF!+#REF!+#REF!+#REF!+#REF!+#REF!+#REF!+#REF!+#REF!+#REF!+#REF!+#REF!+#REF!+#REF!+#REF!+#REF!+#REF!+#REF!+#REF!+#REF!+#REF!+#REF!+블록별용적율및연면적!E43,0)</f>
        <v>#REF!</v>
      </c>
      <c r="F29" s="3"/>
    </row>
    <row r="30" spans="1:6" ht="28.5" customHeight="1">
      <c r="A30" s="88"/>
      <c r="B30" s="88"/>
      <c r="C30" s="4" t="s">
        <v>25</v>
      </c>
      <c r="D30" s="1" t="e">
        <f>ROUND(#REF!+#REF!+#REF!+#REF!+#REF!+#REF!+#REF!+#REF!+#REF!+#REF!+#REF!+#REF!+#REF!+#REF!+#REF!+#REF!+#REF!+#REF!+#REF!+#REF!+#REF!+#REF!+블록별용적율및연면적!C44,0)</f>
        <v>#REF!</v>
      </c>
      <c r="E30" s="1" t="e">
        <f>ROUND(#REF!+#REF!+#REF!+#REF!+#REF!+#REF!+#REF!+#REF!+#REF!+#REF!+#REF!+#REF!+#REF!+#REF!+#REF!+#REF!+#REF!+#REF!+#REF!+#REF!+#REF!+#REF!+블록별용적율및연면적!E44,0)</f>
        <v>#REF!</v>
      </c>
      <c r="F30" s="3"/>
    </row>
    <row r="31" spans="1:6" ht="28.5" customHeight="1">
      <c r="A31" s="88"/>
      <c r="B31" s="88"/>
      <c r="C31" s="4" t="s">
        <v>26</v>
      </c>
      <c r="D31" s="1" t="e">
        <f>ROUND(#REF!+#REF!+#REF!+#REF!+#REF!+#REF!+#REF!+#REF!+#REF!+#REF!+#REF!+#REF!+#REF!+#REF!+#REF!+#REF!+#REF!+#REF!+#REF!+#REF!+#REF!+#REF!+블록별용적율및연면적!C45,0)</f>
        <v>#REF!</v>
      </c>
      <c r="E31" s="1" t="e">
        <f>ROUND(#REF!+#REF!+#REF!+#REF!+#REF!+#REF!+#REF!+#REF!+#REF!+#REF!+#REF!+#REF!+#REF!+#REF!+#REF!+#REF!+#REF!+#REF!+#REF!+#REF!+#REF!+#REF!+블록별용적율및연면적!E45,0)</f>
        <v>#REF!</v>
      </c>
      <c r="F31" s="3"/>
    </row>
    <row r="32" spans="1:6" ht="28.5" customHeight="1">
      <c r="A32" s="88"/>
      <c r="B32" s="88"/>
      <c r="C32" s="4" t="s">
        <v>27</v>
      </c>
      <c r="D32" s="1" t="e">
        <f>ROUND(#REF!+#REF!+#REF!+#REF!+#REF!+#REF!+#REF!+#REF!+#REF!+#REF!+#REF!+#REF!+#REF!+#REF!+#REF!+#REF!+#REF!+#REF!+#REF!+#REF!+#REF!+#REF!+블록별용적율및연면적!C46,0)</f>
        <v>#REF!</v>
      </c>
      <c r="E32" s="1" t="e">
        <f>ROUND(#REF!+#REF!+#REF!+#REF!+#REF!+#REF!+#REF!+#REF!+#REF!+#REF!+#REF!+#REF!+#REF!+#REF!+#REF!+#REF!+#REF!+#REF!+#REF!+#REF!+#REF!+#REF!+블록별용적율및연면적!E46,0)</f>
        <v>#REF!</v>
      </c>
      <c r="F32" s="3"/>
    </row>
    <row r="33" spans="1:6" ht="28.5" customHeight="1">
      <c r="A33" s="88"/>
      <c r="B33" s="88"/>
      <c r="C33" s="4" t="s">
        <v>28</v>
      </c>
      <c r="D33" s="1" t="e">
        <f>ROUND(#REF!+#REF!+#REF!+#REF!+#REF!+#REF!+#REF!+#REF!+#REF!+#REF!+#REF!+#REF!+#REF!+#REF!+#REF!+#REF!+#REF!+#REF!+#REF!+#REF!+#REF!+#REF!+블록별용적율및연면적!C47,0)</f>
        <v>#REF!</v>
      </c>
      <c r="E33" s="1" t="e">
        <f>ROUND(#REF!+#REF!+#REF!+#REF!+#REF!+#REF!+#REF!+#REF!+#REF!+#REF!+#REF!+#REF!+#REF!+#REF!+#REF!+#REF!+#REF!+#REF!+#REF!+#REF!+#REF!+#REF!+블록별용적율및연면적!E47,0)</f>
        <v>#REF!</v>
      </c>
      <c r="F33" s="3"/>
    </row>
    <row r="34" spans="1:6" ht="28.5" customHeight="1">
      <c r="A34" s="88"/>
      <c r="B34" s="88"/>
      <c r="C34" s="4" t="s">
        <v>29</v>
      </c>
      <c r="D34" s="1" t="e">
        <f>ROUND(#REF!+#REF!+#REF!+#REF!+#REF!+#REF!+#REF!+#REF!+#REF!+#REF!+#REF!+#REF!+#REF!+#REF!+#REF!+#REF!+#REF!+#REF!+#REF!+#REF!+#REF!+#REF!+블록별용적율및연면적!C48,0)</f>
        <v>#REF!</v>
      </c>
      <c r="E34" s="1" t="e">
        <f>ROUND(#REF!+#REF!+#REF!+#REF!+#REF!+#REF!+#REF!+#REF!+#REF!+#REF!+#REF!+#REF!+#REF!+#REF!+#REF!+#REF!+#REF!+#REF!+#REF!+#REF!+#REF!+#REF!+블록별용적율및연면적!E48,0)</f>
        <v>#REF!</v>
      </c>
      <c r="F34" s="3"/>
    </row>
    <row r="35" spans="1:6" ht="28.5" customHeight="1">
      <c r="A35" s="88"/>
      <c r="B35" s="88"/>
      <c r="C35" s="4" t="s">
        <v>30</v>
      </c>
      <c r="D35" s="1" t="e">
        <f>ROUND(#REF!+#REF!+#REF!+#REF!+#REF!+#REF!+#REF!+#REF!+#REF!+#REF!+#REF!+#REF!+#REF!+#REF!+#REF!+#REF!+#REF!+#REF!+#REF!+#REF!+#REF!+#REF!+블록별용적율및연면적!C49,0)</f>
        <v>#REF!</v>
      </c>
      <c r="E35" s="1" t="e">
        <f>ROUND(#REF!+#REF!+#REF!+#REF!+#REF!+#REF!+#REF!+#REF!+#REF!+#REF!+#REF!+#REF!+#REF!+#REF!+#REF!+#REF!+#REF!+#REF!+#REF!+#REF!+#REF!+#REF!+블록별용적율및연면적!E49,0)</f>
        <v>#REF!</v>
      </c>
      <c r="F35" s="3"/>
    </row>
    <row r="36" spans="1:6" ht="28.5" customHeight="1">
      <c r="A36" s="88"/>
      <c r="B36" s="88"/>
      <c r="C36" s="4" t="s">
        <v>31</v>
      </c>
      <c r="D36" s="1" t="e">
        <f>ROUND(#REF!+#REF!+#REF!+#REF!+#REF!+#REF!+#REF!+#REF!+#REF!+#REF!+#REF!+#REF!+#REF!+#REF!+#REF!+#REF!+#REF!+#REF!+#REF!+#REF!+#REF!+#REF!+블록별용적율및연면적!C50,0)</f>
        <v>#REF!</v>
      </c>
      <c r="E36" s="1" t="e">
        <f>ROUND(#REF!+#REF!+#REF!+#REF!+#REF!+#REF!+#REF!+#REF!+#REF!+#REF!+#REF!+#REF!+#REF!+#REF!+#REF!+#REF!+#REF!+#REF!+#REF!+#REF!+#REF!+#REF!+블록별용적율및연면적!E50,0)</f>
        <v>#REF!</v>
      </c>
      <c r="F36" s="3"/>
    </row>
    <row r="37" spans="1:6" ht="28.5" customHeight="1">
      <c r="A37" s="88"/>
      <c r="B37" s="88"/>
      <c r="C37" s="4" t="s">
        <v>32</v>
      </c>
      <c r="D37" s="1" t="e">
        <f>ROUND(#REF!+#REF!+#REF!+#REF!+#REF!+#REF!+#REF!+#REF!+#REF!+#REF!+#REF!+#REF!+#REF!+#REF!+#REF!+#REF!+#REF!+#REF!+#REF!+#REF!+#REF!+#REF!+블록별용적율및연면적!C70,0)</f>
        <v>#REF!</v>
      </c>
      <c r="E37" s="1" t="e">
        <f>ROUND(#REF!+#REF!+#REF!+#REF!+#REF!+#REF!+#REF!+#REF!+#REF!+#REF!+#REF!+#REF!+#REF!+#REF!+#REF!+#REF!+#REF!+#REF!+#REF!+#REF!+#REF!+#REF!+블록별용적율및연면적!E70,0)</f>
        <v>#REF!</v>
      </c>
      <c r="F37" s="3"/>
    </row>
    <row r="38" spans="1:6" ht="28.5" customHeight="1">
      <c r="A38" s="88"/>
      <c r="B38" s="88"/>
      <c r="C38" s="4" t="s">
        <v>33</v>
      </c>
      <c r="D38" s="1" t="e">
        <f>ROUND(#REF!+#REF!+#REF!+#REF!+#REF!+#REF!+#REF!+#REF!+#REF!+#REF!+#REF!+#REF!+#REF!+#REF!+#REF!+#REF!+#REF!+#REF!+#REF!+#REF!+#REF!+#REF!+블록별용적율및연면적!#REF!,0)</f>
        <v>#REF!</v>
      </c>
      <c r="E38" s="1" t="e">
        <f>ROUND(#REF!+#REF!+#REF!+#REF!+#REF!+#REF!+#REF!+#REF!+#REF!+#REF!+#REF!+#REF!+#REF!+#REF!+#REF!+#REF!+#REF!+#REF!+#REF!+#REF!+#REF!+#REF!+블록별용적율및연면적!#REF!,0)</f>
        <v>#REF!</v>
      </c>
      <c r="F38" s="3"/>
    </row>
  </sheetData>
  <mergeCells count="31">
    <mergeCell ref="B25:C25"/>
    <mergeCell ref="B26:C26"/>
    <mergeCell ref="B27:B38"/>
    <mergeCell ref="A1:F1"/>
    <mergeCell ref="B19:C19"/>
    <mergeCell ref="B20:C20"/>
    <mergeCell ref="B21:C21"/>
    <mergeCell ref="B22:C22"/>
    <mergeCell ref="B23:C23"/>
    <mergeCell ref="B24:C24"/>
    <mergeCell ref="A10:C10"/>
    <mergeCell ref="A11:C11"/>
    <mergeCell ref="A12:C12"/>
    <mergeCell ref="A13:C13"/>
    <mergeCell ref="A14:C14"/>
    <mergeCell ref="A15:A38"/>
    <mergeCell ref="B15:C15"/>
    <mergeCell ref="B16:C16"/>
    <mergeCell ref="B17:C17"/>
    <mergeCell ref="B18:C18"/>
    <mergeCell ref="A5:C5"/>
    <mergeCell ref="A6:A9"/>
    <mergeCell ref="B6:C6"/>
    <mergeCell ref="B7:C7"/>
    <mergeCell ref="B8:C8"/>
    <mergeCell ref="B9:C9"/>
    <mergeCell ref="A2:C3"/>
    <mergeCell ref="D2:D3"/>
    <mergeCell ref="E2:E3"/>
    <mergeCell ref="F2:F3"/>
    <mergeCell ref="A4:C4"/>
  </mergeCells>
  <phoneticPr fontId="1" type="noConversion"/>
  <pageMargins left="0.7" right="0.7" top="0.75" bottom="0.75" header="0.3" footer="0.3"/>
  <pageSetup paperSize="9" scale="68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view="pageBreakPreview" zoomScaleSheetLayoutView="100" workbookViewId="0">
      <selection activeCell="B5" sqref="B5"/>
    </sheetView>
  </sheetViews>
  <sheetFormatPr defaultRowHeight="14.25"/>
  <cols>
    <col min="1" max="1" width="23.25" style="10" bestFit="1" customWidth="1"/>
    <col min="2" max="3" width="28.375" style="10" customWidth="1"/>
    <col min="4" max="16384" width="9" style="10"/>
  </cols>
  <sheetData>
    <row r="1" spans="1:6" ht="22.5">
      <c r="A1" s="21" t="s">
        <v>67</v>
      </c>
      <c r="B1" s="9"/>
      <c r="C1" s="9"/>
      <c r="D1" s="9"/>
      <c r="E1" s="9"/>
    </row>
    <row r="2" spans="1:6" ht="25.5" customHeight="1">
      <c r="A2" s="20" t="s">
        <v>65</v>
      </c>
      <c r="B2" s="94">
        <v>67500</v>
      </c>
      <c r="C2" s="95"/>
      <c r="D2" s="9"/>
      <c r="E2" s="9"/>
    </row>
    <row r="3" spans="1:6" ht="25.5" customHeight="1">
      <c r="A3" s="93" t="s">
        <v>38</v>
      </c>
      <c r="B3" s="96" t="s">
        <v>55</v>
      </c>
      <c r="C3" s="98" t="s">
        <v>68</v>
      </c>
      <c r="D3" s="11"/>
      <c r="E3" s="11"/>
    </row>
    <row r="4" spans="1:6" ht="25.5" customHeight="1">
      <c r="A4" s="93"/>
      <c r="B4" s="97"/>
      <c r="C4" s="99"/>
      <c r="D4" s="11"/>
      <c r="E4" s="11"/>
    </row>
    <row r="5" spans="1:6" ht="25.5" customHeight="1">
      <c r="A5" s="13" t="s">
        <v>56</v>
      </c>
      <c r="B5" s="14" t="e">
        <f>ROUND(#REF!+#REF!+#REF!+#REF!+#REF!+#REF!+#REF!+#REF!+#REF!+#REF!+#REF!+#REF!+#REF!+#REF!+#REF!+#REF!+#REF!+#REF!+#REF!+#REF!,0)</f>
        <v>#REF!</v>
      </c>
      <c r="C5" s="23" t="e">
        <f>($B$2*B5)/$B$28</f>
        <v>#REF!</v>
      </c>
      <c r="D5" s="16"/>
      <c r="E5" s="16" t="e">
        <f>ROUND(B5*2.863/1000,0)</f>
        <v>#REF!</v>
      </c>
    </row>
    <row r="6" spans="1:6" ht="25.5" customHeight="1">
      <c r="A6" s="13" t="s">
        <v>57</v>
      </c>
      <c r="B6" s="14" t="e">
        <f>ROUND(#REF!+#REF!+#REF!+#REF!+#REF!+#REF!+#REF!+#REF!+#REF!+#REF!+#REF!+#REF!+#REF!+#REF!+#REF!+#REF!+#REF!+#REF!+#REF!+#REF!,0)</f>
        <v>#REF!</v>
      </c>
      <c r="C6" s="14" t="e">
        <f t="shared" ref="C6:C27" si="0">($B$2*B6)/$B$28</f>
        <v>#REF!</v>
      </c>
      <c r="D6" s="16"/>
      <c r="E6" s="16" t="e">
        <f t="shared" ref="E6:E27" si="1">ROUND(B6*2.863/1000,0)</f>
        <v>#REF!</v>
      </c>
    </row>
    <row r="7" spans="1:6" ht="25.5" customHeight="1">
      <c r="A7" s="13" t="s">
        <v>43</v>
      </c>
      <c r="B7" s="14" t="e">
        <f>ROUND(#REF!+#REF!+#REF!+#REF!+#REF!+#REF!+#REF!+#REF!+#REF!+#REF!+#REF!+#REF!+#REF!+#REF!+#REF!+#REF!+#REF!+#REF!+#REF!+#REF!,0)</f>
        <v>#REF!</v>
      </c>
      <c r="C7" s="14" t="e">
        <f t="shared" si="0"/>
        <v>#REF!</v>
      </c>
      <c r="D7" s="16"/>
      <c r="E7" s="16" t="e">
        <f t="shared" si="1"/>
        <v>#REF!</v>
      </c>
    </row>
    <row r="8" spans="1:6" ht="25.5" customHeight="1">
      <c r="A8" s="13" t="s">
        <v>40</v>
      </c>
      <c r="B8" s="14" t="e">
        <f>ROUND(#REF!+#REF!+#REF!+#REF!+#REF!+#REF!+#REF!+#REF!+#REF!+#REF!+#REF!+#REF!+#REF!+#REF!+#REF!+#REF!+#REF!+#REF!+#REF!+#REF!,0)</f>
        <v>#REF!</v>
      </c>
      <c r="C8" s="14" t="e">
        <f t="shared" si="0"/>
        <v>#REF!</v>
      </c>
      <c r="D8" s="16"/>
      <c r="E8" s="16" t="e">
        <f t="shared" si="1"/>
        <v>#REF!</v>
      </c>
    </row>
    <row r="9" spans="1:6" ht="25.5" customHeight="1">
      <c r="A9" s="13" t="s">
        <v>41</v>
      </c>
      <c r="B9" s="14" t="e">
        <f>ROUND(#REF!+#REF!+#REF!+#REF!+#REF!+#REF!+#REF!+#REF!+#REF!+#REF!+#REF!+#REF!+#REF!+#REF!+#REF!+#REF!+#REF!+#REF!+#REF!+#REF!,0)</f>
        <v>#REF!</v>
      </c>
      <c r="C9" s="14" t="e">
        <f t="shared" si="0"/>
        <v>#REF!</v>
      </c>
      <c r="D9" s="16"/>
      <c r="E9" s="16" t="e">
        <f t="shared" si="1"/>
        <v>#REF!</v>
      </c>
    </row>
    <row r="10" spans="1:6" ht="25.5" customHeight="1">
      <c r="A10" s="17" t="s">
        <v>44</v>
      </c>
      <c r="B10" s="14" t="e">
        <f>ROUND(#REF!+#REF!+#REF!+#REF!+#REF!+#REF!+#REF!+#REF!+#REF!+#REF!+#REF!+#REF!+#REF!+#REF!+#REF!+#REF!+#REF!+#REF!+#REF!+#REF!,0)</f>
        <v>#REF!</v>
      </c>
      <c r="C10" s="14" t="e">
        <f t="shared" si="0"/>
        <v>#REF!</v>
      </c>
      <c r="D10" s="16"/>
      <c r="E10" s="16" t="e">
        <f t="shared" si="1"/>
        <v>#REF!</v>
      </c>
    </row>
    <row r="11" spans="1:6" ht="25.5" customHeight="1">
      <c r="A11" s="17" t="s">
        <v>45</v>
      </c>
      <c r="B11" s="14" t="e">
        <f>ROUND(#REF!+#REF!+#REF!+#REF!+#REF!+#REF!+#REF!+#REF!+#REF!+#REF!+#REF!+#REF!+#REF!+#REF!+#REF!+#REF!+#REF!+#REF!+#REF!+#REF!,0)</f>
        <v>#REF!</v>
      </c>
      <c r="C11" s="14" t="e">
        <f t="shared" si="0"/>
        <v>#REF!</v>
      </c>
      <c r="D11" s="16"/>
      <c r="E11" s="16" t="e">
        <f t="shared" si="1"/>
        <v>#REF!</v>
      </c>
    </row>
    <row r="12" spans="1:6" ht="25.5" customHeight="1">
      <c r="A12" s="17" t="s">
        <v>39</v>
      </c>
      <c r="B12" s="14" t="e">
        <f>ROUND(#REF!+#REF!+#REF!+#REF!+#REF!+#REF!+#REF!+#REF!+#REF!+#REF!+#REF!+#REF!+#REF!+#REF!+#REF!+#REF!+#REF!+#REF!+#REF!+#REF!,0)</f>
        <v>#REF!</v>
      </c>
      <c r="C12" s="14" t="e">
        <f t="shared" si="0"/>
        <v>#REF!</v>
      </c>
      <c r="D12" s="16"/>
      <c r="E12" s="16" t="e">
        <f t="shared" si="1"/>
        <v>#REF!</v>
      </c>
    </row>
    <row r="13" spans="1:6" ht="25.5" customHeight="1">
      <c r="A13" s="17" t="s">
        <v>42</v>
      </c>
      <c r="B13" s="14" t="e">
        <f>ROUND(#REF!+#REF!+#REF!+#REF!+#REF!+#REF!+#REF!+#REF!+#REF!+#REF!+#REF!+#REF!+#REF!+#REF!+#REF!+#REF!+#REF!+#REF!+#REF!+#REF!,0)</f>
        <v>#REF!</v>
      </c>
      <c r="C13" s="14" t="e">
        <f t="shared" si="0"/>
        <v>#REF!</v>
      </c>
      <c r="D13" s="16"/>
      <c r="E13" s="16" t="e">
        <f t="shared" si="1"/>
        <v>#REF!</v>
      </c>
    </row>
    <row r="14" spans="1:6" ht="25.5" customHeight="1">
      <c r="A14" s="17" t="s">
        <v>58</v>
      </c>
      <c r="B14" s="14" t="e">
        <f>ROUND(#REF!+#REF!+#REF!+#REF!+#REF!+#REF!+#REF!+#REF!+#REF!+#REF!+#REF!+#REF!+#REF!+#REF!+#REF!+#REF!+#REF!+#REF!+#REF!+#REF!,0)</f>
        <v>#REF!</v>
      </c>
      <c r="C14" s="14" t="e">
        <f t="shared" si="0"/>
        <v>#REF!</v>
      </c>
      <c r="D14" s="16"/>
      <c r="E14" s="16" t="e">
        <f t="shared" si="1"/>
        <v>#REF!</v>
      </c>
    </row>
    <row r="15" spans="1:6" ht="25.5" customHeight="1">
      <c r="A15" s="17" t="s">
        <v>46</v>
      </c>
      <c r="B15" s="14" t="e">
        <f>ROUND(#REF!+#REF!+#REF!+#REF!+#REF!+#REF!+#REF!+#REF!+#REF!+#REF!+#REF!+#REF!+#REF!+#REF!+#REF!+#REF!+#REF!+#REF!+#REF!+#REF!,0)</f>
        <v>#REF!</v>
      </c>
      <c r="C15" s="14" t="e">
        <f t="shared" si="0"/>
        <v>#REF!</v>
      </c>
      <c r="D15" s="16"/>
      <c r="E15" s="16" t="e">
        <f t="shared" si="1"/>
        <v>#REF!</v>
      </c>
      <c r="F15" s="18"/>
    </row>
    <row r="16" spans="1:6" ht="25.5" customHeight="1">
      <c r="A16" s="17" t="s">
        <v>47</v>
      </c>
      <c r="B16" s="14" t="e">
        <f>ROUND(#REF!+#REF!+#REF!+#REF!+#REF!+#REF!+#REF!+#REF!+#REF!+#REF!+#REF!+#REF!+#REF!+#REF!+#REF!+#REF!+#REF!+#REF!+#REF!+#REF!,0)</f>
        <v>#REF!</v>
      </c>
      <c r="C16" s="14" t="e">
        <f t="shared" si="0"/>
        <v>#REF!</v>
      </c>
      <c r="D16" s="16"/>
      <c r="E16" s="16" t="e">
        <f t="shared" si="1"/>
        <v>#REF!</v>
      </c>
      <c r="F16" s="18"/>
    </row>
    <row r="17" spans="1:6" ht="25.5" customHeight="1">
      <c r="A17" s="17" t="s">
        <v>59</v>
      </c>
      <c r="B17" s="14" t="e">
        <f>ROUND(#REF!+#REF!+#REF!+#REF!+#REF!+#REF!+#REF!+#REF!+#REF!+#REF!+#REF!+#REF!+#REF!+#REF!+#REF!+#REF!+#REF!+#REF!+#REF!+#REF!,0)</f>
        <v>#REF!</v>
      </c>
      <c r="C17" s="14" t="e">
        <f t="shared" si="0"/>
        <v>#REF!</v>
      </c>
      <c r="D17" s="16"/>
      <c r="E17" s="16" t="e">
        <f t="shared" si="1"/>
        <v>#REF!</v>
      </c>
      <c r="F17" s="16"/>
    </row>
    <row r="18" spans="1:6" ht="25.5" customHeight="1">
      <c r="A18" s="17" t="s">
        <v>48</v>
      </c>
      <c r="B18" s="14" t="e">
        <f>ROUND(#REF!+#REF!+#REF!+#REF!+#REF!+#REF!+#REF!+#REF!+#REF!+#REF!+#REF!+#REF!+#REF!+#REF!+#REF!+#REF!+#REF!+#REF!+#REF!+#REF!,0)</f>
        <v>#REF!</v>
      </c>
      <c r="C18" s="14" t="e">
        <f t="shared" si="0"/>
        <v>#REF!</v>
      </c>
      <c r="D18" s="16"/>
      <c r="E18" s="16" t="e">
        <f t="shared" si="1"/>
        <v>#REF!</v>
      </c>
      <c r="F18" s="16"/>
    </row>
    <row r="19" spans="1:6" ht="25.5" customHeight="1">
      <c r="A19" s="17" t="s">
        <v>60</v>
      </c>
      <c r="B19" s="14" t="e">
        <f>ROUND(#REF!+#REF!+#REF!+#REF!+#REF!+#REF!+#REF!+#REF!+#REF!+#REF!+#REF!+#REF!+#REF!+#REF!+#REF!+#REF!+#REF!+#REF!+#REF!+#REF!,0)</f>
        <v>#REF!</v>
      </c>
      <c r="C19" s="14" t="e">
        <f t="shared" si="0"/>
        <v>#REF!</v>
      </c>
      <c r="D19" s="16"/>
      <c r="E19" s="16" t="e">
        <f t="shared" si="1"/>
        <v>#REF!</v>
      </c>
      <c r="F19" s="19"/>
    </row>
    <row r="20" spans="1:6" ht="25.5" customHeight="1">
      <c r="A20" s="17" t="s">
        <v>52</v>
      </c>
      <c r="B20" s="14" t="e">
        <f>ROUND(#REF!+#REF!+#REF!+#REF!+#REF!+#REF!+#REF!+#REF!+#REF!+#REF!+#REF!+#REF!+#REF!+#REF!+#REF!+#REF!+#REF!+#REF!+#REF!+#REF!,0)</f>
        <v>#REF!</v>
      </c>
      <c r="C20" s="14" t="e">
        <f t="shared" si="0"/>
        <v>#REF!</v>
      </c>
      <c r="D20" s="16"/>
      <c r="E20" s="16" t="e">
        <f t="shared" si="1"/>
        <v>#REF!</v>
      </c>
      <c r="F20" s="19"/>
    </row>
    <row r="21" spans="1:6" ht="25.5" customHeight="1">
      <c r="A21" s="17" t="s">
        <v>53</v>
      </c>
      <c r="B21" s="14" t="e">
        <f>ROUND(#REF!+#REF!+#REF!+#REF!+#REF!+#REF!+#REF!+#REF!+#REF!+#REF!+#REF!+#REF!+#REF!+#REF!+#REF!+#REF!+#REF!+#REF!+#REF!+#REF!,0)</f>
        <v>#REF!</v>
      </c>
      <c r="C21" s="14" t="e">
        <f t="shared" si="0"/>
        <v>#REF!</v>
      </c>
      <c r="D21" s="16"/>
      <c r="E21" s="16" t="e">
        <f t="shared" si="1"/>
        <v>#REF!</v>
      </c>
      <c r="F21" s="9"/>
    </row>
    <row r="22" spans="1:6" ht="25.5" customHeight="1">
      <c r="A22" s="17" t="s">
        <v>61</v>
      </c>
      <c r="B22" s="14" t="e">
        <f>ROUND(#REF!+#REF!+#REF!+#REF!+#REF!+#REF!+#REF!+#REF!+#REF!+#REF!+#REF!+#REF!+#REF!+#REF!+#REF!+#REF!+#REF!+#REF!+#REF!+#REF!,0)</f>
        <v>#REF!</v>
      </c>
      <c r="C22" s="14" t="e">
        <f t="shared" si="0"/>
        <v>#REF!</v>
      </c>
      <c r="D22" s="16"/>
      <c r="E22" s="16" t="e">
        <f t="shared" si="1"/>
        <v>#REF!</v>
      </c>
      <c r="F22" s="9"/>
    </row>
    <row r="23" spans="1:6" ht="25.5" customHeight="1">
      <c r="A23" s="17" t="s">
        <v>49</v>
      </c>
      <c r="B23" s="14" t="e">
        <f>ROUND(#REF!+#REF!+#REF!+#REF!+#REF!+#REF!+#REF!+#REF!+#REF!+#REF!+#REF!+#REF!+#REF!+#REF!+#REF!+#REF!+#REF!+#REF!+#REF!+#REF!,0)</f>
        <v>#REF!</v>
      </c>
      <c r="C23" s="14" t="e">
        <f t="shared" si="0"/>
        <v>#REF!</v>
      </c>
      <c r="D23" s="16"/>
      <c r="E23" s="16" t="e">
        <f t="shared" si="1"/>
        <v>#REF!</v>
      </c>
      <c r="F23" s="9"/>
    </row>
    <row r="24" spans="1:6" ht="25.5" customHeight="1">
      <c r="A24" s="17" t="s">
        <v>51</v>
      </c>
      <c r="B24" s="14" t="e">
        <f>ROUND(#REF!+#REF!+#REF!+#REF!+#REF!+#REF!+#REF!+#REF!+#REF!+#REF!+#REF!+#REF!+#REF!+#REF!+#REF!+#REF!+#REF!+#REF!+#REF!+#REF!,0)</f>
        <v>#REF!</v>
      </c>
      <c r="C24" s="14" t="e">
        <f t="shared" si="0"/>
        <v>#REF!</v>
      </c>
      <c r="D24" s="16"/>
      <c r="E24" s="16" t="e">
        <f t="shared" si="1"/>
        <v>#REF!</v>
      </c>
      <c r="F24" s="9"/>
    </row>
    <row r="25" spans="1:6" ht="25.5" customHeight="1">
      <c r="A25" s="17" t="s">
        <v>50</v>
      </c>
      <c r="B25" s="14" t="e">
        <f>ROUND(#REF!+#REF!+#REF!+#REF!+#REF!+#REF!+#REF!+#REF!+#REF!+#REF!+#REF!+#REF!+#REF!+#REF!+#REF!+#REF!+#REF!+#REF!+#REF!+#REF!,0)</f>
        <v>#REF!</v>
      </c>
      <c r="C25" s="14" t="e">
        <f t="shared" si="0"/>
        <v>#REF!</v>
      </c>
      <c r="D25" s="16"/>
      <c r="E25" s="16" t="e">
        <f t="shared" si="1"/>
        <v>#REF!</v>
      </c>
      <c r="F25" s="9"/>
    </row>
    <row r="26" spans="1:6" ht="25.5" customHeight="1">
      <c r="A26" s="12" t="s">
        <v>62</v>
      </c>
      <c r="B26" s="14" t="e">
        <f>ROUND(#REF!+#REF!+#REF!+#REF!+#REF!+#REF!+#REF!+#REF!+#REF!+#REF!+#REF!+#REF!+#REF!+#REF!+#REF!+#REF!+#REF!+#REF!+#REF!+#REF!,0)</f>
        <v>#REF!</v>
      </c>
      <c r="C26" s="14" t="e">
        <f t="shared" si="0"/>
        <v>#REF!</v>
      </c>
      <c r="D26" s="16"/>
      <c r="E26" s="16" t="e">
        <f t="shared" si="1"/>
        <v>#REF!</v>
      </c>
      <c r="F26" s="9"/>
    </row>
    <row r="27" spans="1:6" ht="25.5" customHeight="1">
      <c r="A27" s="12" t="s">
        <v>63</v>
      </c>
      <c r="B27" s="14">
        <f>ROUND(블록별용적율및연면적!$E$10+블록별용적율및연면적!$E$13+블록별용적율및연면적!$E$17+블록별용적율및연면적!$E$18+블록별용적율및연면적!$E$19+블록별용적율및연면적!$E$20+블록별용적율및연면적!$E$21+블록별용적율및연면적!$E$22+블록별용적율및연면적!$E$23+블록별용적율및연면적!$E$24+블록별용적율및연면적!$E$25+블록별용적율및연면적!$E$26+블록별용적율및연면적!$E$30+블록별용적율및연면적!$E$43+블록별용적율및연면적!$E$45+블록별용적율및연면적!$E$46+블록별용적율및연면적!$E$47+블록별용적율및연면적!$E$48+블록별용적율및연면적!$E$49+블록별용적율및연면적!$E$50,0)</f>
        <v>1232550</v>
      </c>
      <c r="C27" s="14" t="e">
        <f t="shared" si="0"/>
        <v>#REF!</v>
      </c>
      <c r="D27" s="16"/>
      <c r="E27" s="16">
        <f t="shared" si="1"/>
        <v>3529</v>
      </c>
      <c r="F27" s="9"/>
    </row>
    <row r="28" spans="1:6" ht="25.5" customHeight="1">
      <c r="A28" s="12" t="s">
        <v>64</v>
      </c>
      <c r="B28" s="15" t="e">
        <f>SUM(B5:B27)</f>
        <v>#REF!</v>
      </c>
      <c r="C28" s="15" t="e">
        <f>SUM(C5:C27)</f>
        <v>#REF!</v>
      </c>
      <c r="D28" s="16"/>
      <c r="E28" s="15" t="e">
        <f>SUM(E5:E27)</f>
        <v>#REF!</v>
      </c>
      <c r="F28" s="9"/>
    </row>
    <row r="29" spans="1:6">
      <c r="A29" s="22" t="s">
        <v>69</v>
      </c>
    </row>
  </sheetData>
  <mergeCells count="4">
    <mergeCell ref="A3:A4"/>
    <mergeCell ref="B2:C2"/>
    <mergeCell ref="B3:B4"/>
    <mergeCell ref="C3:C4"/>
  </mergeCells>
  <phoneticPr fontId="1" type="noConversion"/>
  <pageMargins left="0.7" right="0.7" top="0.75" bottom="0.75" header="0.3" footer="0.3"/>
  <pageSetup paperSize="9" orientation="portrait" horizontalDpi="1200" r:id="rId1"/>
  <rowBreaks count="1" manualBreakCount="1">
    <brk id="2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L27" sqref="L27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8"/>
  <sheetViews>
    <sheetView view="pageBreakPreview" zoomScale="85" zoomScaleSheetLayoutView="85" workbookViewId="0">
      <selection activeCell="U22" sqref="U22"/>
    </sheetView>
  </sheetViews>
  <sheetFormatPr defaultRowHeight="14.25"/>
  <cols>
    <col min="1" max="1" width="24.875" style="36" customWidth="1"/>
    <col min="2" max="3" width="24.875" style="39" customWidth="1"/>
    <col min="4" max="16384" width="9" style="36"/>
  </cols>
  <sheetData>
    <row r="1" spans="1:3" ht="43.5" customHeight="1" thickBot="1">
      <c r="A1" s="100" t="s">
        <v>264</v>
      </c>
      <c r="B1" s="101"/>
      <c r="C1" s="101"/>
    </row>
    <row r="2" spans="1:3" ht="42.75" customHeight="1" thickBot="1">
      <c r="A2" s="48" t="s">
        <v>0</v>
      </c>
      <c r="B2" s="49" t="s">
        <v>54</v>
      </c>
      <c r="C2" s="50" t="s">
        <v>265</v>
      </c>
    </row>
    <row r="3" spans="1:3" ht="33.75" customHeight="1">
      <c r="A3" s="45" t="s">
        <v>64</v>
      </c>
      <c r="B3" s="46">
        <f>SUM(B4:B8)</f>
        <v>4724568.7</v>
      </c>
      <c r="C3" s="47">
        <f>SUM(C4:C8)</f>
        <v>14559</v>
      </c>
    </row>
    <row r="4" spans="1:3" ht="33.75" customHeight="1">
      <c r="A4" s="40" t="s">
        <v>257</v>
      </c>
      <c r="B4" s="38">
        <f>주거1생활권!E4</f>
        <v>224019.4</v>
      </c>
      <c r="C4" s="41">
        <f>주거1생활권!G4</f>
        <v>690</v>
      </c>
    </row>
    <row r="5" spans="1:3" ht="33.75" customHeight="1">
      <c r="A5" s="40" t="s">
        <v>258</v>
      </c>
      <c r="B5" s="38">
        <f>중심1생활권!E4</f>
        <v>1364643.5499999998</v>
      </c>
      <c r="C5" s="41">
        <f>중심1생활권!G4</f>
        <v>4206</v>
      </c>
    </row>
    <row r="6" spans="1:3" ht="33.75" customHeight="1">
      <c r="A6" s="40" t="s">
        <v>259</v>
      </c>
      <c r="B6" s="38">
        <f>중심2생활권!E4</f>
        <v>1628547.05</v>
      </c>
      <c r="C6" s="41">
        <f>중심2생활권!G4</f>
        <v>5019</v>
      </c>
    </row>
    <row r="7" spans="1:3" ht="33.75" customHeight="1">
      <c r="A7" s="40" t="s">
        <v>260</v>
      </c>
      <c r="B7" s="38">
        <f>주거2생활권!E4</f>
        <v>320677.10000000003</v>
      </c>
      <c r="C7" s="41">
        <f>주거2생활권!G4</f>
        <v>988</v>
      </c>
    </row>
    <row r="8" spans="1:3" ht="33.75" customHeight="1" thickBot="1">
      <c r="A8" s="42" t="s">
        <v>261</v>
      </c>
      <c r="B8" s="43">
        <f>산업생활권!E4</f>
        <v>1186681.6000000001</v>
      </c>
      <c r="C8" s="44">
        <f>산업생활권!G4</f>
        <v>3656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3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8" ht="43.5" customHeight="1" thickBot="1">
      <c r="A1" s="100" t="s">
        <v>251</v>
      </c>
      <c r="B1" s="101"/>
      <c r="C1" s="101"/>
      <c r="D1" s="101"/>
      <c r="E1" s="101"/>
      <c r="F1" s="101"/>
      <c r="G1" s="101"/>
    </row>
    <row r="2" spans="1:8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03" t="s">
        <v>241</v>
      </c>
      <c r="G2" s="109" t="s">
        <v>265</v>
      </c>
      <c r="H2" s="114" t="s">
        <v>173</v>
      </c>
    </row>
    <row r="3" spans="1:8" ht="37.5" customHeight="1" thickBot="1">
      <c r="A3" s="104"/>
      <c r="B3" s="105"/>
      <c r="C3" s="107"/>
      <c r="D3" s="105"/>
      <c r="E3" s="105"/>
      <c r="F3" s="108"/>
      <c r="G3" s="110"/>
      <c r="H3" s="114"/>
    </row>
    <row r="4" spans="1:8" ht="28.5" customHeight="1">
      <c r="A4" s="112" t="s">
        <v>174</v>
      </c>
      <c r="B4" s="113"/>
      <c r="C4" s="61"/>
      <c r="D4" s="62"/>
      <c r="E4" s="46">
        <f>SUM(E5:E13)</f>
        <v>224019.4</v>
      </c>
      <c r="F4" s="46"/>
      <c r="G4" s="47">
        <f>SUM(G5:G13)</f>
        <v>690</v>
      </c>
      <c r="H4" s="56"/>
    </row>
    <row r="5" spans="1:8" ht="28.5" customHeight="1">
      <c r="A5" s="111" t="s">
        <v>100</v>
      </c>
      <c r="B5" s="52" t="s">
        <v>130</v>
      </c>
      <c r="C5" s="51">
        <v>10086</v>
      </c>
      <c r="D5" s="38">
        <v>400</v>
      </c>
      <c r="E5" s="38">
        <f t="shared" ref="E5:E13" si="0">C5*D5/100</f>
        <v>40344</v>
      </c>
      <c r="F5" s="53">
        <f>단위면적당원단위!$B$55</f>
        <v>3.0815999999999999</v>
      </c>
      <c r="G5" s="41">
        <f>ROUND(E5*F5/1000,0)+1</f>
        <v>125</v>
      </c>
      <c r="H5" s="57" t="s">
        <v>143</v>
      </c>
    </row>
    <row r="6" spans="1:8" ht="28.5" customHeight="1">
      <c r="A6" s="111"/>
      <c r="B6" s="52" t="s">
        <v>131</v>
      </c>
      <c r="C6" s="51">
        <v>14526.2</v>
      </c>
      <c r="D6" s="38">
        <v>400</v>
      </c>
      <c r="E6" s="38">
        <f t="shared" si="0"/>
        <v>58104.800000000003</v>
      </c>
      <c r="F6" s="53">
        <f>단위면적당원단위!$B$55</f>
        <v>3.0815999999999999</v>
      </c>
      <c r="G6" s="41">
        <f t="shared" ref="G6:G13" si="1">ROUND(E6*F6/1000,0)</f>
        <v>179</v>
      </c>
      <c r="H6" s="57" t="s">
        <v>143</v>
      </c>
    </row>
    <row r="7" spans="1:8" ht="28.5" customHeight="1">
      <c r="A7" s="111"/>
      <c r="B7" s="52" t="s">
        <v>132</v>
      </c>
      <c r="C7" s="51">
        <v>12229.4</v>
      </c>
      <c r="D7" s="38">
        <v>400</v>
      </c>
      <c r="E7" s="38">
        <f t="shared" si="0"/>
        <v>48917.599999999999</v>
      </c>
      <c r="F7" s="53">
        <f>단위면적당원단위!$B$55</f>
        <v>3.0815999999999999</v>
      </c>
      <c r="G7" s="41">
        <f t="shared" si="1"/>
        <v>151</v>
      </c>
      <c r="H7" s="57" t="s">
        <v>143</v>
      </c>
    </row>
    <row r="8" spans="1:8" ht="28.5" customHeight="1">
      <c r="A8" s="111" t="s">
        <v>243</v>
      </c>
      <c r="B8" s="52" t="s">
        <v>196</v>
      </c>
      <c r="C8" s="51">
        <v>13000</v>
      </c>
      <c r="D8" s="38">
        <v>200</v>
      </c>
      <c r="E8" s="38">
        <f t="shared" si="0"/>
        <v>26000</v>
      </c>
      <c r="F8" s="53">
        <f>단위면적당원단위!$B$55</f>
        <v>3.0815999999999999</v>
      </c>
      <c r="G8" s="41">
        <f t="shared" si="1"/>
        <v>80</v>
      </c>
      <c r="H8" s="57" t="s">
        <v>143</v>
      </c>
    </row>
    <row r="9" spans="1:8" ht="28.5" customHeight="1">
      <c r="A9" s="111"/>
      <c r="B9" s="52" t="s">
        <v>197</v>
      </c>
      <c r="C9" s="51">
        <v>13000</v>
      </c>
      <c r="D9" s="38">
        <v>200</v>
      </c>
      <c r="E9" s="38">
        <f t="shared" si="0"/>
        <v>26000</v>
      </c>
      <c r="F9" s="53">
        <f>단위면적당원단위!$B$55</f>
        <v>3.0815999999999999</v>
      </c>
      <c r="G9" s="41">
        <f t="shared" si="1"/>
        <v>80</v>
      </c>
      <c r="H9" s="57" t="s">
        <v>143</v>
      </c>
    </row>
    <row r="10" spans="1:8" ht="28.5" customHeight="1">
      <c r="A10" s="111" t="s">
        <v>86</v>
      </c>
      <c r="B10" s="52" t="s">
        <v>183</v>
      </c>
      <c r="C10" s="51">
        <v>1500</v>
      </c>
      <c r="D10" s="38">
        <v>200</v>
      </c>
      <c r="E10" s="38">
        <f t="shared" si="0"/>
        <v>3000</v>
      </c>
      <c r="F10" s="53">
        <f>단위면적당원단위!$B$55</f>
        <v>3.0815999999999999</v>
      </c>
      <c r="G10" s="41">
        <f t="shared" si="1"/>
        <v>9</v>
      </c>
      <c r="H10" s="57" t="s">
        <v>143</v>
      </c>
    </row>
    <row r="11" spans="1:8" ht="28.5" customHeight="1">
      <c r="A11" s="111"/>
      <c r="B11" s="52" t="s">
        <v>185</v>
      </c>
      <c r="C11" s="51">
        <v>3300</v>
      </c>
      <c r="D11" s="38">
        <v>80</v>
      </c>
      <c r="E11" s="38">
        <f t="shared" si="0"/>
        <v>2640</v>
      </c>
      <c r="F11" s="53">
        <f>단위면적당원단위!$B$55</f>
        <v>3.0815999999999999</v>
      </c>
      <c r="G11" s="41">
        <f t="shared" si="1"/>
        <v>8</v>
      </c>
      <c r="H11" s="57" t="s">
        <v>143</v>
      </c>
    </row>
    <row r="12" spans="1:8" ht="28.5" customHeight="1">
      <c r="A12" s="40" t="s">
        <v>244</v>
      </c>
      <c r="B12" s="52" t="s">
        <v>211</v>
      </c>
      <c r="C12" s="51">
        <v>7024</v>
      </c>
      <c r="D12" s="38">
        <v>200</v>
      </c>
      <c r="E12" s="38">
        <f t="shared" si="0"/>
        <v>14048</v>
      </c>
      <c r="F12" s="53">
        <f>단위면적당원단위!$B$55</f>
        <v>3.0815999999999999</v>
      </c>
      <c r="G12" s="41">
        <f t="shared" si="1"/>
        <v>43</v>
      </c>
      <c r="H12" s="57" t="s">
        <v>143</v>
      </c>
    </row>
    <row r="13" spans="1:8" ht="28.5" customHeight="1" thickBot="1">
      <c r="A13" s="42" t="s">
        <v>90</v>
      </c>
      <c r="B13" s="58" t="s">
        <v>218</v>
      </c>
      <c r="C13" s="59">
        <v>3310</v>
      </c>
      <c r="D13" s="43">
        <v>150</v>
      </c>
      <c r="E13" s="43">
        <f t="shared" si="0"/>
        <v>4965</v>
      </c>
      <c r="F13" s="60">
        <f>단위면적당원단위!$B$55</f>
        <v>3.0815999999999999</v>
      </c>
      <c r="G13" s="44">
        <f t="shared" si="1"/>
        <v>15</v>
      </c>
      <c r="H13" s="57" t="s">
        <v>143</v>
      </c>
    </row>
  </sheetData>
  <mergeCells count="12">
    <mergeCell ref="A10:A11"/>
    <mergeCell ref="A4:B4"/>
    <mergeCell ref="A5:A7"/>
    <mergeCell ref="A8:A9"/>
    <mergeCell ref="H2:H3"/>
    <mergeCell ref="A1:G1"/>
    <mergeCell ref="A2:B3"/>
    <mergeCell ref="C2:C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3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8" ht="43.5" customHeight="1" thickBot="1">
      <c r="A1" s="100" t="s">
        <v>240</v>
      </c>
      <c r="B1" s="101"/>
      <c r="C1" s="101"/>
      <c r="D1" s="101"/>
      <c r="E1" s="101"/>
      <c r="F1" s="101"/>
      <c r="G1" s="101"/>
    </row>
    <row r="2" spans="1:8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03" t="s">
        <v>241</v>
      </c>
      <c r="G2" s="109" t="s">
        <v>265</v>
      </c>
      <c r="H2" s="114" t="s">
        <v>173</v>
      </c>
    </row>
    <row r="3" spans="1:8" ht="37.5" customHeight="1" thickBot="1">
      <c r="A3" s="104"/>
      <c r="B3" s="105"/>
      <c r="C3" s="107"/>
      <c r="D3" s="105"/>
      <c r="E3" s="105"/>
      <c r="F3" s="108"/>
      <c r="G3" s="110"/>
      <c r="H3" s="114"/>
    </row>
    <row r="4" spans="1:8" ht="28.5" customHeight="1">
      <c r="A4" s="112" t="s">
        <v>174</v>
      </c>
      <c r="B4" s="113"/>
      <c r="C4" s="61"/>
      <c r="D4" s="62"/>
      <c r="E4" s="46">
        <f>SUM(E5:E23)</f>
        <v>1364643.5499999998</v>
      </c>
      <c r="F4" s="46"/>
      <c r="G4" s="47">
        <f>SUM(G5:G23)</f>
        <v>4206</v>
      </c>
      <c r="H4" s="56"/>
    </row>
    <row r="5" spans="1:8" ht="28.5" customHeight="1">
      <c r="A5" s="40" t="s">
        <v>98</v>
      </c>
      <c r="B5" s="52" t="s">
        <v>175</v>
      </c>
      <c r="C5" s="51">
        <v>31523</v>
      </c>
      <c r="D5" s="38">
        <v>700</v>
      </c>
      <c r="E5" s="38">
        <f>C5*D5/100</f>
        <v>220661</v>
      </c>
      <c r="F5" s="53">
        <f>단위면적당원단위!$B$55</f>
        <v>3.0815999999999999</v>
      </c>
      <c r="G5" s="41">
        <f>ROUND(E5*F5/1000,0)+1</f>
        <v>681</v>
      </c>
      <c r="H5" s="57" t="s">
        <v>142</v>
      </c>
    </row>
    <row r="6" spans="1:8" ht="28.5" customHeight="1">
      <c r="A6" s="40" t="s">
        <v>99</v>
      </c>
      <c r="B6" s="52" t="s">
        <v>179</v>
      </c>
      <c r="C6" s="51">
        <v>30308.400000000001</v>
      </c>
      <c r="D6" s="38">
        <v>500</v>
      </c>
      <c r="E6" s="38">
        <f t="shared" ref="E6:E23" si="0">C6*D6/100</f>
        <v>151542</v>
      </c>
      <c r="F6" s="53">
        <f>단위면적당원단위!$B$55</f>
        <v>3.0815999999999999</v>
      </c>
      <c r="G6" s="41">
        <f t="shared" ref="G6:G23" si="1">ROUND(E6*F6/1000,0)</f>
        <v>467</v>
      </c>
      <c r="H6" s="57" t="s">
        <v>142</v>
      </c>
    </row>
    <row r="7" spans="1:8" ht="28.5" customHeight="1">
      <c r="A7" s="111" t="s">
        <v>151</v>
      </c>
      <c r="B7" s="52" t="s">
        <v>152</v>
      </c>
      <c r="C7" s="51">
        <v>136464.1</v>
      </c>
      <c r="D7" s="38">
        <v>400</v>
      </c>
      <c r="E7" s="38">
        <f t="shared" si="0"/>
        <v>545856.4</v>
      </c>
      <c r="F7" s="53">
        <f>단위면적당원단위!$B$55</f>
        <v>3.0815999999999999</v>
      </c>
      <c r="G7" s="41">
        <f t="shared" si="1"/>
        <v>1682</v>
      </c>
      <c r="H7" s="57" t="s">
        <v>142</v>
      </c>
    </row>
    <row r="8" spans="1:8" ht="28.5" customHeight="1">
      <c r="A8" s="111"/>
      <c r="B8" s="52" t="s">
        <v>155</v>
      </c>
      <c r="C8" s="51">
        <v>37952.5</v>
      </c>
      <c r="D8" s="38">
        <v>400</v>
      </c>
      <c r="E8" s="38">
        <f t="shared" si="0"/>
        <v>151810</v>
      </c>
      <c r="F8" s="53">
        <f>단위면적당원단위!$B$55</f>
        <v>3.0815999999999999</v>
      </c>
      <c r="G8" s="41">
        <f t="shared" si="1"/>
        <v>468</v>
      </c>
      <c r="H8" s="63" t="s">
        <v>142</v>
      </c>
    </row>
    <row r="9" spans="1:8" ht="28.5" customHeight="1">
      <c r="A9" s="111"/>
      <c r="B9" s="52" t="s">
        <v>159</v>
      </c>
      <c r="C9" s="51">
        <v>31715.8</v>
      </c>
      <c r="D9" s="38">
        <v>400</v>
      </c>
      <c r="E9" s="38">
        <f t="shared" si="0"/>
        <v>126863.2</v>
      </c>
      <c r="F9" s="53">
        <f>단위면적당원단위!$B$55</f>
        <v>3.0815999999999999</v>
      </c>
      <c r="G9" s="41">
        <f t="shared" si="1"/>
        <v>391</v>
      </c>
      <c r="H9" s="57" t="s">
        <v>142</v>
      </c>
    </row>
    <row r="10" spans="1:8" ht="28.5" customHeight="1">
      <c r="A10" s="111"/>
      <c r="B10" s="52" t="s">
        <v>138</v>
      </c>
      <c r="C10" s="51">
        <v>2258</v>
      </c>
      <c r="D10" s="38">
        <v>150</v>
      </c>
      <c r="E10" s="38">
        <f t="shared" si="0"/>
        <v>3387</v>
      </c>
      <c r="F10" s="53">
        <f>단위면적당원단위!$B$55</f>
        <v>3.0815999999999999</v>
      </c>
      <c r="G10" s="41">
        <f t="shared" si="1"/>
        <v>10</v>
      </c>
      <c r="H10" s="57" t="s">
        <v>142</v>
      </c>
    </row>
    <row r="11" spans="1:8" ht="28.5" customHeight="1">
      <c r="A11" s="111"/>
      <c r="B11" s="52" t="s">
        <v>139</v>
      </c>
      <c r="C11" s="51">
        <v>13018.8</v>
      </c>
      <c r="D11" s="38">
        <v>400</v>
      </c>
      <c r="E11" s="38">
        <f t="shared" si="0"/>
        <v>52075.199999999997</v>
      </c>
      <c r="F11" s="53">
        <f>단위면적당원단위!$B$55</f>
        <v>3.0815999999999999</v>
      </c>
      <c r="G11" s="41">
        <f t="shared" si="1"/>
        <v>160</v>
      </c>
      <c r="H11" s="57" t="s">
        <v>142</v>
      </c>
    </row>
    <row r="12" spans="1:8" ht="28.5" customHeight="1">
      <c r="A12" s="111" t="s">
        <v>85</v>
      </c>
      <c r="B12" s="52" t="s">
        <v>192</v>
      </c>
      <c r="C12" s="51">
        <v>3300</v>
      </c>
      <c r="D12" s="38">
        <v>150</v>
      </c>
      <c r="E12" s="38">
        <f t="shared" si="0"/>
        <v>4950</v>
      </c>
      <c r="F12" s="53">
        <f>단위면적당원단위!$B$55</f>
        <v>3.0815999999999999</v>
      </c>
      <c r="G12" s="41">
        <f t="shared" si="1"/>
        <v>15</v>
      </c>
      <c r="H12" s="57" t="s">
        <v>142</v>
      </c>
    </row>
    <row r="13" spans="1:8" ht="28.5" customHeight="1">
      <c r="A13" s="111"/>
      <c r="B13" s="52" t="s">
        <v>193</v>
      </c>
      <c r="C13" s="51">
        <v>1704</v>
      </c>
      <c r="D13" s="38">
        <v>150</v>
      </c>
      <c r="E13" s="38">
        <f t="shared" si="0"/>
        <v>2556</v>
      </c>
      <c r="F13" s="53">
        <f>단위면적당원단위!$B$55</f>
        <v>3.0815999999999999</v>
      </c>
      <c r="G13" s="41">
        <f t="shared" si="1"/>
        <v>8</v>
      </c>
      <c r="H13" s="57" t="s">
        <v>142</v>
      </c>
    </row>
    <row r="14" spans="1:8" ht="28.5" customHeight="1">
      <c r="A14" s="111"/>
      <c r="B14" s="52" t="s">
        <v>202</v>
      </c>
      <c r="C14" s="51">
        <v>14445.7</v>
      </c>
      <c r="D14" s="38">
        <v>200</v>
      </c>
      <c r="E14" s="38">
        <f t="shared" si="0"/>
        <v>28891.4</v>
      </c>
      <c r="F14" s="53">
        <f>단위면적당원단위!$B$55</f>
        <v>3.0815999999999999</v>
      </c>
      <c r="G14" s="41">
        <f t="shared" si="1"/>
        <v>89</v>
      </c>
      <c r="H14" s="63" t="s">
        <v>142</v>
      </c>
    </row>
    <row r="15" spans="1:8" ht="28.5" customHeight="1">
      <c r="A15" s="111"/>
      <c r="B15" s="52" t="s">
        <v>205</v>
      </c>
      <c r="C15" s="51">
        <v>15555.9</v>
      </c>
      <c r="D15" s="38">
        <v>200</v>
      </c>
      <c r="E15" s="38">
        <f t="shared" si="0"/>
        <v>31111.8</v>
      </c>
      <c r="F15" s="53">
        <f>단위면적당원단위!$B$55</f>
        <v>3.0815999999999999</v>
      </c>
      <c r="G15" s="41">
        <f t="shared" si="1"/>
        <v>96</v>
      </c>
      <c r="H15" s="57" t="s">
        <v>142</v>
      </c>
    </row>
    <row r="16" spans="1:8" ht="28.5" customHeight="1">
      <c r="A16" s="111" t="s">
        <v>245</v>
      </c>
      <c r="B16" s="52" t="s">
        <v>188</v>
      </c>
      <c r="C16" s="51">
        <v>10983</v>
      </c>
      <c r="D16" s="38">
        <v>150</v>
      </c>
      <c r="E16" s="38">
        <f t="shared" si="0"/>
        <v>16474.5</v>
      </c>
      <c r="F16" s="53">
        <f>단위면적당원단위!$B$55</f>
        <v>3.0815999999999999</v>
      </c>
      <c r="G16" s="41">
        <f t="shared" si="1"/>
        <v>51</v>
      </c>
      <c r="H16" s="57" t="s">
        <v>142</v>
      </c>
    </row>
    <row r="17" spans="1:8" ht="28.5" customHeight="1">
      <c r="A17" s="111"/>
      <c r="B17" s="52" t="s">
        <v>191</v>
      </c>
      <c r="C17" s="51">
        <v>1040</v>
      </c>
      <c r="D17" s="38">
        <v>400</v>
      </c>
      <c r="E17" s="38">
        <f t="shared" si="0"/>
        <v>4160</v>
      </c>
      <c r="F17" s="53">
        <f>단위면적당원단위!$B$55</f>
        <v>3.0815999999999999</v>
      </c>
      <c r="G17" s="41">
        <f t="shared" si="1"/>
        <v>13</v>
      </c>
      <c r="H17" s="57" t="s">
        <v>142</v>
      </c>
    </row>
    <row r="18" spans="1:8" ht="28.5" customHeight="1">
      <c r="A18" s="111" t="s">
        <v>87</v>
      </c>
      <c r="B18" s="52" t="s">
        <v>210</v>
      </c>
      <c r="C18" s="51">
        <v>6721.4</v>
      </c>
      <c r="D18" s="38">
        <v>200</v>
      </c>
      <c r="E18" s="38">
        <f t="shared" si="0"/>
        <v>13442.8</v>
      </c>
      <c r="F18" s="53">
        <f>단위면적당원단위!$B$55</f>
        <v>3.0815999999999999</v>
      </c>
      <c r="G18" s="41">
        <f t="shared" si="1"/>
        <v>41</v>
      </c>
      <c r="H18" s="57" t="s">
        <v>142</v>
      </c>
    </row>
    <row r="19" spans="1:8" ht="28.5" customHeight="1">
      <c r="A19" s="111"/>
      <c r="B19" s="52" t="s">
        <v>215</v>
      </c>
      <c r="C19" s="51">
        <v>1271.9000000000001</v>
      </c>
      <c r="D19" s="38">
        <v>150</v>
      </c>
      <c r="E19" s="38">
        <f t="shared" si="0"/>
        <v>1907.85</v>
      </c>
      <c r="F19" s="53">
        <f>단위면적당원단위!$B$55</f>
        <v>3.0815999999999999</v>
      </c>
      <c r="G19" s="41">
        <f t="shared" si="1"/>
        <v>6</v>
      </c>
      <c r="H19" s="57" t="s">
        <v>142</v>
      </c>
    </row>
    <row r="20" spans="1:8" ht="28.5" customHeight="1">
      <c r="A20" s="111"/>
      <c r="B20" s="52" t="s">
        <v>216</v>
      </c>
      <c r="C20" s="51">
        <v>1486</v>
      </c>
      <c r="D20" s="38">
        <v>150</v>
      </c>
      <c r="E20" s="38">
        <f t="shared" si="0"/>
        <v>2229</v>
      </c>
      <c r="F20" s="53">
        <f>단위면적당원단위!$B$55</f>
        <v>3.0815999999999999</v>
      </c>
      <c r="G20" s="41">
        <f t="shared" si="1"/>
        <v>7</v>
      </c>
      <c r="H20" s="57" t="s">
        <v>142</v>
      </c>
    </row>
    <row r="21" spans="1:8" ht="28.5" customHeight="1">
      <c r="A21" s="111"/>
      <c r="B21" s="52" t="s">
        <v>217</v>
      </c>
      <c r="C21" s="51">
        <v>1447.6</v>
      </c>
      <c r="D21" s="38">
        <v>150</v>
      </c>
      <c r="E21" s="38">
        <f t="shared" si="0"/>
        <v>2171.4</v>
      </c>
      <c r="F21" s="53">
        <f>단위면적당원단위!$B$55</f>
        <v>3.0815999999999999</v>
      </c>
      <c r="G21" s="41">
        <f t="shared" si="1"/>
        <v>7</v>
      </c>
      <c r="H21" s="57" t="s">
        <v>142</v>
      </c>
    </row>
    <row r="22" spans="1:8" ht="28.5" customHeight="1">
      <c r="A22" s="111" t="s">
        <v>246</v>
      </c>
      <c r="B22" s="52" t="s">
        <v>219</v>
      </c>
      <c r="C22" s="51">
        <v>1336</v>
      </c>
      <c r="D22" s="38">
        <v>150</v>
      </c>
      <c r="E22" s="38">
        <f t="shared" si="0"/>
        <v>2004</v>
      </c>
      <c r="F22" s="53">
        <f>단위면적당원단위!$B$55</f>
        <v>3.0815999999999999</v>
      </c>
      <c r="G22" s="41">
        <f t="shared" si="1"/>
        <v>6</v>
      </c>
      <c r="H22" s="57" t="s">
        <v>142</v>
      </c>
    </row>
    <row r="23" spans="1:8" ht="28.5" customHeight="1" thickBot="1">
      <c r="A23" s="115"/>
      <c r="B23" s="58" t="s">
        <v>222</v>
      </c>
      <c r="C23" s="59">
        <v>1700</v>
      </c>
      <c r="D23" s="43">
        <v>150</v>
      </c>
      <c r="E23" s="43">
        <f t="shared" si="0"/>
        <v>2550</v>
      </c>
      <c r="F23" s="60">
        <f>단위면적당원단위!$B$55</f>
        <v>3.0815999999999999</v>
      </c>
      <c r="G23" s="44">
        <f t="shared" si="1"/>
        <v>8</v>
      </c>
      <c r="H23" s="57" t="s">
        <v>142</v>
      </c>
    </row>
  </sheetData>
  <mergeCells count="14">
    <mergeCell ref="A16:A17"/>
    <mergeCell ref="A18:A21"/>
    <mergeCell ref="A22:A23"/>
    <mergeCell ref="A4:B4"/>
    <mergeCell ref="A7:A11"/>
    <mergeCell ref="A12:A15"/>
    <mergeCell ref="H2:H3"/>
    <mergeCell ref="A1:G1"/>
    <mergeCell ref="A2:B3"/>
    <mergeCell ref="C2:C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8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8" ht="43.5" customHeight="1" thickBot="1">
      <c r="A1" s="100" t="s">
        <v>252</v>
      </c>
      <c r="B1" s="101"/>
      <c r="C1" s="101"/>
      <c r="D1" s="101"/>
      <c r="E1" s="101"/>
      <c r="F1" s="101"/>
      <c r="G1" s="101"/>
    </row>
    <row r="2" spans="1:8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03" t="s">
        <v>241</v>
      </c>
      <c r="G2" s="109" t="s">
        <v>265</v>
      </c>
      <c r="H2" s="114" t="s">
        <v>173</v>
      </c>
    </row>
    <row r="3" spans="1:8" ht="37.5" customHeight="1" thickBot="1">
      <c r="A3" s="104"/>
      <c r="B3" s="105"/>
      <c r="C3" s="107"/>
      <c r="D3" s="105"/>
      <c r="E3" s="105"/>
      <c r="F3" s="108"/>
      <c r="G3" s="110"/>
      <c r="H3" s="114"/>
    </row>
    <row r="4" spans="1:8" ht="28.5" customHeight="1">
      <c r="A4" s="112" t="s">
        <v>174</v>
      </c>
      <c r="B4" s="113"/>
      <c r="C4" s="61"/>
      <c r="D4" s="62"/>
      <c r="E4" s="46">
        <f>SUM(E5:E18)</f>
        <v>1628547.05</v>
      </c>
      <c r="F4" s="46"/>
      <c r="G4" s="47">
        <f>SUM(G5:G18)</f>
        <v>5019</v>
      </c>
      <c r="H4" s="56"/>
    </row>
    <row r="5" spans="1:8" ht="28.5" customHeight="1">
      <c r="A5" s="40" t="s">
        <v>247</v>
      </c>
      <c r="B5" s="52" t="s">
        <v>177</v>
      </c>
      <c r="C5" s="51">
        <v>31293</v>
      </c>
      <c r="D5" s="38">
        <v>700</v>
      </c>
      <c r="E5" s="38">
        <f t="shared" ref="E5:E17" si="0">C5*D5/100</f>
        <v>219051</v>
      </c>
      <c r="F5" s="53">
        <f>단위면적당원단위!$B$55</f>
        <v>3.0815999999999999</v>
      </c>
      <c r="G5" s="41">
        <f>ROUND(E5*F5/1000,0)+1</f>
        <v>676</v>
      </c>
      <c r="H5" s="57" t="s">
        <v>141</v>
      </c>
    </row>
    <row r="6" spans="1:8" ht="28.5" customHeight="1">
      <c r="A6" s="40" t="s">
        <v>248</v>
      </c>
      <c r="B6" s="52" t="s">
        <v>180</v>
      </c>
      <c r="C6" s="51">
        <v>66462.3</v>
      </c>
      <c r="D6" s="38">
        <v>500</v>
      </c>
      <c r="E6" s="38">
        <f t="shared" si="0"/>
        <v>332311.5</v>
      </c>
      <c r="F6" s="53">
        <f>단위면적당원단위!$B$55</f>
        <v>3.0815999999999999</v>
      </c>
      <c r="G6" s="41">
        <f t="shared" ref="G6:G18" si="1">ROUND(E6*F6/1000,0)</f>
        <v>1024</v>
      </c>
      <c r="H6" s="57" t="s">
        <v>141</v>
      </c>
    </row>
    <row r="7" spans="1:8" ht="28.5" customHeight="1">
      <c r="A7" s="111" t="s">
        <v>249</v>
      </c>
      <c r="B7" s="52" t="s">
        <v>156</v>
      </c>
      <c r="C7" s="51">
        <v>37785.4</v>
      </c>
      <c r="D7" s="38">
        <v>400</v>
      </c>
      <c r="E7" s="38">
        <f t="shared" si="0"/>
        <v>151141.6</v>
      </c>
      <c r="F7" s="53">
        <f>단위면적당원단위!$B$55</f>
        <v>3.0815999999999999</v>
      </c>
      <c r="G7" s="41">
        <f t="shared" si="1"/>
        <v>466</v>
      </c>
      <c r="H7" s="57" t="s">
        <v>141</v>
      </c>
    </row>
    <row r="8" spans="1:8" ht="28.5" customHeight="1">
      <c r="A8" s="111"/>
      <c r="B8" s="52" t="s">
        <v>158</v>
      </c>
      <c r="C8" s="51">
        <v>24993</v>
      </c>
      <c r="D8" s="38">
        <v>400</v>
      </c>
      <c r="E8" s="38">
        <f t="shared" si="0"/>
        <v>99972</v>
      </c>
      <c r="F8" s="53">
        <f>단위면적당원단위!$B$55</f>
        <v>3.0815999999999999</v>
      </c>
      <c r="G8" s="41">
        <f t="shared" si="1"/>
        <v>308</v>
      </c>
      <c r="H8" s="57" t="s">
        <v>141</v>
      </c>
    </row>
    <row r="9" spans="1:8" ht="28.5" customHeight="1">
      <c r="A9" s="111"/>
      <c r="B9" s="52" t="s">
        <v>161</v>
      </c>
      <c r="C9" s="51">
        <v>95583.9</v>
      </c>
      <c r="D9" s="38">
        <v>400</v>
      </c>
      <c r="E9" s="38">
        <f t="shared" si="0"/>
        <v>382335.6</v>
      </c>
      <c r="F9" s="53">
        <f>단위면적당원단위!$B$55</f>
        <v>3.0815999999999999</v>
      </c>
      <c r="G9" s="41">
        <f t="shared" si="1"/>
        <v>1178</v>
      </c>
      <c r="H9" s="57" t="s">
        <v>141</v>
      </c>
    </row>
    <row r="10" spans="1:8" ht="28.5" customHeight="1">
      <c r="A10" s="111"/>
      <c r="B10" s="52" t="s">
        <v>136</v>
      </c>
      <c r="C10" s="51">
        <v>19411</v>
      </c>
      <c r="D10" s="38">
        <v>400</v>
      </c>
      <c r="E10" s="38">
        <f t="shared" si="0"/>
        <v>77644</v>
      </c>
      <c r="F10" s="53">
        <f>단위면적당원단위!$B$55</f>
        <v>3.0815999999999999</v>
      </c>
      <c r="G10" s="41">
        <f t="shared" si="1"/>
        <v>239</v>
      </c>
      <c r="H10" s="57" t="s">
        <v>141</v>
      </c>
    </row>
    <row r="11" spans="1:8" ht="28.5" customHeight="1">
      <c r="A11" s="64" t="s">
        <v>243</v>
      </c>
      <c r="B11" s="52" t="s">
        <v>198</v>
      </c>
      <c r="C11" s="51">
        <v>13000</v>
      </c>
      <c r="D11" s="38">
        <v>200</v>
      </c>
      <c r="E11" s="38">
        <f t="shared" si="0"/>
        <v>26000</v>
      </c>
      <c r="F11" s="53">
        <f>단위면적당원단위!$B$55</f>
        <v>3.0815999999999999</v>
      </c>
      <c r="G11" s="41">
        <f t="shared" si="1"/>
        <v>80</v>
      </c>
      <c r="H11" s="57" t="s">
        <v>141</v>
      </c>
    </row>
    <row r="12" spans="1:8" ht="28.5" customHeight="1">
      <c r="A12" s="40" t="s">
        <v>88</v>
      </c>
      <c r="B12" s="52" t="s">
        <v>182</v>
      </c>
      <c r="C12" s="51">
        <v>80176.7</v>
      </c>
      <c r="D12" s="38">
        <v>150</v>
      </c>
      <c r="E12" s="38">
        <f t="shared" si="0"/>
        <v>120265.05</v>
      </c>
      <c r="F12" s="53">
        <f>단위면적당원단위!$B$55</f>
        <v>3.0815999999999999</v>
      </c>
      <c r="G12" s="41">
        <f t="shared" si="1"/>
        <v>371</v>
      </c>
      <c r="H12" s="57" t="s">
        <v>141</v>
      </c>
    </row>
    <row r="13" spans="1:8" ht="28.5" customHeight="1">
      <c r="A13" s="40" t="s">
        <v>89</v>
      </c>
      <c r="B13" s="52" t="s">
        <v>209</v>
      </c>
      <c r="C13" s="51">
        <v>21587</v>
      </c>
      <c r="D13" s="38">
        <v>250</v>
      </c>
      <c r="E13" s="38">
        <f t="shared" si="0"/>
        <v>53967.5</v>
      </c>
      <c r="F13" s="53">
        <f>단위면적당원단위!$B$55</f>
        <v>3.0815999999999999</v>
      </c>
      <c r="G13" s="41">
        <f t="shared" si="1"/>
        <v>166</v>
      </c>
      <c r="H13" s="57" t="s">
        <v>141</v>
      </c>
    </row>
    <row r="14" spans="1:8" ht="28.5" customHeight="1">
      <c r="A14" s="40" t="s">
        <v>244</v>
      </c>
      <c r="B14" s="52" t="s">
        <v>212</v>
      </c>
      <c r="C14" s="51">
        <v>7469.4</v>
      </c>
      <c r="D14" s="38">
        <v>200</v>
      </c>
      <c r="E14" s="38">
        <f t="shared" si="0"/>
        <v>14938.8</v>
      </c>
      <c r="F14" s="53">
        <f>단위면적당원단위!$B$55</f>
        <v>3.0815999999999999</v>
      </c>
      <c r="G14" s="41">
        <f t="shared" si="1"/>
        <v>46</v>
      </c>
      <c r="H14" s="57" t="s">
        <v>141</v>
      </c>
    </row>
    <row r="15" spans="1:8" ht="28.5" customHeight="1">
      <c r="A15" s="40" t="s">
        <v>250</v>
      </c>
      <c r="B15" s="52" t="s">
        <v>220</v>
      </c>
      <c r="C15" s="51">
        <v>1700</v>
      </c>
      <c r="D15" s="38">
        <v>150</v>
      </c>
      <c r="E15" s="38">
        <f t="shared" si="0"/>
        <v>2550</v>
      </c>
      <c r="F15" s="53">
        <f>단위면적당원단위!$B$55</f>
        <v>3.0815999999999999</v>
      </c>
      <c r="G15" s="41">
        <f t="shared" si="1"/>
        <v>8</v>
      </c>
      <c r="H15" s="57" t="s">
        <v>141</v>
      </c>
    </row>
    <row r="16" spans="1:8" ht="28.5" customHeight="1">
      <c r="A16" s="40" t="s">
        <v>224</v>
      </c>
      <c r="B16" s="52" t="s">
        <v>225</v>
      </c>
      <c r="C16" s="51">
        <v>34214</v>
      </c>
      <c r="D16" s="38">
        <v>400</v>
      </c>
      <c r="E16" s="38">
        <f t="shared" si="0"/>
        <v>136856</v>
      </c>
      <c r="F16" s="53">
        <f>단위면적당원단위!$B$55</f>
        <v>3.0815999999999999</v>
      </c>
      <c r="G16" s="41">
        <f t="shared" si="1"/>
        <v>422</v>
      </c>
      <c r="H16" s="57" t="s">
        <v>141</v>
      </c>
    </row>
    <row r="17" spans="1:8" ht="28.5" customHeight="1">
      <c r="A17" s="111" t="s">
        <v>91</v>
      </c>
      <c r="B17" s="52" t="s">
        <v>226</v>
      </c>
      <c r="C17" s="51">
        <v>3275</v>
      </c>
      <c r="D17" s="38">
        <v>150</v>
      </c>
      <c r="E17" s="38">
        <f t="shared" si="0"/>
        <v>4912.5</v>
      </c>
      <c r="F17" s="53">
        <f>단위면적당원단위!$B$55</f>
        <v>3.0815999999999999</v>
      </c>
      <c r="G17" s="41">
        <f t="shared" si="1"/>
        <v>15</v>
      </c>
      <c r="H17" s="57" t="s">
        <v>141</v>
      </c>
    </row>
    <row r="18" spans="1:8" ht="28.5" customHeight="1" thickBot="1">
      <c r="A18" s="115"/>
      <c r="B18" s="58" t="s">
        <v>227</v>
      </c>
      <c r="C18" s="59">
        <v>4401</v>
      </c>
      <c r="D18" s="43">
        <v>150</v>
      </c>
      <c r="E18" s="43">
        <f t="shared" ref="E18" si="2">C18*D18/100</f>
        <v>6601.5</v>
      </c>
      <c r="F18" s="60">
        <f>단위면적당원단위!$B$55</f>
        <v>3.0815999999999999</v>
      </c>
      <c r="G18" s="44">
        <f t="shared" si="1"/>
        <v>20</v>
      </c>
      <c r="H18" s="57" t="s">
        <v>141</v>
      </c>
    </row>
  </sheetData>
  <mergeCells count="11">
    <mergeCell ref="A17:A18"/>
    <mergeCell ref="A4:B4"/>
    <mergeCell ref="A7:A10"/>
    <mergeCell ref="H2:H3"/>
    <mergeCell ref="A1:G1"/>
    <mergeCell ref="A2:B3"/>
    <mergeCell ref="C2:C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2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8" ht="43.5" customHeight="1" thickBot="1">
      <c r="A1" s="100" t="s">
        <v>253</v>
      </c>
      <c r="B1" s="101"/>
      <c r="C1" s="101"/>
      <c r="D1" s="101"/>
      <c r="E1" s="101"/>
      <c r="F1" s="101"/>
      <c r="G1" s="101"/>
    </row>
    <row r="2" spans="1:8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03" t="s">
        <v>241</v>
      </c>
      <c r="G2" s="109" t="s">
        <v>265</v>
      </c>
      <c r="H2" s="114" t="s">
        <v>173</v>
      </c>
    </row>
    <row r="3" spans="1:8" ht="37.5" customHeight="1" thickBot="1">
      <c r="A3" s="104"/>
      <c r="B3" s="105"/>
      <c r="C3" s="107"/>
      <c r="D3" s="105"/>
      <c r="E3" s="105"/>
      <c r="F3" s="108"/>
      <c r="G3" s="110"/>
      <c r="H3" s="114"/>
    </row>
    <row r="4" spans="1:8" ht="28.5" customHeight="1">
      <c r="A4" s="112" t="s">
        <v>174</v>
      </c>
      <c r="B4" s="113"/>
      <c r="C4" s="61"/>
      <c r="D4" s="62"/>
      <c r="E4" s="46">
        <f>SUM(E5:E22)</f>
        <v>320677.10000000003</v>
      </c>
      <c r="F4" s="46"/>
      <c r="G4" s="47">
        <f>SUM(G5:G22)</f>
        <v>988</v>
      </c>
      <c r="H4" s="56"/>
    </row>
    <row r="5" spans="1:8" ht="28.5" customHeight="1">
      <c r="A5" s="40" t="s">
        <v>254</v>
      </c>
      <c r="B5" s="52" t="s">
        <v>133</v>
      </c>
      <c r="C5" s="51">
        <v>17510.400000000001</v>
      </c>
      <c r="D5" s="38">
        <v>400</v>
      </c>
      <c r="E5" s="38">
        <f t="shared" ref="E5:E22" si="0">C5*D5/100</f>
        <v>70041.600000000006</v>
      </c>
      <c r="F5" s="53">
        <f>단위면적당원단위!$B$55</f>
        <v>3.0815999999999999</v>
      </c>
      <c r="G5" s="41">
        <f>ROUND(E5*F5/1000,0)+1</f>
        <v>217</v>
      </c>
      <c r="H5" s="57" t="s">
        <v>144</v>
      </c>
    </row>
    <row r="6" spans="1:8" ht="28.5" customHeight="1">
      <c r="A6" s="111" t="s">
        <v>249</v>
      </c>
      <c r="B6" s="52" t="s">
        <v>137</v>
      </c>
      <c r="C6" s="51">
        <v>5886</v>
      </c>
      <c r="D6" s="38">
        <v>80</v>
      </c>
      <c r="E6" s="38">
        <f t="shared" si="0"/>
        <v>4708.8</v>
      </c>
      <c r="F6" s="53">
        <f>단위면적당원단위!$B$55</f>
        <v>3.0815999999999999</v>
      </c>
      <c r="G6" s="41">
        <f t="shared" ref="G6:G22" si="1">ROUND(E6*F6/1000,0)</f>
        <v>15</v>
      </c>
      <c r="H6" s="57" t="s">
        <v>144</v>
      </c>
    </row>
    <row r="7" spans="1:8" ht="28.5" customHeight="1">
      <c r="A7" s="111"/>
      <c r="B7" s="52" t="s">
        <v>140</v>
      </c>
      <c r="C7" s="51">
        <v>6514</v>
      </c>
      <c r="D7" s="38">
        <v>400</v>
      </c>
      <c r="E7" s="38">
        <f t="shared" si="0"/>
        <v>26056</v>
      </c>
      <c r="F7" s="53">
        <f>단위면적당원단위!$B$55</f>
        <v>3.0815999999999999</v>
      </c>
      <c r="G7" s="41">
        <f t="shared" si="1"/>
        <v>80</v>
      </c>
      <c r="H7" s="57" t="s">
        <v>144</v>
      </c>
    </row>
    <row r="8" spans="1:8" ht="28.5" customHeight="1">
      <c r="A8" s="111" t="s">
        <v>243</v>
      </c>
      <c r="B8" s="52" t="s">
        <v>194</v>
      </c>
      <c r="C8" s="51">
        <v>3300.2</v>
      </c>
      <c r="D8" s="38">
        <v>150</v>
      </c>
      <c r="E8" s="38">
        <f t="shared" si="0"/>
        <v>4950.3</v>
      </c>
      <c r="F8" s="53">
        <f>단위면적당원단위!$B$55</f>
        <v>3.0815999999999999</v>
      </c>
      <c r="G8" s="41">
        <f t="shared" si="1"/>
        <v>15</v>
      </c>
      <c r="H8" s="57" t="s">
        <v>144</v>
      </c>
    </row>
    <row r="9" spans="1:8" ht="28.5" customHeight="1">
      <c r="A9" s="111"/>
      <c r="B9" s="52" t="s">
        <v>195</v>
      </c>
      <c r="C9" s="51">
        <v>3300</v>
      </c>
      <c r="D9" s="38">
        <v>150</v>
      </c>
      <c r="E9" s="38">
        <f t="shared" si="0"/>
        <v>4950</v>
      </c>
      <c r="F9" s="53">
        <f>단위면적당원단위!$B$55</f>
        <v>3.0815999999999999</v>
      </c>
      <c r="G9" s="41">
        <f t="shared" si="1"/>
        <v>15</v>
      </c>
      <c r="H9" s="57" t="s">
        <v>144</v>
      </c>
    </row>
    <row r="10" spans="1:8" ht="28.5" customHeight="1">
      <c r="A10" s="111"/>
      <c r="B10" s="52" t="s">
        <v>199</v>
      </c>
      <c r="C10" s="51">
        <v>13000</v>
      </c>
      <c r="D10" s="38">
        <v>200</v>
      </c>
      <c r="E10" s="38">
        <f t="shared" si="0"/>
        <v>26000</v>
      </c>
      <c r="F10" s="53">
        <f>단위면적당원단위!$B$55</f>
        <v>3.0815999999999999</v>
      </c>
      <c r="G10" s="41">
        <f t="shared" si="1"/>
        <v>80</v>
      </c>
      <c r="H10" s="57" t="s">
        <v>144</v>
      </c>
    </row>
    <row r="11" spans="1:8" ht="28.5" customHeight="1">
      <c r="A11" s="111"/>
      <c r="B11" s="52" t="s">
        <v>200</v>
      </c>
      <c r="C11" s="51">
        <v>12999.9</v>
      </c>
      <c r="D11" s="38">
        <v>200</v>
      </c>
      <c r="E11" s="38">
        <f t="shared" si="0"/>
        <v>25999.8</v>
      </c>
      <c r="F11" s="53">
        <f>단위면적당원단위!$B$55</f>
        <v>3.0815999999999999</v>
      </c>
      <c r="G11" s="41">
        <f t="shared" si="1"/>
        <v>80</v>
      </c>
      <c r="H11" s="57" t="s">
        <v>144</v>
      </c>
    </row>
    <row r="12" spans="1:8" ht="28.5" customHeight="1">
      <c r="A12" s="111"/>
      <c r="B12" s="52" t="s">
        <v>201</v>
      </c>
      <c r="C12" s="51">
        <v>14656.4</v>
      </c>
      <c r="D12" s="38">
        <v>200</v>
      </c>
      <c r="E12" s="38">
        <f t="shared" si="0"/>
        <v>29312.799999999999</v>
      </c>
      <c r="F12" s="53">
        <f>단위면적당원단위!$B$55</f>
        <v>3.0815999999999999</v>
      </c>
      <c r="G12" s="41">
        <f t="shared" si="1"/>
        <v>90</v>
      </c>
      <c r="H12" s="57" t="s">
        <v>144</v>
      </c>
    </row>
    <row r="13" spans="1:8" ht="28.5" customHeight="1">
      <c r="A13" s="111"/>
      <c r="B13" s="52" t="s">
        <v>203</v>
      </c>
      <c r="C13" s="51">
        <v>12975</v>
      </c>
      <c r="D13" s="38">
        <v>200</v>
      </c>
      <c r="E13" s="38">
        <f t="shared" si="0"/>
        <v>25950</v>
      </c>
      <c r="F13" s="53">
        <f>단위면적당원단위!$B$55</f>
        <v>3.0815999999999999</v>
      </c>
      <c r="G13" s="41">
        <f t="shared" si="1"/>
        <v>80</v>
      </c>
      <c r="H13" s="63" t="s">
        <v>144</v>
      </c>
    </row>
    <row r="14" spans="1:8" ht="28.5" customHeight="1">
      <c r="A14" s="111"/>
      <c r="B14" s="52" t="s">
        <v>204</v>
      </c>
      <c r="C14" s="51">
        <v>13000.2</v>
      </c>
      <c r="D14" s="38">
        <v>200</v>
      </c>
      <c r="E14" s="38">
        <f t="shared" si="0"/>
        <v>26000.400000000001</v>
      </c>
      <c r="F14" s="53">
        <f>단위면적당원단위!$B$55</f>
        <v>3.0815999999999999</v>
      </c>
      <c r="G14" s="41">
        <f t="shared" si="1"/>
        <v>80</v>
      </c>
      <c r="H14" s="63" t="s">
        <v>144</v>
      </c>
    </row>
    <row r="15" spans="1:8" ht="28.5" customHeight="1">
      <c r="A15" s="111"/>
      <c r="B15" s="52" t="s">
        <v>206</v>
      </c>
      <c r="C15" s="51">
        <v>15733.2</v>
      </c>
      <c r="D15" s="38">
        <v>200</v>
      </c>
      <c r="E15" s="38">
        <f t="shared" si="0"/>
        <v>31466.400000000001</v>
      </c>
      <c r="F15" s="53">
        <f>단위면적당원단위!$B$55</f>
        <v>3.0815999999999999</v>
      </c>
      <c r="G15" s="41">
        <f t="shared" si="1"/>
        <v>97</v>
      </c>
      <c r="H15" s="57" t="s">
        <v>144</v>
      </c>
    </row>
    <row r="16" spans="1:8" ht="28.5" customHeight="1">
      <c r="A16" s="111" t="s">
        <v>255</v>
      </c>
      <c r="B16" s="52" t="s">
        <v>184</v>
      </c>
      <c r="C16" s="51">
        <v>1503.2</v>
      </c>
      <c r="D16" s="38">
        <v>200</v>
      </c>
      <c r="E16" s="38">
        <f t="shared" si="0"/>
        <v>3006.4</v>
      </c>
      <c r="F16" s="53">
        <f>단위면적당원단위!$B$55</f>
        <v>3.0815999999999999</v>
      </c>
      <c r="G16" s="41">
        <f t="shared" si="1"/>
        <v>9</v>
      </c>
      <c r="H16" s="57" t="s">
        <v>144</v>
      </c>
    </row>
    <row r="17" spans="1:8" ht="28.5" customHeight="1">
      <c r="A17" s="111"/>
      <c r="B17" s="52" t="s">
        <v>186</v>
      </c>
      <c r="C17" s="51">
        <v>13225</v>
      </c>
      <c r="D17" s="38">
        <v>80</v>
      </c>
      <c r="E17" s="38">
        <f t="shared" si="0"/>
        <v>10580</v>
      </c>
      <c r="F17" s="53">
        <f>단위면적당원단위!$B$55</f>
        <v>3.0815999999999999</v>
      </c>
      <c r="G17" s="41">
        <f t="shared" si="1"/>
        <v>33</v>
      </c>
      <c r="H17" s="57" t="s">
        <v>144</v>
      </c>
    </row>
    <row r="18" spans="1:8" ht="28.5" customHeight="1">
      <c r="A18" s="111"/>
      <c r="B18" s="52" t="s">
        <v>189</v>
      </c>
      <c r="C18" s="51">
        <v>2150</v>
      </c>
      <c r="D18" s="38">
        <v>80</v>
      </c>
      <c r="E18" s="38">
        <f t="shared" si="0"/>
        <v>1720</v>
      </c>
      <c r="F18" s="53">
        <f>단위면적당원단위!$B$55</f>
        <v>3.0815999999999999</v>
      </c>
      <c r="G18" s="41">
        <f t="shared" si="1"/>
        <v>5</v>
      </c>
      <c r="H18" s="57" t="s">
        <v>144</v>
      </c>
    </row>
    <row r="19" spans="1:8" ht="28.5" customHeight="1">
      <c r="A19" s="111"/>
      <c r="B19" s="52" t="s">
        <v>190</v>
      </c>
      <c r="C19" s="51">
        <v>500</v>
      </c>
      <c r="D19" s="38">
        <v>80</v>
      </c>
      <c r="E19" s="38">
        <f t="shared" si="0"/>
        <v>400</v>
      </c>
      <c r="F19" s="53">
        <f>단위면적당원단위!$B$55</f>
        <v>3.0815999999999999</v>
      </c>
      <c r="G19" s="41">
        <f t="shared" si="1"/>
        <v>1</v>
      </c>
      <c r="H19" s="57" t="s">
        <v>144</v>
      </c>
    </row>
    <row r="20" spans="1:8" ht="28.5" customHeight="1">
      <c r="A20" s="111" t="s">
        <v>244</v>
      </c>
      <c r="B20" s="52" t="s">
        <v>213</v>
      </c>
      <c r="C20" s="51">
        <v>7211.6</v>
      </c>
      <c r="D20" s="38">
        <v>200</v>
      </c>
      <c r="E20" s="38">
        <f t="shared" si="0"/>
        <v>14423.2</v>
      </c>
      <c r="F20" s="53">
        <f>단위면적당원단위!$B$55</f>
        <v>3.0815999999999999</v>
      </c>
      <c r="G20" s="41">
        <f t="shared" si="1"/>
        <v>44</v>
      </c>
      <c r="H20" s="57" t="s">
        <v>144</v>
      </c>
    </row>
    <row r="21" spans="1:8" ht="28.5" customHeight="1">
      <c r="A21" s="111"/>
      <c r="B21" s="52" t="s">
        <v>214</v>
      </c>
      <c r="C21" s="51">
        <v>6280.7</v>
      </c>
      <c r="D21" s="38">
        <v>200</v>
      </c>
      <c r="E21" s="38">
        <f t="shared" si="0"/>
        <v>12561.4</v>
      </c>
      <c r="F21" s="53">
        <f>단위면적당원단위!$B$55</f>
        <v>3.0815999999999999</v>
      </c>
      <c r="G21" s="41">
        <f t="shared" si="1"/>
        <v>39</v>
      </c>
      <c r="H21" s="57" t="s">
        <v>144</v>
      </c>
    </row>
    <row r="22" spans="1:8" ht="28.5" customHeight="1" thickBot="1">
      <c r="A22" s="42" t="s">
        <v>250</v>
      </c>
      <c r="B22" s="58" t="s">
        <v>223</v>
      </c>
      <c r="C22" s="59">
        <v>1700</v>
      </c>
      <c r="D22" s="43">
        <v>150</v>
      </c>
      <c r="E22" s="43">
        <f t="shared" si="0"/>
        <v>2550</v>
      </c>
      <c r="F22" s="60">
        <f>단위면적당원단위!$B$55</f>
        <v>3.0815999999999999</v>
      </c>
      <c r="G22" s="44">
        <f t="shared" si="1"/>
        <v>8</v>
      </c>
      <c r="H22" s="57" t="s">
        <v>144</v>
      </c>
    </row>
  </sheetData>
  <mergeCells count="13">
    <mergeCell ref="A16:A19"/>
    <mergeCell ref="A20:A21"/>
    <mergeCell ref="A4:B4"/>
    <mergeCell ref="A6:A7"/>
    <mergeCell ref="A8:A15"/>
    <mergeCell ref="H2:H3"/>
    <mergeCell ref="A1:G1"/>
    <mergeCell ref="A2:B3"/>
    <mergeCell ref="C2:C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8" ht="43.5" customHeight="1" thickBot="1">
      <c r="A1" s="100" t="s">
        <v>262</v>
      </c>
      <c r="B1" s="101"/>
      <c r="C1" s="101"/>
      <c r="D1" s="101"/>
      <c r="E1" s="101"/>
      <c r="F1" s="101"/>
      <c r="G1" s="101"/>
    </row>
    <row r="2" spans="1:8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03" t="s">
        <v>241</v>
      </c>
      <c r="G2" s="109" t="s">
        <v>265</v>
      </c>
      <c r="H2" s="114" t="s">
        <v>173</v>
      </c>
    </row>
    <row r="3" spans="1:8" ht="37.5" customHeight="1" thickBot="1">
      <c r="A3" s="104"/>
      <c r="B3" s="105"/>
      <c r="C3" s="107"/>
      <c r="D3" s="105"/>
      <c r="E3" s="105"/>
      <c r="F3" s="108"/>
      <c r="G3" s="110"/>
      <c r="H3" s="114"/>
    </row>
    <row r="4" spans="1:8" ht="28.5" customHeight="1">
      <c r="A4" s="112" t="s">
        <v>174</v>
      </c>
      <c r="B4" s="113"/>
      <c r="C4" s="61"/>
      <c r="D4" s="62"/>
      <c r="E4" s="46">
        <f>SUM(E5:E10)</f>
        <v>1186681.6000000001</v>
      </c>
      <c r="F4" s="46"/>
      <c r="G4" s="47">
        <f>SUM(G5:G10)</f>
        <v>3656</v>
      </c>
      <c r="H4" s="56"/>
    </row>
    <row r="5" spans="1:8" ht="28.5" customHeight="1">
      <c r="A5" s="111" t="s">
        <v>254</v>
      </c>
      <c r="B5" s="52" t="s">
        <v>134</v>
      </c>
      <c r="C5" s="51">
        <v>12850</v>
      </c>
      <c r="D5" s="38">
        <v>400</v>
      </c>
      <c r="E5" s="38">
        <f t="shared" ref="E5:E10" si="0">C5*D5/100</f>
        <v>51400</v>
      </c>
      <c r="F5" s="53">
        <f>단위면적당원단위!$B$55</f>
        <v>3.0815999999999999</v>
      </c>
      <c r="G5" s="41">
        <f>ROUND(E5*F5/1000,0)</f>
        <v>158</v>
      </c>
      <c r="H5" s="57" t="s">
        <v>145</v>
      </c>
    </row>
    <row r="6" spans="1:8" ht="28.5" customHeight="1">
      <c r="A6" s="111"/>
      <c r="B6" s="52" t="s">
        <v>135</v>
      </c>
      <c r="C6" s="51">
        <v>6009</v>
      </c>
      <c r="D6" s="38">
        <v>400</v>
      </c>
      <c r="E6" s="38">
        <f t="shared" si="0"/>
        <v>24036</v>
      </c>
      <c r="F6" s="53">
        <f>단위면적당원단위!$B$55</f>
        <v>3.0815999999999999</v>
      </c>
      <c r="G6" s="41">
        <f t="shared" ref="G6:G10" si="1">ROUND(E6*F6/1000,0)</f>
        <v>74</v>
      </c>
      <c r="H6" s="57" t="s">
        <v>145</v>
      </c>
    </row>
    <row r="7" spans="1:8" ht="28.5" customHeight="1">
      <c r="A7" s="111" t="s">
        <v>243</v>
      </c>
      <c r="B7" s="52" t="s">
        <v>207</v>
      </c>
      <c r="C7" s="51">
        <v>272879</v>
      </c>
      <c r="D7" s="38">
        <v>250</v>
      </c>
      <c r="E7" s="38">
        <f t="shared" si="0"/>
        <v>682197.5</v>
      </c>
      <c r="F7" s="53">
        <f>단위면적당원단위!$B$55</f>
        <v>3.0815999999999999</v>
      </c>
      <c r="G7" s="41">
        <f t="shared" si="1"/>
        <v>2102</v>
      </c>
      <c r="H7" s="57" t="s">
        <v>145</v>
      </c>
    </row>
    <row r="8" spans="1:8" ht="28.5" customHeight="1">
      <c r="A8" s="111"/>
      <c r="B8" s="52" t="s">
        <v>208</v>
      </c>
      <c r="C8" s="51">
        <v>165636</v>
      </c>
      <c r="D8" s="38">
        <v>250</v>
      </c>
      <c r="E8" s="38">
        <f t="shared" si="0"/>
        <v>414090</v>
      </c>
      <c r="F8" s="53">
        <f>단위면적당원단위!$B$55</f>
        <v>3.0815999999999999</v>
      </c>
      <c r="G8" s="41">
        <f t="shared" si="1"/>
        <v>1276</v>
      </c>
      <c r="H8" s="57" t="s">
        <v>145</v>
      </c>
    </row>
    <row r="9" spans="1:8" ht="28.5" customHeight="1">
      <c r="A9" s="40" t="s">
        <v>245</v>
      </c>
      <c r="B9" s="52" t="s">
        <v>187</v>
      </c>
      <c r="C9" s="51">
        <v>16532</v>
      </c>
      <c r="D9" s="38">
        <v>80</v>
      </c>
      <c r="E9" s="38">
        <f t="shared" si="0"/>
        <v>13225.6</v>
      </c>
      <c r="F9" s="53">
        <f>단위면적당원단위!$B$55</f>
        <v>3.0815999999999999</v>
      </c>
      <c r="G9" s="41">
        <f t="shared" si="1"/>
        <v>41</v>
      </c>
      <c r="H9" s="57" t="s">
        <v>145</v>
      </c>
    </row>
    <row r="10" spans="1:8" ht="28.5" customHeight="1" thickBot="1">
      <c r="A10" s="42" t="s">
        <v>263</v>
      </c>
      <c r="B10" s="58" t="s">
        <v>221</v>
      </c>
      <c r="C10" s="59">
        <v>1155</v>
      </c>
      <c r="D10" s="43">
        <v>150</v>
      </c>
      <c r="E10" s="43">
        <f t="shared" si="0"/>
        <v>1732.5</v>
      </c>
      <c r="F10" s="60">
        <f>단위면적당원단위!$B$55</f>
        <v>3.0815999999999999</v>
      </c>
      <c r="G10" s="44">
        <f t="shared" si="1"/>
        <v>5</v>
      </c>
      <c r="H10" s="57" t="s">
        <v>145</v>
      </c>
    </row>
  </sheetData>
  <mergeCells count="11">
    <mergeCell ref="A4:B4"/>
    <mergeCell ref="A5:A6"/>
    <mergeCell ref="A7:A8"/>
    <mergeCell ref="H2:H3"/>
    <mergeCell ref="A1:G1"/>
    <mergeCell ref="A2:B3"/>
    <mergeCell ref="C2:C3"/>
    <mergeCell ref="D2:D3"/>
    <mergeCell ref="E2:E3"/>
    <mergeCell ref="F2:F3"/>
    <mergeCell ref="G2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0"/>
  <sheetViews>
    <sheetView tabSelected="1" view="pageBreakPreview" zoomScale="70" zoomScaleSheetLayoutView="70" workbookViewId="0">
      <selection activeCell="L37" sqref="L37"/>
    </sheetView>
  </sheetViews>
  <sheetFormatPr defaultRowHeight="17.25"/>
  <cols>
    <col min="1" max="1" width="26.125" style="24" customWidth="1"/>
    <col min="2" max="2" width="29" style="24" customWidth="1"/>
    <col min="3" max="4" width="20.875" style="27" customWidth="1"/>
    <col min="5" max="5" width="20.875" style="24" customWidth="1"/>
    <col min="6" max="7" width="9" style="24"/>
    <col min="8" max="10" width="23.875" style="24" customWidth="1"/>
    <col min="11" max="16384" width="9" style="24"/>
  </cols>
  <sheetData>
    <row r="1" spans="1:9" ht="30" customHeight="1" thickBot="1">
      <c r="A1" s="117" t="s">
        <v>256</v>
      </c>
      <c r="B1" s="117"/>
      <c r="C1" s="117"/>
      <c r="D1" s="117"/>
      <c r="E1" s="117"/>
    </row>
    <row r="2" spans="1:9" ht="20.100000000000001" customHeight="1" thickBot="1">
      <c r="A2" s="118" t="s">
        <v>0</v>
      </c>
      <c r="B2" s="119"/>
      <c r="C2" s="86" t="s">
        <v>35</v>
      </c>
      <c r="D2" s="86" t="s">
        <v>230</v>
      </c>
      <c r="E2" s="87" t="s">
        <v>54</v>
      </c>
    </row>
    <row r="3" spans="1:9" ht="20.100000000000001" customHeight="1">
      <c r="A3" s="120" t="s">
        <v>92</v>
      </c>
      <c r="B3" s="121"/>
      <c r="C3" s="84">
        <f>C4+C7+C12+C15+C18+C39</f>
        <v>9951729.0999999996</v>
      </c>
      <c r="D3" s="84">
        <f>D4+D7+D12+D15+D18+D39</f>
        <v>1490066.1999999997</v>
      </c>
      <c r="E3" s="85">
        <f>E4+E7+E12+E15+E18+E39</f>
        <v>4724568.6999999993</v>
      </c>
      <c r="H3" s="24">
        <v>25233831</v>
      </c>
      <c r="I3" s="24">
        <v>7391607</v>
      </c>
    </row>
    <row r="4" spans="1:9" ht="20.100000000000001" customHeight="1">
      <c r="A4" s="116" t="s">
        <v>93</v>
      </c>
      <c r="B4" s="35" t="s">
        <v>94</v>
      </c>
      <c r="C4" s="25">
        <f>SUM(C5:C6)</f>
        <v>2733879.5</v>
      </c>
      <c r="D4" s="25">
        <f>SUM(D5:D6)</f>
        <v>0</v>
      </c>
      <c r="E4" s="80">
        <f>SUM(E5:E6)</f>
        <v>0</v>
      </c>
      <c r="H4" s="24">
        <v>0</v>
      </c>
    </row>
    <row r="5" spans="1:9" ht="20.100000000000001" customHeight="1">
      <c r="A5" s="116"/>
      <c r="B5" s="35" t="s">
        <v>95</v>
      </c>
      <c r="C5" s="25">
        <v>590607.19999999995</v>
      </c>
      <c r="D5" s="25"/>
      <c r="E5" s="80"/>
      <c r="H5" s="24">
        <v>0</v>
      </c>
    </row>
    <row r="6" spans="1:9" ht="20.100000000000001" customHeight="1">
      <c r="A6" s="116"/>
      <c r="B6" s="35" t="s">
        <v>96</v>
      </c>
      <c r="C6" s="25">
        <v>2143272.2999999998</v>
      </c>
      <c r="D6" s="25"/>
      <c r="E6" s="80"/>
      <c r="H6" s="24">
        <v>0</v>
      </c>
    </row>
    <row r="7" spans="1:9" ht="20.100000000000001" customHeight="1">
      <c r="A7" s="116" t="s">
        <v>97</v>
      </c>
      <c r="B7" s="35" t="s">
        <v>94</v>
      </c>
      <c r="C7" s="25">
        <f>SUM(C8:C11)</f>
        <v>363139</v>
      </c>
      <c r="D7" s="25">
        <f>SUM(D8:D11)</f>
        <v>232797.7</v>
      </c>
      <c r="E7" s="80">
        <f>SUM(E8:E11)</f>
        <v>1216409.5</v>
      </c>
      <c r="H7" s="24">
        <v>0</v>
      </c>
    </row>
    <row r="8" spans="1:9" ht="20.100000000000001" customHeight="1">
      <c r="A8" s="116"/>
      <c r="B8" s="35" t="s">
        <v>71</v>
      </c>
      <c r="C8" s="25">
        <v>62816</v>
      </c>
      <c r="D8" s="25">
        <v>62816</v>
      </c>
      <c r="E8" s="80">
        <f>SUM(블록별용적율및연면적!E5:E6)</f>
        <v>439712</v>
      </c>
      <c r="H8" s="24">
        <v>0</v>
      </c>
    </row>
    <row r="9" spans="1:9" ht="20.100000000000001" customHeight="1">
      <c r="A9" s="116"/>
      <c r="B9" s="35" t="s">
        <v>72</v>
      </c>
      <c r="C9" s="25">
        <v>96770.7</v>
      </c>
      <c r="D9" s="25">
        <v>96770.7</v>
      </c>
      <c r="E9" s="80">
        <f>SUM(블록별용적율및연면적!E7:E8)</f>
        <v>483853.5</v>
      </c>
      <c r="H9" s="24">
        <v>7166072</v>
      </c>
      <c r="I9" s="24">
        <v>1424634</v>
      </c>
    </row>
    <row r="10" spans="1:9" ht="20.100000000000001" customHeight="1">
      <c r="A10" s="116"/>
      <c r="B10" s="35" t="s">
        <v>73</v>
      </c>
      <c r="C10" s="25">
        <v>73211</v>
      </c>
      <c r="D10" s="25">
        <v>73211</v>
      </c>
      <c r="E10" s="80">
        <f>SUM(블록별용적율및연면적!E9:E14)</f>
        <v>292844</v>
      </c>
      <c r="H10" s="24">
        <v>2418798</v>
      </c>
      <c r="I10" s="24">
        <v>725565</v>
      </c>
    </row>
    <row r="11" spans="1:9" ht="20.100000000000001" customHeight="1">
      <c r="A11" s="116"/>
      <c r="B11" s="35" t="s">
        <v>74</v>
      </c>
      <c r="C11" s="25">
        <v>130341.3</v>
      </c>
      <c r="D11" s="25"/>
      <c r="E11" s="80"/>
      <c r="H11" s="24">
        <v>0</v>
      </c>
    </row>
    <row r="12" spans="1:9" ht="20.100000000000001" customHeight="1">
      <c r="A12" s="123" t="s">
        <v>75</v>
      </c>
      <c r="B12" s="35" t="s">
        <v>70</v>
      </c>
      <c r="C12" s="25">
        <f>SUM(C13:C14)</f>
        <v>411582.5</v>
      </c>
      <c r="D12" s="25">
        <f>SUM(D13:D14)</f>
        <v>411582.5</v>
      </c>
      <c r="E12" s="80">
        <f>SUM(E13:E14)</f>
        <v>1621849.8</v>
      </c>
      <c r="H12" s="24">
        <v>0</v>
      </c>
    </row>
    <row r="13" spans="1:9" ht="20.100000000000001" customHeight="1">
      <c r="A13" s="124"/>
      <c r="B13" s="35" t="s">
        <v>76</v>
      </c>
      <c r="C13" s="25">
        <v>237195</v>
      </c>
      <c r="D13" s="25">
        <v>237195</v>
      </c>
      <c r="E13" s="80">
        <f>SUM(블록별용적율및연면적!E15:E18)</f>
        <v>948780</v>
      </c>
      <c r="H13" s="24">
        <v>15648961</v>
      </c>
      <c r="I13" s="24">
        <v>5241408</v>
      </c>
    </row>
    <row r="14" spans="1:9" ht="20.100000000000001" customHeight="1">
      <c r="A14" s="126"/>
      <c r="B14" s="35" t="s">
        <v>77</v>
      </c>
      <c r="C14" s="25">
        <v>174387.5</v>
      </c>
      <c r="D14" s="25">
        <v>174387.5</v>
      </c>
      <c r="E14" s="80">
        <f>SUM(블록별용적율및연면적!E19:E25)</f>
        <v>673069.8</v>
      </c>
      <c r="H14" s="24">
        <v>1697834</v>
      </c>
      <c r="I14" s="24">
        <v>0</v>
      </c>
    </row>
    <row r="15" spans="1:9" ht="20.100000000000001" customHeight="1">
      <c r="A15" s="123" t="s">
        <v>78</v>
      </c>
      <c r="B15" s="35" t="s">
        <v>70</v>
      </c>
      <c r="C15" s="25">
        <f>SUM(C16:C17)</f>
        <v>656821</v>
      </c>
      <c r="D15" s="25">
        <f>SUM(D16:D17)</f>
        <v>0</v>
      </c>
      <c r="E15" s="80">
        <f>SUM(E16:E17)</f>
        <v>0</v>
      </c>
      <c r="H15" s="24">
        <v>1035748</v>
      </c>
      <c r="I15" s="24">
        <v>521878</v>
      </c>
    </row>
    <row r="16" spans="1:9" ht="20.100000000000001" customHeight="1">
      <c r="A16" s="124"/>
      <c r="B16" s="35" t="s">
        <v>79</v>
      </c>
      <c r="C16" s="25">
        <v>237974</v>
      </c>
      <c r="D16" s="25"/>
      <c r="E16" s="80"/>
      <c r="H16" s="24">
        <v>262814</v>
      </c>
      <c r="I16" s="24">
        <v>262814</v>
      </c>
    </row>
    <row r="17" spans="1:9" ht="20.100000000000001" customHeight="1">
      <c r="A17" s="126"/>
      <c r="B17" s="35" t="s">
        <v>80</v>
      </c>
      <c r="C17" s="25">
        <v>418847</v>
      </c>
      <c r="D17" s="25"/>
      <c r="E17" s="80"/>
      <c r="H17" s="24">
        <v>425718</v>
      </c>
      <c r="I17" s="24">
        <v>366663</v>
      </c>
    </row>
    <row r="18" spans="1:9" ht="20.100000000000001" customHeight="1">
      <c r="A18" s="123" t="s">
        <v>81</v>
      </c>
      <c r="B18" s="35" t="s">
        <v>70</v>
      </c>
      <c r="C18" s="25">
        <f>SUM(C19:C38)</f>
        <v>5270736.2999999989</v>
      </c>
      <c r="D18" s="25">
        <f>SUM(D19:D38)</f>
        <v>827108.99999999988</v>
      </c>
      <c r="E18" s="80">
        <f>SUM(E19:E38)</f>
        <v>1858443.9</v>
      </c>
      <c r="H18" s="24">
        <v>78159</v>
      </c>
      <c r="I18" s="24">
        <v>0</v>
      </c>
    </row>
    <row r="19" spans="1:9" ht="20.100000000000001" customHeight="1">
      <c r="A19" s="124"/>
      <c r="B19" s="35" t="s">
        <v>82</v>
      </c>
      <c r="C19" s="25">
        <v>1718006.9</v>
      </c>
      <c r="D19" s="25"/>
      <c r="E19" s="80"/>
      <c r="H19" s="24">
        <v>4920450</v>
      </c>
      <c r="I19" s="24">
        <v>3098565</v>
      </c>
    </row>
    <row r="20" spans="1:9" ht="20.100000000000001" customHeight="1">
      <c r="A20" s="124"/>
      <c r="B20" s="35" t="s">
        <v>83</v>
      </c>
      <c r="C20" s="25">
        <v>46939.3</v>
      </c>
      <c r="D20" s="25"/>
      <c r="E20" s="80"/>
      <c r="H20" s="24">
        <v>167827</v>
      </c>
      <c r="I20" s="24">
        <v>59569</v>
      </c>
    </row>
    <row r="21" spans="1:9" ht="20.100000000000001" customHeight="1">
      <c r="A21" s="124"/>
      <c r="B21" s="35" t="s">
        <v>84</v>
      </c>
      <c r="C21" s="25">
        <v>62073.1</v>
      </c>
      <c r="D21" s="25"/>
      <c r="E21" s="80"/>
      <c r="H21" s="24">
        <v>714699</v>
      </c>
      <c r="I21" s="24">
        <v>0</v>
      </c>
    </row>
    <row r="22" spans="1:9" ht="20.100000000000001" customHeight="1">
      <c r="A22" s="124"/>
      <c r="B22" s="35" t="s">
        <v>127</v>
      </c>
      <c r="C22" s="25">
        <v>1110571.2</v>
      </c>
      <c r="D22" s="25"/>
      <c r="E22" s="80"/>
      <c r="H22" s="24">
        <v>1281614</v>
      </c>
      <c r="I22" s="24">
        <v>0</v>
      </c>
    </row>
    <row r="23" spans="1:9" ht="20.100000000000001" customHeight="1">
      <c r="A23" s="124"/>
      <c r="B23" s="35" t="s">
        <v>122</v>
      </c>
      <c r="C23" s="25">
        <v>1048555.3</v>
      </c>
      <c r="D23" s="25"/>
      <c r="E23" s="80"/>
      <c r="H23" s="24">
        <v>2450753</v>
      </c>
      <c r="I23" s="24">
        <v>381692</v>
      </c>
    </row>
    <row r="24" spans="1:9" ht="20.100000000000001" customHeight="1">
      <c r="A24" s="124"/>
      <c r="B24" s="35" t="s">
        <v>123</v>
      </c>
      <c r="C24" s="25">
        <v>72044.7</v>
      </c>
      <c r="D24" s="25"/>
      <c r="E24" s="80"/>
      <c r="H24" s="24">
        <v>560688</v>
      </c>
      <c r="I24" s="24">
        <v>0</v>
      </c>
    </row>
    <row r="25" spans="1:9" ht="20.100000000000001" customHeight="1">
      <c r="A25" s="124"/>
      <c r="B25" s="35" t="s">
        <v>124</v>
      </c>
      <c r="C25" s="25">
        <v>17126.599999999999</v>
      </c>
      <c r="D25" s="25"/>
      <c r="E25" s="80"/>
      <c r="H25" s="24">
        <v>2052657</v>
      </c>
      <c r="I25" s="24">
        <v>550227</v>
      </c>
    </row>
    <row r="26" spans="1:9" ht="20.100000000000001" customHeight="1">
      <c r="A26" s="124"/>
      <c r="B26" s="35" t="s">
        <v>125</v>
      </c>
      <c r="C26" s="25">
        <v>601485.5</v>
      </c>
      <c r="D26" s="25">
        <v>601485.5</v>
      </c>
      <c r="E26" s="80">
        <f>SUM(블록별용적율및연면적!E26:E42)</f>
        <v>1416426.4</v>
      </c>
      <c r="H26" s="24">
        <v>0</v>
      </c>
      <c r="I26" s="24">
        <v>0</v>
      </c>
    </row>
    <row r="27" spans="1:9" ht="20.100000000000001" customHeight="1">
      <c r="A27" s="124"/>
      <c r="B27" s="35" t="s">
        <v>126</v>
      </c>
      <c r="C27" s="25">
        <v>50733.2</v>
      </c>
      <c r="D27" s="25">
        <v>50733.2</v>
      </c>
      <c r="E27" s="80">
        <f>SUM(블록별용적율및연면적!E44:E52)</f>
        <v>55206.5</v>
      </c>
      <c r="H27" s="24">
        <v>484568</v>
      </c>
      <c r="I27" s="24">
        <v>48417</v>
      </c>
    </row>
    <row r="28" spans="1:9" ht="20.100000000000001" customHeight="1">
      <c r="A28" s="124"/>
      <c r="B28" s="35" t="s">
        <v>101</v>
      </c>
      <c r="C28" s="25">
        <v>38912.6</v>
      </c>
      <c r="D28" s="25">
        <v>38912.6</v>
      </c>
      <c r="E28" s="80">
        <f>SUM(블록별용적율및연면적!E54:E61)</f>
        <v>75722.45</v>
      </c>
      <c r="H28" s="24">
        <v>2000</v>
      </c>
      <c r="I28" s="24">
        <v>0</v>
      </c>
    </row>
    <row r="29" spans="1:9" ht="20.100000000000001" customHeight="1">
      <c r="A29" s="124"/>
      <c r="B29" s="35" t="s">
        <v>102</v>
      </c>
      <c r="C29" s="25">
        <v>553</v>
      </c>
      <c r="D29" s="25"/>
      <c r="E29" s="80"/>
      <c r="H29" s="24">
        <v>0</v>
      </c>
      <c r="I29" s="24">
        <v>198694</v>
      </c>
    </row>
    <row r="30" spans="1:9" ht="20.100000000000001" customHeight="1">
      <c r="A30" s="124"/>
      <c r="B30" s="35" t="s">
        <v>103</v>
      </c>
      <c r="C30" s="25">
        <v>80176.7</v>
      </c>
      <c r="D30" s="25">
        <v>80176.7</v>
      </c>
      <c r="E30" s="80">
        <f>SUM(블록별용적율및연면적!E43)</f>
        <v>120265.05</v>
      </c>
      <c r="H30" s="24">
        <v>100425</v>
      </c>
      <c r="I30" s="24">
        <v>100425</v>
      </c>
    </row>
    <row r="31" spans="1:9" ht="20.100000000000001" customHeight="1">
      <c r="A31" s="124"/>
      <c r="B31" s="35" t="s">
        <v>104</v>
      </c>
      <c r="C31" s="25">
        <v>21587</v>
      </c>
      <c r="D31" s="25">
        <v>21587</v>
      </c>
      <c r="E31" s="80">
        <f>SUM(블록별용적율및연면적!E53)</f>
        <v>53967.5</v>
      </c>
      <c r="H31" s="24">
        <v>20191</v>
      </c>
      <c r="I31" s="24">
        <v>20191</v>
      </c>
    </row>
    <row r="32" spans="1:9" ht="20.100000000000001" customHeight="1">
      <c r="A32" s="124"/>
      <c r="B32" s="35" t="s">
        <v>105</v>
      </c>
      <c r="C32" s="25">
        <v>34214</v>
      </c>
      <c r="D32" s="25">
        <v>34214</v>
      </c>
      <c r="E32" s="80">
        <f>SUM(블록별용적율및연면적!E68)</f>
        <v>136856</v>
      </c>
      <c r="H32" s="24">
        <v>5760</v>
      </c>
      <c r="I32" s="24">
        <v>5760</v>
      </c>
    </row>
    <row r="33" spans="1:9" ht="20.100000000000001" customHeight="1">
      <c r="A33" s="124"/>
      <c r="B33" s="35" t="s">
        <v>106</v>
      </c>
      <c r="C33" s="25">
        <v>194507.3</v>
      </c>
      <c r="D33" s="25"/>
      <c r="E33" s="80"/>
      <c r="H33" s="24">
        <v>25450</v>
      </c>
      <c r="I33" s="24">
        <v>8950</v>
      </c>
    </row>
    <row r="34" spans="1:9" ht="20.100000000000001" customHeight="1">
      <c r="A34" s="124"/>
      <c r="B34" s="35" t="s">
        <v>107</v>
      </c>
      <c r="C34" s="25">
        <v>55929.1</v>
      </c>
      <c r="D34" s="25"/>
      <c r="E34" s="80"/>
      <c r="H34" s="24">
        <v>168617</v>
      </c>
      <c r="I34" s="24">
        <v>44930</v>
      </c>
    </row>
    <row r="35" spans="1:9" ht="20.100000000000001" customHeight="1">
      <c r="A35" s="124"/>
      <c r="B35" s="35" t="s">
        <v>108</v>
      </c>
      <c r="C35" s="25">
        <v>30182</v>
      </c>
      <c r="D35" s="25"/>
      <c r="E35" s="80"/>
      <c r="H35" s="24">
        <v>73412</v>
      </c>
      <c r="I35" s="24">
        <v>23246</v>
      </c>
    </row>
    <row r="36" spans="1:9" ht="20.100000000000001" customHeight="1">
      <c r="A36" s="124"/>
      <c r="B36" s="35" t="s">
        <v>109</v>
      </c>
      <c r="C36" s="25">
        <v>69483.100000000006</v>
      </c>
      <c r="D36" s="25"/>
      <c r="E36" s="80"/>
    </row>
    <row r="37" spans="1:9" ht="20.100000000000001" customHeight="1">
      <c r="A37" s="124"/>
      <c r="B37" s="35" t="s">
        <v>110</v>
      </c>
      <c r="C37" s="25">
        <v>9000.4</v>
      </c>
      <c r="D37" s="25"/>
      <c r="E37" s="80"/>
    </row>
    <row r="38" spans="1:9" ht="20.100000000000001" customHeight="1">
      <c r="A38" s="126"/>
      <c r="B38" s="35" t="s">
        <v>111</v>
      </c>
      <c r="C38" s="25">
        <v>8655.2999999999993</v>
      </c>
      <c r="D38" s="25"/>
      <c r="E38" s="80"/>
    </row>
    <row r="39" spans="1:9" ht="20.100000000000001" customHeight="1">
      <c r="A39" s="123" t="s">
        <v>112</v>
      </c>
      <c r="B39" s="35" t="s">
        <v>94</v>
      </c>
      <c r="C39" s="25">
        <f>SUM(C40:C46)</f>
        <v>515570.8</v>
      </c>
      <c r="D39" s="25">
        <f>SUM(D40:D46)</f>
        <v>18577</v>
      </c>
      <c r="E39" s="80">
        <f>SUM(E40:E46)</f>
        <v>27865.5</v>
      </c>
    </row>
    <row r="40" spans="1:9" ht="20.100000000000001" customHeight="1">
      <c r="A40" s="124"/>
      <c r="B40" s="35" t="s">
        <v>113</v>
      </c>
      <c r="C40" s="25">
        <v>10901</v>
      </c>
      <c r="D40" s="25">
        <v>10901</v>
      </c>
      <c r="E40" s="80">
        <f>SUM(블록별용적율및연면적!E62:E67)</f>
        <v>16351.5</v>
      </c>
    </row>
    <row r="41" spans="1:9" ht="20.100000000000001" customHeight="1">
      <c r="A41" s="124"/>
      <c r="B41" s="35" t="s">
        <v>114</v>
      </c>
      <c r="C41" s="25">
        <v>392114</v>
      </c>
      <c r="D41" s="25"/>
      <c r="E41" s="80"/>
    </row>
    <row r="42" spans="1:9" ht="20.100000000000001" customHeight="1">
      <c r="A42" s="124"/>
      <c r="B42" s="35" t="s">
        <v>115</v>
      </c>
      <c r="C42" s="25">
        <v>8555</v>
      </c>
      <c r="D42" s="25"/>
      <c r="E42" s="80"/>
    </row>
    <row r="43" spans="1:9" ht="20.100000000000001" customHeight="1">
      <c r="A43" s="124"/>
      <c r="B43" s="35" t="s">
        <v>116</v>
      </c>
      <c r="C43" s="25">
        <v>2678</v>
      </c>
      <c r="D43" s="25"/>
      <c r="E43" s="80"/>
    </row>
    <row r="44" spans="1:9" ht="20.100000000000001" customHeight="1">
      <c r="A44" s="124"/>
      <c r="B44" s="35" t="s">
        <v>117</v>
      </c>
      <c r="C44" s="25">
        <v>7676</v>
      </c>
      <c r="D44" s="25">
        <v>7676</v>
      </c>
      <c r="E44" s="80">
        <f>SUM(블록별용적율및연면적!E69:E70)</f>
        <v>11514</v>
      </c>
    </row>
    <row r="45" spans="1:9" ht="20.100000000000001" customHeight="1">
      <c r="A45" s="124"/>
      <c r="B45" s="35" t="s">
        <v>118</v>
      </c>
      <c r="C45" s="25">
        <v>2103.8000000000002</v>
      </c>
      <c r="D45" s="25"/>
      <c r="E45" s="80"/>
    </row>
    <row r="46" spans="1:9" ht="20.100000000000001" customHeight="1" thickBot="1">
      <c r="A46" s="125"/>
      <c r="B46" s="81" t="s">
        <v>119</v>
      </c>
      <c r="C46" s="82">
        <v>91543</v>
      </c>
      <c r="D46" s="82"/>
      <c r="E46" s="83"/>
    </row>
    <row r="47" spans="1:9" ht="20.100000000000001" customHeight="1">
      <c r="A47" s="26" t="s">
        <v>120</v>
      </c>
    </row>
    <row r="48" spans="1:9" ht="20.100000000000001" customHeight="1">
      <c r="A48" s="26" t="s">
        <v>121</v>
      </c>
      <c r="B48" s="28"/>
      <c r="C48" s="29"/>
      <c r="D48" s="29"/>
      <c r="E48" s="28"/>
    </row>
    <row r="49" spans="1:5" ht="20.100000000000001" customHeight="1">
      <c r="A49" s="26" t="s">
        <v>242</v>
      </c>
      <c r="B49" s="28"/>
      <c r="C49" s="29"/>
      <c r="D49" s="29"/>
      <c r="E49" s="28"/>
    </row>
    <row r="50" spans="1:5" ht="20.100000000000001" customHeight="1">
      <c r="A50" s="28"/>
      <c r="B50" s="30"/>
      <c r="C50" s="29"/>
      <c r="D50" s="29"/>
      <c r="E50" s="28"/>
    </row>
    <row r="51" spans="1:5" ht="20.100000000000001" customHeight="1">
      <c r="A51" s="31" t="s">
        <v>233</v>
      </c>
      <c r="B51" s="32">
        <f>E3</f>
        <v>4724568.6999999993</v>
      </c>
      <c r="C51" s="34" t="s">
        <v>235</v>
      </c>
      <c r="D51" s="29"/>
      <c r="E51" s="28"/>
    </row>
    <row r="52" spans="1:5" ht="20.100000000000001" customHeight="1">
      <c r="A52" s="31" t="s">
        <v>231</v>
      </c>
      <c r="B52" s="32">
        <v>99044</v>
      </c>
      <c r="C52" s="34" t="s">
        <v>236</v>
      </c>
      <c r="D52" s="29"/>
      <c r="E52" s="28"/>
    </row>
    <row r="53" spans="1:5" ht="20.100000000000001" customHeight="1">
      <c r="A53" s="31" t="s">
        <v>234</v>
      </c>
      <c r="B53" s="32">
        <v>147</v>
      </c>
      <c r="C53" s="34" t="s">
        <v>237</v>
      </c>
      <c r="D53" s="29"/>
      <c r="E53" s="28"/>
    </row>
    <row r="54" spans="1:5" ht="20.100000000000001" customHeight="1">
      <c r="A54" s="31" t="s">
        <v>232</v>
      </c>
      <c r="B54" s="32">
        <f>ROUND(B52*B53/1000,0)</f>
        <v>14559</v>
      </c>
      <c r="C54" s="34" t="s">
        <v>266</v>
      </c>
      <c r="D54" s="29"/>
      <c r="E54" s="28"/>
    </row>
    <row r="55" spans="1:5" ht="20.100000000000001" customHeight="1">
      <c r="A55" s="31" t="s">
        <v>238</v>
      </c>
      <c r="B55" s="33">
        <f>ROUND(B54/B51*1000,4)</f>
        <v>3.0815999999999999</v>
      </c>
      <c r="C55" s="34" t="s">
        <v>239</v>
      </c>
    </row>
    <row r="56" spans="1:5" ht="30.75" customHeight="1">
      <c r="A56" s="122"/>
      <c r="B56" s="122"/>
    </row>
    <row r="57" spans="1:5" ht="30.75" customHeight="1"/>
    <row r="58" spans="1:5" ht="30.75" customHeight="1"/>
    <row r="59" spans="1:5" ht="30.75" customHeight="1"/>
    <row r="60" spans="1:5" ht="30.75" customHeight="1"/>
  </sheetData>
  <mergeCells count="10">
    <mergeCell ref="A4:A6"/>
    <mergeCell ref="A1:E1"/>
    <mergeCell ref="A2:B2"/>
    <mergeCell ref="A3:B3"/>
    <mergeCell ref="A56:B56"/>
    <mergeCell ref="A39:A46"/>
    <mergeCell ref="A7:A11"/>
    <mergeCell ref="A12:A14"/>
    <mergeCell ref="A15:A17"/>
    <mergeCell ref="A18:A3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0"/>
  <sheetViews>
    <sheetView view="pageBreakPreview" zoomScale="85" zoomScaleSheetLayoutView="85" workbookViewId="0">
      <selection activeCell="C24" sqref="C24"/>
    </sheetView>
  </sheetViews>
  <sheetFormatPr defaultRowHeight="14.25"/>
  <cols>
    <col min="1" max="1" width="19.375" style="36" customWidth="1"/>
    <col min="2" max="2" width="10.375" style="36" customWidth="1"/>
    <col min="3" max="3" width="16.75" style="55" customWidth="1"/>
    <col min="4" max="4" width="15" style="36" customWidth="1"/>
    <col min="5" max="5" width="18.125" style="39" customWidth="1"/>
    <col min="6" max="6" width="15.125" style="39" customWidth="1"/>
    <col min="7" max="7" width="20.125" style="39" customWidth="1"/>
    <col min="8" max="16384" width="9" style="36"/>
  </cols>
  <sheetData>
    <row r="1" spans="1:7" ht="43.5" customHeight="1" thickBot="1">
      <c r="A1" s="100" t="s">
        <v>129</v>
      </c>
      <c r="B1" s="101"/>
      <c r="C1" s="101"/>
      <c r="D1" s="101"/>
      <c r="E1" s="101"/>
      <c r="F1" s="101"/>
      <c r="G1" s="101"/>
    </row>
    <row r="2" spans="1:7">
      <c r="A2" s="102" t="s">
        <v>0</v>
      </c>
      <c r="B2" s="103"/>
      <c r="C2" s="106" t="s">
        <v>181</v>
      </c>
      <c r="D2" s="103" t="s">
        <v>172</v>
      </c>
      <c r="E2" s="103" t="s">
        <v>54</v>
      </c>
      <c r="F2" s="127" t="s">
        <v>173</v>
      </c>
      <c r="G2" s="128" t="s">
        <v>128</v>
      </c>
    </row>
    <row r="3" spans="1:7" ht="15" thickBot="1">
      <c r="A3" s="104"/>
      <c r="B3" s="105"/>
      <c r="C3" s="107"/>
      <c r="D3" s="105"/>
      <c r="E3" s="105"/>
      <c r="F3" s="108"/>
      <c r="G3" s="110"/>
    </row>
    <row r="4" spans="1:7" ht="28.5" customHeight="1">
      <c r="A4" s="112" t="s">
        <v>174</v>
      </c>
      <c r="B4" s="113"/>
      <c r="C4" s="68"/>
      <c r="D4" s="69"/>
      <c r="E4" s="70">
        <f>SUM(E5:E70)</f>
        <v>4724568.6999999993</v>
      </c>
      <c r="F4" s="71"/>
      <c r="G4" s="72"/>
    </row>
    <row r="5" spans="1:7" ht="28.5" customHeight="1">
      <c r="A5" s="111" t="s">
        <v>98</v>
      </c>
      <c r="B5" s="37" t="s">
        <v>175</v>
      </c>
      <c r="C5" s="66">
        <v>31523</v>
      </c>
      <c r="D5" s="67">
        <v>700</v>
      </c>
      <c r="E5" s="67">
        <f>C5*D5/100</f>
        <v>220661</v>
      </c>
      <c r="F5" s="54" t="s">
        <v>176</v>
      </c>
      <c r="G5" s="73"/>
    </row>
    <row r="6" spans="1:7" ht="28.5" customHeight="1">
      <c r="A6" s="111"/>
      <c r="B6" s="37" t="s">
        <v>177</v>
      </c>
      <c r="C6" s="66">
        <v>31293</v>
      </c>
      <c r="D6" s="67">
        <v>700</v>
      </c>
      <c r="E6" s="67">
        <f t="shared" ref="E6:E69" si="0">C6*D6/100</f>
        <v>219051</v>
      </c>
      <c r="F6" s="54" t="s">
        <v>178</v>
      </c>
      <c r="G6" s="73"/>
    </row>
    <row r="7" spans="1:7" ht="28.5" customHeight="1">
      <c r="A7" s="111" t="s">
        <v>99</v>
      </c>
      <c r="B7" s="37" t="s">
        <v>179</v>
      </c>
      <c r="C7" s="66">
        <v>30308.400000000001</v>
      </c>
      <c r="D7" s="67">
        <v>500</v>
      </c>
      <c r="E7" s="67">
        <f t="shared" si="0"/>
        <v>151542</v>
      </c>
      <c r="F7" s="54" t="s">
        <v>176</v>
      </c>
      <c r="G7" s="73"/>
    </row>
    <row r="8" spans="1:7" ht="28.5" customHeight="1">
      <c r="A8" s="111"/>
      <c r="B8" s="37" t="s">
        <v>180</v>
      </c>
      <c r="C8" s="66">
        <v>66462.3</v>
      </c>
      <c r="D8" s="67">
        <v>500</v>
      </c>
      <c r="E8" s="67">
        <f t="shared" si="0"/>
        <v>332311.5</v>
      </c>
      <c r="F8" s="54" t="s">
        <v>178</v>
      </c>
      <c r="G8" s="73"/>
    </row>
    <row r="9" spans="1:7" ht="28.5" customHeight="1">
      <c r="A9" s="111" t="s">
        <v>100</v>
      </c>
      <c r="B9" s="37" t="s">
        <v>130</v>
      </c>
      <c r="C9" s="66">
        <v>10086</v>
      </c>
      <c r="D9" s="67">
        <v>400</v>
      </c>
      <c r="E9" s="67">
        <f t="shared" si="0"/>
        <v>40344</v>
      </c>
      <c r="F9" s="54" t="s">
        <v>146</v>
      </c>
      <c r="G9" s="73"/>
    </row>
    <row r="10" spans="1:7" ht="28.5" customHeight="1">
      <c r="A10" s="111"/>
      <c r="B10" s="37" t="s">
        <v>131</v>
      </c>
      <c r="C10" s="66">
        <v>14526.2</v>
      </c>
      <c r="D10" s="67">
        <v>400</v>
      </c>
      <c r="E10" s="67">
        <f t="shared" si="0"/>
        <v>58104.800000000003</v>
      </c>
      <c r="F10" s="54" t="s">
        <v>147</v>
      </c>
      <c r="G10" s="73"/>
    </row>
    <row r="11" spans="1:7" ht="28.5" customHeight="1">
      <c r="A11" s="111"/>
      <c r="B11" s="37" t="s">
        <v>132</v>
      </c>
      <c r="C11" s="66">
        <v>12229.4</v>
      </c>
      <c r="D11" s="67">
        <v>400</v>
      </c>
      <c r="E11" s="67">
        <f t="shared" si="0"/>
        <v>48917.599999999999</v>
      </c>
      <c r="F11" s="54" t="s">
        <v>148</v>
      </c>
      <c r="G11" s="73"/>
    </row>
    <row r="12" spans="1:7" ht="28.5" customHeight="1">
      <c r="A12" s="111"/>
      <c r="B12" s="37" t="s">
        <v>133</v>
      </c>
      <c r="C12" s="66">
        <v>17510.400000000001</v>
      </c>
      <c r="D12" s="67">
        <v>400</v>
      </c>
      <c r="E12" s="67">
        <f t="shared" si="0"/>
        <v>70041.600000000006</v>
      </c>
      <c r="F12" s="54" t="s">
        <v>149</v>
      </c>
      <c r="G12" s="73"/>
    </row>
    <row r="13" spans="1:7" ht="28.5" customHeight="1">
      <c r="A13" s="111"/>
      <c r="B13" s="37" t="s">
        <v>134</v>
      </c>
      <c r="C13" s="66">
        <v>12850</v>
      </c>
      <c r="D13" s="67">
        <v>400</v>
      </c>
      <c r="E13" s="67">
        <f t="shared" si="0"/>
        <v>51400</v>
      </c>
      <c r="F13" s="54" t="s">
        <v>150</v>
      </c>
      <c r="G13" s="73"/>
    </row>
    <row r="14" spans="1:7" ht="28.5" customHeight="1">
      <c r="A14" s="111"/>
      <c r="B14" s="37" t="s">
        <v>135</v>
      </c>
      <c r="C14" s="66">
        <v>6009</v>
      </c>
      <c r="D14" s="67">
        <v>400</v>
      </c>
      <c r="E14" s="67">
        <f t="shared" si="0"/>
        <v>24036</v>
      </c>
      <c r="F14" s="54" t="s">
        <v>150</v>
      </c>
      <c r="G14" s="73"/>
    </row>
    <row r="15" spans="1:7" ht="28.5" customHeight="1">
      <c r="A15" s="111" t="s">
        <v>151</v>
      </c>
      <c r="B15" s="37" t="s">
        <v>152</v>
      </c>
      <c r="C15" s="66">
        <v>136464.1</v>
      </c>
      <c r="D15" s="67">
        <v>400</v>
      </c>
      <c r="E15" s="67">
        <f t="shared" si="0"/>
        <v>545856.4</v>
      </c>
      <c r="F15" s="54" t="s">
        <v>153</v>
      </c>
      <c r="G15" s="73" t="s">
        <v>154</v>
      </c>
    </row>
    <row r="16" spans="1:7" ht="28.5" customHeight="1">
      <c r="A16" s="111"/>
      <c r="B16" s="37" t="s">
        <v>155</v>
      </c>
      <c r="C16" s="66">
        <v>37952.5</v>
      </c>
      <c r="D16" s="67">
        <v>400</v>
      </c>
      <c r="E16" s="67">
        <f t="shared" si="0"/>
        <v>151810</v>
      </c>
      <c r="F16" s="65" t="s">
        <v>153</v>
      </c>
      <c r="G16" s="73" t="s">
        <v>154</v>
      </c>
    </row>
    <row r="17" spans="1:7" ht="28.5" customHeight="1">
      <c r="A17" s="111"/>
      <c r="B17" s="37" t="s">
        <v>156</v>
      </c>
      <c r="C17" s="66">
        <v>37785.4</v>
      </c>
      <c r="D17" s="67">
        <v>400</v>
      </c>
      <c r="E17" s="67">
        <f t="shared" si="0"/>
        <v>151141.6</v>
      </c>
      <c r="F17" s="54" t="s">
        <v>157</v>
      </c>
      <c r="G17" s="73" t="s">
        <v>154</v>
      </c>
    </row>
    <row r="18" spans="1:7" ht="28.5" customHeight="1">
      <c r="A18" s="111"/>
      <c r="B18" s="37" t="s">
        <v>158</v>
      </c>
      <c r="C18" s="66">
        <v>24993</v>
      </c>
      <c r="D18" s="67">
        <v>400</v>
      </c>
      <c r="E18" s="67">
        <f t="shared" si="0"/>
        <v>99972</v>
      </c>
      <c r="F18" s="54" t="s">
        <v>157</v>
      </c>
      <c r="G18" s="73" t="s">
        <v>154</v>
      </c>
    </row>
    <row r="19" spans="1:7" ht="28.5" customHeight="1">
      <c r="A19" s="111"/>
      <c r="B19" s="37" t="s">
        <v>159</v>
      </c>
      <c r="C19" s="66">
        <v>31715.8</v>
      </c>
      <c r="D19" s="67">
        <v>400</v>
      </c>
      <c r="E19" s="67">
        <f t="shared" si="0"/>
        <v>126863.2</v>
      </c>
      <c r="F19" s="54" t="s">
        <v>153</v>
      </c>
      <c r="G19" s="73" t="s">
        <v>160</v>
      </c>
    </row>
    <row r="20" spans="1:7" ht="28.5" customHeight="1">
      <c r="A20" s="111"/>
      <c r="B20" s="37" t="s">
        <v>161</v>
      </c>
      <c r="C20" s="66">
        <v>95583.9</v>
      </c>
      <c r="D20" s="67">
        <v>400</v>
      </c>
      <c r="E20" s="67">
        <f t="shared" si="0"/>
        <v>382335.6</v>
      </c>
      <c r="F20" s="54" t="s">
        <v>157</v>
      </c>
      <c r="G20" s="73" t="s">
        <v>160</v>
      </c>
    </row>
    <row r="21" spans="1:7" ht="28.5" customHeight="1">
      <c r="A21" s="111"/>
      <c r="B21" s="37" t="s">
        <v>136</v>
      </c>
      <c r="C21" s="66">
        <v>19411</v>
      </c>
      <c r="D21" s="67">
        <v>400</v>
      </c>
      <c r="E21" s="67">
        <f t="shared" si="0"/>
        <v>77644</v>
      </c>
      <c r="F21" s="54" t="s">
        <v>162</v>
      </c>
      <c r="G21" s="73" t="s">
        <v>163</v>
      </c>
    </row>
    <row r="22" spans="1:7" ht="28.5" customHeight="1">
      <c r="A22" s="111"/>
      <c r="B22" s="37" t="s">
        <v>137</v>
      </c>
      <c r="C22" s="66">
        <v>5886</v>
      </c>
      <c r="D22" s="67">
        <v>80</v>
      </c>
      <c r="E22" s="67">
        <f t="shared" si="0"/>
        <v>4708.8</v>
      </c>
      <c r="F22" s="54" t="s">
        <v>164</v>
      </c>
      <c r="G22" s="73" t="s">
        <v>165</v>
      </c>
    </row>
    <row r="23" spans="1:7" ht="28.5" customHeight="1">
      <c r="A23" s="111"/>
      <c r="B23" s="37" t="s">
        <v>138</v>
      </c>
      <c r="C23" s="66">
        <v>2258</v>
      </c>
      <c r="D23" s="67">
        <v>150</v>
      </c>
      <c r="E23" s="67">
        <f t="shared" si="0"/>
        <v>3387</v>
      </c>
      <c r="F23" s="54" t="s">
        <v>166</v>
      </c>
      <c r="G23" s="73" t="s">
        <v>167</v>
      </c>
    </row>
    <row r="24" spans="1:7" ht="28.5" customHeight="1">
      <c r="A24" s="111"/>
      <c r="B24" s="37" t="s">
        <v>139</v>
      </c>
      <c r="C24" s="66">
        <v>13018.8</v>
      </c>
      <c r="D24" s="67">
        <v>400</v>
      </c>
      <c r="E24" s="67">
        <f t="shared" si="0"/>
        <v>52075.199999999997</v>
      </c>
      <c r="F24" s="54" t="s">
        <v>168</v>
      </c>
      <c r="G24" s="73" t="s">
        <v>169</v>
      </c>
    </row>
    <row r="25" spans="1:7" ht="28.5" customHeight="1">
      <c r="A25" s="111"/>
      <c r="B25" s="37" t="s">
        <v>140</v>
      </c>
      <c r="C25" s="66">
        <v>6514</v>
      </c>
      <c r="D25" s="67">
        <v>400</v>
      </c>
      <c r="E25" s="67">
        <f t="shared" si="0"/>
        <v>26056</v>
      </c>
      <c r="F25" s="54" t="s">
        <v>170</v>
      </c>
      <c r="G25" s="73" t="s">
        <v>171</v>
      </c>
    </row>
    <row r="26" spans="1:7" ht="28.5" customHeight="1">
      <c r="A26" s="111" t="s">
        <v>85</v>
      </c>
      <c r="B26" s="37" t="s">
        <v>192</v>
      </c>
      <c r="C26" s="66">
        <v>3300</v>
      </c>
      <c r="D26" s="67">
        <v>150</v>
      </c>
      <c r="E26" s="67">
        <f t="shared" si="0"/>
        <v>4950</v>
      </c>
      <c r="F26" s="54" t="s">
        <v>142</v>
      </c>
      <c r="G26" s="73"/>
    </row>
    <row r="27" spans="1:7" ht="28.5" customHeight="1">
      <c r="A27" s="111"/>
      <c r="B27" s="37" t="s">
        <v>193</v>
      </c>
      <c r="C27" s="66">
        <v>1704</v>
      </c>
      <c r="D27" s="67">
        <v>150</v>
      </c>
      <c r="E27" s="67">
        <f t="shared" si="0"/>
        <v>2556</v>
      </c>
      <c r="F27" s="54" t="s">
        <v>142</v>
      </c>
      <c r="G27" s="73"/>
    </row>
    <row r="28" spans="1:7" ht="28.5" customHeight="1">
      <c r="A28" s="111"/>
      <c r="B28" s="37" t="s">
        <v>194</v>
      </c>
      <c r="C28" s="66">
        <v>3300.2</v>
      </c>
      <c r="D28" s="67">
        <v>150</v>
      </c>
      <c r="E28" s="67">
        <f t="shared" si="0"/>
        <v>4950.3</v>
      </c>
      <c r="F28" s="54" t="s">
        <v>144</v>
      </c>
      <c r="G28" s="73"/>
    </row>
    <row r="29" spans="1:7" ht="28.5" customHeight="1">
      <c r="A29" s="111"/>
      <c r="B29" s="37" t="s">
        <v>195</v>
      </c>
      <c r="C29" s="66">
        <v>3300</v>
      </c>
      <c r="D29" s="67">
        <v>150</v>
      </c>
      <c r="E29" s="67">
        <f t="shared" si="0"/>
        <v>4950</v>
      </c>
      <c r="F29" s="54" t="s">
        <v>144</v>
      </c>
      <c r="G29" s="73"/>
    </row>
    <row r="30" spans="1:7" ht="28.5" customHeight="1">
      <c r="A30" s="111"/>
      <c r="B30" s="37" t="s">
        <v>196</v>
      </c>
      <c r="C30" s="66">
        <v>13000</v>
      </c>
      <c r="D30" s="67">
        <v>200</v>
      </c>
      <c r="E30" s="67">
        <f t="shared" si="0"/>
        <v>26000</v>
      </c>
      <c r="F30" s="54" t="s">
        <v>143</v>
      </c>
      <c r="G30" s="73"/>
    </row>
    <row r="31" spans="1:7" ht="28.5" customHeight="1">
      <c r="A31" s="111"/>
      <c r="B31" s="37" t="s">
        <v>197</v>
      </c>
      <c r="C31" s="66">
        <v>13000</v>
      </c>
      <c r="D31" s="67">
        <v>200</v>
      </c>
      <c r="E31" s="67">
        <f t="shared" si="0"/>
        <v>26000</v>
      </c>
      <c r="F31" s="54" t="s">
        <v>143</v>
      </c>
      <c r="G31" s="73"/>
    </row>
    <row r="32" spans="1:7" ht="28.5" customHeight="1">
      <c r="A32" s="111"/>
      <c r="B32" s="37" t="s">
        <v>198</v>
      </c>
      <c r="C32" s="66">
        <v>13000</v>
      </c>
      <c r="D32" s="67">
        <v>200</v>
      </c>
      <c r="E32" s="67">
        <f t="shared" si="0"/>
        <v>26000</v>
      </c>
      <c r="F32" s="54" t="s">
        <v>141</v>
      </c>
      <c r="G32" s="73"/>
    </row>
    <row r="33" spans="1:7" ht="28.5" customHeight="1">
      <c r="A33" s="111"/>
      <c r="B33" s="37" t="s">
        <v>199</v>
      </c>
      <c r="C33" s="66">
        <v>13000</v>
      </c>
      <c r="D33" s="67">
        <v>200</v>
      </c>
      <c r="E33" s="67">
        <f t="shared" si="0"/>
        <v>26000</v>
      </c>
      <c r="F33" s="54" t="s">
        <v>144</v>
      </c>
      <c r="G33" s="73"/>
    </row>
    <row r="34" spans="1:7" ht="28.5" customHeight="1">
      <c r="A34" s="111"/>
      <c r="B34" s="37" t="s">
        <v>200</v>
      </c>
      <c r="C34" s="66">
        <v>12999.9</v>
      </c>
      <c r="D34" s="67">
        <v>200</v>
      </c>
      <c r="E34" s="67">
        <f t="shared" si="0"/>
        <v>25999.8</v>
      </c>
      <c r="F34" s="54" t="s">
        <v>144</v>
      </c>
      <c r="G34" s="73"/>
    </row>
    <row r="35" spans="1:7" ht="28.5" customHeight="1">
      <c r="A35" s="111"/>
      <c r="B35" s="37" t="s">
        <v>201</v>
      </c>
      <c r="C35" s="66">
        <v>14656.4</v>
      </c>
      <c r="D35" s="67">
        <v>200</v>
      </c>
      <c r="E35" s="67">
        <f t="shared" si="0"/>
        <v>29312.799999999999</v>
      </c>
      <c r="F35" s="54" t="s">
        <v>144</v>
      </c>
      <c r="G35" s="73"/>
    </row>
    <row r="36" spans="1:7" ht="28.5" customHeight="1">
      <c r="A36" s="111"/>
      <c r="B36" s="37" t="s">
        <v>202</v>
      </c>
      <c r="C36" s="66">
        <v>14445.7</v>
      </c>
      <c r="D36" s="67">
        <v>200</v>
      </c>
      <c r="E36" s="67">
        <f t="shared" si="0"/>
        <v>28891.4</v>
      </c>
      <c r="F36" s="65" t="s">
        <v>142</v>
      </c>
      <c r="G36" s="73"/>
    </row>
    <row r="37" spans="1:7" ht="28.5" customHeight="1">
      <c r="A37" s="111"/>
      <c r="B37" s="37" t="s">
        <v>203</v>
      </c>
      <c r="C37" s="66">
        <v>12975</v>
      </c>
      <c r="D37" s="67">
        <v>200</v>
      </c>
      <c r="E37" s="67">
        <f t="shared" si="0"/>
        <v>25950</v>
      </c>
      <c r="F37" s="65" t="s">
        <v>144</v>
      </c>
      <c r="G37" s="73"/>
    </row>
    <row r="38" spans="1:7" ht="28.5" customHeight="1">
      <c r="A38" s="111"/>
      <c r="B38" s="37" t="s">
        <v>204</v>
      </c>
      <c r="C38" s="66">
        <v>13000.2</v>
      </c>
      <c r="D38" s="67">
        <v>200</v>
      </c>
      <c r="E38" s="67">
        <f t="shared" si="0"/>
        <v>26000.400000000001</v>
      </c>
      <c r="F38" s="65" t="s">
        <v>144</v>
      </c>
      <c r="G38" s="73"/>
    </row>
    <row r="39" spans="1:7" ht="28.5" customHeight="1">
      <c r="A39" s="111"/>
      <c r="B39" s="37" t="s">
        <v>205</v>
      </c>
      <c r="C39" s="66">
        <v>15555.9</v>
      </c>
      <c r="D39" s="67">
        <v>200</v>
      </c>
      <c r="E39" s="67">
        <f t="shared" si="0"/>
        <v>31111.8</v>
      </c>
      <c r="F39" s="54" t="s">
        <v>142</v>
      </c>
      <c r="G39" s="73"/>
    </row>
    <row r="40" spans="1:7" ht="28.5" customHeight="1">
      <c r="A40" s="111"/>
      <c r="B40" s="37" t="s">
        <v>206</v>
      </c>
      <c r="C40" s="66">
        <v>15733.2</v>
      </c>
      <c r="D40" s="67">
        <v>200</v>
      </c>
      <c r="E40" s="67">
        <f t="shared" si="0"/>
        <v>31466.400000000001</v>
      </c>
      <c r="F40" s="54" t="s">
        <v>144</v>
      </c>
      <c r="G40" s="73"/>
    </row>
    <row r="41" spans="1:7" ht="28.5" customHeight="1">
      <c r="A41" s="111"/>
      <c r="B41" s="37" t="s">
        <v>207</v>
      </c>
      <c r="C41" s="66">
        <v>272879</v>
      </c>
      <c r="D41" s="67">
        <v>250</v>
      </c>
      <c r="E41" s="67">
        <f t="shared" si="0"/>
        <v>682197.5</v>
      </c>
      <c r="F41" s="54" t="s">
        <v>145</v>
      </c>
      <c r="G41" s="74"/>
    </row>
    <row r="42" spans="1:7" ht="28.5" customHeight="1">
      <c r="A42" s="111"/>
      <c r="B42" s="37" t="s">
        <v>208</v>
      </c>
      <c r="C42" s="66">
        <v>165636</v>
      </c>
      <c r="D42" s="67">
        <v>250</v>
      </c>
      <c r="E42" s="67">
        <f t="shared" si="0"/>
        <v>414090</v>
      </c>
      <c r="F42" s="54" t="s">
        <v>145</v>
      </c>
      <c r="G42" s="74"/>
    </row>
    <row r="43" spans="1:7" ht="28.5" customHeight="1">
      <c r="A43" s="40" t="s">
        <v>88</v>
      </c>
      <c r="B43" s="37" t="s">
        <v>182</v>
      </c>
      <c r="C43" s="66">
        <v>80176.7</v>
      </c>
      <c r="D43" s="67">
        <v>150</v>
      </c>
      <c r="E43" s="67">
        <f t="shared" si="0"/>
        <v>120265.05</v>
      </c>
      <c r="F43" s="54" t="s">
        <v>141</v>
      </c>
      <c r="G43" s="73" t="s">
        <v>229</v>
      </c>
    </row>
    <row r="44" spans="1:7" ht="28.5" customHeight="1">
      <c r="A44" s="111" t="s">
        <v>86</v>
      </c>
      <c r="B44" s="37" t="s">
        <v>183</v>
      </c>
      <c r="C44" s="66">
        <v>1500</v>
      </c>
      <c r="D44" s="67">
        <v>200</v>
      </c>
      <c r="E44" s="67">
        <f t="shared" si="0"/>
        <v>3000</v>
      </c>
      <c r="F44" s="54" t="s">
        <v>143</v>
      </c>
      <c r="G44" s="73"/>
    </row>
    <row r="45" spans="1:7" ht="28.5" customHeight="1">
      <c r="A45" s="111"/>
      <c r="B45" s="37" t="s">
        <v>184</v>
      </c>
      <c r="C45" s="66">
        <v>1503.2</v>
      </c>
      <c r="D45" s="67">
        <v>200</v>
      </c>
      <c r="E45" s="67">
        <f t="shared" si="0"/>
        <v>3006.4</v>
      </c>
      <c r="F45" s="54" t="s">
        <v>144</v>
      </c>
      <c r="G45" s="73"/>
    </row>
    <row r="46" spans="1:7" ht="28.5" customHeight="1">
      <c r="A46" s="111"/>
      <c r="B46" s="37" t="s">
        <v>185</v>
      </c>
      <c r="C46" s="66">
        <v>3300</v>
      </c>
      <c r="D46" s="67">
        <v>80</v>
      </c>
      <c r="E46" s="67">
        <f t="shared" si="0"/>
        <v>2640</v>
      </c>
      <c r="F46" s="54" t="s">
        <v>143</v>
      </c>
      <c r="G46" s="73"/>
    </row>
    <row r="47" spans="1:7" ht="28.5" customHeight="1">
      <c r="A47" s="111"/>
      <c r="B47" s="37" t="s">
        <v>186</v>
      </c>
      <c r="C47" s="66">
        <v>13225</v>
      </c>
      <c r="D47" s="67">
        <v>80</v>
      </c>
      <c r="E47" s="67">
        <f t="shared" si="0"/>
        <v>10580</v>
      </c>
      <c r="F47" s="54" t="s">
        <v>144</v>
      </c>
      <c r="G47" s="73"/>
    </row>
    <row r="48" spans="1:7" ht="28.5" customHeight="1">
      <c r="A48" s="111"/>
      <c r="B48" s="37" t="s">
        <v>187</v>
      </c>
      <c r="C48" s="66">
        <v>16532</v>
      </c>
      <c r="D48" s="67">
        <v>80</v>
      </c>
      <c r="E48" s="67">
        <f t="shared" si="0"/>
        <v>13225.6</v>
      </c>
      <c r="F48" s="54" t="s">
        <v>145</v>
      </c>
      <c r="G48" s="73"/>
    </row>
    <row r="49" spans="1:7" ht="28.5" customHeight="1">
      <c r="A49" s="111"/>
      <c r="B49" s="37" t="s">
        <v>188</v>
      </c>
      <c r="C49" s="66">
        <v>10983</v>
      </c>
      <c r="D49" s="67">
        <v>150</v>
      </c>
      <c r="E49" s="67">
        <f t="shared" si="0"/>
        <v>16474.5</v>
      </c>
      <c r="F49" s="54" t="s">
        <v>142</v>
      </c>
      <c r="G49" s="73"/>
    </row>
    <row r="50" spans="1:7" ht="28.5" customHeight="1">
      <c r="A50" s="111"/>
      <c r="B50" s="37" t="s">
        <v>189</v>
      </c>
      <c r="C50" s="66">
        <v>2150</v>
      </c>
      <c r="D50" s="67">
        <v>80</v>
      </c>
      <c r="E50" s="67">
        <f t="shared" si="0"/>
        <v>1720</v>
      </c>
      <c r="F50" s="54" t="s">
        <v>144</v>
      </c>
      <c r="G50" s="73"/>
    </row>
    <row r="51" spans="1:7" ht="28.5" customHeight="1">
      <c r="A51" s="111"/>
      <c r="B51" s="37" t="s">
        <v>190</v>
      </c>
      <c r="C51" s="66">
        <v>500</v>
      </c>
      <c r="D51" s="67">
        <v>80</v>
      </c>
      <c r="E51" s="67">
        <f t="shared" si="0"/>
        <v>400</v>
      </c>
      <c r="F51" s="54" t="s">
        <v>144</v>
      </c>
      <c r="G51" s="73"/>
    </row>
    <row r="52" spans="1:7" ht="28.5" customHeight="1">
      <c r="A52" s="111"/>
      <c r="B52" s="37" t="s">
        <v>191</v>
      </c>
      <c r="C52" s="66">
        <v>1040</v>
      </c>
      <c r="D52" s="67">
        <v>400</v>
      </c>
      <c r="E52" s="67">
        <f t="shared" si="0"/>
        <v>4160</v>
      </c>
      <c r="F52" s="54" t="s">
        <v>142</v>
      </c>
      <c r="G52" s="73"/>
    </row>
    <row r="53" spans="1:7" ht="28.5" customHeight="1">
      <c r="A53" s="40" t="s">
        <v>89</v>
      </c>
      <c r="B53" s="37" t="s">
        <v>209</v>
      </c>
      <c r="C53" s="66">
        <v>21587</v>
      </c>
      <c r="D53" s="67">
        <v>250</v>
      </c>
      <c r="E53" s="67">
        <f t="shared" si="0"/>
        <v>53967.5</v>
      </c>
      <c r="F53" s="54" t="s">
        <v>141</v>
      </c>
      <c r="G53" s="73"/>
    </row>
    <row r="54" spans="1:7" ht="28.5" customHeight="1">
      <c r="A54" s="111" t="s">
        <v>87</v>
      </c>
      <c r="B54" s="37" t="s">
        <v>210</v>
      </c>
      <c r="C54" s="66">
        <v>6721.4</v>
      </c>
      <c r="D54" s="67">
        <v>200</v>
      </c>
      <c r="E54" s="67">
        <f t="shared" si="0"/>
        <v>13442.8</v>
      </c>
      <c r="F54" s="54" t="s">
        <v>142</v>
      </c>
      <c r="G54" s="73"/>
    </row>
    <row r="55" spans="1:7" ht="28.5" customHeight="1">
      <c r="A55" s="111"/>
      <c r="B55" s="37" t="s">
        <v>211</v>
      </c>
      <c r="C55" s="66">
        <v>7024</v>
      </c>
      <c r="D55" s="67">
        <v>200</v>
      </c>
      <c r="E55" s="67">
        <f t="shared" si="0"/>
        <v>14048</v>
      </c>
      <c r="F55" s="54" t="s">
        <v>143</v>
      </c>
      <c r="G55" s="73"/>
    </row>
    <row r="56" spans="1:7" ht="28.5" customHeight="1">
      <c r="A56" s="111"/>
      <c r="B56" s="37" t="s">
        <v>212</v>
      </c>
      <c r="C56" s="66">
        <v>7469.4</v>
      </c>
      <c r="D56" s="67">
        <v>200</v>
      </c>
      <c r="E56" s="67">
        <f t="shared" si="0"/>
        <v>14938.8</v>
      </c>
      <c r="F56" s="54" t="s">
        <v>141</v>
      </c>
      <c r="G56" s="73"/>
    </row>
    <row r="57" spans="1:7" ht="28.5" customHeight="1">
      <c r="A57" s="111"/>
      <c r="B57" s="37" t="s">
        <v>213</v>
      </c>
      <c r="C57" s="66">
        <v>7211.6</v>
      </c>
      <c r="D57" s="67">
        <v>200</v>
      </c>
      <c r="E57" s="67">
        <f t="shared" si="0"/>
        <v>14423.2</v>
      </c>
      <c r="F57" s="54" t="s">
        <v>144</v>
      </c>
      <c r="G57" s="73"/>
    </row>
    <row r="58" spans="1:7" ht="28.5" customHeight="1">
      <c r="A58" s="111"/>
      <c r="B58" s="37" t="s">
        <v>214</v>
      </c>
      <c r="C58" s="66">
        <v>6280.7</v>
      </c>
      <c r="D58" s="67">
        <v>200</v>
      </c>
      <c r="E58" s="67">
        <f t="shared" si="0"/>
        <v>12561.4</v>
      </c>
      <c r="F58" s="54" t="s">
        <v>144</v>
      </c>
      <c r="G58" s="73"/>
    </row>
    <row r="59" spans="1:7" ht="28.5" customHeight="1">
      <c r="A59" s="111"/>
      <c r="B59" s="37" t="s">
        <v>215</v>
      </c>
      <c r="C59" s="66">
        <v>1271.9000000000001</v>
      </c>
      <c r="D59" s="67">
        <v>150</v>
      </c>
      <c r="E59" s="67">
        <f t="shared" si="0"/>
        <v>1907.85</v>
      </c>
      <c r="F59" s="54" t="s">
        <v>142</v>
      </c>
      <c r="G59" s="73" t="s">
        <v>228</v>
      </c>
    </row>
    <row r="60" spans="1:7" ht="28.5" customHeight="1">
      <c r="A60" s="111"/>
      <c r="B60" s="37" t="s">
        <v>216</v>
      </c>
      <c r="C60" s="66">
        <v>1486</v>
      </c>
      <c r="D60" s="67">
        <v>150</v>
      </c>
      <c r="E60" s="67">
        <f t="shared" si="0"/>
        <v>2229</v>
      </c>
      <c r="F60" s="54" t="s">
        <v>142</v>
      </c>
      <c r="G60" s="73" t="s">
        <v>228</v>
      </c>
    </row>
    <row r="61" spans="1:7" ht="28.5" customHeight="1">
      <c r="A61" s="111"/>
      <c r="B61" s="37" t="s">
        <v>217</v>
      </c>
      <c r="C61" s="66">
        <v>1447.6</v>
      </c>
      <c r="D61" s="67">
        <v>150</v>
      </c>
      <c r="E61" s="67">
        <f t="shared" si="0"/>
        <v>2171.4</v>
      </c>
      <c r="F61" s="54" t="s">
        <v>142</v>
      </c>
      <c r="G61" s="73" t="s">
        <v>228</v>
      </c>
    </row>
    <row r="62" spans="1:7" ht="28.5" customHeight="1">
      <c r="A62" s="111" t="s">
        <v>90</v>
      </c>
      <c r="B62" s="37" t="s">
        <v>218</v>
      </c>
      <c r="C62" s="66">
        <v>3310</v>
      </c>
      <c r="D62" s="67">
        <v>150</v>
      </c>
      <c r="E62" s="67">
        <f t="shared" si="0"/>
        <v>4965</v>
      </c>
      <c r="F62" s="54" t="s">
        <v>143</v>
      </c>
      <c r="G62" s="73"/>
    </row>
    <row r="63" spans="1:7" ht="28.5" customHeight="1">
      <c r="A63" s="111"/>
      <c r="B63" s="37" t="s">
        <v>219</v>
      </c>
      <c r="C63" s="66">
        <v>1336</v>
      </c>
      <c r="D63" s="67">
        <v>150</v>
      </c>
      <c r="E63" s="67">
        <f t="shared" si="0"/>
        <v>2004</v>
      </c>
      <c r="F63" s="54" t="s">
        <v>142</v>
      </c>
      <c r="G63" s="73"/>
    </row>
    <row r="64" spans="1:7" ht="28.5" customHeight="1">
      <c r="A64" s="111"/>
      <c r="B64" s="37" t="s">
        <v>220</v>
      </c>
      <c r="C64" s="66">
        <v>1700</v>
      </c>
      <c r="D64" s="67">
        <v>150</v>
      </c>
      <c r="E64" s="67">
        <f t="shared" si="0"/>
        <v>2550</v>
      </c>
      <c r="F64" s="54" t="s">
        <v>141</v>
      </c>
      <c r="G64" s="73"/>
    </row>
    <row r="65" spans="1:7" ht="28.5" customHeight="1">
      <c r="A65" s="111"/>
      <c r="B65" s="37" t="s">
        <v>221</v>
      </c>
      <c r="C65" s="66">
        <v>1155</v>
      </c>
      <c r="D65" s="67">
        <v>150</v>
      </c>
      <c r="E65" s="67">
        <f t="shared" si="0"/>
        <v>1732.5</v>
      </c>
      <c r="F65" s="54" t="s">
        <v>145</v>
      </c>
      <c r="G65" s="73"/>
    </row>
    <row r="66" spans="1:7" ht="28.5" customHeight="1">
      <c r="A66" s="111"/>
      <c r="B66" s="37" t="s">
        <v>222</v>
      </c>
      <c r="C66" s="66">
        <v>1700</v>
      </c>
      <c r="D66" s="67">
        <v>150</v>
      </c>
      <c r="E66" s="67">
        <f t="shared" si="0"/>
        <v>2550</v>
      </c>
      <c r="F66" s="54" t="s">
        <v>142</v>
      </c>
      <c r="G66" s="73"/>
    </row>
    <row r="67" spans="1:7" ht="28.5" customHeight="1">
      <c r="A67" s="111"/>
      <c r="B67" s="37" t="s">
        <v>223</v>
      </c>
      <c r="C67" s="66">
        <v>1700</v>
      </c>
      <c r="D67" s="67">
        <v>150</v>
      </c>
      <c r="E67" s="67">
        <f t="shared" si="0"/>
        <v>2550</v>
      </c>
      <c r="F67" s="54" t="s">
        <v>144</v>
      </c>
      <c r="G67" s="73"/>
    </row>
    <row r="68" spans="1:7" ht="28.5" customHeight="1">
      <c r="A68" s="40" t="s">
        <v>224</v>
      </c>
      <c r="B68" s="37" t="s">
        <v>225</v>
      </c>
      <c r="C68" s="66">
        <v>34214</v>
      </c>
      <c r="D68" s="67">
        <v>400</v>
      </c>
      <c r="E68" s="67">
        <f t="shared" si="0"/>
        <v>136856</v>
      </c>
      <c r="F68" s="54" t="s">
        <v>141</v>
      </c>
      <c r="G68" s="73"/>
    </row>
    <row r="69" spans="1:7" ht="28.5" customHeight="1">
      <c r="A69" s="111" t="s">
        <v>91</v>
      </c>
      <c r="B69" s="37" t="s">
        <v>226</v>
      </c>
      <c r="C69" s="66">
        <v>3275</v>
      </c>
      <c r="D69" s="67">
        <v>150</v>
      </c>
      <c r="E69" s="67">
        <f t="shared" si="0"/>
        <v>4912.5</v>
      </c>
      <c r="F69" s="54" t="s">
        <v>141</v>
      </c>
      <c r="G69" s="73"/>
    </row>
    <row r="70" spans="1:7" ht="28.5" customHeight="1" thickBot="1">
      <c r="A70" s="115"/>
      <c r="B70" s="75" t="s">
        <v>227</v>
      </c>
      <c r="C70" s="76">
        <v>4401</v>
      </c>
      <c r="D70" s="77">
        <v>150</v>
      </c>
      <c r="E70" s="77">
        <f t="shared" ref="E70" si="1">C70*D70/100</f>
        <v>6601.5</v>
      </c>
      <c r="F70" s="78" t="s">
        <v>141</v>
      </c>
      <c r="G70" s="79"/>
    </row>
  </sheetData>
  <mergeCells count="17">
    <mergeCell ref="A1:G1"/>
    <mergeCell ref="A15:A25"/>
    <mergeCell ref="A9:A14"/>
    <mergeCell ref="A7:A8"/>
    <mergeCell ref="A5:A6"/>
    <mergeCell ref="F2:F3"/>
    <mergeCell ref="A4:B4"/>
    <mergeCell ref="G2:G3"/>
    <mergeCell ref="A2:B3"/>
    <mergeCell ref="C2:C3"/>
    <mergeCell ref="D2:D3"/>
    <mergeCell ref="E2:E3"/>
    <mergeCell ref="A44:A52"/>
    <mergeCell ref="A54:A61"/>
    <mergeCell ref="A62:A67"/>
    <mergeCell ref="A69:A70"/>
    <mergeCell ref="A26:A4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300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16</vt:i4>
      </vt:variant>
    </vt:vector>
  </HeadingPairs>
  <TitlesOfParts>
    <vt:vector size="27" baseType="lpstr">
      <vt:lpstr>총계</vt:lpstr>
      <vt:lpstr>비가정용수량배분</vt:lpstr>
      <vt:lpstr>출력안함☞</vt:lpstr>
      <vt:lpstr>내포신도시_비가정용수량</vt:lpstr>
      <vt:lpstr>주거1생활권</vt:lpstr>
      <vt:lpstr>중심1생활권</vt:lpstr>
      <vt:lpstr>중심2생활권</vt:lpstr>
      <vt:lpstr>주거2생활권</vt:lpstr>
      <vt:lpstr>산업생활권</vt:lpstr>
      <vt:lpstr>단위면적당원단위</vt:lpstr>
      <vt:lpstr>블록별용적율및연면적</vt:lpstr>
      <vt:lpstr>내포신도시_비가정용수량!Print_Area</vt:lpstr>
      <vt:lpstr>단위면적당원단위!Print_Area</vt:lpstr>
      <vt:lpstr>블록별용적율및연면적!Print_Area</vt:lpstr>
      <vt:lpstr>비가정용수량배분!Print_Area</vt:lpstr>
      <vt:lpstr>산업생활권!Print_Area</vt:lpstr>
      <vt:lpstr>주거1생활권!Print_Area</vt:lpstr>
      <vt:lpstr>주거2생활권!Print_Area</vt:lpstr>
      <vt:lpstr>중심1생활권!Print_Area</vt:lpstr>
      <vt:lpstr>중심2생활권!Print_Area</vt:lpstr>
      <vt:lpstr>내포신도시_비가정용수량!Print_Titles</vt:lpstr>
      <vt:lpstr>블록별용적율및연면적!Print_Titles</vt:lpstr>
      <vt:lpstr>산업생활권!Print_Titles</vt:lpstr>
      <vt:lpstr>주거1생활권!Print_Titles</vt:lpstr>
      <vt:lpstr>주거2생활권!Print_Titles</vt:lpstr>
      <vt:lpstr>중심1생활권!Print_Titles</vt:lpstr>
      <vt:lpstr>중심2생활권!Print_Titles</vt:lpstr>
    </vt:vector>
  </TitlesOfParts>
  <Company>XP SP3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선호</cp:lastModifiedBy>
  <cp:lastPrinted>2017-04-25T01:59:20Z</cp:lastPrinted>
  <dcterms:created xsi:type="dcterms:W3CDTF">2015-09-01T01:42:26Z</dcterms:created>
  <dcterms:modified xsi:type="dcterms:W3CDTF">2017-10-24T07:47:02Z</dcterms:modified>
</cp:coreProperties>
</file>